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7240" windowHeight="11505" tabRatio="690"/>
  </bookViews>
  <sheets>
    <sheet name="sul" sheetId="17" r:id="rId1"/>
    <sheet name="xidi#1" sheetId="3" r:id="rId2"/>
    <sheet name="xidi#2" sheetId="2" r:id="rId3"/>
    <sheet name="xidi#3" sheetId="4" r:id="rId4"/>
    <sheet name="xidi#4" sheetId="5" r:id="rId5"/>
    <sheet name="xidi#5" sheetId="8" r:id="rId6"/>
    <sheet name="xidi#6" sheetId="9" r:id="rId7"/>
    <sheet name="xidi#7" sheetId="10" r:id="rId8"/>
    <sheet name="x#8" sheetId="11" r:id="rId9"/>
    <sheet name="xidi9" sheetId="12" r:id="rId10"/>
    <sheet name="xidi10" sheetId="13" r:id="rId11"/>
    <sheet name="xidi11" sheetId="14" r:id="rId12"/>
    <sheet name="xidi#12" sheetId="1" r:id="rId13"/>
    <sheet name="xidi#13" sheetId="16" r:id="rId14"/>
  </sheets>
  <definedNames>
    <definedName name="_xlnm.Database" localSheetId="0">sul!$A$6:$D$19</definedName>
    <definedName name="_xlnm.Print_Area" localSheetId="0">sul!$A$1:$H$26</definedName>
    <definedName name="_xlnm.Print_Area" localSheetId="8">'x#8'!$A$1:$M$153</definedName>
    <definedName name="_xlnm.Print_Area" localSheetId="12">'xidi#12'!$A$1:$M$116</definedName>
    <definedName name="_xlnm.Print_Area" localSheetId="7">'xidi#7'!$A$1:$M$118</definedName>
    <definedName name="_xlnm.Print_Area" localSheetId="10">xidi10!$A$1:$M$114</definedName>
    <definedName name="_xlnm.Print_Area" localSheetId="11">xidi11!$A$1:$M$115</definedName>
    <definedName name="_xlnm.Print_Titles" localSheetId="0">sul!$6:$6</definedName>
    <definedName name="_xlnm.Print_Titles" localSheetId="8">'x#8'!$7:$7</definedName>
    <definedName name="_xlnm.Print_Titles" localSheetId="1">'xidi#1'!$6:$6</definedName>
    <definedName name="_xlnm.Print_Titles" localSheetId="12">'xidi#12'!$7:$7</definedName>
    <definedName name="_xlnm.Print_Titles" localSheetId="13">'xidi#13'!$7:$7</definedName>
    <definedName name="_xlnm.Print_Titles" localSheetId="2">'xidi#2'!$6:$6</definedName>
    <definedName name="_xlnm.Print_Titles" localSheetId="3">'xidi#3'!$7:$7</definedName>
    <definedName name="_xlnm.Print_Titles" localSheetId="4">'xidi#4'!$7:$7</definedName>
    <definedName name="_xlnm.Print_Titles" localSheetId="5">'xidi#5'!$7:$7</definedName>
    <definedName name="_xlnm.Print_Titles" localSheetId="6">'xidi#6'!$7:$7</definedName>
    <definedName name="_xlnm.Print_Titles" localSheetId="7">'xidi#7'!$7:$7</definedName>
    <definedName name="_xlnm.Print_Titles" localSheetId="10">xidi10!$7:$7</definedName>
    <definedName name="_xlnm.Print_Titles" localSheetId="11">xidi11!$7:$7</definedName>
    <definedName name="_xlnm.Print_Titles" localSheetId="9">xidi9!$7:$7</definedName>
  </definedNames>
  <calcPr calcId="152511"/>
</workbook>
</file>

<file path=xl/calcChain.xml><?xml version="1.0" encoding="utf-8"?>
<calcChain xmlns="http://schemas.openxmlformats.org/spreadsheetml/2006/main">
  <c r="J123" i="9" l="1"/>
  <c r="H93" i="16" l="1"/>
  <c r="H47" i="16"/>
  <c r="H48" i="16"/>
  <c r="H49" i="16"/>
  <c r="H94" i="12"/>
  <c r="H95" i="12"/>
  <c r="H96" i="12"/>
  <c r="H88" i="12"/>
  <c r="H89" i="12"/>
  <c r="H90" i="12"/>
  <c r="H80" i="12"/>
  <c r="H81" i="12"/>
  <c r="H82" i="12"/>
  <c r="H83" i="12"/>
  <c r="H84" i="12"/>
  <c r="J116" i="11"/>
  <c r="H96" i="10"/>
  <c r="J62" i="10"/>
  <c r="J37" i="10"/>
  <c r="J38" i="8"/>
  <c r="H72" i="8"/>
  <c r="H73" i="8"/>
  <c r="J48" i="8"/>
  <c r="H80" i="5"/>
  <c r="J78" i="5"/>
  <c r="J63" i="5"/>
  <c r="M46" i="5"/>
  <c r="J46" i="5"/>
  <c r="H48" i="5"/>
  <c r="H47" i="5"/>
  <c r="H57" i="4"/>
  <c r="M50" i="4"/>
  <c r="M48" i="2"/>
  <c r="J48" i="2"/>
  <c r="J120" i="2"/>
  <c r="H63" i="2"/>
  <c r="H55" i="2"/>
  <c r="H54" i="2"/>
  <c r="H49" i="2"/>
  <c r="H107" i="2"/>
  <c r="H108" i="2"/>
  <c r="F10" i="4" l="1"/>
  <c r="J10" i="4" s="1"/>
  <c r="M10" i="4" s="1"/>
  <c r="F70" i="8" l="1"/>
  <c r="J70" i="8" s="1"/>
  <c r="M70" i="8" s="1"/>
  <c r="F74" i="8"/>
  <c r="F77" i="8" s="1"/>
  <c r="H77" i="8" s="1"/>
  <c r="M77" i="8" s="1"/>
  <c r="F73" i="8"/>
  <c r="M73" i="8" s="1"/>
  <c r="M72" i="8"/>
  <c r="F72" i="8"/>
  <c r="F71" i="8"/>
  <c r="L71" i="8" s="1"/>
  <c r="M71" i="8" s="1"/>
  <c r="F75" i="8" l="1"/>
  <c r="J75" i="8" s="1"/>
  <c r="M75" i="8" s="1"/>
  <c r="F76" i="8"/>
  <c r="H76" i="8" s="1"/>
  <c r="M76" i="8" s="1"/>
  <c r="F129" i="4"/>
  <c r="F134" i="4" s="1"/>
  <c r="F112" i="4"/>
  <c r="F93" i="4"/>
  <c r="F145" i="4"/>
  <c r="H145" i="4" s="1"/>
  <c r="M145" i="4" s="1"/>
  <c r="H144" i="4"/>
  <c r="M144" i="4" s="1"/>
  <c r="F141" i="4"/>
  <c r="F142" i="4" s="1"/>
  <c r="J142" i="4" s="1"/>
  <c r="M142" i="4" s="1"/>
  <c r="H140" i="4"/>
  <c r="M140" i="4" s="1"/>
  <c r="H139" i="4"/>
  <c r="M139" i="4" s="1"/>
  <c r="H138" i="4"/>
  <c r="M138" i="4" s="1"/>
  <c r="F137" i="4"/>
  <c r="L137" i="4" s="1"/>
  <c r="M137" i="4" s="1"/>
  <c r="F136" i="4"/>
  <c r="J136" i="4" s="1"/>
  <c r="M136" i="4" s="1"/>
  <c r="F128" i="4"/>
  <c r="H128" i="4" s="1"/>
  <c r="M128" i="4" s="1"/>
  <c r="F127" i="4"/>
  <c r="H127" i="4" s="1"/>
  <c r="M127" i="4" s="1"/>
  <c r="H126" i="4"/>
  <c r="M126" i="4" s="1"/>
  <c r="H125" i="4"/>
  <c r="M125" i="4" s="1"/>
  <c r="F124" i="4"/>
  <c r="L124" i="4" s="1"/>
  <c r="M124" i="4" s="1"/>
  <c r="F123" i="4"/>
  <c r="L123" i="4" s="1"/>
  <c r="M123" i="4" s="1"/>
  <c r="F122" i="4"/>
  <c r="J122" i="4" s="1"/>
  <c r="M122" i="4" s="1"/>
  <c r="F138" i="11"/>
  <c r="L138" i="11" s="1"/>
  <c r="L137" i="11"/>
  <c r="H137" i="11"/>
  <c r="F134" i="11"/>
  <c r="F140" i="11" s="1"/>
  <c r="H133" i="11"/>
  <c r="M133" i="11" s="1"/>
  <c r="H132" i="11"/>
  <c r="M132" i="11" s="1"/>
  <c r="H131" i="11"/>
  <c r="M131" i="11" s="1"/>
  <c r="F130" i="11"/>
  <c r="L130" i="11" s="1"/>
  <c r="M130" i="11" s="1"/>
  <c r="F129" i="11"/>
  <c r="J129" i="11" s="1"/>
  <c r="F122" i="11"/>
  <c r="F125" i="11" s="1"/>
  <c r="H125" i="11" s="1"/>
  <c r="M125" i="11" s="1"/>
  <c r="F121" i="11"/>
  <c r="H121" i="11" s="1"/>
  <c r="M121" i="11" s="1"/>
  <c r="F120" i="11"/>
  <c r="H120" i="11" s="1"/>
  <c r="M120" i="11" s="1"/>
  <c r="H119" i="11"/>
  <c r="M119" i="11" s="1"/>
  <c r="F118" i="11"/>
  <c r="L118" i="11" s="1"/>
  <c r="M118" i="11" s="1"/>
  <c r="F117" i="11"/>
  <c r="L117" i="11" s="1"/>
  <c r="M117" i="11" s="1"/>
  <c r="M116" i="11"/>
  <c r="F116" i="11"/>
  <c r="F145" i="9"/>
  <c r="H144" i="9"/>
  <c r="M144" i="9" s="1"/>
  <c r="F141" i="9"/>
  <c r="F142" i="9" s="1"/>
  <c r="J142" i="9" s="1"/>
  <c r="M142" i="9" s="1"/>
  <c r="H140" i="9"/>
  <c r="M140" i="9" s="1"/>
  <c r="H139" i="9"/>
  <c r="M139" i="9" s="1"/>
  <c r="H138" i="9"/>
  <c r="M138" i="9" s="1"/>
  <c r="F137" i="9"/>
  <c r="L137" i="9" s="1"/>
  <c r="M137" i="9" s="1"/>
  <c r="F136" i="9"/>
  <c r="J136" i="9" s="1"/>
  <c r="F132" i="9"/>
  <c r="H132" i="9" s="1"/>
  <c r="M132" i="9" s="1"/>
  <c r="F129" i="9"/>
  <c r="F130" i="9" s="1"/>
  <c r="J130" i="9" s="1"/>
  <c r="M130" i="9" s="1"/>
  <c r="F128" i="9"/>
  <c r="H128" i="9" s="1"/>
  <c r="M128" i="9" s="1"/>
  <c r="F127" i="9"/>
  <c r="H127" i="9" s="1"/>
  <c r="M127" i="9" s="1"/>
  <c r="H126" i="9"/>
  <c r="M126" i="9" s="1"/>
  <c r="F125" i="9"/>
  <c r="L125" i="9" s="1"/>
  <c r="M125" i="9" s="1"/>
  <c r="F124" i="9"/>
  <c r="L124" i="9" s="1"/>
  <c r="M124" i="9" s="1"/>
  <c r="M123" i="9"/>
  <c r="F123" i="9"/>
  <c r="F110" i="11"/>
  <c r="J110" i="11" s="1"/>
  <c r="J109" i="11"/>
  <c r="H109" i="11"/>
  <c r="F106" i="11"/>
  <c r="F107" i="11" s="1"/>
  <c r="J107" i="11" s="1"/>
  <c r="M107" i="11" s="1"/>
  <c r="H105" i="11"/>
  <c r="M105" i="11" s="1"/>
  <c r="H104" i="11"/>
  <c r="M104" i="11" s="1"/>
  <c r="H103" i="11"/>
  <c r="M103" i="11" s="1"/>
  <c r="F102" i="11"/>
  <c r="L102" i="11" s="1"/>
  <c r="M102" i="11" s="1"/>
  <c r="F101" i="11"/>
  <c r="J101" i="11" s="1"/>
  <c r="M101" i="11" s="1"/>
  <c r="F94" i="11"/>
  <c r="F99" i="11" s="1"/>
  <c r="F93" i="11"/>
  <c r="H93" i="11" s="1"/>
  <c r="M93" i="11" s="1"/>
  <c r="F92" i="11"/>
  <c r="H92" i="11" s="1"/>
  <c r="M92" i="11" s="1"/>
  <c r="H91" i="11"/>
  <c r="M91" i="11" s="1"/>
  <c r="H90" i="11"/>
  <c r="M90" i="11" s="1"/>
  <c r="F89" i="11"/>
  <c r="L89" i="11" s="1"/>
  <c r="M89" i="11" s="1"/>
  <c r="F88" i="11"/>
  <c r="L88" i="11" s="1"/>
  <c r="M88" i="11" s="1"/>
  <c r="F87" i="11"/>
  <c r="J87" i="11" s="1"/>
  <c r="M87" i="11" s="1"/>
  <c r="F117" i="9"/>
  <c r="H117" i="9" s="1"/>
  <c r="M117" i="9" s="1"/>
  <c r="H116" i="9"/>
  <c r="M116" i="9" s="1"/>
  <c r="F113" i="9"/>
  <c r="F115" i="9" s="1"/>
  <c r="L115" i="9" s="1"/>
  <c r="M115" i="9" s="1"/>
  <c r="H112" i="9"/>
  <c r="M112" i="9" s="1"/>
  <c r="H111" i="9"/>
  <c r="M111" i="9" s="1"/>
  <c r="H110" i="9"/>
  <c r="M110" i="9" s="1"/>
  <c r="F109" i="9"/>
  <c r="L109" i="9" s="1"/>
  <c r="M109" i="9" s="1"/>
  <c r="F108" i="9"/>
  <c r="J108" i="9" s="1"/>
  <c r="M108" i="9" s="1"/>
  <c r="F101" i="9"/>
  <c r="F105" i="9" s="1"/>
  <c r="H105" i="9" s="1"/>
  <c r="M105" i="9" s="1"/>
  <c r="F100" i="9"/>
  <c r="H100" i="9" s="1"/>
  <c r="M100" i="9" s="1"/>
  <c r="F99" i="9"/>
  <c r="H99" i="9" s="1"/>
  <c r="M99" i="9" s="1"/>
  <c r="H98" i="9"/>
  <c r="M98" i="9" s="1"/>
  <c r="H97" i="9"/>
  <c r="M97" i="9" s="1"/>
  <c r="F96" i="9"/>
  <c r="L96" i="9" s="1"/>
  <c r="M96" i="9" s="1"/>
  <c r="F95" i="9"/>
  <c r="L95" i="9" s="1"/>
  <c r="M95" i="9" s="1"/>
  <c r="F94" i="9"/>
  <c r="J94" i="9" s="1"/>
  <c r="M94" i="9" s="1"/>
  <c r="F102" i="1"/>
  <c r="H102" i="1" s="1"/>
  <c r="F100" i="1"/>
  <c r="H100" i="1" s="1"/>
  <c r="M100" i="1" s="1"/>
  <c r="H99" i="1"/>
  <c r="M99" i="1" s="1"/>
  <c r="F96" i="1"/>
  <c r="F97" i="1" s="1"/>
  <c r="J97" i="1" s="1"/>
  <c r="M97" i="1" s="1"/>
  <c r="H95" i="1"/>
  <c r="M95" i="1" s="1"/>
  <c r="H94" i="1"/>
  <c r="M94" i="1" s="1"/>
  <c r="H93" i="1"/>
  <c r="M93" i="1" s="1"/>
  <c r="F92" i="1"/>
  <c r="L92" i="1" s="1"/>
  <c r="M92" i="1" s="1"/>
  <c r="F91" i="1"/>
  <c r="J91" i="1" s="1"/>
  <c r="M91" i="1" s="1"/>
  <c r="F84" i="1"/>
  <c r="F87" i="1" s="1"/>
  <c r="H87" i="1" s="1"/>
  <c r="M87" i="1" s="1"/>
  <c r="F83" i="1"/>
  <c r="H83" i="1" s="1"/>
  <c r="M83" i="1" s="1"/>
  <c r="F82" i="1"/>
  <c r="H82" i="1" s="1"/>
  <c r="M82" i="1" s="1"/>
  <c r="H81" i="1"/>
  <c r="M81" i="1" s="1"/>
  <c r="H80" i="1"/>
  <c r="M80" i="1" s="1"/>
  <c r="L79" i="1"/>
  <c r="M79" i="1" s="1"/>
  <c r="F79" i="1"/>
  <c r="F78" i="1"/>
  <c r="L78" i="1" s="1"/>
  <c r="M78" i="1" s="1"/>
  <c r="F77" i="1"/>
  <c r="J77" i="1" s="1"/>
  <c r="M77" i="1" s="1"/>
  <c r="F100" i="14"/>
  <c r="H100" i="14" s="1"/>
  <c r="M100" i="14" s="1"/>
  <c r="H99" i="14"/>
  <c r="M99" i="14" s="1"/>
  <c r="F96" i="14"/>
  <c r="F102" i="14" s="1"/>
  <c r="H95" i="14"/>
  <c r="M95" i="14" s="1"/>
  <c r="H94" i="14"/>
  <c r="M94" i="14" s="1"/>
  <c r="H93" i="14"/>
  <c r="M93" i="14" s="1"/>
  <c r="F92" i="14"/>
  <c r="L92" i="14" s="1"/>
  <c r="M92" i="14" s="1"/>
  <c r="F91" i="14"/>
  <c r="J91" i="14" s="1"/>
  <c r="M91" i="14" s="1"/>
  <c r="F84" i="14"/>
  <c r="F86" i="14" s="1"/>
  <c r="L86" i="14" s="1"/>
  <c r="M86" i="14" s="1"/>
  <c r="F83" i="14"/>
  <c r="H83" i="14" s="1"/>
  <c r="M83" i="14" s="1"/>
  <c r="F82" i="14"/>
  <c r="H82" i="14" s="1"/>
  <c r="M82" i="14" s="1"/>
  <c r="H81" i="14"/>
  <c r="M81" i="14" s="1"/>
  <c r="H80" i="14"/>
  <c r="M80" i="14" s="1"/>
  <c r="F79" i="14"/>
  <c r="L79" i="14" s="1"/>
  <c r="M79" i="14" s="1"/>
  <c r="F78" i="14"/>
  <c r="L78" i="14" s="1"/>
  <c r="M78" i="14" s="1"/>
  <c r="F77" i="14"/>
  <c r="J77" i="14" s="1"/>
  <c r="M77" i="14" s="1"/>
  <c r="F84" i="13"/>
  <c r="F103" i="10"/>
  <c r="H103" i="10" s="1"/>
  <c r="L102" i="10"/>
  <c r="J102" i="10"/>
  <c r="H102" i="10"/>
  <c r="F99" i="10"/>
  <c r="F100" i="10" s="1"/>
  <c r="J100" i="10" s="1"/>
  <c r="M100" i="10" s="1"/>
  <c r="H98" i="10"/>
  <c r="M98" i="10" s="1"/>
  <c r="H97" i="10"/>
  <c r="M97" i="10" s="1"/>
  <c r="M96" i="10"/>
  <c r="F95" i="10"/>
  <c r="L95" i="10" s="1"/>
  <c r="M95" i="10" s="1"/>
  <c r="F94" i="10"/>
  <c r="J94" i="10" s="1"/>
  <c r="M94" i="10" s="1"/>
  <c r="F87" i="10"/>
  <c r="F88" i="10" s="1"/>
  <c r="J88" i="10" s="1"/>
  <c r="M88" i="10" s="1"/>
  <c r="F86" i="10"/>
  <c r="H86" i="10" s="1"/>
  <c r="M86" i="10" s="1"/>
  <c r="F85" i="10"/>
  <c r="H85" i="10" s="1"/>
  <c r="M85" i="10" s="1"/>
  <c r="H84" i="10"/>
  <c r="M84" i="10" s="1"/>
  <c r="H83" i="10"/>
  <c r="M83" i="10" s="1"/>
  <c r="F82" i="10"/>
  <c r="L82" i="10" s="1"/>
  <c r="M82" i="10" s="1"/>
  <c r="F81" i="10"/>
  <c r="L81" i="10" s="1"/>
  <c r="M81" i="10" s="1"/>
  <c r="F80" i="10"/>
  <c r="J80" i="10" s="1"/>
  <c r="M80" i="10" s="1"/>
  <c r="F120" i="2"/>
  <c r="F48" i="16"/>
  <c r="M48" i="16" s="1"/>
  <c r="E64" i="16"/>
  <c r="E60" i="16"/>
  <c r="E57" i="16"/>
  <c r="E56" i="16"/>
  <c r="E55" i="16"/>
  <c r="F55" i="16" s="1"/>
  <c r="E52" i="16"/>
  <c r="E39" i="16"/>
  <c r="E38" i="16"/>
  <c r="F48" i="1"/>
  <c r="H48" i="1" s="1"/>
  <c r="M48" i="1" s="1"/>
  <c r="E64" i="1"/>
  <c r="E60" i="1"/>
  <c r="E57" i="1"/>
  <c r="E56" i="1"/>
  <c r="E55" i="1"/>
  <c r="F55" i="1" s="1"/>
  <c r="E52" i="1"/>
  <c r="E39" i="1"/>
  <c r="E38" i="1"/>
  <c r="F48" i="14"/>
  <c r="H48" i="14" s="1"/>
  <c r="M48" i="14" s="1"/>
  <c r="E64" i="14"/>
  <c r="E60" i="14"/>
  <c r="E57" i="14"/>
  <c r="E56" i="14"/>
  <c r="E55" i="14"/>
  <c r="F55" i="14" s="1"/>
  <c r="E52" i="14"/>
  <c r="E39" i="14"/>
  <c r="E38" i="14"/>
  <c r="F48" i="13"/>
  <c r="H48" i="13" s="1"/>
  <c r="M48" i="13" s="1"/>
  <c r="E64" i="13"/>
  <c r="E60" i="13"/>
  <c r="E57" i="13"/>
  <c r="E56" i="13"/>
  <c r="E55" i="13"/>
  <c r="F55" i="13" s="1"/>
  <c r="E52" i="13"/>
  <c r="E39" i="13"/>
  <c r="E38" i="13"/>
  <c r="F48" i="12"/>
  <c r="H48" i="12" s="1"/>
  <c r="M48" i="12" s="1"/>
  <c r="E64" i="12"/>
  <c r="E60" i="12"/>
  <c r="E57" i="12"/>
  <c r="E56" i="12"/>
  <c r="E55" i="12"/>
  <c r="F55" i="12" s="1"/>
  <c r="E52" i="12"/>
  <c r="E39" i="12"/>
  <c r="E38" i="12"/>
  <c r="F58" i="11"/>
  <c r="H58" i="11" s="1"/>
  <c r="M58" i="11" s="1"/>
  <c r="E74" i="11"/>
  <c r="E70" i="11"/>
  <c r="E67" i="11"/>
  <c r="E66" i="11"/>
  <c r="E65" i="11"/>
  <c r="F65" i="11" s="1"/>
  <c r="E62" i="11"/>
  <c r="E49" i="11"/>
  <c r="E48" i="11"/>
  <c r="E16" i="11"/>
  <c r="F44" i="10"/>
  <c r="H44" i="10" s="1"/>
  <c r="M44" i="10" s="1"/>
  <c r="E67" i="10"/>
  <c r="E63" i="10"/>
  <c r="E60" i="10"/>
  <c r="E59" i="10"/>
  <c r="E58" i="10"/>
  <c r="F58" i="10" s="1"/>
  <c r="E55" i="10"/>
  <c r="E34" i="10"/>
  <c r="E33" i="10"/>
  <c r="F90" i="9"/>
  <c r="F86" i="9"/>
  <c r="F85" i="9"/>
  <c r="F84" i="9"/>
  <c r="F83" i="9"/>
  <c r="E81" i="9"/>
  <c r="F81" i="9" s="1"/>
  <c r="F80" i="9"/>
  <c r="F79" i="9"/>
  <c r="F78" i="9"/>
  <c r="E77" i="9"/>
  <c r="F77" i="9" s="1"/>
  <c r="F76" i="9"/>
  <c r="E74" i="9"/>
  <c r="F74" i="9" s="1"/>
  <c r="E73" i="9"/>
  <c r="F73" i="9" s="1"/>
  <c r="E72" i="9"/>
  <c r="F72" i="9" s="1"/>
  <c r="F71" i="9"/>
  <c r="F70" i="9"/>
  <c r="E69" i="9"/>
  <c r="F69" i="9" s="1"/>
  <c r="F68" i="9"/>
  <c r="F66" i="9"/>
  <c r="F65" i="9"/>
  <c r="F64" i="9"/>
  <c r="F62" i="9"/>
  <c r="F61" i="9"/>
  <c r="F59" i="9"/>
  <c r="F58" i="9"/>
  <c r="H58" i="9" s="1"/>
  <c r="M58" i="9" s="1"/>
  <c r="F57" i="9"/>
  <c r="F56" i="9"/>
  <c r="F55" i="9"/>
  <c r="E49" i="9"/>
  <c r="E48" i="9"/>
  <c r="E16" i="9"/>
  <c r="F45" i="8"/>
  <c r="H45" i="8" s="1"/>
  <c r="M45" i="8" s="1"/>
  <c r="E68" i="8"/>
  <c r="E64" i="8"/>
  <c r="E61" i="8"/>
  <c r="E60" i="8"/>
  <c r="E59" i="8"/>
  <c r="F59" i="8" s="1"/>
  <c r="E56" i="8"/>
  <c r="E35" i="8"/>
  <c r="E34" i="8"/>
  <c r="M47" i="5"/>
  <c r="F82" i="5"/>
  <c r="F83" i="5" s="1"/>
  <c r="J83" i="5" s="1"/>
  <c r="M83" i="5" s="1"/>
  <c r="F81" i="5"/>
  <c r="H81" i="5" s="1"/>
  <c r="M81" i="5" s="1"/>
  <c r="F80" i="5"/>
  <c r="M80" i="5" s="1"/>
  <c r="F78" i="5"/>
  <c r="M78" i="5" s="1"/>
  <c r="F79" i="5"/>
  <c r="L79" i="5" s="1"/>
  <c r="M79" i="5" s="1"/>
  <c r="E76" i="5"/>
  <c r="F76" i="5" s="1"/>
  <c r="H76" i="5" s="1"/>
  <c r="M76" i="5" s="1"/>
  <c r="F75" i="5"/>
  <c r="H75" i="5" s="1"/>
  <c r="M75" i="5" s="1"/>
  <c r="F74" i="5"/>
  <c r="H74" i="5" s="1"/>
  <c r="M74" i="5" s="1"/>
  <c r="F73" i="5"/>
  <c r="L73" i="5" s="1"/>
  <c r="M73" i="5" s="1"/>
  <c r="E72" i="5"/>
  <c r="F72" i="5" s="1"/>
  <c r="H72" i="5" s="1"/>
  <c r="M72" i="5" s="1"/>
  <c r="F71" i="5"/>
  <c r="J71" i="5" s="1"/>
  <c r="M71" i="5" s="1"/>
  <c r="M70" i="5"/>
  <c r="E69" i="5"/>
  <c r="F69" i="5" s="1"/>
  <c r="H69" i="5" s="1"/>
  <c r="M69" i="5" s="1"/>
  <c r="E68" i="5"/>
  <c r="F68" i="5" s="1"/>
  <c r="H68" i="5" s="1"/>
  <c r="M68" i="5" s="1"/>
  <c r="E67" i="5"/>
  <c r="F67" i="5" s="1"/>
  <c r="H67" i="5" s="1"/>
  <c r="M67" i="5" s="1"/>
  <c r="F66" i="5"/>
  <c r="H66" i="5" s="1"/>
  <c r="M66" i="5" s="1"/>
  <c r="F65" i="5"/>
  <c r="L65" i="5" s="1"/>
  <c r="M65" i="5" s="1"/>
  <c r="E64" i="5"/>
  <c r="F64" i="5" s="1"/>
  <c r="H64" i="5" s="1"/>
  <c r="M64" i="5" s="1"/>
  <c r="F63" i="5"/>
  <c r="M63" i="5" s="1"/>
  <c r="M62" i="5"/>
  <c r="F61" i="5"/>
  <c r="H61" i="5" s="1"/>
  <c r="M61" i="5" s="1"/>
  <c r="F57" i="5"/>
  <c r="L57" i="5" s="1"/>
  <c r="M57" i="5" s="1"/>
  <c r="F56" i="5"/>
  <c r="J56" i="5" s="1"/>
  <c r="M56" i="5" s="1"/>
  <c r="F54" i="5"/>
  <c r="H54" i="5" s="1"/>
  <c r="M54" i="5" s="1"/>
  <c r="F53" i="5"/>
  <c r="H53" i="5" s="1"/>
  <c r="M53" i="5" s="1"/>
  <c r="F52" i="5"/>
  <c r="H52" i="5" s="1"/>
  <c r="M52" i="5" s="1"/>
  <c r="F51" i="5"/>
  <c r="L51" i="5" s="1"/>
  <c r="M51" i="5" s="1"/>
  <c r="F50" i="5"/>
  <c r="J50" i="5" s="1"/>
  <c r="M50" i="5" s="1"/>
  <c r="M49" i="5"/>
  <c r="M48" i="5"/>
  <c r="F46" i="5"/>
  <c r="M45" i="5"/>
  <c r="F44" i="5"/>
  <c r="H44" i="5" s="1"/>
  <c r="M44" i="5" s="1"/>
  <c r="E43" i="5"/>
  <c r="F43" i="5" s="1"/>
  <c r="H43" i="5" s="1"/>
  <c r="M43" i="5" s="1"/>
  <c r="E42" i="5"/>
  <c r="F42" i="5" s="1"/>
  <c r="H42" i="5" s="1"/>
  <c r="M42" i="5" s="1"/>
  <c r="F40" i="5"/>
  <c r="H40" i="5" s="1"/>
  <c r="M40" i="5" s="1"/>
  <c r="F39" i="5"/>
  <c r="H39" i="5" s="1"/>
  <c r="M39" i="5" s="1"/>
  <c r="F38" i="5"/>
  <c r="H38" i="5" s="1"/>
  <c r="M38" i="5" s="1"/>
  <c r="F37" i="5"/>
  <c r="L37" i="5" s="1"/>
  <c r="M37" i="5" s="1"/>
  <c r="F36" i="5"/>
  <c r="H36" i="5" s="1"/>
  <c r="M36" i="5" s="1"/>
  <c r="F35" i="5"/>
  <c r="L35" i="5" s="1"/>
  <c r="M35" i="5" s="1"/>
  <c r="F34" i="5"/>
  <c r="F41" i="5" s="1"/>
  <c r="H41" i="5" s="1"/>
  <c r="M41" i="5" s="1"/>
  <c r="M33" i="5"/>
  <c r="F32" i="5"/>
  <c r="H32" i="5" s="1"/>
  <c r="M32" i="5" s="1"/>
  <c r="F31" i="5"/>
  <c r="L31" i="5" s="1"/>
  <c r="M31" i="5" s="1"/>
  <c r="F30" i="5"/>
  <c r="J30" i="5" s="1"/>
  <c r="M30" i="5" s="1"/>
  <c r="M29" i="5"/>
  <c r="F28" i="5"/>
  <c r="J28" i="5" s="1"/>
  <c r="M28" i="5" s="1"/>
  <c r="M27" i="5"/>
  <c r="F26" i="5"/>
  <c r="J26" i="5" s="1"/>
  <c r="M26" i="5" s="1"/>
  <c r="M25" i="5"/>
  <c r="F24" i="5"/>
  <c r="L24" i="5" s="1"/>
  <c r="F22" i="5"/>
  <c r="J22" i="5" s="1"/>
  <c r="M22" i="5" s="1"/>
  <c r="M21" i="5"/>
  <c r="F20" i="5"/>
  <c r="J20" i="5" s="1"/>
  <c r="M20" i="5" s="1"/>
  <c r="M19" i="5"/>
  <c r="E16" i="5"/>
  <c r="M57" i="4"/>
  <c r="F57" i="4"/>
  <c r="F88" i="1" l="1"/>
  <c r="H88" i="1" s="1"/>
  <c r="M88" i="1" s="1"/>
  <c r="F89" i="1"/>
  <c r="M89" i="1" s="1"/>
  <c r="F85" i="1"/>
  <c r="J85" i="1" s="1"/>
  <c r="M85" i="1" s="1"/>
  <c r="F86" i="1"/>
  <c r="L86" i="1" s="1"/>
  <c r="M86" i="1" s="1"/>
  <c r="F97" i="14"/>
  <c r="J97" i="14" s="1"/>
  <c r="M97" i="14" s="1"/>
  <c r="F89" i="14"/>
  <c r="M89" i="14" s="1"/>
  <c r="F98" i="14"/>
  <c r="L98" i="14" s="1"/>
  <c r="M98" i="14" s="1"/>
  <c r="F101" i="14"/>
  <c r="H101" i="14" s="1"/>
  <c r="M101" i="14" s="1"/>
  <c r="F87" i="14"/>
  <c r="H87" i="14" s="1"/>
  <c r="M87" i="14" s="1"/>
  <c r="H89" i="14"/>
  <c r="M137" i="11"/>
  <c r="F108" i="11"/>
  <c r="L108" i="11" s="1"/>
  <c r="M108" i="11" s="1"/>
  <c r="H138" i="11"/>
  <c r="F112" i="11"/>
  <c r="M112" i="11" s="1"/>
  <c r="M138" i="11"/>
  <c r="F97" i="11"/>
  <c r="H97" i="11" s="1"/>
  <c r="M97" i="11" s="1"/>
  <c r="M109" i="11"/>
  <c r="J103" i="10"/>
  <c r="M103" i="10" s="1"/>
  <c r="L103" i="10"/>
  <c r="F90" i="10"/>
  <c r="H90" i="10" s="1"/>
  <c r="M90" i="10" s="1"/>
  <c r="F147" i="9"/>
  <c r="M147" i="9" s="1"/>
  <c r="F143" i="9"/>
  <c r="L143" i="9" s="1"/>
  <c r="M143" i="9" s="1"/>
  <c r="H24" i="5"/>
  <c r="M24" i="5" s="1"/>
  <c r="F101" i="10"/>
  <c r="L101" i="10" s="1"/>
  <c r="M101" i="10" s="1"/>
  <c r="F105" i="10"/>
  <c r="M105" i="10" s="1"/>
  <c r="M102" i="10"/>
  <c r="F103" i="9"/>
  <c r="L103" i="9" s="1"/>
  <c r="M103" i="9" s="1"/>
  <c r="F104" i="9"/>
  <c r="H104" i="9" s="1"/>
  <c r="M104" i="9" s="1"/>
  <c r="F106" i="9"/>
  <c r="H106" i="9" s="1"/>
  <c r="F146" i="4"/>
  <c r="H146" i="4" s="1"/>
  <c r="M146" i="4" s="1"/>
  <c r="F143" i="4"/>
  <c r="L143" i="4" s="1"/>
  <c r="M143" i="4" s="1"/>
  <c r="F147" i="4"/>
  <c r="M147" i="4" s="1"/>
  <c r="M134" i="4"/>
  <c r="H134" i="4"/>
  <c r="F132" i="4"/>
  <c r="H132" i="4" s="1"/>
  <c r="M132" i="4" s="1"/>
  <c r="F130" i="4"/>
  <c r="J130" i="4" s="1"/>
  <c r="M130" i="4" s="1"/>
  <c r="F133" i="4"/>
  <c r="H133" i="4" s="1"/>
  <c r="M133" i="4" s="1"/>
  <c r="F131" i="4"/>
  <c r="L131" i="4" s="1"/>
  <c r="M131" i="4" s="1"/>
  <c r="M140" i="11"/>
  <c r="H140" i="11"/>
  <c r="F123" i="11"/>
  <c r="J123" i="11" s="1"/>
  <c r="M123" i="11" s="1"/>
  <c r="L129" i="11"/>
  <c r="M129" i="11" s="1"/>
  <c r="F139" i="11"/>
  <c r="F136" i="11"/>
  <c r="L136" i="11" s="1"/>
  <c r="M136" i="11" s="1"/>
  <c r="F126" i="11"/>
  <c r="H126" i="11" s="1"/>
  <c r="M126" i="11" s="1"/>
  <c r="F124" i="11"/>
  <c r="L124" i="11" s="1"/>
  <c r="M124" i="11" s="1"/>
  <c r="F127" i="11"/>
  <c r="F135" i="11"/>
  <c r="J135" i="11" s="1"/>
  <c r="M135" i="11" s="1"/>
  <c r="F133" i="9"/>
  <c r="H133" i="9" s="1"/>
  <c r="M133" i="9" s="1"/>
  <c r="F146" i="9"/>
  <c r="M136" i="9"/>
  <c r="F131" i="9"/>
  <c r="L131" i="9" s="1"/>
  <c r="M131" i="9" s="1"/>
  <c r="F134" i="9"/>
  <c r="H145" i="9"/>
  <c r="M145" i="9" s="1"/>
  <c r="M99" i="11"/>
  <c r="H99" i="11"/>
  <c r="F98" i="11"/>
  <c r="H98" i="11" s="1"/>
  <c r="M98" i="11" s="1"/>
  <c r="F111" i="11"/>
  <c r="F95" i="11"/>
  <c r="J95" i="11" s="1"/>
  <c r="M95" i="11" s="1"/>
  <c r="F96" i="11"/>
  <c r="L96" i="11" s="1"/>
  <c r="M96" i="11" s="1"/>
  <c r="H110" i="11"/>
  <c r="M110" i="11" s="1"/>
  <c r="H112" i="11"/>
  <c r="F102" i="9"/>
  <c r="J102" i="9" s="1"/>
  <c r="M102" i="9" s="1"/>
  <c r="F118" i="9"/>
  <c r="F114" i="9"/>
  <c r="J114" i="9" s="1"/>
  <c r="M114" i="9" s="1"/>
  <c r="F119" i="9"/>
  <c r="M102" i="1"/>
  <c r="H89" i="1"/>
  <c r="F98" i="1"/>
  <c r="L98" i="1" s="1"/>
  <c r="M98" i="1" s="1"/>
  <c r="F101" i="1"/>
  <c r="H101" i="1" s="1"/>
  <c r="M101" i="1" s="1"/>
  <c r="M102" i="14"/>
  <c r="H102" i="14"/>
  <c r="F85" i="14"/>
  <c r="J85" i="14" s="1"/>
  <c r="M85" i="14" s="1"/>
  <c r="F88" i="14"/>
  <c r="H88" i="14" s="1"/>
  <c r="M88" i="14" s="1"/>
  <c r="F104" i="10"/>
  <c r="F89" i="10"/>
  <c r="L89" i="10" s="1"/>
  <c r="M89" i="10" s="1"/>
  <c r="F91" i="10"/>
  <c r="H91" i="10" s="1"/>
  <c r="M91" i="10" s="1"/>
  <c r="F92" i="10"/>
  <c r="F88" i="9"/>
  <c r="F89" i="9"/>
  <c r="F84" i="5"/>
  <c r="H84" i="5" s="1"/>
  <c r="M84" i="5" s="1"/>
  <c r="J34" i="5"/>
  <c r="M34" i="5" s="1"/>
  <c r="F59" i="5"/>
  <c r="J59" i="5" s="1"/>
  <c r="M59" i="5" s="1"/>
  <c r="F60" i="5"/>
  <c r="L60" i="5" s="1"/>
  <c r="M60" i="5" s="1"/>
  <c r="F85" i="5"/>
  <c r="H85" i="5" s="1"/>
  <c r="M85" i="5" s="1"/>
  <c r="M112" i="3"/>
  <c r="M116" i="3" s="1"/>
  <c r="F55" i="2"/>
  <c r="M55" i="2" s="1"/>
  <c r="M106" i="16"/>
  <c r="M110" i="16" s="1"/>
  <c r="M106" i="1"/>
  <c r="M110" i="1" s="1"/>
  <c r="M106" i="14"/>
  <c r="M110" i="14" s="1"/>
  <c r="M106" i="13"/>
  <c r="M110" i="13" s="1"/>
  <c r="M107" i="12"/>
  <c r="M111" i="12" s="1"/>
  <c r="M144" i="11"/>
  <c r="M148" i="11" s="1"/>
  <c r="M109" i="10"/>
  <c r="M113" i="10" s="1"/>
  <c r="M151" i="9"/>
  <c r="M155" i="9" s="1"/>
  <c r="M111" i="8"/>
  <c r="M115" i="8" s="1"/>
  <c r="M147" i="5"/>
  <c r="M151" i="5" s="1"/>
  <c r="M151" i="4"/>
  <c r="M155" i="4" s="1"/>
  <c r="M149" i="2"/>
  <c r="M153" i="2" s="1"/>
  <c r="F88" i="3"/>
  <c r="H88" i="3" s="1"/>
  <c r="M88" i="3" s="1"/>
  <c r="F47" i="3"/>
  <c r="H47" i="3" s="1"/>
  <c r="M47" i="3" s="1"/>
  <c r="H105" i="10" l="1"/>
  <c r="H147" i="9"/>
  <c r="M106" i="9"/>
  <c r="H147" i="4"/>
  <c r="M127" i="11"/>
  <c r="H127" i="11"/>
  <c r="L139" i="11"/>
  <c r="H139" i="11"/>
  <c r="M139" i="11" s="1"/>
  <c r="H146" i="9"/>
  <c r="M146" i="9" s="1"/>
  <c r="M134" i="9"/>
  <c r="H134" i="9"/>
  <c r="J111" i="11"/>
  <c r="H111" i="11"/>
  <c r="M111" i="11" s="1"/>
  <c r="M119" i="9"/>
  <c r="H119" i="9"/>
  <c r="H118" i="9"/>
  <c r="M92" i="10"/>
  <c r="H92" i="10"/>
  <c r="L104" i="10"/>
  <c r="J104" i="10"/>
  <c r="H104" i="10"/>
  <c r="M118" i="9" l="1"/>
  <c r="M104" i="10"/>
  <c r="L148" i="9"/>
  <c r="J148" i="9" l="1"/>
  <c r="M148" i="9"/>
  <c r="H148" i="9"/>
  <c r="H66" i="9" l="1"/>
  <c r="M66" i="9" s="1"/>
  <c r="J64" i="9"/>
  <c r="M64" i="9" s="1"/>
  <c r="L65" i="9"/>
  <c r="M65" i="9" s="1"/>
  <c r="L62" i="9"/>
  <c r="M62" i="9" s="1"/>
  <c r="J61" i="9"/>
  <c r="M61" i="9" s="1"/>
  <c r="F50" i="8"/>
  <c r="F40" i="8"/>
  <c r="F81" i="4"/>
  <c r="F62" i="4"/>
  <c r="F52" i="4"/>
  <c r="F71" i="3"/>
  <c r="F72" i="3" s="1"/>
  <c r="F42" i="3"/>
  <c r="F100" i="13" l="1"/>
  <c r="H100" i="13" s="1"/>
  <c r="H99" i="13"/>
  <c r="F96" i="13"/>
  <c r="F98" i="13" s="1"/>
  <c r="L98" i="13" s="1"/>
  <c r="M98" i="13" s="1"/>
  <c r="H95" i="13"/>
  <c r="M95" i="13" s="1"/>
  <c r="H94" i="13"/>
  <c r="M94" i="13" s="1"/>
  <c r="H93" i="13"/>
  <c r="M93" i="13" s="1"/>
  <c r="F92" i="13"/>
  <c r="L92" i="13" s="1"/>
  <c r="M92" i="13" s="1"/>
  <c r="F91" i="13"/>
  <c r="J91" i="13" s="1"/>
  <c r="F86" i="13"/>
  <c r="L86" i="13" s="1"/>
  <c r="M86" i="13" s="1"/>
  <c r="F87" i="13"/>
  <c r="H87" i="13" s="1"/>
  <c r="M87" i="13" s="1"/>
  <c r="H81" i="13"/>
  <c r="H80" i="13"/>
  <c r="M80" i="13" s="1"/>
  <c r="F103" i="12"/>
  <c r="M103" i="12" s="1"/>
  <c r="F101" i="12"/>
  <c r="L101" i="12" s="1"/>
  <c r="L100" i="12"/>
  <c r="H100" i="12"/>
  <c r="F97" i="12"/>
  <c r="F102" i="12" s="1"/>
  <c r="M96" i="12"/>
  <c r="M95" i="12"/>
  <c r="M94" i="12"/>
  <c r="F93" i="12"/>
  <c r="L93" i="12" s="1"/>
  <c r="M93" i="12" s="1"/>
  <c r="F92" i="12"/>
  <c r="J92" i="12" s="1"/>
  <c r="F85" i="12"/>
  <c r="F86" i="12" s="1"/>
  <c r="J86" i="12" s="1"/>
  <c r="M86" i="12" s="1"/>
  <c r="M82" i="12"/>
  <c r="M81" i="12"/>
  <c r="M80" i="12"/>
  <c r="F100" i="16"/>
  <c r="J100" i="16" s="1"/>
  <c r="L99" i="16"/>
  <c r="J99" i="16"/>
  <c r="H99" i="16"/>
  <c r="F96" i="16"/>
  <c r="F102" i="16" s="1"/>
  <c r="H95" i="16"/>
  <c r="M95" i="16" s="1"/>
  <c r="H94" i="16"/>
  <c r="M94" i="16" s="1"/>
  <c r="M93" i="16"/>
  <c r="F92" i="16"/>
  <c r="L92" i="16" s="1"/>
  <c r="M92" i="16" s="1"/>
  <c r="F91" i="16"/>
  <c r="F84" i="16"/>
  <c r="F86" i="16" s="1"/>
  <c r="L86" i="16" s="1"/>
  <c r="M86" i="16" s="1"/>
  <c r="F82" i="16"/>
  <c r="H82" i="16" s="1"/>
  <c r="M82" i="16" s="1"/>
  <c r="H81" i="16"/>
  <c r="M81" i="16" s="1"/>
  <c r="H80" i="16"/>
  <c r="M80" i="16" s="1"/>
  <c r="F79" i="16"/>
  <c r="L79" i="16" s="1"/>
  <c r="M79" i="16" s="1"/>
  <c r="F105" i="8"/>
  <c r="J104" i="8"/>
  <c r="H104" i="8"/>
  <c r="F101" i="8"/>
  <c r="F102" i="8" s="1"/>
  <c r="J102" i="8" s="1"/>
  <c r="M102" i="8" s="1"/>
  <c r="H100" i="8"/>
  <c r="M100" i="8" s="1"/>
  <c r="H99" i="8"/>
  <c r="M99" i="8" s="1"/>
  <c r="H98" i="8"/>
  <c r="M98" i="8" s="1"/>
  <c r="F97" i="8"/>
  <c r="L97" i="8" s="1"/>
  <c r="M97" i="8" s="1"/>
  <c r="F96" i="8"/>
  <c r="F89" i="8"/>
  <c r="F93" i="8" s="1"/>
  <c r="H93" i="8" s="1"/>
  <c r="M93" i="8" s="1"/>
  <c r="F87" i="8"/>
  <c r="H87" i="8" s="1"/>
  <c r="M87" i="8" s="1"/>
  <c r="H85" i="8"/>
  <c r="M85" i="8" s="1"/>
  <c r="H84" i="8"/>
  <c r="M84" i="8" s="1"/>
  <c r="F86" i="8"/>
  <c r="H86" i="8" s="1"/>
  <c r="M86" i="8" s="1"/>
  <c r="F141" i="5"/>
  <c r="H141" i="5" s="1"/>
  <c r="H140" i="5"/>
  <c r="F137" i="5"/>
  <c r="F142" i="5" s="1"/>
  <c r="H136" i="5"/>
  <c r="M136" i="5" s="1"/>
  <c r="H135" i="5"/>
  <c r="M135" i="5" s="1"/>
  <c r="H134" i="5"/>
  <c r="M134" i="5" s="1"/>
  <c r="F133" i="5"/>
  <c r="L133" i="5" s="1"/>
  <c r="M133" i="5" s="1"/>
  <c r="F132" i="5"/>
  <c r="J132" i="5" s="1"/>
  <c r="F125" i="5"/>
  <c r="F126" i="5" s="1"/>
  <c r="J126" i="5" s="1"/>
  <c r="M126" i="5" s="1"/>
  <c r="F124" i="5"/>
  <c r="H124" i="5" s="1"/>
  <c r="M124" i="5" s="1"/>
  <c r="F123" i="5"/>
  <c r="H123" i="5" s="1"/>
  <c r="M123" i="5" s="1"/>
  <c r="H122" i="5"/>
  <c r="M122" i="5" s="1"/>
  <c r="H121" i="5"/>
  <c r="F120" i="5"/>
  <c r="L120" i="5" s="1"/>
  <c r="M120" i="5" s="1"/>
  <c r="F119" i="5"/>
  <c r="L119" i="5" s="1"/>
  <c r="F118" i="5"/>
  <c r="J118" i="5" s="1"/>
  <c r="F112" i="5"/>
  <c r="H112" i="5" s="1"/>
  <c r="M112" i="5" s="1"/>
  <c r="H111" i="5"/>
  <c r="M111" i="5" s="1"/>
  <c r="F108" i="5"/>
  <c r="F113" i="5" s="1"/>
  <c r="H107" i="5"/>
  <c r="M107" i="5" s="1"/>
  <c r="H106" i="5"/>
  <c r="M106" i="5" s="1"/>
  <c r="H105" i="5"/>
  <c r="M105" i="5" s="1"/>
  <c r="F104" i="5"/>
  <c r="L104" i="5" s="1"/>
  <c r="M104" i="5" s="1"/>
  <c r="F103" i="5"/>
  <c r="J103" i="5" s="1"/>
  <c r="F96" i="5"/>
  <c r="F97" i="5" s="1"/>
  <c r="J97" i="5" s="1"/>
  <c r="M97" i="5" s="1"/>
  <c r="H93" i="5"/>
  <c r="M93" i="5" s="1"/>
  <c r="H92" i="5"/>
  <c r="F91" i="5"/>
  <c r="L91" i="5" s="1"/>
  <c r="M91" i="5" s="1"/>
  <c r="F90" i="5"/>
  <c r="L90" i="5" s="1"/>
  <c r="F116" i="4"/>
  <c r="J116" i="4" s="1"/>
  <c r="L115" i="4"/>
  <c r="J115" i="4"/>
  <c r="H115" i="4"/>
  <c r="F117" i="4"/>
  <c r="H111" i="4"/>
  <c r="M111" i="4" s="1"/>
  <c r="H110" i="4"/>
  <c r="M110" i="4" s="1"/>
  <c r="H109" i="4"/>
  <c r="M109" i="4" s="1"/>
  <c r="F108" i="4"/>
  <c r="L108" i="4" s="1"/>
  <c r="M108" i="4" s="1"/>
  <c r="F107" i="4"/>
  <c r="J107" i="4" s="1"/>
  <c r="F100" i="4"/>
  <c r="F101" i="4" s="1"/>
  <c r="J101" i="4" s="1"/>
  <c r="M101" i="4" s="1"/>
  <c r="H97" i="4"/>
  <c r="M97" i="4" s="1"/>
  <c r="H96" i="4"/>
  <c r="F143" i="2"/>
  <c r="L143" i="2" s="1"/>
  <c r="L142" i="2"/>
  <c r="H142" i="2"/>
  <c r="F139" i="2"/>
  <c r="F144" i="2" s="1"/>
  <c r="H138" i="2"/>
  <c r="M138" i="2" s="1"/>
  <c r="H137" i="2"/>
  <c r="M137" i="2" s="1"/>
  <c r="H136" i="2"/>
  <c r="M136" i="2" s="1"/>
  <c r="F135" i="2"/>
  <c r="L135" i="2" s="1"/>
  <c r="M135" i="2" s="1"/>
  <c r="F134" i="2"/>
  <c r="L134" i="2" s="1"/>
  <c r="F127" i="2"/>
  <c r="F128" i="2" s="1"/>
  <c r="J128" i="2" s="1"/>
  <c r="M128" i="2" s="1"/>
  <c r="F126" i="2"/>
  <c r="H126" i="2" s="1"/>
  <c r="M126" i="2" s="1"/>
  <c r="F125" i="2"/>
  <c r="H125" i="2" s="1"/>
  <c r="M125" i="2" s="1"/>
  <c r="F124" i="2"/>
  <c r="H124" i="2" s="1"/>
  <c r="M124" i="2" s="1"/>
  <c r="H123" i="2"/>
  <c r="M123" i="2" s="1"/>
  <c r="F122" i="2"/>
  <c r="L122" i="2" s="1"/>
  <c r="M122" i="2" s="1"/>
  <c r="F121" i="2"/>
  <c r="L121" i="2" s="1"/>
  <c r="F114" i="2"/>
  <c r="H113" i="2"/>
  <c r="F110" i="2"/>
  <c r="F115" i="2" s="1"/>
  <c r="H109" i="2"/>
  <c r="M109" i="2" s="1"/>
  <c r="M108" i="2"/>
  <c r="M107" i="2"/>
  <c r="F106" i="2"/>
  <c r="L106" i="2" s="1"/>
  <c r="M106" i="2" s="1"/>
  <c r="F105" i="2"/>
  <c r="J105" i="2" s="1"/>
  <c r="F98" i="2"/>
  <c r="H95" i="2"/>
  <c r="M95" i="2" s="1"/>
  <c r="H94" i="2"/>
  <c r="M94" i="2" s="1"/>
  <c r="F106" i="3"/>
  <c r="H106" i="3" s="1"/>
  <c r="M106" i="3" s="1"/>
  <c r="H105" i="3"/>
  <c r="F102" i="3"/>
  <c r="F108" i="3" s="1"/>
  <c r="H101" i="3"/>
  <c r="M101" i="3" s="1"/>
  <c r="H100" i="3"/>
  <c r="M100" i="3" s="1"/>
  <c r="H99" i="3"/>
  <c r="M99" i="3" s="1"/>
  <c r="F98" i="3"/>
  <c r="L98" i="3" s="1"/>
  <c r="M98" i="3" s="1"/>
  <c r="F97" i="3"/>
  <c r="L97" i="3" s="1"/>
  <c r="F90" i="3"/>
  <c r="F94" i="3" s="1"/>
  <c r="H94" i="3" s="1"/>
  <c r="M94" i="3" s="1"/>
  <c r="H87" i="3"/>
  <c r="M87" i="3" s="1"/>
  <c r="H86" i="3"/>
  <c r="M86" i="3" s="1"/>
  <c r="F89" i="3"/>
  <c r="H89" i="3" s="1"/>
  <c r="M89" i="3" s="1"/>
  <c r="M99" i="16" l="1"/>
  <c r="F99" i="12"/>
  <c r="L99" i="12" s="1"/>
  <c r="M99" i="12" s="1"/>
  <c r="F143" i="5"/>
  <c r="M143" i="5" s="1"/>
  <c r="F139" i="5"/>
  <c r="L139" i="5" s="1"/>
  <c r="M139" i="5" s="1"/>
  <c r="F94" i="8"/>
  <c r="M94" i="8" s="1"/>
  <c r="F106" i="8"/>
  <c r="J106" i="8" s="1"/>
  <c r="F129" i="5"/>
  <c r="H129" i="5" s="1"/>
  <c r="M129" i="5" s="1"/>
  <c r="F109" i="5"/>
  <c r="J109" i="5" s="1"/>
  <c r="M109" i="5" s="1"/>
  <c r="F114" i="5"/>
  <c r="M114" i="5" s="1"/>
  <c r="F90" i="8"/>
  <c r="J90" i="8" s="1"/>
  <c r="M104" i="8"/>
  <c r="M141" i="5"/>
  <c r="F98" i="5"/>
  <c r="L98" i="5" s="1"/>
  <c r="M98" i="5" s="1"/>
  <c r="F127" i="5"/>
  <c r="L127" i="5" s="1"/>
  <c r="M127" i="5" s="1"/>
  <c r="F100" i="5"/>
  <c r="H100" i="5" s="1"/>
  <c r="M100" i="5" s="1"/>
  <c r="F110" i="5"/>
  <c r="L110" i="5" s="1"/>
  <c r="M110" i="5" s="1"/>
  <c r="M140" i="5"/>
  <c r="L92" i="12"/>
  <c r="M132" i="5"/>
  <c r="L103" i="5"/>
  <c r="M103" i="5" s="1"/>
  <c r="M115" i="4"/>
  <c r="M107" i="4"/>
  <c r="L116" i="4"/>
  <c r="F102" i="13"/>
  <c r="M102" i="13" s="1"/>
  <c r="F97" i="13"/>
  <c r="J97" i="13" s="1"/>
  <c r="M97" i="13" s="1"/>
  <c r="F101" i="2"/>
  <c r="H101" i="2" s="1"/>
  <c r="M101" i="2" s="1"/>
  <c r="J105" i="8"/>
  <c r="F103" i="8"/>
  <c r="L103" i="8" s="1"/>
  <c r="M103" i="8" s="1"/>
  <c r="F88" i="8"/>
  <c r="H88" i="8" s="1"/>
  <c r="M88" i="8" s="1"/>
  <c r="F91" i="8"/>
  <c r="L91" i="8" s="1"/>
  <c r="M91" i="8" s="1"/>
  <c r="F83" i="8"/>
  <c r="L83" i="8" s="1"/>
  <c r="M83" i="8" s="1"/>
  <c r="H105" i="8"/>
  <c r="H114" i="2"/>
  <c r="F131" i="2"/>
  <c r="H131" i="2" s="1"/>
  <c r="M131" i="2" s="1"/>
  <c r="F132" i="2"/>
  <c r="M132" i="2" s="1"/>
  <c r="F141" i="2"/>
  <c r="L141" i="2" s="1"/>
  <c r="M141" i="2" s="1"/>
  <c r="L103" i="1"/>
  <c r="F83" i="16"/>
  <c r="H83" i="16" s="1"/>
  <c r="M83" i="16" s="1"/>
  <c r="J91" i="16"/>
  <c r="M91" i="16" s="1"/>
  <c r="F77" i="16"/>
  <c r="J77" i="16" s="1"/>
  <c r="M77" i="16" s="1"/>
  <c r="F85" i="16"/>
  <c r="J85" i="16" s="1"/>
  <c r="M85" i="16" s="1"/>
  <c r="F78" i="16"/>
  <c r="L78" i="16" s="1"/>
  <c r="M78" i="16" s="1"/>
  <c r="L100" i="16"/>
  <c r="F89" i="16"/>
  <c r="M89" i="16" s="1"/>
  <c r="M99" i="13"/>
  <c r="F83" i="13"/>
  <c r="H83" i="13" s="1"/>
  <c r="M83" i="13" s="1"/>
  <c r="M100" i="13"/>
  <c r="F78" i="13"/>
  <c r="L78" i="13" s="1"/>
  <c r="M78" i="13" s="1"/>
  <c r="F101" i="13"/>
  <c r="F79" i="13"/>
  <c r="L79" i="13" s="1"/>
  <c r="M79" i="13" s="1"/>
  <c r="F84" i="12"/>
  <c r="M84" i="12" s="1"/>
  <c r="M100" i="12"/>
  <c r="F87" i="12"/>
  <c r="L87" i="12" s="1"/>
  <c r="M87" i="12" s="1"/>
  <c r="F77" i="12"/>
  <c r="J77" i="12" s="1"/>
  <c r="M77" i="12" s="1"/>
  <c r="F78" i="12"/>
  <c r="L78" i="12" s="1"/>
  <c r="M78" i="12" s="1"/>
  <c r="F89" i="12"/>
  <c r="M89" i="12" s="1"/>
  <c r="H101" i="12"/>
  <c r="M92" i="12"/>
  <c r="J96" i="8"/>
  <c r="M96" i="8" s="1"/>
  <c r="F81" i="8"/>
  <c r="J81" i="8" s="1"/>
  <c r="M81" i="8" s="1"/>
  <c r="F92" i="8"/>
  <c r="H92" i="8" s="1"/>
  <c r="M92" i="8" s="1"/>
  <c r="F107" i="8"/>
  <c r="F82" i="8"/>
  <c r="L82" i="8" s="1"/>
  <c r="F104" i="4"/>
  <c r="H104" i="4" s="1"/>
  <c r="M104" i="4" s="1"/>
  <c r="H116" i="4"/>
  <c r="F98" i="4"/>
  <c r="H98" i="4" s="1"/>
  <c r="M98" i="4" s="1"/>
  <c r="J93" i="4"/>
  <c r="M93" i="4" s="1"/>
  <c r="F99" i="4"/>
  <c r="H99" i="4" s="1"/>
  <c r="M99" i="4" s="1"/>
  <c r="F114" i="4"/>
  <c r="L114" i="4" s="1"/>
  <c r="M114" i="4" s="1"/>
  <c r="F118" i="4"/>
  <c r="F94" i="4"/>
  <c r="L94" i="4" s="1"/>
  <c r="M94" i="4" s="1"/>
  <c r="F102" i="4"/>
  <c r="L102" i="4" s="1"/>
  <c r="M102" i="4" s="1"/>
  <c r="F95" i="4"/>
  <c r="L95" i="4" s="1"/>
  <c r="M95" i="4" s="1"/>
  <c r="M105" i="3"/>
  <c r="F88" i="13"/>
  <c r="H88" i="13" s="1"/>
  <c r="M88" i="13" s="1"/>
  <c r="M81" i="13"/>
  <c r="F89" i="13"/>
  <c r="F82" i="13"/>
  <c r="H82" i="13" s="1"/>
  <c r="M82" i="13" s="1"/>
  <c r="F85" i="13"/>
  <c r="J85" i="13" s="1"/>
  <c r="M85" i="13" s="1"/>
  <c r="F77" i="13"/>
  <c r="J77" i="13" s="1"/>
  <c r="L102" i="12"/>
  <c r="H102" i="12"/>
  <c r="H103" i="12"/>
  <c r="F79" i="12"/>
  <c r="L79" i="12" s="1"/>
  <c r="M79" i="12" s="1"/>
  <c r="F90" i="12"/>
  <c r="F83" i="12"/>
  <c r="M83" i="12" s="1"/>
  <c r="F98" i="12"/>
  <c r="J98" i="12" s="1"/>
  <c r="M98" i="12" s="1"/>
  <c r="F88" i="12"/>
  <c r="M88" i="12" s="1"/>
  <c r="H102" i="16"/>
  <c r="M102" i="16"/>
  <c r="F97" i="16"/>
  <c r="J97" i="16" s="1"/>
  <c r="M97" i="16" s="1"/>
  <c r="F101" i="16"/>
  <c r="F87" i="16"/>
  <c r="H87" i="16" s="1"/>
  <c r="M87" i="16" s="1"/>
  <c r="F88" i="16"/>
  <c r="H88" i="16" s="1"/>
  <c r="M88" i="16" s="1"/>
  <c r="F98" i="16"/>
  <c r="L98" i="16" s="1"/>
  <c r="M98" i="16" s="1"/>
  <c r="H100" i="16"/>
  <c r="M90" i="8"/>
  <c r="M119" i="5"/>
  <c r="H142" i="5"/>
  <c r="M118" i="5"/>
  <c r="M121" i="5"/>
  <c r="H143" i="5"/>
  <c r="F130" i="5"/>
  <c r="F138" i="5"/>
  <c r="J138" i="5" s="1"/>
  <c r="M138" i="5" s="1"/>
  <c r="F128" i="5"/>
  <c r="H128" i="5" s="1"/>
  <c r="M128" i="5" s="1"/>
  <c r="H113" i="5"/>
  <c r="M90" i="5"/>
  <c r="M92" i="5"/>
  <c r="F95" i="5"/>
  <c r="H95" i="5" s="1"/>
  <c r="M95" i="5" s="1"/>
  <c r="H114" i="5"/>
  <c r="F101" i="5"/>
  <c r="F94" i="5"/>
  <c r="H94" i="5" s="1"/>
  <c r="M94" i="5" s="1"/>
  <c r="F99" i="5"/>
  <c r="H99" i="5" s="1"/>
  <c r="M99" i="5" s="1"/>
  <c r="F89" i="5"/>
  <c r="J89" i="5" s="1"/>
  <c r="L117" i="4"/>
  <c r="J117" i="4"/>
  <c r="H117" i="4"/>
  <c r="M96" i="4"/>
  <c r="F105" i="4"/>
  <c r="F113" i="4"/>
  <c r="J113" i="4" s="1"/>
  <c r="M113" i="4" s="1"/>
  <c r="F103" i="4"/>
  <c r="H103" i="4" s="1"/>
  <c r="M103" i="4" s="1"/>
  <c r="F116" i="2"/>
  <c r="M116" i="2" s="1"/>
  <c r="H143" i="2"/>
  <c r="F112" i="2"/>
  <c r="L112" i="2" s="1"/>
  <c r="M112" i="2" s="1"/>
  <c r="J134" i="2"/>
  <c r="M134" i="2" s="1"/>
  <c r="M113" i="2"/>
  <c r="F129" i="2"/>
  <c r="L129" i="2" s="1"/>
  <c r="M129" i="2" s="1"/>
  <c r="M142" i="2"/>
  <c r="L144" i="2"/>
  <c r="H144" i="2"/>
  <c r="M121" i="2"/>
  <c r="M120" i="2"/>
  <c r="F145" i="2"/>
  <c r="F140" i="2"/>
  <c r="J140" i="2" s="1"/>
  <c r="M140" i="2" s="1"/>
  <c r="F130" i="2"/>
  <c r="H130" i="2" s="1"/>
  <c r="M130" i="2" s="1"/>
  <c r="F99" i="2"/>
  <c r="J99" i="2" s="1"/>
  <c r="M99" i="2" s="1"/>
  <c r="F100" i="2"/>
  <c r="L100" i="2" s="1"/>
  <c r="M100" i="2" s="1"/>
  <c r="F102" i="2"/>
  <c r="H102" i="2" s="1"/>
  <c r="M102" i="2" s="1"/>
  <c r="F103" i="2"/>
  <c r="M103" i="2" s="1"/>
  <c r="M105" i="2"/>
  <c r="H115" i="2"/>
  <c r="F92" i="2"/>
  <c r="L92" i="2" s="1"/>
  <c r="F97" i="2"/>
  <c r="H97" i="2" s="1"/>
  <c r="M97" i="2" s="1"/>
  <c r="F96" i="2"/>
  <c r="H96" i="2" s="1"/>
  <c r="M96" i="2" s="1"/>
  <c r="F111" i="2"/>
  <c r="J111" i="2" s="1"/>
  <c r="M111" i="2" s="1"/>
  <c r="F93" i="2"/>
  <c r="L93" i="2" s="1"/>
  <c r="M93" i="2" s="1"/>
  <c r="J91" i="2"/>
  <c r="F92" i="3"/>
  <c r="L92" i="3" s="1"/>
  <c r="M92" i="3" s="1"/>
  <c r="F95" i="3"/>
  <c r="M95" i="3" s="1"/>
  <c r="F83" i="3"/>
  <c r="J83" i="3" s="1"/>
  <c r="M83" i="3" s="1"/>
  <c r="F84" i="3"/>
  <c r="L84" i="3" s="1"/>
  <c r="M84" i="3" s="1"/>
  <c r="F85" i="3"/>
  <c r="L85" i="3" s="1"/>
  <c r="M85" i="3" s="1"/>
  <c r="J97" i="3"/>
  <c r="M97" i="3" s="1"/>
  <c r="M108" i="3"/>
  <c r="H108" i="3"/>
  <c r="F103" i="3"/>
  <c r="J103" i="3" s="1"/>
  <c r="M103" i="3" s="1"/>
  <c r="F107" i="3"/>
  <c r="F93" i="3"/>
  <c r="H93" i="3" s="1"/>
  <c r="M93" i="3" s="1"/>
  <c r="F91" i="3"/>
  <c r="F104" i="3"/>
  <c r="L104" i="3" s="1"/>
  <c r="M104" i="3" s="1"/>
  <c r="L115" i="5" l="1"/>
  <c r="M105" i="8"/>
  <c r="H106" i="8"/>
  <c r="M106" i="8" s="1"/>
  <c r="H94" i="8"/>
  <c r="H108" i="8" s="1"/>
  <c r="L144" i="5"/>
  <c r="M116" i="4"/>
  <c r="J144" i="5"/>
  <c r="M142" i="5"/>
  <c r="M117" i="4"/>
  <c r="L119" i="4"/>
  <c r="L108" i="8"/>
  <c r="M82" i="8"/>
  <c r="H102" i="13"/>
  <c r="M114" i="2"/>
  <c r="H132" i="2"/>
  <c r="H103" i="2"/>
  <c r="J91" i="3"/>
  <c r="M91" i="3" s="1"/>
  <c r="H95" i="3"/>
  <c r="J108" i="8"/>
  <c r="H116" i="2"/>
  <c r="M143" i="2"/>
  <c r="J146" i="2"/>
  <c r="H89" i="16"/>
  <c r="M100" i="16"/>
  <c r="H101" i="13"/>
  <c r="M101" i="13" s="1"/>
  <c r="L103" i="13"/>
  <c r="M102" i="12"/>
  <c r="M101" i="12"/>
  <c r="L113" i="11"/>
  <c r="M106" i="10"/>
  <c r="H106" i="10"/>
  <c r="M107" i="8"/>
  <c r="H107" i="8"/>
  <c r="J119" i="4"/>
  <c r="M118" i="4"/>
  <c r="H118" i="4"/>
  <c r="J103" i="1"/>
  <c r="L103" i="14"/>
  <c r="J103" i="14"/>
  <c r="J103" i="13"/>
  <c r="M77" i="13"/>
  <c r="M91" i="13"/>
  <c r="M89" i="13"/>
  <c r="H89" i="13"/>
  <c r="H103" i="13" s="1"/>
  <c r="L104" i="12"/>
  <c r="M90" i="12"/>
  <c r="H104" i="12"/>
  <c r="J104" i="12"/>
  <c r="L141" i="11"/>
  <c r="J141" i="11"/>
  <c r="M141" i="11"/>
  <c r="H113" i="11"/>
  <c r="J113" i="11"/>
  <c r="M113" i="11"/>
  <c r="L101" i="16"/>
  <c r="L103" i="16" s="1"/>
  <c r="J101" i="16"/>
  <c r="J103" i="16" s="1"/>
  <c r="H101" i="16"/>
  <c r="L106" i="10"/>
  <c r="J106" i="10"/>
  <c r="H120" i="9"/>
  <c r="M120" i="9"/>
  <c r="J120" i="9"/>
  <c r="L120" i="9"/>
  <c r="M130" i="5"/>
  <c r="H130" i="5"/>
  <c r="H144" i="5" s="1"/>
  <c r="J115" i="5"/>
  <c r="M89" i="5"/>
  <c r="M113" i="5"/>
  <c r="M101" i="5"/>
  <c r="H101" i="5"/>
  <c r="H115" i="5" s="1"/>
  <c r="L148" i="4"/>
  <c r="J148" i="4"/>
  <c r="H148" i="4"/>
  <c r="M105" i="4"/>
  <c r="H105" i="4"/>
  <c r="L146" i="2"/>
  <c r="M144" i="2"/>
  <c r="M145" i="2"/>
  <c r="H145" i="2"/>
  <c r="M115" i="2"/>
  <c r="J117" i="2"/>
  <c r="M91" i="2"/>
  <c r="L117" i="2"/>
  <c r="M92" i="2"/>
  <c r="L109" i="3"/>
  <c r="H107" i="3"/>
  <c r="H119" i="4" l="1"/>
  <c r="M144" i="5"/>
  <c r="M119" i="4"/>
  <c r="M108" i="8"/>
  <c r="H103" i="1"/>
  <c r="H117" i="2"/>
  <c r="M146" i="2"/>
  <c r="H146" i="2"/>
  <c r="J109" i="3"/>
  <c r="M104" i="12"/>
  <c r="H141" i="11"/>
  <c r="M148" i="4"/>
  <c r="M103" i="1"/>
  <c r="M103" i="14"/>
  <c r="H103" i="14"/>
  <c r="M103" i="13"/>
  <c r="M101" i="16"/>
  <c r="M103" i="16" s="1"/>
  <c r="H103" i="16"/>
  <c r="M115" i="5"/>
  <c r="M117" i="2"/>
  <c r="M107" i="3"/>
  <c r="M109" i="3" s="1"/>
  <c r="H109" i="3"/>
  <c r="F65" i="16" l="1"/>
  <c r="F70" i="16" s="1"/>
  <c r="F64" i="16"/>
  <c r="H64" i="16" s="1"/>
  <c r="M64" i="16" s="1"/>
  <c r="F63" i="16"/>
  <c r="H63" i="16" s="1"/>
  <c r="M63" i="16" s="1"/>
  <c r="F62" i="16"/>
  <c r="H62" i="16" s="1"/>
  <c r="M62" i="16" s="1"/>
  <c r="F61" i="16"/>
  <c r="L61" i="16" s="1"/>
  <c r="M61" i="16" s="1"/>
  <c r="F60" i="16"/>
  <c r="H60" i="16" s="1"/>
  <c r="M60" i="16" s="1"/>
  <c r="F59" i="16"/>
  <c r="J59" i="16" s="1"/>
  <c r="M59" i="16" s="1"/>
  <c r="F57" i="16"/>
  <c r="H57" i="16" s="1"/>
  <c r="M57" i="16" s="1"/>
  <c r="F56" i="16"/>
  <c r="H56" i="16" s="1"/>
  <c r="M56" i="16" s="1"/>
  <c r="F54" i="16"/>
  <c r="H54" i="16" s="1"/>
  <c r="M54" i="16" s="1"/>
  <c r="F53" i="16"/>
  <c r="L53" i="16" s="1"/>
  <c r="M53" i="16" s="1"/>
  <c r="F52" i="16"/>
  <c r="H52" i="16" s="1"/>
  <c r="M52" i="16" s="1"/>
  <c r="F51" i="16"/>
  <c r="H55" i="16" s="1"/>
  <c r="M55" i="16" s="1"/>
  <c r="F49" i="16"/>
  <c r="M49" i="16" s="1"/>
  <c r="F47" i="16"/>
  <c r="M47" i="16" s="1"/>
  <c r="F46" i="16"/>
  <c r="L46" i="16" s="1"/>
  <c r="M46" i="16" s="1"/>
  <c r="F45" i="16"/>
  <c r="J45" i="16" s="1"/>
  <c r="M45" i="16" s="1"/>
  <c r="F43" i="16"/>
  <c r="H43" i="16" s="1"/>
  <c r="M43" i="16" s="1"/>
  <c r="F42" i="16"/>
  <c r="J42" i="16" s="1"/>
  <c r="M42" i="16" s="1"/>
  <c r="F40" i="16"/>
  <c r="H40" i="16" s="1"/>
  <c r="M40" i="16" s="1"/>
  <c r="F39" i="16"/>
  <c r="H39" i="16" s="1"/>
  <c r="M39" i="16" s="1"/>
  <c r="F38" i="16"/>
  <c r="H38" i="16" s="1"/>
  <c r="M38" i="16" s="1"/>
  <c r="F36" i="16"/>
  <c r="H36" i="16" s="1"/>
  <c r="M36" i="16" s="1"/>
  <c r="F35" i="16"/>
  <c r="H35" i="16" s="1"/>
  <c r="M35" i="16" s="1"/>
  <c r="F34" i="16"/>
  <c r="H34" i="16" s="1"/>
  <c r="M34" i="16" s="1"/>
  <c r="F33" i="16"/>
  <c r="L33" i="16" s="1"/>
  <c r="M33" i="16" s="1"/>
  <c r="F32" i="16"/>
  <c r="H32" i="16" s="1"/>
  <c r="M32" i="16" s="1"/>
  <c r="F31" i="16"/>
  <c r="L31" i="16" s="1"/>
  <c r="M31" i="16" s="1"/>
  <c r="F30" i="16"/>
  <c r="F37" i="16" s="1"/>
  <c r="H37" i="16" s="1"/>
  <c r="M37" i="16" s="1"/>
  <c r="F28" i="16"/>
  <c r="H28" i="16" s="1"/>
  <c r="M28" i="16" s="1"/>
  <c r="F27" i="16"/>
  <c r="L27" i="16" s="1"/>
  <c r="M27" i="16" s="1"/>
  <c r="F26" i="16"/>
  <c r="J26" i="16" s="1"/>
  <c r="M26" i="16" s="1"/>
  <c r="F24" i="16"/>
  <c r="J24" i="16" s="1"/>
  <c r="M24" i="16" s="1"/>
  <c r="F22" i="16"/>
  <c r="F20" i="16"/>
  <c r="L20" i="16" s="1"/>
  <c r="F18" i="16"/>
  <c r="J18" i="16" s="1"/>
  <c r="M18" i="16" s="1"/>
  <c r="F16" i="16"/>
  <c r="L16" i="16" s="1"/>
  <c r="M16" i="16" s="1"/>
  <c r="F15" i="16"/>
  <c r="J15" i="16" s="1"/>
  <c r="M15" i="16" s="1"/>
  <c r="F13" i="16"/>
  <c r="J13" i="16" s="1"/>
  <c r="M13" i="16" s="1"/>
  <c r="F11" i="16"/>
  <c r="L11" i="16" s="1"/>
  <c r="F10" i="16"/>
  <c r="J10" i="16" s="1"/>
  <c r="F65" i="1"/>
  <c r="F70" i="1" s="1"/>
  <c r="F22" i="1"/>
  <c r="F64" i="1"/>
  <c r="H64" i="1" s="1"/>
  <c r="M64" i="1" s="1"/>
  <c r="F63" i="1"/>
  <c r="H63" i="1" s="1"/>
  <c r="M63" i="1" s="1"/>
  <c r="F62" i="1"/>
  <c r="H62" i="1" s="1"/>
  <c r="M62" i="1" s="1"/>
  <c r="F61" i="1"/>
  <c r="L61" i="1" s="1"/>
  <c r="M61" i="1" s="1"/>
  <c r="F60" i="1"/>
  <c r="H60" i="1" s="1"/>
  <c r="M60" i="1" s="1"/>
  <c r="F59" i="1"/>
  <c r="J59" i="1" s="1"/>
  <c r="M59" i="1" s="1"/>
  <c r="M58" i="1"/>
  <c r="F57" i="1"/>
  <c r="H57" i="1" s="1"/>
  <c r="M57" i="1" s="1"/>
  <c r="F56" i="1"/>
  <c r="H56" i="1" s="1"/>
  <c r="M56" i="1" s="1"/>
  <c r="F54" i="1"/>
  <c r="H54" i="1" s="1"/>
  <c r="M54" i="1" s="1"/>
  <c r="F53" i="1"/>
  <c r="L53" i="1" s="1"/>
  <c r="M53" i="1" s="1"/>
  <c r="F52" i="1"/>
  <c r="H52" i="1" s="1"/>
  <c r="M52" i="1" s="1"/>
  <c r="F51" i="1"/>
  <c r="M50" i="1"/>
  <c r="F49" i="1"/>
  <c r="H49" i="1" s="1"/>
  <c r="M49" i="1" s="1"/>
  <c r="F47" i="1"/>
  <c r="H47" i="1" s="1"/>
  <c r="M47" i="1" s="1"/>
  <c r="F46" i="1"/>
  <c r="L46" i="1" s="1"/>
  <c r="M46" i="1" s="1"/>
  <c r="F45" i="1"/>
  <c r="J45" i="1" s="1"/>
  <c r="M45" i="1" s="1"/>
  <c r="M44" i="1"/>
  <c r="F43" i="1"/>
  <c r="H43" i="1" s="1"/>
  <c r="M43" i="1" s="1"/>
  <c r="F42" i="1"/>
  <c r="J42" i="1" s="1"/>
  <c r="M42" i="1" s="1"/>
  <c r="M41" i="1"/>
  <c r="F40" i="1"/>
  <c r="H40" i="1" s="1"/>
  <c r="M40" i="1" s="1"/>
  <c r="F39" i="1"/>
  <c r="H39" i="1" s="1"/>
  <c r="M39" i="1" s="1"/>
  <c r="F38" i="1"/>
  <c r="H38" i="1" s="1"/>
  <c r="M38" i="1" s="1"/>
  <c r="F36" i="1"/>
  <c r="H36" i="1" s="1"/>
  <c r="M36" i="1" s="1"/>
  <c r="F35" i="1"/>
  <c r="H35" i="1" s="1"/>
  <c r="M35" i="1" s="1"/>
  <c r="F34" i="1"/>
  <c r="H34" i="1" s="1"/>
  <c r="M34" i="1" s="1"/>
  <c r="F33" i="1"/>
  <c r="L33" i="1" s="1"/>
  <c r="M33" i="1" s="1"/>
  <c r="F32" i="1"/>
  <c r="H32" i="1" s="1"/>
  <c r="M32" i="1" s="1"/>
  <c r="F31" i="1"/>
  <c r="L31" i="1" s="1"/>
  <c r="M31" i="1" s="1"/>
  <c r="F30" i="1"/>
  <c r="F37" i="1" s="1"/>
  <c r="H37" i="1" s="1"/>
  <c r="M37" i="1" s="1"/>
  <c r="M29" i="1"/>
  <c r="F28" i="1"/>
  <c r="H28" i="1" s="1"/>
  <c r="M28" i="1" s="1"/>
  <c r="F27" i="1"/>
  <c r="L27" i="1" s="1"/>
  <c r="M27" i="1" s="1"/>
  <c r="F26" i="1"/>
  <c r="J26" i="1" s="1"/>
  <c r="M26" i="1" s="1"/>
  <c r="M25" i="1"/>
  <c r="F24" i="1"/>
  <c r="J24" i="1" s="1"/>
  <c r="M24" i="1" s="1"/>
  <c r="M23" i="1"/>
  <c r="M21" i="1"/>
  <c r="F20" i="1"/>
  <c r="L20" i="1" s="1"/>
  <c r="F18" i="1"/>
  <c r="J18" i="1" s="1"/>
  <c r="M18" i="1" s="1"/>
  <c r="M17" i="1"/>
  <c r="F16" i="1"/>
  <c r="L16" i="1" s="1"/>
  <c r="M16" i="1" s="1"/>
  <c r="F15" i="1"/>
  <c r="J15" i="1" s="1"/>
  <c r="M15" i="1" s="1"/>
  <c r="F13" i="1"/>
  <c r="J13" i="1" s="1"/>
  <c r="M13" i="1" s="1"/>
  <c r="M12" i="1"/>
  <c r="F11" i="1"/>
  <c r="L11" i="1" s="1"/>
  <c r="F10" i="1"/>
  <c r="J10" i="1" s="1"/>
  <c r="F65" i="14"/>
  <c r="F70" i="14" s="1"/>
  <c r="F64" i="14"/>
  <c r="H64" i="14" s="1"/>
  <c r="M64" i="14" s="1"/>
  <c r="F63" i="14"/>
  <c r="H63" i="14" s="1"/>
  <c r="M63" i="14" s="1"/>
  <c r="F62" i="14"/>
  <c r="H62" i="14" s="1"/>
  <c r="M62" i="14" s="1"/>
  <c r="F61" i="14"/>
  <c r="L61" i="14" s="1"/>
  <c r="M61" i="14" s="1"/>
  <c r="F60" i="14"/>
  <c r="H60" i="14" s="1"/>
  <c r="M60" i="14" s="1"/>
  <c r="F59" i="14"/>
  <c r="J59" i="14" s="1"/>
  <c r="M59" i="14" s="1"/>
  <c r="M58" i="14"/>
  <c r="F57" i="14"/>
  <c r="H57" i="14" s="1"/>
  <c r="M57" i="14" s="1"/>
  <c r="F56" i="14"/>
  <c r="H56" i="14" s="1"/>
  <c r="M56" i="14" s="1"/>
  <c r="F54" i="14"/>
  <c r="H54" i="14" s="1"/>
  <c r="M54" i="14" s="1"/>
  <c r="F53" i="14"/>
  <c r="L53" i="14" s="1"/>
  <c r="M53" i="14" s="1"/>
  <c r="F52" i="14"/>
  <c r="H52" i="14" s="1"/>
  <c r="M52" i="14" s="1"/>
  <c r="F51" i="14"/>
  <c r="H55" i="14" s="1"/>
  <c r="M55" i="14" s="1"/>
  <c r="M50" i="14"/>
  <c r="F49" i="14"/>
  <c r="H49" i="14" s="1"/>
  <c r="M49" i="14" s="1"/>
  <c r="F47" i="14"/>
  <c r="H47" i="14" s="1"/>
  <c r="M47" i="14" s="1"/>
  <c r="F46" i="14"/>
  <c r="L46" i="14" s="1"/>
  <c r="M46" i="14" s="1"/>
  <c r="F45" i="14"/>
  <c r="J45" i="14" s="1"/>
  <c r="M45" i="14" s="1"/>
  <c r="M44" i="14"/>
  <c r="F43" i="14"/>
  <c r="H43" i="14" s="1"/>
  <c r="M43" i="14" s="1"/>
  <c r="F42" i="14"/>
  <c r="J42" i="14" s="1"/>
  <c r="M42" i="14" s="1"/>
  <c r="M41" i="14"/>
  <c r="F40" i="14"/>
  <c r="H40" i="14" s="1"/>
  <c r="M40" i="14" s="1"/>
  <c r="F39" i="14"/>
  <c r="H39" i="14" s="1"/>
  <c r="M39" i="14" s="1"/>
  <c r="F38" i="14"/>
  <c r="H38" i="14" s="1"/>
  <c r="M38" i="14" s="1"/>
  <c r="F36" i="14"/>
  <c r="H36" i="14" s="1"/>
  <c r="M36" i="14" s="1"/>
  <c r="F35" i="14"/>
  <c r="H35" i="14" s="1"/>
  <c r="M35" i="14" s="1"/>
  <c r="F34" i="14"/>
  <c r="H34" i="14" s="1"/>
  <c r="M34" i="14" s="1"/>
  <c r="F33" i="14"/>
  <c r="L33" i="14" s="1"/>
  <c r="M33" i="14" s="1"/>
  <c r="F32" i="14"/>
  <c r="H32" i="14" s="1"/>
  <c r="M32" i="14" s="1"/>
  <c r="F31" i="14"/>
  <c r="L31" i="14" s="1"/>
  <c r="M31" i="14" s="1"/>
  <c r="F30" i="14"/>
  <c r="F37" i="14" s="1"/>
  <c r="H37" i="14" s="1"/>
  <c r="M37" i="14" s="1"/>
  <c r="M29" i="14"/>
  <c r="F28" i="14"/>
  <c r="H28" i="14" s="1"/>
  <c r="M28" i="14" s="1"/>
  <c r="F27" i="14"/>
  <c r="L27" i="14" s="1"/>
  <c r="M27" i="14" s="1"/>
  <c r="F26" i="14"/>
  <c r="J26" i="14" s="1"/>
  <c r="M26" i="14" s="1"/>
  <c r="M25" i="14"/>
  <c r="F24" i="14"/>
  <c r="J24" i="14" s="1"/>
  <c r="M24" i="14" s="1"/>
  <c r="M23" i="14"/>
  <c r="F22" i="14"/>
  <c r="M21" i="14"/>
  <c r="F20" i="14"/>
  <c r="L20" i="14" s="1"/>
  <c r="F18" i="14"/>
  <c r="J18" i="14" s="1"/>
  <c r="M18" i="14" s="1"/>
  <c r="M17" i="14"/>
  <c r="F16" i="14"/>
  <c r="L16" i="14" s="1"/>
  <c r="M16" i="14" s="1"/>
  <c r="F15" i="14"/>
  <c r="J15" i="14" s="1"/>
  <c r="M15" i="14" s="1"/>
  <c r="F13" i="14"/>
  <c r="J13" i="14" s="1"/>
  <c r="M13" i="14" s="1"/>
  <c r="M12" i="14"/>
  <c r="F11" i="14"/>
  <c r="L11" i="14" s="1"/>
  <c r="F10" i="14"/>
  <c r="J10" i="14" s="1"/>
  <c r="F65" i="13"/>
  <c r="F70" i="13" s="1"/>
  <c r="F64" i="13"/>
  <c r="H64" i="13" s="1"/>
  <c r="M64" i="13" s="1"/>
  <c r="F63" i="13"/>
  <c r="H63" i="13" s="1"/>
  <c r="M63" i="13" s="1"/>
  <c r="F62" i="13"/>
  <c r="H62" i="13" s="1"/>
  <c r="M62" i="13" s="1"/>
  <c r="F61" i="13"/>
  <c r="L61" i="13" s="1"/>
  <c r="M61" i="13" s="1"/>
  <c r="F60" i="13"/>
  <c r="H60" i="13" s="1"/>
  <c r="M60" i="13" s="1"/>
  <c r="F59" i="13"/>
  <c r="J59" i="13" s="1"/>
  <c r="M59" i="13" s="1"/>
  <c r="M58" i="13"/>
  <c r="F57" i="13"/>
  <c r="H57" i="13" s="1"/>
  <c r="M57" i="13" s="1"/>
  <c r="F56" i="13"/>
  <c r="H56" i="13" s="1"/>
  <c r="M56" i="13" s="1"/>
  <c r="F54" i="13"/>
  <c r="H54" i="13" s="1"/>
  <c r="M54" i="13" s="1"/>
  <c r="F53" i="13"/>
  <c r="L53" i="13" s="1"/>
  <c r="M53" i="13" s="1"/>
  <c r="F52" i="13"/>
  <c r="H52" i="13" s="1"/>
  <c r="M52" i="13" s="1"/>
  <c r="F51" i="13"/>
  <c r="H55" i="13" s="1"/>
  <c r="M55" i="13" s="1"/>
  <c r="M50" i="13"/>
  <c r="F49" i="13"/>
  <c r="H49" i="13" s="1"/>
  <c r="M49" i="13" s="1"/>
  <c r="F47" i="13"/>
  <c r="H47" i="13" s="1"/>
  <c r="M47" i="13" s="1"/>
  <c r="F46" i="13"/>
  <c r="L46" i="13" s="1"/>
  <c r="M46" i="13" s="1"/>
  <c r="F45" i="13"/>
  <c r="J45" i="13" s="1"/>
  <c r="M45" i="13" s="1"/>
  <c r="M44" i="13"/>
  <c r="F43" i="13"/>
  <c r="H43" i="13" s="1"/>
  <c r="M43" i="13" s="1"/>
  <c r="F42" i="13"/>
  <c r="J42" i="13" s="1"/>
  <c r="M42" i="13" s="1"/>
  <c r="M41" i="13"/>
  <c r="F40" i="13"/>
  <c r="H40" i="13" s="1"/>
  <c r="M40" i="13" s="1"/>
  <c r="F39" i="13"/>
  <c r="H39" i="13" s="1"/>
  <c r="M39" i="13" s="1"/>
  <c r="F38" i="13"/>
  <c r="H38" i="13" s="1"/>
  <c r="M38" i="13" s="1"/>
  <c r="F36" i="13"/>
  <c r="H36" i="13" s="1"/>
  <c r="M36" i="13" s="1"/>
  <c r="F35" i="13"/>
  <c r="H35" i="13" s="1"/>
  <c r="M35" i="13" s="1"/>
  <c r="F34" i="13"/>
  <c r="H34" i="13" s="1"/>
  <c r="M34" i="13" s="1"/>
  <c r="F33" i="13"/>
  <c r="L33" i="13" s="1"/>
  <c r="M33" i="13" s="1"/>
  <c r="F32" i="13"/>
  <c r="H32" i="13" s="1"/>
  <c r="M32" i="13" s="1"/>
  <c r="F31" i="13"/>
  <c r="L31" i="13" s="1"/>
  <c r="M31" i="13" s="1"/>
  <c r="F30" i="13"/>
  <c r="F37" i="13" s="1"/>
  <c r="H37" i="13" s="1"/>
  <c r="M37" i="13" s="1"/>
  <c r="M29" i="13"/>
  <c r="F28" i="13"/>
  <c r="H28" i="13" s="1"/>
  <c r="M28" i="13" s="1"/>
  <c r="F27" i="13"/>
  <c r="L27" i="13" s="1"/>
  <c r="M27" i="13" s="1"/>
  <c r="F26" i="13"/>
  <c r="J26" i="13" s="1"/>
  <c r="M26" i="13" s="1"/>
  <c r="M25" i="13"/>
  <c r="F24" i="13"/>
  <c r="J24" i="13" s="1"/>
  <c r="M24" i="13" s="1"/>
  <c r="M23" i="13"/>
  <c r="F22" i="13"/>
  <c r="M21" i="13"/>
  <c r="F20" i="13"/>
  <c r="L20" i="13" s="1"/>
  <c r="F18" i="13"/>
  <c r="J18" i="13" s="1"/>
  <c r="M18" i="13" s="1"/>
  <c r="M17" i="13"/>
  <c r="F16" i="13"/>
  <c r="L16" i="13" s="1"/>
  <c r="M16" i="13" s="1"/>
  <c r="F15" i="13"/>
  <c r="J15" i="13" s="1"/>
  <c r="M15" i="13" s="1"/>
  <c r="F13" i="13"/>
  <c r="J13" i="13" s="1"/>
  <c r="M13" i="13" s="1"/>
  <c r="M12" i="13"/>
  <c r="F11" i="13"/>
  <c r="L11" i="13" s="1"/>
  <c r="F10" i="13"/>
  <c r="J10" i="13" s="1"/>
  <c r="F65" i="12"/>
  <c r="F70" i="12" s="1"/>
  <c r="F64" i="12"/>
  <c r="H64" i="12" s="1"/>
  <c r="M64" i="12" s="1"/>
  <c r="F63" i="12"/>
  <c r="H63" i="12" s="1"/>
  <c r="M63" i="12" s="1"/>
  <c r="F62" i="12"/>
  <c r="H62" i="12" s="1"/>
  <c r="M62" i="12" s="1"/>
  <c r="F61" i="12"/>
  <c r="L61" i="12" s="1"/>
  <c r="M61" i="12" s="1"/>
  <c r="F60" i="12"/>
  <c r="H60" i="12" s="1"/>
  <c r="M60" i="12" s="1"/>
  <c r="F59" i="12"/>
  <c r="J59" i="12" s="1"/>
  <c r="M59" i="12" s="1"/>
  <c r="M58" i="12"/>
  <c r="F57" i="12"/>
  <c r="H57" i="12" s="1"/>
  <c r="M57" i="12" s="1"/>
  <c r="F56" i="12"/>
  <c r="H56" i="12" s="1"/>
  <c r="M56" i="12" s="1"/>
  <c r="F54" i="12"/>
  <c r="H54" i="12" s="1"/>
  <c r="M54" i="12" s="1"/>
  <c r="F53" i="12"/>
  <c r="L53" i="12" s="1"/>
  <c r="M53" i="12" s="1"/>
  <c r="F52" i="12"/>
  <c r="H52" i="12" s="1"/>
  <c r="M52" i="12" s="1"/>
  <c r="F51" i="12"/>
  <c r="H55" i="12" s="1"/>
  <c r="M55" i="12" s="1"/>
  <c r="M50" i="12"/>
  <c r="F49" i="12"/>
  <c r="H49" i="12" s="1"/>
  <c r="M49" i="12" s="1"/>
  <c r="F47" i="12"/>
  <c r="H47" i="12" s="1"/>
  <c r="M47" i="12" s="1"/>
  <c r="F46" i="12"/>
  <c r="L46" i="12" s="1"/>
  <c r="M46" i="12" s="1"/>
  <c r="F45" i="12"/>
  <c r="J45" i="12" s="1"/>
  <c r="M45" i="12" s="1"/>
  <c r="M44" i="12"/>
  <c r="F43" i="12"/>
  <c r="H43" i="12" s="1"/>
  <c r="M43" i="12" s="1"/>
  <c r="F42" i="12"/>
  <c r="J42" i="12" s="1"/>
  <c r="M42" i="12" s="1"/>
  <c r="M41" i="12"/>
  <c r="F40" i="12"/>
  <c r="H40" i="12" s="1"/>
  <c r="M40" i="12" s="1"/>
  <c r="F39" i="12"/>
  <c r="H39" i="12" s="1"/>
  <c r="M39" i="12" s="1"/>
  <c r="F38" i="12"/>
  <c r="H38" i="12" s="1"/>
  <c r="M38" i="12" s="1"/>
  <c r="F36" i="12"/>
  <c r="H36" i="12" s="1"/>
  <c r="M36" i="12" s="1"/>
  <c r="F35" i="12"/>
  <c r="H35" i="12" s="1"/>
  <c r="M35" i="12" s="1"/>
  <c r="F34" i="12"/>
  <c r="H34" i="12" s="1"/>
  <c r="M34" i="12" s="1"/>
  <c r="F33" i="12"/>
  <c r="L33" i="12" s="1"/>
  <c r="M33" i="12" s="1"/>
  <c r="F32" i="12"/>
  <c r="H32" i="12" s="1"/>
  <c r="M32" i="12" s="1"/>
  <c r="F31" i="12"/>
  <c r="L31" i="12" s="1"/>
  <c r="M31" i="12" s="1"/>
  <c r="F30" i="12"/>
  <c r="F37" i="12" s="1"/>
  <c r="H37" i="12" s="1"/>
  <c r="M37" i="12" s="1"/>
  <c r="M29" i="12"/>
  <c r="F28" i="12"/>
  <c r="H28" i="12" s="1"/>
  <c r="M28" i="12" s="1"/>
  <c r="F27" i="12"/>
  <c r="L27" i="12" s="1"/>
  <c r="M27" i="12" s="1"/>
  <c r="F26" i="12"/>
  <c r="J26" i="12" s="1"/>
  <c r="M26" i="12" s="1"/>
  <c r="M25" i="12"/>
  <c r="F24" i="12"/>
  <c r="J24" i="12" s="1"/>
  <c r="M24" i="12" s="1"/>
  <c r="M23" i="12"/>
  <c r="F22" i="12"/>
  <c r="M21" i="12"/>
  <c r="F20" i="12"/>
  <c r="F18" i="12"/>
  <c r="J18" i="12" s="1"/>
  <c r="M18" i="12" s="1"/>
  <c r="M17" i="12"/>
  <c r="F16" i="12"/>
  <c r="L16" i="12" s="1"/>
  <c r="M16" i="12" s="1"/>
  <c r="F15" i="12"/>
  <c r="J15" i="12" s="1"/>
  <c r="M15" i="12" s="1"/>
  <c r="F13" i="12"/>
  <c r="J13" i="12" s="1"/>
  <c r="M13" i="12" s="1"/>
  <c r="M12" i="12"/>
  <c r="F11" i="12"/>
  <c r="L11" i="12" s="1"/>
  <c r="M11" i="12" s="1"/>
  <c r="F10" i="12"/>
  <c r="J10" i="12" s="1"/>
  <c r="M10" i="12" s="1"/>
  <c r="F75" i="11"/>
  <c r="F80" i="11" s="1"/>
  <c r="F74" i="11"/>
  <c r="H74" i="11" s="1"/>
  <c r="M74" i="11" s="1"/>
  <c r="F73" i="11"/>
  <c r="H73" i="11" s="1"/>
  <c r="M73" i="11" s="1"/>
  <c r="F72" i="11"/>
  <c r="H72" i="11" s="1"/>
  <c r="M72" i="11" s="1"/>
  <c r="F71" i="11"/>
  <c r="L71" i="11" s="1"/>
  <c r="M71" i="11" s="1"/>
  <c r="F70" i="11"/>
  <c r="H70" i="11" s="1"/>
  <c r="M70" i="11" s="1"/>
  <c r="F69" i="11"/>
  <c r="J69" i="11" s="1"/>
  <c r="M69" i="11" s="1"/>
  <c r="M68" i="11"/>
  <c r="F67" i="11"/>
  <c r="H67" i="11" s="1"/>
  <c r="M67" i="11" s="1"/>
  <c r="F66" i="11"/>
  <c r="H66" i="11" s="1"/>
  <c r="M66" i="11" s="1"/>
  <c r="F64" i="11"/>
  <c r="H64" i="11" s="1"/>
  <c r="M64" i="11" s="1"/>
  <c r="F63" i="11"/>
  <c r="L63" i="11" s="1"/>
  <c r="M63" i="11" s="1"/>
  <c r="F62" i="11"/>
  <c r="H62" i="11" s="1"/>
  <c r="M62" i="11" s="1"/>
  <c r="F61" i="11"/>
  <c r="H65" i="11" s="1"/>
  <c r="M65" i="11" s="1"/>
  <c r="M60" i="11"/>
  <c r="F59" i="11"/>
  <c r="H59" i="11" s="1"/>
  <c r="M59" i="11" s="1"/>
  <c r="F57" i="11"/>
  <c r="H57" i="11" s="1"/>
  <c r="M57" i="11" s="1"/>
  <c r="F56" i="11"/>
  <c r="L56" i="11" s="1"/>
  <c r="M56" i="11" s="1"/>
  <c r="F55" i="11"/>
  <c r="J55" i="11" s="1"/>
  <c r="M55" i="11" s="1"/>
  <c r="M54" i="11"/>
  <c r="F53" i="11"/>
  <c r="H53" i="11" s="1"/>
  <c r="M53" i="11" s="1"/>
  <c r="F52" i="11"/>
  <c r="J52" i="11" s="1"/>
  <c r="M52" i="11" s="1"/>
  <c r="M51" i="11"/>
  <c r="F50" i="11"/>
  <c r="H50" i="11" s="1"/>
  <c r="M50" i="11" s="1"/>
  <c r="F49" i="11"/>
  <c r="H49" i="11" s="1"/>
  <c r="M49" i="11" s="1"/>
  <c r="F48" i="11"/>
  <c r="H48" i="11" s="1"/>
  <c r="M48" i="11" s="1"/>
  <c r="F46" i="11"/>
  <c r="H46" i="11" s="1"/>
  <c r="M46" i="11" s="1"/>
  <c r="F45" i="11"/>
  <c r="H45" i="11" s="1"/>
  <c r="M45" i="11" s="1"/>
  <c r="F44" i="11"/>
  <c r="H44" i="11" s="1"/>
  <c r="M44" i="11" s="1"/>
  <c r="F43" i="11"/>
  <c r="L43" i="11" s="1"/>
  <c r="M43" i="11" s="1"/>
  <c r="F42" i="11"/>
  <c r="H42" i="11" s="1"/>
  <c r="M42" i="11" s="1"/>
  <c r="F41" i="11"/>
  <c r="L41" i="11" s="1"/>
  <c r="M41" i="11" s="1"/>
  <c r="F40" i="11"/>
  <c r="F47" i="11" s="1"/>
  <c r="H47" i="11" s="1"/>
  <c r="M47" i="11" s="1"/>
  <c r="M39" i="11"/>
  <c r="F38" i="11"/>
  <c r="H38" i="11" s="1"/>
  <c r="M38" i="11" s="1"/>
  <c r="F37" i="11"/>
  <c r="L37" i="11" s="1"/>
  <c r="M37" i="11" s="1"/>
  <c r="F36" i="11"/>
  <c r="J36" i="11" s="1"/>
  <c r="M36" i="11" s="1"/>
  <c r="M35" i="11"/>
  <c r="F34" i="11"/>
  <c r="J34" i="11" s="1"/>
  <c r="M34" i="11" s="1"/>
  <c r="M33" i="11"/>
  <c r="F32" i="11"/>
  <c r="M31" i="11"/>
  <c r="F30" i="11"/>
  <c r="F28" i="11"/>
  <c r="J28" i="11" s="1"/>
  <c r="M28" i="11" s="1"/>
  <c r="M27" i="11"/>
  <c r="F26" i="11"/>
  <c r="L26" i="11" s="1"/>
  <c r="M26" i="11" s="1"/>
  <c r="F25" i="11"/>
  <c r="J25" i="11" s="1"/>
  <c r="M25" i="11" s="1"/>
  <c r="F23" i="11"/>
  <c r="J23" i="11" s="1"/>
  <c r="M23" i="11" s="1"/>
  <c r="M22" i="11"/>
  <c r="F21" i="11"/>
  <c r="L21" i="11" s="1"/>
  <c r="M21" i="11" s="1"/>
  <c r="F20" i="11"/>
  <c r="J20" i="11" s="1"/>
  <c r="M20" i="11" s="1"/>
  <c r="F18" i="11"/>
  <c r="J18" i="11" s="1"/>
  <c r="M18" i="11" s="1"/>
  <c r="F15" i="11"/>
  <c r="F14" i="11"/>
  <c r="L14" i="11" s="1"/>
  <c r="M14" i="11" s="1"/>
  <c r="F13" i="11"/>
  <c r="J13" i="11" s="1"/>
  <c r="M13" i="11" s="1"/>
  <c r="F11" i="11"/>
  <c r="L11" i="11" s="1"/>
  <c r="F10" i="11"/>
  <c r="J10" i="11" s="1"/>
  <c r="F68" i="10"/>
  <c r="F73" i="10" s="1"/>
  <c r="F67" i="10"/>
  <c r="H67" i="10" s="1"/>
  <c r="M67" i="10" s="1"/>
  <c r="F66" i="10"/>
  <c r="H66" i="10" s="1"/>
  <c r="M66" i="10" s="1"/>
  <c r="F65" i="10"/>
  <c r="H65" i="10" s="1"/>
  <c r="M65" i="10" s="1"/>
  <c r="F64" i="10"/>
  <c r="L64" i="10" s="1"/>
  <c r="M64" i="10" s="1"/>
  <c r="F63" i="10"/>
  <c r="H63" i="10" s="1"/>
  <c r="M63" i="10" s="1"/>
  <c r="F62" i="10"/>
  <c r="M62" i="10" s="1"/>
  <c r="F60" i="10"/>
  <c r="H60" i="10" s="1"/>
  <c r="M60" i="10" s="1"/>
  <c r="F59" i="10"/>
  <c r="H59" i="10" s="1"/>
  <c r="M59" i="10" s="1"/>
  <c r="F57" i="10"/>
  <c r="H57" i="10" s="1"/>
  <c r="M57" i="10" s="1"/>
  <c r="F56" i="10"/>
  <c r="L56" i="10" s="1"/>
  <c r="M56" i="10" s="1"/>
  <c r="F55" i="10"/>
  <c r="H55" i="10" s="1"/>
  <c r="M55" i="10" s="1"/>
  <c r="F54" i="10"/>
  <c r="H58" i="10" s="1"/>
  <c r="M58" i="10" s="1"/>
  <c r="F49" i="10"/>
  <c r="F52" i="10" s="1"/>
  <c r="H52" i="10" s="1"/>
  <c r="M52" i="10" s="1"/>
  <c r="F48" i="10"/>
  <c r="L48" i="10" s="1"/>
  <c r="M48" i="10" s="1"/>
  <c r="F47" i="10"/>
  <c r="J47" i="10" s="1"/>
  <c r="M47" i="10" s="1"/>
  <c r="F45" i="10"/>
  <c r="H45" i="10" s="1"/>
  <c r="M45" i="10" s="1"/>
  <c r="F43" i="10"/>
  <c r="H43" i="10" s="1"/>
  <c r="M43" i="10" s="1"/>
  <c r="F42" i="10"/>
  <c r="L42" i="10" s="1"/>
  <c r="M42" i="10" s="1"/>
  <c r="F41" i="10"/>
  <c r="J41" i="10" s="1"/>
  <c r="M41" i="10" s="1"/>
  <c r="F39" i="10"/>
  <c r="H39" i="10" s="1"/>
  <c r="M39" i="10" s="1"/>
  <c r="F38" i="10"/>
  <c r="H38" i="10" s="1"/>
  <c r="M38" i="10" s="1"/>
  <c r="F37" i="10"/>
  <c r="F35" i="10"/>
  <c r="H35" i="10" s="1"/>
  <c r="M35" i="10" s="1"/>
  <c r="F34" i="10"/>
  <c r="H34" i="10" s="1"/>
  <c r="M34" i="10" s="1"/>
  <c r="F33" i="10"/>
  <c r="H33" i="10" s="1"/>
  <c r="M33" i="10" s="1"/>
  <c r="F31" i="10"/>
  <c r="H31" i="10" s="1"/>
  <c r="M31" i="10" s="1"/>
  <c r="F30" i="10"/>
  <c r="H30" i="10" s="1"/>
  <c r="M30" i="10" s="1"/>
  <c r="F29" i="10"/>
  <c r="H29" i="10" s="1"/>
  <c r="M29" i="10" s="1"/>
  <c r="F28" i="10"/>
  <c r="L28" i="10" s="1"/>
  <c r="M28" i="10" s="1"/>
  <c r="F27" i="10"/>
  <c r="H27" i="10" s="1"/>
  <c r="M27" i="10" s="1"/>
  <c r="F26" i="10"/>
  <c r="L26" i="10" s="1"/>
  <c r="M26" i="10" s="1"/>
  <c r="F25" i="10"/>
  <c r="F32" i="10" s="1"/>
  <c r="H32" i="10" s="1"/>
  <c r="M32" i="10" s="1"/>
  <c r="F23" i="10"/>
  <c r="H23" i="10" s="1"/>
  <c r="M23" i="10" s="1"/>
  <c r="F22" i="10"/>
  <c r="L22" i="10" s="1"/>
  <c r="M22" i="10" s="1"/>
  <c r="F21" i="10"/>
  <c r="J21" i="10" s="1"/>
  <c r="M21" i="10" s="1"/>
  <c r="F19" i="10"/>
  <c r="J19" i="10" s="1"/>
  <c r="M19" i="10" s="1"/>
  <c r="F17" i="10"/>
  <c r="J17" i="10" s="1"/>
  <c r="M17" i="10" s="1"/>
  <c r="F15" i="10"/>
  <c r="J15" i="10" s="1"/>
  <c r="M15" i="10" s="1"/>
  <c r="F13" i="10"/>
  <c r="J13" i="10" s="1"/>
  <c r="M13" i="10" s="1"/>
  <c r="F11" i="10"/>
  <c r="L11" i="10" s="1"/>
  <c r="F10" i="10"/>
  <c r="J10" i="10" s="1"/>
  <c r="F32" i="9"/>
  <c r="J32" i="9" s="1"/>
  <c r="F26" i="9"/>
  <c r="L26" i="9" s="1"/>
  <c r="M26" i="9" s="1"/>
  <c r="F25" i="9"/>
  <c r="J25" i="9" s="1"/>
  <c r="M25" i="9" s="1"/>
  <c r="F21" i="9"/>
  <c r="L21" i="9" s="1"/>
  <c r="M21" i="9" s="1"/>
  <c r="F20" i="9"/>
  <c r="J20" i="9" s="1"/>
  <c r="M20" i="9" s="1"/>
  <c r="H81" i="9"/>
  <c r="M81" i="9" s="1"/>
  <c r="H80" i="9"/>
  <c r="M80" i="9" s="1"/>
  <c r="H79" i="9"/>
  <c r="M79" i="9" s="1"/>
  <c r="L78" i="9"/>
  <c r="M78" i="9" s="1"/>
  <c r="H77" i="9"/>
  <c r="M77" i="9" s="1"/>
  <c r="J76" i="9"/>
  <c r="M76" i="9" s="1"/>
  <c r="M75" i="9"/>
  <c r="H74" i="9"/>
  <c r="M74" i="9" s="1"/>
  <c r="H73" i="9"/>
  <c r="M73" i="9" s="1"/>
  <c r="H71" i="9"/>
  <c r="M71" i="9" s="1"/>
  <c r="L70" i="9"/>
  <c r="M70" i="9" s="1"/>
  <c r="H69" i="9"/>
  <c r="M69" i="9" s="1"/>
  <c r="H72" i="9"/>
  <c r="M72" i="9" s="1"/>
  <c r="M67" i="9"/>
  <c r="H59" i="9"/>
  <c r="M59" i="9" s="1"/>
  <c r="H57" i="9"/>
  <c r="M57" i="9" s="1"/>
  <c r="L56" i="9"/>
  <c r="M56" i="9" s="1"/>
  <c r="J55" i="9"/>
  <c r="M55" i="9" s="1"/>
  <c r="M54" i="9"/>
  <c r="F53" i="9"/>
  <c r="H53" i="9" s="1"/>
  <c r="M53" i="9" s="1"/>
  <c r="F52" i="9"/>
  <c r="J52" i="9" s="1"/>
  <c r="M52" i="9" s="1"/>
  <c r="M51" i="9"/>
  <c r="F50" i="9"/>
  <c r="H50" i="9" s="1"/>
  <c r="M50" i="9" s="1"/>
  <c r="F49" i="9"/>
  <c r="H49" i="9" s="1"/>
  <c r="M49" i="9" s="1"/>
  <c r="F48" i="9"/>
  <c r="H48" i="9" s="1"/>
  <c r="M48" i="9" s="1"/>
  <c r="F46" i="9"/>
  <c r="H46" i="9" s="1"/>
  <c r="M46" i="9" s="1"/>
  <c r="F45" i="9"/>
  <c r="H45" i="9" s="1"/>
  <c r="M45" i="9" s="1"/>
  <c r="F44" i="9"/>
  <c r="H44" i="9" s="1"/>
  <c r="M44" i="9" s="1"/>
  <c r="F43" i="9"/>
  <c r="L43" i="9" s="1"/>
  <c r="M43" i="9" s="1"/>
  <c r="F42" i="9"/>
  <c r="H42" i="9" s="1"/>
  <c r="M42" i="9" s="1"/>
  <c r="F41" i="9"/>
  <c r="L41" i="9" s="1"/>
  <c r="M41" i="9" s="1"/>
  <c r="F40" i="9"/>
  <c r="F47" i="9" s="1"/>
  <c r="H47" i="9" s="1"/>
  <c r="M47" i="9" s="1"/>
  <c r="M39" i="9"/>
  <c r="F38" i="9"/>
  <c r="H38" i="9" s="1"/>
  <c r="M38" i="9" s="1"/>
  <c r="F37" i="9"/>
  <c r="L37" i="9" s="1"/>
  <c r="M37" i="9" s="1"/>
  <c r="F36" i="9"/>
  <c r="J36" i="9" s="1"/>
  <c r="M36" i="9" s="1"/>
  <c r="M35" i="9"/>
  <c r="F34" i="9"/>
  <c r="J34" i="9" s="1"/>
  <c r="M34" i="9" s="1"/>
  <c r="M33" i="9"/>
  <c r="M31" i="9"/>
  <c r="F30" i="9"/>
  <c r="F28" i="9"/>
  <c r="J28" i="9" s="1"/>
  <c r="M28" i="9" s="1"/>
  <c r="M27" i="9"/>
  <c r="F23" i="9"/>
  <c r="J23" i="9" s="1"/>
  <c r="M23" i="9" s="1"/>
  <c r="M22" i="9"/>
  <c r="F18" i="9"/>
  <c r="J18" i="9" s="1"/>
  <c r="M18" i="9" s="1"/>
  <c r="F15" i="9"/>
  <c r="F14" i="9"/>
  <c r="L14" i="9" s="1"/>
  <c r="M14" i="9" s="1"/>
  <c r="F13" i="9"/>
  <c r="J13" i="9" s="1"/>
  <c r="M13" i="9" s="1"/>
  <c r="F11" i="9"/>
  <c r="L11" i="9" s="1"/>
  <c r="F53" i="8"/>
  <c r="H53" i="8" s="1"/>
  <c r="M53" i="8" s="1"/>
  <c r="H40" i="8"/>
  <c r="M40" i="8" s="1"/>
  <c r="F68" i="8"/>
  <c r="H68" i="8" s="1"/>
  <c r="M68" i="8" s="1"/>
  <c r="F67" i="8"/>
  <c r="H67" i="8" s="1"/>
  <c r="M67" i="8" s="1"/>
  <c r="F66" i="8"/>
  <c r="H66" i="8" s="1"/>
  <c r="M66" i="8" s="1"/>
  <c r="F65" i="8"/>
  <c r="L65" i="8" s="1"/>
  <c r="M65" i="8" s="1"/>
  <c r="F64" i="8"/>
  <c r="H64" i="8" s="1"/>
  <c r="M64" i="8" s="1"/>
  <c r="F63" i="8"/>
  <c r="J63" i="8" s="1"/>
  <c r="M63" i="8" s="1"/>
  <c r="M62" i="8"/>
  <c r="F61" i="8"/>
  <c r="H61" i="8" s="1"/>
  <c r="M61" i="8" s="1"/>
  <c r="F60" i="8"/>
  <c r="H60" i="8" s="1"/>
  <c r="M60" i="8" s="1"/>
  <c r="F58" i="8"/>
  <c r="H58" i="8" s="1"/>
  <c r="M58" i="8" s="1"/>
  <c r="F57" i="8"/>
  <c r="L57" i="8" s="1"/>
  <c r="M57" i="8" s="1"/>
  <c r="F56" i="8"/>
  <c r="H56" i="8" s="1"/>
  <c r="M56" i="8" s="1"/>
  <c r="F55" i="8"/>
  <c r="H59" i="8" s="1"/>
  <c r="M59" i="8" s="1"/>
  <c r="M54" i="8"/>
  <c r="F49" i="8"/>
  <c r="L49" i="8" s="1"/>
  <c r="M49" i="8" s="1"/>
  <c r="F48" i="8"/>
  <c r="M48" i="8" s="1"/>
  <c r="F46" i="8"/>
  <c r="H46" i="8" s="1"/>
  <c r="M46" i="8" s="1"/>
  <c r="F44" i="8"/>
  <c r="H44" i="8" s="1"/>
  <c r="M44" i="8" s="1"/>
  <c r="F43" i="8"/>
  <c r="L43" i="8" s="1"/>
  <c r="M43" i="8" s="1"/>
  <c r="F42" i="8"/>
  <c r="J42" i="8" s="1"/>
  <c r="M42" i="8" s="1"/>
  <c r="M41" i="8"/>
  <c r="F39" i="8"/>
  <c r="H39" i="8" s="1"/>
  <c r="M39" i="8" s="1"/>
  <c r="F38" i="8"/>
  <c r="M38" i="8" s="1"/>
  <c r="M37" i="8"/>
  <c r="F36" i="8"/>
  <c r="H36" i="8" s="1"/>
  <c r="M36" i="8" s="1"/>
  <c r="F35" i="8"/>
  <c r="H35" i="8" s="1"/>
  <c r="M35" i="8" s="1"/>
  <c r="F34" i="8"/>
  <c r="H34" i="8" s="1"/>
  <c r="M34" i="8" s="1"/>
  <c r="F32" i="8"/>
  <c r="H32" i="8" s="1"/>
  <c r="M32" i="8" s="1"/>
  <c r="F31" i="8"/>
  <c r="H31" i="8" s="1"/>
  <c r="M31" i="8" s="1"/>
  <c r="F30" i="8"/>
  <c r="H30" i="8" s="1"/>
  <c r="M30" i="8" s="1"/>
  <c r="F29" i="8"/>
  <c r="L29" i="8" s="1"/>
  <c r="M29" i="8" s="1"/>
  <c r="F28" i="8"/>
  <c r="H28" i="8" s="1"/>
  <c r="M28" i="8" s="1"/>
  <c r="F27" i="8"/>
  <c r="L27" i="8" s="1"/>
  <c r="M27" i="8" s="1"/>
  <c r="F26" i="8"/>
  <c r="F33" i="8" s="1"/>
  <c r="H33" i="8" s="1"/>
  <c r="M33" i="8" s="1"/>
  <c r="M25" i="8"/>
  <c r="F24" i="8"/>
  <c r="H24" i="8" s="1"/>
  <c r="M24" i="8" s="1"/>
  <c r="F23" i="8"/>
  <c r="H23" i="8" s="1"/>
  <c r="M23" i="8" s="1"/>
  <c r="F22" i="8"/>
  <c r="L22" i="8" s="1"/>
  <c r="M22" i="8" s="1"/>
  <c r="F21" i="8"/>
  <c r="J21" i="8" s="1"/>
  <c r="M21" i="8" s="1"/>
  <c r="M20" i="8"/>
  <c r="F19" i="8"/>
  <c r="J19" i="8" s="1"/>
  <c r="M19" i="8" s="1"/>
  <c r="M18" i="8"/>
  <c r="F17" i="8"/>
  <c r="J17" i="8" s="1"/>
  <c r="M17" i="8" s="1"/>
  <c r="M16" i="8"/>
  <c r="F15" i="8"/>
  <c r="J15" i="8" s="1"/>
  <c r="M15" i="8" s="1"/>
  <c r="M14" i="8"/>
  <c r="F13" i="8"/>
  <c r="J13" i="8" s="1"/>
  <c r="M13" i="8" s="1"/>
  <c r="M12" i="8"/>
  <c r="F11" i="8"/>
  <c r="L11" i="8" s="1"/>
  <c r="F10" i="8"/>
  <c r="J10" i="8" s="1"/>
  <c r="F18" i="5"/>
  <c r="J18" i="5" s="1"/>
  <c r="M18" i="5" s="1"/>
  <c r="F15" i="5"/>
  <c r="F14" i="5"/>
  <c r="L14" i="5" s="1"/>
  <c r="M14" i="5" s="1"/>
  <c r="F13" i="5"/>
  <c r="J13" i="5" s="1"/>
  <c r="M13" i="5" s="1"/>
  <c r="F11" i="5"/>
  <c r="L11" i="5" s="1"/>
  <c r="F10" i="5"/>
  <c r="J10" i="5" s="1"/>
  <c r="F86" i="4"/>
  <c r="H52" i="4"/>
  <c r="M52" i="4" s="1"/>
  <c r="F28" i="4"/>
  <c r="L28" i="4" s="1"/>
  <c r="F26" i="2"/>
  <c r="L26" i="2" s="1"/>
  <c r="F18" i="3"/>
  <c r="L18" i="3" s="1"/>
  <c r="E80" i="4"/>
  <c r="F80" i="4" s="1"/>
  <c r="H80" i="4" s="1"/>
  <c r="M80" i="4" s="1"/>
  <c r="F79" i="4"/>
  <c r="H79" i="4" s="1"/>
  <c r="M79" i="4" s="1"/>
  <c r="F78" i="4"/>
  <c r="H78" i="4" s="1"/>
  <c r="M78" i="4" s="1"/>
  <c r="F77" i="4"/>
  <c r="L77" i="4" s="1"/>
  <c r="M77" i="4" s="1"/>
  <c r="E76" i="4"/>
  <c r="F76" i="4" s="1"/>
  <c r="H76" i="4" s="1"/>
  <c r="M76" i="4" s="1"/>
  <c r="F75" i="4"/>
  <c r="J75" i="4" s="1"/>
  <c r="M75" i="4" s="1"/>
  <c r="M74" i="4"/>
  <c r="E73" i="4"/>
  <c r="F73" i="4" s="1"/>
  <c r="H73" i="4" s="1"/>
  <c r="M73" i="4" s="1"/>
  <c r="E72" i="4"/>
  <c r="F72" i="4" s="1"/>
  <c r="H72" i="4" s="1"/>
  <c r="M72" i="4" s="1"/>
  <c r="E71" i="4"/>
  <c r="F71" i="4" s="1"/>
  <c r="F70" i="4"/>
  <c r="H70" i="4" s="1"/>
  <c r="M70" i="4" s="1"/>
  <c r="F69" i="4"/>
  <c r="L69" i="4" s="1"/>
  <c r="M69" i="4" s="1"/>
  <c r="E68" i="4"/>
  <c r="F68" i="4" s="1"/>
  <c r="H68" i="4" s="1"/>
  <c r="M68" i="4" s="1"/>
  <c r="F67" i="4"/>
  <c r="M66" i="4"/>
  <c r="F65" i="4"/>
  <c r="H65" i="4" s="1"/>
  <c r="M65" i="4" s="1"/>
  <c r="F61" i="4"/>
  <c r="L61" i="4" s="1"/>
  <c r="M61" i="4" s="1"/>
  <c r="F60" i="4"/>
  <c r="J60" i="4" s="1"/>
  <c r="M60" i="4" s="1"/>
  <c r="F58" i="4"/>
  <c r="H58" i="4" s="1"/>
  <c r="M58" i="4" s="1"/>
  <c r="F56" i="4"/>
  <c r="H56" i="4" s="1"/>
  <c r="M56" i="4" s="1"/>
  <c r="F55" i="4"/>
  <c r="L55" i="4" s="1"/>
  <c r="M55" i="4" s="1"/>
  <c r="F54" i="4"/>
  <c r="J54" i="4" s="1"/>
  <c r="M54" i="4" s="1"/>
  <c r="M53" i="4"/>
  <c r="F51" i="4"/>
  <c r="H51" i="4" s="1"/>
  <c r="M51" i="4" s="1"/>
  <c r="F50" i="4"/>
  <c r="J50" i="4" s="1"/>
  <c r="M49" i="4"/>
  <c r="F48" i="4"/>
  <c r="H48" i="4" s="1"/>
  <c r="M48" i="4" s="1"/>
  <c r="E47" i="4"/>
  <c r="F47" i="4" s="1"/>
  <c r="H47" i="4" s="1"/>
  <c r="M47" i="4" s="1"/>
  <c r="E46" i="4"/>
  <c r="F46" i="4" s="1"/>
  <c r="H46" i="4" s="1"/>
  <c r="M46" i="4" s="1"/>
  <c r="F44" i="4"/>
  <c r="H44" i="4" s="1"/>
  <c r="M44" i="4" s="1"/>
  <c r="F43" i="4"/>
  <c r="H43" i="4" s="1"/>
  <c r="M43" i="4" s="1"/>
  <c r="F42" i="4"/>
  <c r="H42" i="4" s="1"/>
  <c r="M42" i="4" s="1"/>
  <c r="F41" i="4"/>
  <c r="L41" i="4" s="1"/>
  <c r="M41" i="4" s="1"/>
  <c r="F40" i="4"/>
  <c r="H40" i="4" s="1"/>
  <c r="M40" i="4" s="1"/>
  <c r="F39" i="4"/>
  <c r="L39" i="4" s="1"/>
  <c r="M39" i="4" s="1"/>
  <c r="F38" i="4"/>
  <c r="F45" i="4" s="1"/>
  <c r="H45" i="4" s="1"/>
  <c r="M45" i="4" s="1"/>
  <c r="M37" i="4"/>
  <c r="F36" i="4"/>
  <c r="H36" i="4" s="1"/>
  <c r="M36" i="4" s="1"/>
  <c r="F35" i="4"/>
  <c r="L35" i="4" s="1"/>
  <c r="M35" i="4" s="1"/>
  <c r="F34" i="4"/>
  <c r="J34" i="4" s="1"/>
  <c r="M34" i="4" s="1"/>
  <c r="M33" i="4"/>
  <c r="F32" i="4"/>
  <c r="J32" i="4" s="1"/>
  <c r="M32" i="4" s="1"/>
  <c r="M31" i="4"/>
  <c r="F30" i="4"/>
  <c r="J30" i="4" s="1"/>
  <c r="M30" i="4" s="1"/>
  <c r="M29" i="4"/>
  <c r="H28" i="4"/>
  <c r="M28" i="4" s="1"/>
  <c r="F26" i="4"/>
  <c r="J26" i="4" s="1"/>
  <c r="M26" i="4" s="1"/>
  <c r="M25" i="4"/>
  <c r="F24" i="4"/>
  <c r="J24" i="4" s="1"/>
  <c r="M24" i="4" s="1"/>
  <c r="M23" i="4"/>
  <c r="F22" i="4"/>
  <c r="L22" i="4" s="1"/>
  <c r="M22" i="4" s="1"/>
  <c r="F21" i="4"/>
  <c r="J21" i="4" s="1"/>
  <c r="M21" i="4" s="1"/>
  <c r="F19" i="4"/>
  <c r="L19" i="4" s="1"/>
  <c r="M19" i="4" s="1"/>
  <c r="F18" i="4"/>
  <c r="J18" i="4" s="1"/>
  <c r="M18" i="4" s="1"/>
  <c r="E16" i="4"/>
  <c r="F15" i="4"/>
  <c r="F14" i="4"/>
  <c r="L14" i="4" s="1"/>
  <c r="M14" i="4" s="1"/>
  <c r="F13" i="4"/>
  <c r="J13" i="4" s="1"/>
  <c r="M13" i="4" s="1"/>
  <c r="F11" i="4"/>
  <c r="L11" i="4" s="1"/>
  <c r="F60" i="2"/>
  <c r="F50" i="2"/>
  <c r="H50" i="2" s="1"/>
  <c r="M50" i="2" s="1"/>
  <c r="F20" i="2"/>
  <c r="L20" i="2" s="1"/>
  <c r="M20" i="2" s="1"/>
  <c r="F19" i="2"/>
  <c r="J19" i="2" s="1"/>
  <c r="M19" i="2" s="1"/>
  <c r="F17" i="2"/>
  <c r="J17" i="2" s="1"/>
  <c r="M17" i="2" s="1"/>
  <c r="L22" i="1" l="1"/>
  <c r="M22" i="1" s="1"/>
  <c r="H30" i="11"/>
  <c r="L30" i="11"/>
  <c r="L20" i="12"/>
  <c r="M20" i="12" s="1"/>
  <c r="L30" i="9"/>
  <c r="M30" i="9" s="1"/>
  <c r="H71" i="4"/>
  <c r="M71" i="4" s="1"/>
  <c r="M37" i="10"/>
  <c r="H55" i="1"/>
  <c r="M55" i="1" s="1"/>
  <c r="F16" i="4"/>
  <c r="J16" i="4" s="1"/>
  <c r="M16" i="4" s="1"/>
  <c r="F16" i="9"/>
  <c r="J16" i="9" s="1"/>
  <c r="M16" i="9" s="1"/>
  <c r="F16" i="5"/>
  <c r="J16" i="5" s="1"/>
  <c r="M16" i="5" s="1"/>
  <c r="F16" i="11"/>
  <c r="J16" i="11" s="1"/>
  <c r="M16" i="11" s="1"/>
  <c r="M10" i="16"/>
  <c r="M11" i="16"/>
  <c r="M20" i="16"/>
  <c r="L22" i="16"/>
  <c r="J22" i="16"/>
  <c r="F73" i="16"/>
  <c r="H73" i="16" s="1"/>
  <c r="M73" i="16" s="1"/>
  <c r="F72" i="16"/>
  <c r="H72" i="16" s="1"/>
  <c r="M72" i="16" s="1"/>
  <c r="F71" i="16"/>
  <c r="J71" i="16" s="1"/>
  <c r="M71" i="16" s="1"/>
  <c r="J30" i="16"/>
  <c r="M30" i="16" s="1"/>
  <c r="J51" i="16"/>
  <c r="M51" i="16" s="1"/>
  <c r="F66" i="16"/>
  <c r="J66" i="16" s="1"/>
  <c r="M66" i="16" s="1"/>
  <c r="F67" i="16"/>
  <c r="L67" i="16" s="1"/>
  <c r="M67" i="16" s="1"/>
  <c r="F68" i="16"/>
  <c r="H68" i="16" s="1"/>
  <c r="M68" i="16" s="1"/>
  <c r="F69" i="16"/>
  <c r="H69" i="16" s="1"/>
  <c r="M69" i="16" s="1"/>
  <c r="M10" i="1"/>
  <c r="M11" i="1"/>
  <c r="M20" i="1"/>
  <c r="F73" i="1"/>
  <c r="H73" i="1" s="1"/>
  <c r="M73" i="1" s="1"/>
  <c r="F72" i="1"/>
  <c r="H72" i="1" s="1"/>
  <c r="M72" i="1" s="1"/>
  <c r="F71" i="1"/>
  <c r="J71" i="1" s="1"/>
  <c r="M71" i="1" s="1"/>
  <c r="J30" i="1"/>
  <c r="M30" i="1" s="1"/>
  <c r="J51" i="1"/>
  <c r="M51" i="1" s="1"/>
  <c r="F66" i="1"/>
  <c r="J66" i="1" s="1"/>
  <c r="M66" i="1" s="1"/>
  <c r="F67" i="1"/>
  <c r="L67" i="1" s="1"/>
  <c r="M67" i="1" s="1"/>
  <c r="F68" i="1"/>
  <c r="H68" i="1" s="1"/>
  <c r="M68" i="1" s="1"/>
  <c r="F69" i="1"/>
  <c r="H69" i="1" s="1"/>
  <c r="M69" i="1" s="1"/>
  <c r="M10" i="14"/>
  <c r="M11" i="14"/>
  <c r="M20" i="14"/>
  <c r="L22" i="14"/>
  <c r="J22" i="14"/>
  <c r="F73" i="14"/>
  <c r="H73" i="14" s="1"/>
  <c r="M73" i="14" s="1"/>
  <c r="F72" i="14"/>
  <c r="H72" i="14" s="1"/>
  <c r="M72" i="14" s="1"/>
  <c r="F71" i="14"/>
  <c r="J71" i="14" s="1"/>
  <c r="M71" i="14" s="1"/>
  <c r="J30" i="14"/>
  <c r="M30" i="14" s="1"/>
  <c r="J51" i="14"/>
  <c r="M51" i="14" s="1"/>
  <c r="F66" i="14"/>
  <c r="J66" i="14" s="1"/>
  <c r="M66" i="14" s="1"/>
  <c r="F67" i="14"/>
  <c r="L67" i="14" s="1"/>
  <c r="M67" i="14" s="1"/>
  <c r="F68" i="14"/>
  <c r="H68" i="14" s="1"/>
  <c r="M68" i="14" s="1"/>
  <c r="F69" i="14"/>
  <c r="H69" i="14" s="1"/>
  <c r="M69" i="14" s="1"/>
  <c r="M10" i="13"/>
  <c r="M11" i="13"/>
  <c r="M20" i="13"/>
  <c r="L22" i="13"/>
  <c r="J22" i="13"/>
  <c r="F73" i="13"/>
  <c r="H73" i="13" s="1"/>
  <c r="M73" i="13" s="1"/>
  <c r="F72" i="13"/>
  <c r="H72" i="13" s="1"/>
  <c r="M72" i="13" s="1"/>
  <c r="F71" i="13"/>
  <c r="J71" i="13" s="1"/>
  <c r="M71" i="13" s="1"/>
  <c r="J30" i="13"/>
  <c r="M30" i="13" s="1"/>
  <c r="J51" i="13"/>
  <c r="M51" i="13" s="1"/>
  <c r="F66" i="13"/>
  <c r="J66" i="13" s="1"/>
  <c r="M66" i="13" s="1"/>
  <c r="F67" i="13"/>
  <c r="L67" i="13" s="1"/>
  <c r="M67" i="13" s="1"/>
  <c r="F68" i="13"/>
  <c r="H68" i="13" s="1"/>
  <c r="M68" i="13" s="1"/>
  <c r="F69" i="13"/>
  <c r="H69" i="13" s="1"/>
  <c r="M69" i="13" s="1"/>
  <c r="L22" i="12"/>
  <c r="J22" i="12"/>
  <c r="F73" i="12"/>
  <c r="H73" i="12" s="1"/>
  <c r="M73" i="12" s="1"/>
  <c r="F72" i="12"/>
  <c r="H72" i="12" s="1"/>
  <c r="M72" i="12" s="1"/>
  <c r="F71" i="12"/>
  <c r="J71" i="12" s="1"/>
  <c r="M71" i="12" s="1"/>
  <c r="J30" i="12"/>
  <c r="M30" i="12" s="1"/>
  <c r="J51" i="12"/>
  <c r="M51" i="12" s="1"/>
  <c r="F66" i="12"/>
  <c r="J66" i="12" s="1"/>
  <c r="M66" i="12" s="1"/>
  <c r="F67" i="12"/>
  <c r="L67" i="12" s="1"/>
  <c r="M67" i="12" s="1"/>
  <c r="F68" i="12"/>
  <c r="H68" i="12" s="1"/>
  <c r="M68" i="12" s="1"/>
  <c r="F69" i="12"/>
  <c r="H69" i="12" s="1"/>
  <c r="M69" i="12" s="1"/>
  <c r="M10" i="11"/>
  <c r="M11" i="11"/>
  <c r="L32" i="11"/>
  <c r="J32" i="11"/>
  <c r="F83" i="11"/>
  <c r="H83" i="11" s="1"/>
  <c r="M83" i="11" s="1"/>
  <c r="F82" i="11"/>
  <c r="H82" i="11" s="1"/>
  <c r="M82" i="11" s="1"/>
  <c r="F81" i="11"/>
  <c r="J81" i="11" s="1"/>
  <c r="M81" i="11" s="1"/>
  <c r="J40" i="11"/>
  <c r="M40" i="11" s="1"/>
  <c r="J61" i="11"/>
  <c r="M61" i="11" s="1"/>
  <c r="F76" i="11"/>
  <c r="J76" i="11" s="1"/>
  <c r="M76" i="11" s="1"/>
  <c r="F77" i="11"/>
  <c r="L77" i="11" s="1"/>
  <c r="M77" i="11" s="1"/>
  <c r="F78" i="11"/>
  <c r="H78" i="11" s="1"/>
  <c r="M78" i="11" s="1"/>
  <c r="F79" i="11"/>
  <c r="H79" i="11" s="1"/>
  <c r="M79" i="11" s="1"/>
  <c r="M10" i="10"/>
  <c r="M11" i="10"/>
  <c r="F76" i="10"/>
  <c r="H76" i="10" s="1"/>
  <c r="M76" i="10" s="1"/>
  <c r="F75" i="10"/>
  <c r="H75" i="10" s="1"/>
  <c r="M75" i="10" s="1"/>
  <c r="F74" i="10"/>
  <c r="J74" i="10" s="1"/>
  <c r="M74" i="10" s="1"/>
  <c r="J25" i="10"/>
  <c r="M25" i="10" s="1"/>
  <c r="F50" i="10"/>
  <c r="J50" i="10" s="1"/>
  <c r="M50" i="10" s="1"/>
  <c r="F51" i="10"/>
  <c r="L51" i="10" s="1"/>
  <c r="M51" i="10" s="1"/>
  <c r="J54" i="10"/>
  <c r="M54" i="10" s="1"/>
  <c r="F69" i="10"/>
  <c r="J69" i="10" s="1"/>
  <c r="M69" i="10" s="1"/>
  <c r="F70" i="10"/>
  <c r="L70" i="10" s="1"/>
  <c r="M70" i="10" s="1"/>
  <c r="F71" i="10"/>
  <c r="H71" i="10" s="1"/>
  <c r="M71" i="10" s="1"/>
  <c r="F72" i="10"/>
  <c r="H72" i="10" s="1"/>
  <c r="M72" i="10" s="1"/>
  <c r="F10" i="9"/>
  <c r="J10" i="9" s="1"/>
  <c r="M10" i="9" s="1"/>
  <c r="L32" i="9"/>
  <c r="M32" i="9" s="1"/>
  <c r="M11" i="9"/>
  <c r="H90" i="9"/>
  <c r="M90" i="9" s="1"/>
  <c r="H89" i="9"/>
  <c r="M89" i="9" s="1"/>
  <c r="J88" i="9"/>
  <c r="M88" i="9" s="1"/>
  <c r="J40" i="9"/>
  <c r="M40" i="9" s="1"/>
  <c r="J68" i="9"/>
  <c r="M68" i="9" s="1"/>
  <c r="J83" i="9"/>
  <c r="M83" i="9" s="1"/>
  <c r="L84" i="9"/>
  <c r="M84" i="9" s="1"/>
  <c r="H85" i="9"/>
  <c r="M85" i="9" s="1"/>
  <c r="H86" i="9"/>
  <c r="M86" i="9" s="1"/>
  <c r="M10" i="8"/>
  <c r="M11" i="8"/>
  <c r="J26" i="8"/>
  <c r="M26" i="8" s="1"/>
  <c r="F51" i="8"/>
  <c r="J51" i="8" s="1"/>
  <c r="M51" i="8" s="1"/>
  <c r="F52" i="8"/>
  <c r="L52" i="8" s="1"/>
  <c r="M52" i="8" s="1"/>
  <c r="J55" i="8"/>
  <c r="M55" i="8" s="1"/>
  <c r="M10" i="5"/>
  <c r="M11" i="5"/>
  <c r="M11" i="4"/>
  <c r="F89" i="4"/>
  <c r="H89" i="4" s="1"/>
  <c r="M89" i="4" s="1"/>
  <c r="F88" i="4"/>
  <c r="H88" i="4" s="1"/>
  <c r="M88" i="4" s="1"/>
  <c r="F87" i="4"/>
  <c r="J87" i="4" s="1"/>
  <c r="M87" i="4" s="1"/>
  <c r="J38" i="4"/>
  <c r="M38" i="4" s="1"/>
  <c r="F63" i="4"/>
  <c r="J63" i="4" s="1"/>
  <c r="M63" i="4" s="1"/>
  <c r="F64" i="4"/>
  <c r="L64" i="4" s="1"/>
  <c r="M64" i="4" s="1"/>
  <c r="J67" i="4"/>
  <c r="M67" i="4" s="1"/>
  <c r="F82" i="4"/>
  <c r="J82" i="4" s="1"/>
  <c r="M82" i="4" s="1"/>
  <c r="F83" i="4"/>
  <c r="L83" i="4" s="1"/>
  <c r="M83" i="4" s="1"/>
  <c r="F84" i="4"/>
  <c r="H84" i="4" s="1"/>
  <c r="M84" i="4" s="1"/>
  <c r="F85" i="4"/>
  <c r="H85" i="4" s="1"/>
  <c r="M85" i="4" s="1"/>
  <c r="M30" i="11" l="1"/>
  <c r="M78" i="8"/>
  <c r="M109" i="8" s="1"/>
  <c r="J74" i="14"/>
  <c r="J104" i="14" s="1"/>
  <c r="J105" i="14" s="1"/>
  <c r="J84" i="11"/>
  <c r="J142" i="11" s="1"/>
  <c r="J143" i="11" s="1"/>
  <c r="J74" i="16"/>
  <c r="J104" i="16" s="1"/>
  <c r="J105" i="16" s="1"/>
  <c r="M22" i="16"/>
  <c r="M74" i="16" s="1"/>
  <c r="M104" i="16" s="1"/>
  <c r="H74" i="16"/>
  <c r="H104" i="16" s="1"/>
  <c r="L74" i="16"/>
  <c r="L104" i="16" s="1"/>
  <c r="L105" i="16" s="1"/>
  <c r="J74" i="1"/>
  <c r="J104" i="1" s="1"/>
  <c r="J105" i="1" s="1"/>
  <c r="H74" i="1"/>
  <c r="H104" i="1" s="1"/>
  <c r="L74" i="1"/>
  <c r="L104" i="1" s="1"/>
  <c r="L105" i="1" s="1"/>
  <c r="M74" i="1"/>
  <c r="M104" i="1" s="1"/>
  <c r="M22" i="14"/>
  <c r="M74" i="14" s="1"/>
  <c r="M104" i="14" s="1"/>
  <c r="H74" i="14"/>
  <c r="H104" i="14" s="1"/>
  <c r="L74" i="14"/>
  <c r="L104" i="14" s="1"/>
  <c r="L105" i="14" s="1"/>
  <c r="J74" i="13"/>
  <c r="J104" i="13" s="1"/>
  <c r="J105" i="13" s="1"/>
  <c r="M22" i="13"/>
  <c r="M74" i="13" s="1"/>
  <c r="M104" i="13" s="1"/>
  <c r="H74" i="13"/>
  <c r="H104" i="13" s="1"/>
  <c r="L74" i="13"/>
  <c r="L104" i="13" s="1"/>
  <c r="L105" i="13" s="1"/>
  <c r="J74" i="12"/>
  <c r="J105" i="12" s="1"/>
  <c r="J106" i="12" s="1"/>
  <c r="M22" i="12"/>
  <c r="M74" i="12" s="1"/>
  <c r="M105" i="12" s="1"/>
  <c r="H74" i="12"/>
  <c r="H105" i="12" s="1"/>
  <c r="L74" i="12"/>
  <c r="L105" i="12" s="1"/>
  <c r="L106" i="12" s="1"/>
  <c r="M32" i="11"/>
  <c r="M84" i="11" s="1"/>
  <c r="M142" i="11" s="1"/>
  <c r="H84" i="11"/>
  <c r="H142" i="11" s="1"/>
  <c r="L84" i="11"/>
  <c r="L142" i="11" s="1"/>
  <c r="L143" i="11" s="1"/>
  <c r="H77" i="10"/>
  <c r="H107" i="10" s="1"/>
  <c r="L77" i="10"/>
  <c r="L107" i="10" s="1"/>
  <c r="L108" i="10" s="1"/>
  <c r="M77" i="10"/>
  <c r="M107" i="10" s="1"/>
  <c r="J77" i="10"/>
  <c r="H91" i="9"/>
  <c r="H149" i="9" s="1"/>
  <c r="L91" i="9"/>
  <c r="L149" i="9" s="1"/>
  <c r="L150" i="9" s="1"/>
  <c r="M91" i="9"/>
  <c r="M149" i="9" s="1"/>
  <c r="J91" i="9"/>
  <c r="J149" i="9" s="1"/>
  <c r="J150" i="9" s="1"/>
  <c r="H78" i="8"/>
  <c r="H109" i="8" s="1"/>
  <c r="L78" i="8"/>
  <c r="L109" i="8" s="1"/>
  <c r="L110" i="8" s="1"/>
  <c r="J78" i="8"/>
  <c r="J109" i="8" s="1"/>
  <c r="J110" i="8" s="1"/>
  <c r="H86" i="5"/>
  <c r="H145" i="5" s="1"/>
  <c r="L86" i="5"/>
  <c r="L145" i="5" s="1"/>
  <c r="L146" i="5" s="1"/>
  <c r="M86" i="5"/>
  <c r="M145" i="5" s="1"/>
  <c r="J86" i="5"/>
  <c r="J145" i="5" s="1"/>
  <c r="J146" i="5" s="1"/>
  <c r="H90" i="4"/>
  <c r="H149" i="4" s="1"/>
  <c r="L90" i="4"/>
  <c r="L149" i="4" s="1"/>
  <c r="L150" i="4" s="1"/>
  <c r="M90" i="4"/>
  <c r="M149" i="4" s="1"/>
  <c r="J90" i="4"/>
  <c r="J149" i="4" s="1"/>
  <c r="J150" i="4" s="1"/>
  <c r="M107" i="16" l="1"/>
  <c r="H105" i="16"/>
  <c r="M105" i="16" s="1"/>
  <c r="M109" i="16" s="1"/>
  <c r="H105" i="1"/>
  <c r="M105" i="1" s="1"/>
  <c r="M109" i="1" s="1"/>
  <c r="M107" i="1"/>
  <c r="M108" i="1" s="1"/>
  <c r="H105" i="14"/>
  <c r="M105" i="14" s="1"/>
  <c r="M109" i="14" s="1"/>
  <c r="M107" i="14"/>
  <c r="M108" i="14" s="1"/>
  <c r="M107" i="13"/>
  <c r="M108" i="13" s="1"/>
  <c r="H105" i="13"/>
  <c r="M105" i="13" s="1"/>
  <c r="M109" i="13" s="1"/>
  <c r="M108" i="12"/>
  <c r="M109" i="12" s="1"/>
  <c r="H106" i="12"/>
  <c r="M106" i="12" s="1"/>
  <c r="M110" i="12" s="1"/>
  <c r="H143" i="11"/>
  <c r="M143" i="11" s="1"/>
  <c r="M147" i="11" s="1"/>
  <c r="M145" i="11"/>
  <c r="M146" i="11" s="1"/>
  <c r="M110" i="10"/>
  <c r="M111" i="10" s="1"/>
  <c r="H108" i="10"/>
  <c r="M152" i="9"/>
  <c r="M153" i="9" s="1"/>
  <c r="H150" i="9"/>
  <c r="M150" i="9" s="1"/>
  <c r="M154" i="9" s="1"/>
  <c r="M112" i="8"/>
  <c r="M113" i="8" s="1"/>
  <c r="H110" i="8"/>
  <c r="M110" i="8" s="1"/>
  <c r="M114" i="8" s="1"/>
  <c r="M148" i="5"/>
  <c r="M149" i="5" s="1"/>
  <c r="H146" i="5"/>
  <c r="M146" i="5" s="1"/>
  <c r="M150" i="5" s="1"/>
  <c r="M152" i="4"/>
  <c r="M153" i="4" s="1"/>
  <c r="H150" i="4"/>
  <c r="M150" i="4" s="1"/>
  <c r="M154" i="4" s="1"/>
  <c r="M108" i="16"/>
  <c r="J107" i="10"/>
  <c r="J108" i="10" s="1"/>
  <c r="E15" i="2"/>
  <c r="F14" i="2"/>
  <c r="M111" i="16" l="1"/>
  <c r="M112" i="16" s="1"/>
  <c r="M113" i="16" s="1"/>
  <c r="D19" i="17" s="1"/>
  <c r="H19" i="17" s="1"/>
  <c r="M108" i="10"/>
  <c r="M112" i="10" s="1"/>
  <c r="M114" i="10" s="1"/>
  <c r="M115" i="10" s="1"/>
  <c r="M116" i="10" s="1"/>
  <c r="D13" i="17" s="1"/>
  <c r="H13" i="17" s="1"/>
  <c r="M116" i="8"/>
  <c r="M117" i="8" s="1"/>
  <c r="M118" i="8" s="1"/>
  <c r="D11" i="17" s="1"/>
  <c r="M111" i="1"/>
  <c r="M112" i="1" s="1"/>
  <c r="M113" i="1" s="1"/>
  <c r="D18" i="17" s="1"/>
  <c r="H18" i="17" s="1"/>
  <c r="M111" i="14"/>
  <c r="M112" i="14" s="1"/>
  <c r="M113" i="14" s="1"/>
  <c r="D17" i="17" s="1"/>
  <c r="H17" i="17" s="1"/>
  <c r="M111" i="13"/>
  <c r="M112" i="13" s="1"/>
  <c r="M113" i="13" s="1"/>
  <c r="D16" i="17" s="1"/>
  <c r="H16" i="17" s="1"/>
  <c r="M112" i="12"/>
  <c r="M113" i="12" s="1"/>
  <c r="M114" i="12" s="1"/>
  <c r="D15" i="17" s="1"/>
  <c r="H15" i="17" s="1"/>
  <c r="M149" i="11"/>
  <c r="M150" i="11" s="1"/>
  <c r="M151" i="11" s="1"/>
  <c r="D14" i="17" s="1"/>
  <c r="H14" i="17" s="1"/>
  <c r="M156" i="9"/>
  <c r="M157" i="9" s="1"/>
  <c r="M158" i="9" s="1"/>
  <c r="D12" i="17" s="1"/>
  <c r="H12" i="17" s="1"/>
  <c r="M152" i="5"/>
  <c r="M153" i="5" s="1"/>
  <c r="M154" i="5" s="1"/>
  <c r="D10" i="17" s="1"/>
  <c r="H10" i="17" s="1"/>
  <c r="H11" i="17"/>
  <c r="F13" i="2"/>
  <c r="L13" i="2" s="1"/>
  <c r="M13" i="2" s="1"/>
  <c r="F12" i="2"/>
  <c r="J12" i="2" s="1"/>
  <c r="M12" i="2" s="1"/>
  <c r="F79" i="2"/>
  <c r="F84" i="2" s="1"/>
  <c r="E78" i="2"/>
  <c r="F78" i="2" s="1"/>
  <c r="H78" i="2" s="1"/>
  <c r="M78" i="2" s="1"/>
  <c r="F77" i="2"/>
  <c r="H77" i="2" s="1"/>
  <c r="M77" i="2" s="1"/>
  <c r="F76" i="2"/>
  <c r="H76" i="2" s="1"/>
  <c r="M76" i="2" s="1"/>
  <c r="F75" i="2"/>
  <c r="L75" i="2" s="1"/>
  <c r="M75" i="2" s="1"/>
  <c r="E74" i="2"/>
  <c r="F74" i="2" s="1"/>
  <c r="H74" i="2" s="1"/>
  <c r="M74" i="2" s="1"/>
  <c r="F73" i="2"/>
  <c r="J73" i="2" s="1"/>
  <c r="M73" i="2" s="1"/>
  <c r="M72" i="2"/>
  <c r="E71" i="2"/>
  <c r="F71" i="2" s="1"/>
  <c r="H71" i="2" s="1"/>
  <c r="M71" i="2" s="1"/>
  <c r="E70" i="2"/>
  <c r="F70" i="2" s="1"/>
  <c r="H70" i="2" s="1"/>
  <c r="M70" i="2" s="1"/>
  <c r="E69" i="2"/>
  <c r="F68" i="2"/>
  <c r="H68" i="2" s="1"/>
  <c r="M68" i="2" s="1"/>
  <c r="F67" i="2"/>
  <c r="L67" i="2" s="1"/>
  <c r="M67" i="2" s="1"/>
  <c r="E66" i="2"/>
  <c r="F66" i="2" s="1"/>
  <c r="H66" i="2" s="1"/>
  <c r="M66" i="2" s="1"/>
  <c r="F65" i="2"/>
  <c r="M64" i="2"/>
  <c r="F63" i="2"/>
  <c r="M63" i="2" s="1"/>
  <c r="F59" i="2"/>
  <c r="L59" i="2" s="1"/>
  <c r="M59" i="2" s="1"/>
  <c r="F58" i="2"/>
  <c r="J58" i="2" s="1"/>
  <c r="M58" i="2" s="1"/>
  <c r="F56" i="2"/>
  <c r="H56" i="2" s="1"/>
  <c r="M56" i="2" s="1"/>
  <c r="F54" i="2"/>
  <c r="M54" i="2" s="1"/>
  <c r="F53" i="2"/>
  <c r="L53" i="2" s="1"/>
  <c r="M53" i="2" s="1"/>
  <c r="F52" i="2"/>
  <c r="J52" i="2" s="1"/>
  <c r="M52" i="2" s="1"/>
  <c r="M51" i="2"/>
  <c r="F49" i="2"/>
  <c r="F48" i="2"/>
  <c r="M47" i="2"/>
  <c r="F46" i="2"/>
  <c r="H46" i="2" s="1"/>
  <c r="M46" i="2" s="1"/>
  <c r="E45" i="2"/>
  <c r="F45" i="2" s="1"/>
  <c r="H45" i="2" s="1"/>
  <c r="M45" i="2" s="1"/>
  <c r="E44" i="2"/>
  <c r="F44" i="2" s="1"/>
  <c r="H44" i="2" s="1"/>
  <c r="M44" i="2" s="1"/>
  <c r="F42" i="2"/>
  <c r="H42" i="2" s="1"/>
  <c r="M42" i="2" s="1"/>
  <c r="F41" i="2"/>
  <c r="H41" i="2" s="1"/>
  <c r="M41" i="2" s="1"/>
  <c r="F40" i="2"/>
  <c r="H40" i="2" s="1"/>
  <c r="M40" i="2" s="1"/>
  <c r="F39" i="2"/>
  <c r="L39" i="2" s="1"/>
  <c r="M39" i="2" s="1"/>
  <c r="F38" i="2"/>
  <c r="H38" i="2" s="1"/>
  <c r="M38" i="2" s="1"/>
  <c r="F37" i="2"/>
  <c r="L37" i="2" s="1"/>
  <c r="M37" i="2" s="1"/>
  <c r="F36" i="2"/>
  <c r="F43" i="2" s="1"/>
  <c r="H43" i="2" s="1"/>
  <c r="M43" i="2" s="1"/>
  <c r="M35" i="2"/>
  <c r="F34" i="2"/>
  <c r="H34" i="2" s="1"/>
  <c r="M34" i="2" s="1"/>
  <c r="F33" i="2"/>
  <c r="L33" i="2" s="1"/>
  <c r="M33" i="2" s="1"/>
  <c r="F32" i="2"/>
  <c r="J32" i="2" s="1"/>
  <c r="M32" i="2" s="1"/>
  <c r="M31" i="2"/>
  <c r="F30" i="2"/>
  <c r="J30" i="2" s="1"/>
  <c r="M30" i="2" s="1"/>
  <c r="M29" i="2"/>
  <c r="F28" i="2"/>
  <c r="J28" i="2" s="1"/>
  <c r="M28" i="2" s="1"/>
  <c r="M27" i="2"/>
  <c r="M26" i="2"/>
  <c r="F24" i="2"/>
  <c r="J24" i="2" s="1"/>
  <c r="M24" i="2" s="1"/>
  <c r="M23" i="2"/>
  <c r="F22" i="2"/>
  <c r="J22" i="2" s="1"/>
  <c r="M22" i="2" s="1"/>
  <c r="M21" i="2"/>
  <c r="F15" i="2"/>
  <c r="J15" i="2" s="1"/>
  <c r="M15" i="2" s="1"/>
  <c r="F10" i="2"/>
  <c r="L10" i="2" s="1"/>
  <c r="F9" i="2"/>
  <c r="J9" i="2" s="1"/>
  <c r="F76" i="3"/>
  <c r="E70" i="3"/>
  <c r="F70" i="3" s="1"/>
  <c r="H70" i="3" s="1"/>
  <c r="M70" i="3" s="1"/>
  <c r="F69" i="3"/>
  <c r="H69" i="3" s="1"/>
  <c r="M69" i="3" s="1"/>
  <c r="F68" i="3"/>
  <c r="H68" i="3" s="1"/>
  <c r="M68" i="3" s="1"/>
  <c r="F67" i="3"/>
  <c r="L67" i="3" s="1"/>
  <c r="M67" i="3" s="1"/>
  <c r="E66" i="3"/>
  <c r="F66" i="3" s="1"/>
  <c r="H66" i="3" s="1"/>
  <c r="M66" i="3" s="1"/>
  <c r="F65" i="3"/>
  <c r="J65" i="3" s="1"/>
  <c r="M65" i="3" s="1"/>
  <c r="M64" i="3"/>
  <c r="E63" i="3"/>
  <c r="F63" i="3" s="1"/>
  <c r="H63" i="3" s="1"/>
  <c r="M63" i="3" s="1"/>
  <c r="E62" i="3"/>
  <c r="F62" i="3" s="1"/>
  <c r="H62" i="3" s="1"/>
  <c r="M62" i="3" s="1"/>
  <c r="E61" i="3"/>
  <c r="F60" i="3"/>
  <c r="H60" i="3" s="1"/>
  <c r="M60" i="3" s="1"/>
  <c r="F59" i="3"/>
  <c r="L59" i="3" s="1"/>
  <c r="M59" i="3" s="1"/>
  <c r="E58" i="3"/>
  <c r="F58" i="3" s="1"/>
  <c r="H58" i="3" s="1"/>
  <c r="M58" i="3" s="1"/>
  <c r="F57" i="3"/>
  <c r="M56" i="3"/>
  <c r="F55" i="3"/>
  <c r="H55" i="3" s="1"/>
  <c r="M55" i="3" s="1"/>
  <c r="F51" i="3"/>
  <c r="L51" i="3" s="1"/>
  <c r="M51" i="3" s="1"/>
  <c r="F50" i="3"/>
  <c r="J50" i="3" s="1"/>
  <c r="M50" i="3" s="1"/>
  <c r="F48" i="3"/>
  <c r="H48" i="3" s="1"/>
  <c r="M48" i="3" s="1"/>
  <c r="F46" i="3"/>
  <c r="H46" i="3" s="1"/>
  <c r="M46" i="3" s="1"/>
  <c r="F45" i="3"/>
  <c r="L45" i="3" s="1"/>
  <c r="M45" i="3" s="1"/>
  <c r="F44" i="3"/>
  <c r="J44" i="3" s="1"/>
  <c r="M44" i="3" s="1"/>
  <c r="M43" i="3"/>
  <c r="H42" i="3"/>
  <c r="M42" i="3" s="1"/>
  <c r="F41" i="3"/>
  <c r="J41" i="3" s="1"/>
  <c r="M41" i="3" s="1"/>
  <c r="M40" i="3"/>
  <c r="F39" i="3"/>
  <c r="H39" i="3" s="1"/>
  <c r="M39" i="3" s="1"/>
  <c r="E38" i="3"/>
  <c r="F38" i="3" s="1"/>
  <c r="H38" i="3" s="1"/>
  <c r="M38" i="3" s="1"/>
  <c r="E37" i="3"/>
  <c r="F37" i="3" s="1"/>
  <c r="H37" i="3" s="1"/>
  <c r="M37" i="3" s="1"/>
  <c r="F35" i="3"/>
  <c r="H35" i="3" s="1"/>
  <c r="M35" i="3" s="1"/>
  <c r="F34" i="3"/>
  <c r="H34" i="3" s="1"/>
  <c r="M34" i="3" s="1"/>
  <c r="F33" i="3"/>
  <c r="H33" i="3" s="1"/>
  <c r="M33" i="3" s="1"/>
  <c r="F32" i="3"/>
  <c r="L32" i="3" s="1"/>
  <c r="M32" i="3" s="1"/>
  <c r="F31" i="3"/>
  <c r="H31" i="3" s="1"/>
  <c r="M31" i="3" s="1"/>
  <c r="F30" i="3"/>
  <c r="F29" i="3"/>
  <c r="F36" i="3" s="1"/>
  <c r="H36" i="3" s="1"/>
  <c r="M36" i="3" s="1"/>
  <c r="M28" i="3"/>
  <c r="F27" i="3"/>
  <c r="H27" i="3" s="1"/>
  <c r="M27" i="3" s="1"/>
  <c r="F26" i="3"/>
  <c r="H26" i="3" s="1"/>
  <c r="M26" i="3" s="1"/>
  <c r="F25" i="3"/>
  <c r="L25" i="3" s="1"/>
  <c r="M25" i="3" s="1"/>
  <c r="F24" i="3"/>
  <c r="J24" i="3" s="1"/>
  <c r="M24" i="3" s="1"/>
  <c r="M23" i="3"/>
  <c r="F22" i="3"/>
  <c r="J22" i="3" s="1"/>
  <c r="M22" i="3" s="1"/>
  <c r="M21" i="3"/>
  <c r="F20" i="3"/>
  <c r="J20" i="3" s="1"/>
  <c r="M20" i="3" s="1"/>
  <c r="M19" i="3"/>
  <c r="M18" i="3"/>
  <c r="F16" i="3"/>
  <c r="J16" i="3" s="1"/>
  <c r="M16" i="3" s="1"/>
  <c r="M15" i="3"/>
  <c r="F14" i="3"/>
  <c r="J14" i="3" s="1"/>
  <c r="M14" i="3" s="1"/>
  <c r="M13" i="3"/>
  <c r="F12" i="3"/>
  <c r="J12" i="3" s="1"/>
  <c r="M12" i="3" s="1"/>
  <c r="F10" i="3"/>
  <c r="L10" i="3" s="1"/>
  <c r="F9" i="3"/>
  <c r="J9" i="3" s="1"/>
  <c r="M49" i="2" l="1"/>
  <c r="L30" i="3"/>
  <c r="M30" i="3" s="1"/>
  <c r="H69" i="2"/>
  <c r="M69" i="2" s="1"/>
  <c r="H61" i="3"/>
  <c r="M61" i="3" s="1"/>
  <c r="M9" i="2"/>
  <c r="M10" i="2"/>
  <c r="F87" i="2"/>
  <c r="H87" i="2" s="1"/>
  <c r="M87" i="2" s="1"/>
  <c r="F86" i="2"/>
  <c r="H86" i="2" s="1"/>
  <c r="M86" i="2" s="1"/>
  <c r="F85" i="2"/>
  <c r="J85" i="2" s="1"/>
  <c r="M85" i="2" s="1"/>
  <c r="J36" i="2"/>
  <c r="M36" i="2" s="1"/>
  <c r="F61" i="2"/>
  <c r="J61" i="2" s="1"/>
  <c r="M61" i="2" s="1"/>
  <c r="F62" i="2"/>
  <c r="L62" i="2" s="1"/>
  <c r="M62" i="2" s="1"/>
  <c r="J65" i="2"/>
  <c r="M65" i="2" s="1"/>
  <c r="F80" i="2"/>
  <c r="J80" i="2" s="1"/>
  <c r="M80" i="2" s="1"/>
  <c r="F81" i="2"/>
  <c r="L81" i="2" s="1"/>
  <c r="M81" i="2" s="1"/>
  <c r="F82" i="2"/>
  <c r="H82" i="2" s="1"/>
  <c r="M82" i="2" s="1"/>
  <c r="F83" i="2"/>
  <c r="H83" i="2" s="1"/>
  <c r="M83" i="2" s="1"/>
  <c r="M9" i="3"/>
  <c r="M10" i="3"/>
  <c r="F79" i="3"/>
  <c r="H79" i="3" s="1"/>
  <c r="M79" i="3" s="1"/>
  <c r="F78" i="3"/>
  <c r="H78" i="3" s="1"/>
  <c r="M78" i="3" s="1"/>
  <c r="F77" i="3"/>
  <c r="J77" i="3" s="1"/>
  <c r="M77" i="3" s="1"/>
  <c r="J29" i="3"/>
  <c r="M29" i="3" s="1"/>
  <c r="F53" i="3"/>
  <c r="J53" i="3" s="1"/>
  <c r="M53" i="3" s="1"/>
  <c r="F54" i="3"/>
  <c r="L54" i="3" s="1"/>
  <c r="M54" i="3" s="1"/>
  <c r="J57" i="3"/>
  <c r="M57" i="3" s="1"/>
  <c r="J72" i="3"/>
  <c r="M72" i="3" s="1"/>
  <c r="F73" i="3"/>
  <c r="L73" i="3" s="1"/>
  <c r="M73" i="3" s="1"/>
  <c r="F74" i="3"/>
  <c r="H74" i="3" s="1"/>
  <c r="M74" i="3" s="1"/>
  <c r="F75" i="3"/>
  <c r="H75" i="3" s="1"/>
  <c r="M75" i="3" s="1"/>
  <c r="M88" i="2" l="1"/>
  <c r="M147" i="2" s="1"/>
  <c r="H88" i="2"/>
  <c r="L88" i="2"/>
  <c r="L147" i="2" s="1"/>
  <c r="L148" i="2" s="1"/>
  <c r="J88" i="2"/>
  <c r="J147" i="2" s="1"/>
  <c r="J148" i="2" s="1"/>
  <c r="H80" i="3"/>
  <c r="L80" i="3"/>
  <c r="L110" i="3" s="1"/>
  <c r="L111" i="3" s="1"/>
  <c r="M80" i="3"/>
  <c r="J80" i="3"/>
  <c r="J110" i="3" s="1"/>
  <c r="J111" i="3" s="1"/>
  <c r="H147" i="2" l="1"/>
  <c r="M110" i="3"/>
  <c r="H110" i="3"/>
  <c r="H111" i="3" s="1"/>
  <c r="M111" i="3" s="1"/>
  <c r="M115" i="3" s="1"/>
  <c r="H148" i="2" l="1"/>
  <c r="M148" i="2" s="1"/>
  <c r="M152" i="2" s="1"/>
  <c r="M150" i="2"/>
  <c r="M151" i="2" s="1"/>
  <c r="M156" i="4"/>
  <c r="M157" i="4" s="1"/>
  <c r="M158" i="4" s="1"/>
  <c r="M113" i="3"/>
  <c r="M114" i="3" s="1"/>
  <c r="M117" i="3" s="1"/>
  <c r="M118" i="3" s="1"/>
  <c r="M119" i="3" s="1"/>
  <c r="D7" i="17" s="1"/>
  <c r="M154" i="2" l="1"/>
  <c r="M155" i="2" s="1"/>
  <c r="M156" i="2" s="1"/>
  <c r="D8" i="17" s="1"/>
  <c r="H8" i="17" s="1"/>
  <c r="D9" i="17"/>
  <c r="H9" i="17" s="1"/>
  <c r="H7" i="17"/>
  <c r="D20" i="17" l="1"/>
  <c r="H20" i="17"/>
  <c r="H21" i="17" s="1"/>
  <c r="H22" i="17" s="1"/>
  <c r="H23" i="17" s="1"/>
  <c r="H24" i="17" s="1"/>
  <c r="F3" i="17" s="1"/>
</calcChain>
</file>

<file path=xl/sharedStrings.xml><?xml version="1.0" encoding="utf-8"?>
<sst xmlns="http://schemas.openxmlformats.org/spreadsheetml/2006/main" count="4238" uniqueCount="304">
  <si>
    <t>მოაჯირის შეღებვა</t>
  </si>
  <si>
    <t>t</t>
  </si>
  <si>
    <t>ბორჯომ-ხარაგაულის ეროვნული პარკი. მდ. ბჟოლის ხევზე საცალფეხო ხიდების  მოწყობის 
საპროექტო-სახარჯთაღრიცხვო დოკუმენტაციის მომზადება.</t>
  </si>
  <si>
    <t>#</t>
  </si>
  <si>
    <t>საფუძველი СНиП-ები და სრფ-ს  კოდები</t>
  </si>
  <si>
    <t>სამუშაოების და რესურსების 
დასახელება</t>
  </si>
  <si>
    <t>განზომილება</t>
  </si>
  <si>
    <t>ნორმატული რესურსი</t>
  </si>
  <si>
    <t>მასალები</t>
  </si>
  <si>
    <t>ხელფასები</t>
  </si>
  <si>
    <t>მანქანა-
მექანიზმები</t>
  </si>
  <si>
    <t>ჯამი</t>
  </si>
  <si>
    <t>ერთ.</t>
  </si>
  <si>
    <t>სულ</t>
  </si>
  <si>
    <t>ერთ.
ფასი</t>
  </si>
  <si>
    <t>არსებული ხის კონსტრუქციების დემონტაჟი ადგილზე დასაწყოებით</t>
  </si>
  <si>
    <r>
      <t>მ</t>
    </r>
    <r>
      <rPr>
        <b/>
        <vertAlign val="superscript"/>
        <sz val="10"/>
        <rFont val="Sylfaen"/>
        <family val="1"/>
        <charset val="204"/>
      </rPr>
      <t>3</t>
    </r>
  </si>
  <si>
    <t>შრომის დანახარჯი</t>
  </si>
  <si>
    <t>კაც-სთ</t>
  </si>
  <si>
    <t>მანქანები</t>
  </si>
  <si>
    <t>ლარი</t>
  </si>
  <si>
    <t>სხვა ხარჯები</t>
  </si>
  <si>
    <t>Е-1-19-3</t>
  </si>
  <si>
    <t>ლოდის გადაწევა 10 მეტრზე</t>
  </si>
  <si>
    <t>ტ</t>
  </si>
  <si>
    <t>III კატეგორიის გრუნტის დამუშავება ხელით ქვაბულში ადგილზე დაყრით</t>
  </si>
  <si>
    <t>წყალწევა ქვაბულიდან 
(ამოტუმბვა)</t>
  </si>
  <si>
    <t xml:space="preserve">დამუშავებული გრუნტის უკუჩაყრა ხელით </t>
  </si>
  <si>
    <r>
      <t>მ</t>
    </r>
    <r>
      <rPr>
        <vertAlign val="superscript"/>
        <sz val="9"/>
        <rFont val="Sylfaen"/>
        <family val="1"/>
        <charset val="204"/>
      </rPr>
      <t>3</t>
    </r>
  </si>
  <si>
    <t xml:space="preserve">მორჩენილი გრუნტის ადგილზე მოსწორება ხელით </t>
  </si>
  <si>
    <t xml:space="preserve"> საფუძვლის (საგები ფენის) მოწყობა ქვიშა ხრეშით  სისქით 10სმ   </t>
  </si>
  <si>
    <t xml:space="preserve"> სრფ თ4  #230</t>
  </si>
  <si>
    <t>ქვიშახრეში</t>
  </si>
  <si>
    <t xml:space="preserve"> მონოლითური რკინაბეტონის კედლის მოწყობა B-22,5</t>
  </si>
  <si>
    <t>14-52</t>
  </si>
  <si>
    <t>ამწე მუხლუხა სვლაზე 20 ტ</t>
  </si>
  <si>
    <t>მანქ-სთ</t>
  </si>
  <si>
    <t xml:space="preserve"> სრფ თ4  #350</t>
  </si>
  <si>
    <t xml:space="preserve">ბეტონი  B22,5 </t>
  </si>
  <si>
    <t xml:space="preserve"> სრფ თ5  #7</t>
  </si>
  <si>
    <t>ხის მორი სამშენბლო სამუშაოებისათვის წიწვოვანი</t>
  </si>
  <si>
    <t xml:space="preserve"> სრფ თ5  #37</t>
  </si>
  <si>
    <t>ძელაკი  II ხ. 70მმ</t>
  </si>
  <si>
    <t xml:space="preserve"> სრფ თ5  #21</t>
  </si>
  <si>
    <t>ფიცარი  II ხ. 40-60მმ</t>
  </si>
  <si>
    <t xml:space="preserve"> სრფ თ5  #22</t>
  </si>
  <si>
    <t>ფიცარი  III ხ. 40-60მმ</t>
  </si>
  <si>
    <t xml:space="preserve"> სრფ თ1,10  #17</t>
  </si>
  <si>
    <t>სამშენებლო ჭანჭიკი, სამაგრი</t>
  </si>
  <si>
    <t>კგ</t>
  </si>
  <si>
    <t xml:space="preserve"> სრფ თ1,9  #71</t>
  </si>
  <si>
    <t>ნაჭედი სამშენებლო მასით 1.6 კგ-მდე</t>
  </si>
  <si>
    <t xml:space="preserve"> არმატუტის კარკასის დამზადება</t>
  </si>
  <si>
    <t xml:space="preserve"> სრფ თ1  #28</t>
  </si>
  <si>
    <t xml:space="preserve">არმატურა A-III Ø=10 მმ </t>
  </si>
  <si>
    <t>კედლის გრუნტთან შეხების ადგილებში ჰიდროიზოლაციის წაცხება (2-ჯერად) ბიტუმის მასტიკით</t>
  </si>
  <si>
    <r>
      <t>მ</t>
    </r>
    <r>
      <rPr>
        <vertAlign val="superscript"/>
        <sz val="9"/>
        <rFont val="Sylfaen"/>
        <family val="1"/>
        <charset val="204"/>
      </rPr>
      <t>2</t>
    </r>
  </si>
  <si>
    <t xml:space="preserve"> სრფ თ4  #549</t>
  </si>
  <si>
    <t xml:space="preserve">ბიტუმის მასტიკა </t>
  </si>
  <si>
    <t>46-18-5.</t>
  </si>
  <si>
    <t>ანკერებისათვის ხვრელების გაბურღვა ლოდებში</t>
  </si>
  <si>
    <t>ცალი</t>
  </si>
  <si>
    <r>
      <t xml:space="preserve">ანკერების  A-III Ø=12 მმ </t>
    </r>
    <r>
      <rPr>
        <b/>
        <sz val="10"/>
        <rFont val="Calibri"/>
        <family val="2"/>
        <charset val="204"/>
        <scheme val="minor"/>
      </rPr>
      <t>L-50 სმ მოწყობა ლოდებზე</t>
    </r>
  </si>
  <si>
    <t xml:space="preserve">არმატურა A-III Ø=12 მმ </t>
  </si>
  <si>
    <t>ადგილობრივი ყორე ქვით კედლის მოპირკეთება</t>
  </si>
  <si>
    <t xml:space="preserve"> სრფ თ4  #386</t>
  </si>
  <si>
    <t>ხსნარი ცემენტის</t>
  </si>
  <si>
    <t>ყორე ქვა მოსაპირკეთებელი (კ=1,10)</t>
  </si>
  <si>
    <t>ღორღი</t>
  </si>
  <si>
    <t xml:space="preserve"> სრფ თ1,1  #52,55</t>
  </si>
  <si>
    <t>ლითონის წნელი Ø=12-18 მმ</t>
  </si>
  <si>
    <t>ფლეთილი ქვით საფეხურების მოპირკეთება</t>
  </si>
  <si>
    <t xml:space="preserve"> სრფ თ4  #325</t>
  </si>
  <si>
    <t>ყორე ქვა მოსაპირკეთებელი  (კ=1,10)</t>
  </si>
  <si>
    <t xml:space="preserve"> სრფ თ1,10  #22</t>
  </si>
  <si>
    <t>სოგმანი</t>
  </si>
  <si>
    <t>მოაჯირის მოწყობა ფოლადის კვადრატული მილებით</t>
  </si>
  <si>
    <t>sxva manqanebi</t>
  </si>
  <si>
    <t xml:space="preserve">Sromis danaxarjebi </t>
  </si>
  <si>
    <t>kac.sT</t>
  </si>
  <si>
    <t>gv.38 p-16</t>
  </si>
  <si>
    <t>olifa</t>
  </si>
  <si>
    <t>gv.38 p-34</t>
  </si>
  <si>
    <t>emalis saRebavi</t>
  </si>
  <si>
    <t>სატრანსპორტო ხარჯები მასალებზე</t>
  </si>
  <si>
    <t>ზედნადები ხარჯები</t>
  </si>
  <si>
    <t>გეგმიური დაგროვება</t>
  </si>
  <si>
    <t>IV კატეგორიის გრუნტის დამუშავება ხელით ქვაბულში ადგილზე დაყრით</t>
  </si>
  <si>
    <t>46-23-2.</t>
  </si>
  <si>
    <t>არსებული ბეტონის კედლების მონგრევა</t>
  </si>
  <si>
    <t>მონგრეული ბეტონის კედლის ნარჩენების გაზიდვა ხელით 200 მეტრზე</t>
  </si>
  <si>
    <t>Е-1-19-1</t>
  </si>
  <si>
    <t xml:space="preserve">ექსკავატორი პნევმოთვლიან სვლაზე, ჩამჩის მოცულობა 0,5  კუბ.მ </t>
  </si>
  <si>
    <t>14-126</t>
  </si>
  <si>
    <t>არსებული ბეტონის კონსტრუქციების გაწმენდა ფოლადის ჯაგრისებით</t>
  </si>
  <si>
    <r>
      <t>მ</t>
    </r>
    <r>
      <rPr>
        <b/>
        <vertAlign val="superscript"/>
        <sz val="10"/>
        <rFont val="Sylfaen"/>
        <family val="1"/>
        <charset val="204"/>
      </rPr>
      <t>2</t>
    </r>
  </si>
  <si>
    <t>III კატეგორიის გრუნტის დამუშავება ექსკავატორით ქვაბულში ადგილზე დაყრით</t>
  </si>
  <si>
    <t xml:space="preserve">არმატურა A-I Ø=6 მმ </t>
  </si>
  <si>
    <t>IV კატეგორიის გრუნტის დამუშავება ექსკავატორით ქვაბულში ადგილზე დაყრით</t>
  </si>
  <si>
    <t>დამუშავებული გრუნტის უკუჩაყრა ბულდოზერით</t>
  </si>
  <si>
    <t>14-141</t>
  </si>
  <si>
    <t>1.  ბურჯების მოწყობა</t>
  </si>
  <si>
    <t>ჯამი 1</t>
  </si>
  <si>
    <t>ხიდის ძირის და გვერდითი ფერმების  მოწყობა ფოლადის კვადრატული მილებით</t>
  </si>
  <si>
    <t>14,-62.</t>
  </si>
  <si>
    <t>ამწე მუხლუხა სვლაზე 25ტ</t>
  </si>
  <si>
    <t>მან-სთ</t>
  </si>
  <si>
    <t>სხვა მანქანები</t>
  </si>
  <si>
    <t>2,2-83</t>
  </si>
  <si>
    <t>კვადრატული მილი 80*80*3მმ</t>
  </si>
  <si>
    <t>მ</t>
  </si>
  <si>
    <t>პრ</t>
  </si>
  <si>
    <t>2,2-53</t>
  </si>
  <si>
    <t>კვადრატული მილი 40*80*3მმ</t>
  </si>
  <si>
    <t>1,1-28</t>
  </si>
  <si>
    <t>სამშენებლო ქანჩი</t>
  </si>
  <si>
    <t>ჭანჭიკი ქანჩით</t>
  </si>
  <si>
    <t>ფოლადის ელემენტების შეღებვა ანტიკოროზიული საღებავით ორი ფენით</t>
  </si>
  <si>
    <r>
      <t>100m</t>
    </r>
    <r>
      <rPr>
        <vertAlign val="superscript"/>
        <sz val="11"/>
        <rFont val="AcadNusx"/>
      </rPr>
      <t>2</t>
    </r>
  </si>
  <si>
    <t>lari</t>
  </si>
  <si>
    <t>4,2 31</t>
  </si>
  <si>
    <t>ანტიკოროზიული საღებავი</t>
  </si>
  <si>
    <t>kg</t>
  </si>
  <si>
    <t>4,2 16</t>
  </si>
  <si>
    <t>ოლიფა</t>
  </si>
  <si>
    <t>ხიდის სამაგრების მოწყობა</t>
  </si>
  <si>
    <t>ფურცლოვანა 10-8მმ</t>
  </si>
  <si>
    <t>კუთხოვანა 100*100*7; 100*80*7</t>
  </si>
  <si>
    <t>ხიდის ფიცარფენილის  მოწყობა გაჟღენთილი ხის მასალით (სისქით 6სმ)</t>
  </si>
  <si>
    <t>ს.ფ</t>
  </si>
  <si>
    <t>ხის მასალა გაჟღენთილი (სისქით 6სმ) ფიცარფენილის</t>
  </si>
  <si>
    <t>ხის მასალის დასაწყოება (30%)</t>
  </si>
  <si>
    <t>1,10-5</t>
  </si>
  <si>
    <t>უჟანგავი ლურსმანი</t>
  </si>
  <si>
    <t>ჯამი 2</t>
  </si>
  <si>
    <t>სულ ჯამი (1+2}</t>
  </si>
  <si>
    <r>
      <t>m</t>
    </r>
    <r>
      <rPr>
        <b/>
        <vertAlign val="superscript"/>
        <sz val="10"/>
        <rFont val="AcadNusx"/>
      </rPr>
      <t>2</t>
    </r>
  </si>
  <si>
    <r>
      <t>მ</t>
    </r>
    <r>
      <rPr>
        <vertAlign val="superscript"/>
        <sz val="10"/>
        <rFont val="AcadNusx"/>
      </rPr>
      <t>3</t>
    </r>
  </si>
  <si>
    <r>
      <t>მ</t>
    </r>
    <r>
      <rPr>
        <b/>
        <vertAlign val="superscript"/>
        <sz val="9"/>
        <rFont val="Sylfaen"/>
        <family val="1"/>
        <charset val="204"/>
      </rPr>
      <t>2</t>
    </r>
  </si>
  <si>
    <r>
      <t>100m</t>
    </r>
    <r>
      <rPr>
        <b/>
        <vertAlign val="superscript"/>
        <sz val="11"/>
        <rFont val="AcadNusx"/>
      </rPr>
      <t>2</t>
    </r>
  </si>
  <si>
    <t>ჯამი 3</t>
  </si>
  <si>
    <t>სულ ჯამი (1+2+3}</t>
  </si>
  <si>
    <t>არსებული ხის კონსტრუქციების დემონტაჟი ადგილზე დასაწყობებით</t>
  </si>
  <si>
    <t>კვადრატული მილი 60*80*3მმ</t>
  </si>
  <si>
    <r>
      <t>2.  მალის ნაშენის ფერმის მოწყობა  (</t>
    </r>
    <r>
      <rPr>
        <b/>
        <sz val="12"/>
        <rFont val="Calibri"/>
        <family val="2"/>
        <charset val="204"/>
        <scheme val="minor"/>
      </rPr>
      <t>L-</t>
    </r>
    <r>
      <rPr>
        <b/>
        <sz val="12"/>
        <rFont val="Sylfaen"/>
        <family val="1"/>
        <charset val="204"/>
      </rPr>
      <t>7.6მ)</t>
    </r>
  </si>
  <si>
    <r>
      <t>2.  მალის ნაშენის ფერმის მოწყობა  (</t>
    </r>
    <r>
      <rPr>
        <b/>
        <sz val="12"/>
        <rFont val="Calibri"/>
        <family val="2"/>
        <charset val="204"/>
        <scheme val="minor"/>
      </rPr>
      <t>L-</t>
    </r>
    <r>
      <rPr>
        <b/>
        <sz val="12"/>
        <rFont val="Sylfaen"/>
        <family val="1"/>
        <charset val="204"/>
      </rPr>
      <t>6.8მ)</t>
    </r>
  </si>
  <si>
    <r>
      <t>3.  მალის ნაშენის ფერმის მოწყობა  (</t>
    </r>
    <r>
      <rPr>
        <b/>
        <sz val="12"/>
        <rFont val="Calibri"/>
        <family val="2"/>
        <charset val="204"/>
        <scheme val="minor"/>
      </rPr>
      <t>L 6.4-</t>
    </r>
    <r>
      <rPr>
        <b/>
        <sz val="12"/>
        <rFont val="Sylfaen"/>
        <family val="1"/>
        <charset val="204"/>
      </rPr>
      <t>მ)</t>
    </r>
  </si>
  <si>
    <r>
      <t>3.  მალის ნაშენის ფერმის მოწყობა  (</t>
    </r>
    <r>
      <rPr>
        <b/>
        <sz val="12"/>
        <rFont val="Calibri"/>
        <family val="2"/>
        <charset val="204"/>
        <scheme val="minor"/>
      </rPr>
      <t>L-</t>
    </r>
    <r>
      <rPr>
        <b/>
        <sz val="12"/>
        <rFont val="Sylfaen"/>
        <family val="1"/>
        <charset val="204"/>
      </rPr>
      <t>10.2მ)</t>
    </r>
  </si>
  <si>
    <r>
      <t>2.  მალის ნაშენის ფერმის მოწყობა  (</t>
    </r>
    <r>
      <rPr>
        <b/>
        <sz val="12"/>
        <rFont val="Calibri"/>
        <family val="2"/>
        <charset val="204"/>
        <scheme val="minor"/>
      </rPr>
      <t>L-</t>
    </r>
    <r>
      <rPr>
        <b/>
        <sz val="12"/>
        <rFont val="Sylfaen"/>
        <family val="1"/>
        <charset val="204"/>
      </rPr>
      <t>10.8მ)</t>
    </r>
  </si>
  <si>
    <r>
      <t>3.  მალის ნაშენის ფერმის მოწყობა  (</t>
    </r>
    <r>
      <rPr>
        <b/>
        <sz val="12"/>
        <rFont val="Calibri"/>
        <family val="2"/>
        <charset val="204"/>
        <scheme val="minor"/>
      </rPr>
      <t>L-</t>
    </r>
    <r>
      <rPr>
        <b/>
        <sz val="12"/>
        <rFont val="Sylfaen"/>
        <family val="1"/>
        <charset val="204"/>
      </rPr>
      <t>2.7მ)</t>
    </r>
  </si>
  <si>
    <r>
      <t>2.  მალის ნაშენის ფერმის მოწყობა  (</t>
    </r>
    <r>
      <rPr>
        <b/>
        <sz val="12"/>
        <rFont val="Calibri"/>
        <family val="2"/>
        <charset val="204"/>
        <scheme val="minor"/>
      </rPr>
      <t>L-</t>
    </r>
    <r>
      <rPr>
        <b/>
        <sz val="12"/>
        <rFont val="Sylfaen"/>
        <family val="1"/>
        <charset val="204"/>
      </rPr>
      <t>9.4მ)</t>
    </r>
  </si>
  <si>
    <r>
      <t>2.  მალის ნაშენის ფერმის მოწყობა  (</t>
    </r>
    <r>
      <rPr>
        <b/>
        <sz val="12"/>
        <rFont val="Calibri"/>
        <family val="2"/>
        <charset val="204"/>
        <scheme val="minor"/>
      </rPr>
      <t>L-</t>
    </r>
    <r>
      <rPr>
        <b/>
        <sz val="12"/>
        <rFont val="Sylfaen"/>
        <family val="1"/>
        <charset val="204"/>
      </rPr>
      <t>8.6მ)</t>
    </r>
  </si>
  <si>
    <r>
      <t>2.  მალის ნაშენის ფერმის მოწყობა  (</t>
    </r>
    <r>
      <rPr>
        <b/>
        <sz val="12"/>
        <rFont val="Calibri"/>
        <family val="2"/>
        <charset val="204"/>
        <scheme val="minor"/>
      </rPr>
      <t>L-</t>
    </r>
    <r>
      <rPr>
        <b/>
        <sz val="12"/>
        <rFont val="Sylfaen"/>
        <family val="1"/>
        <charset val="204"/>
      </rPr>
      <t>13.6მ)</t>
    </r>
  </si>
  <si>
    <t>კვადრატული მილი 120*80*4მმ</t>
  </si>
  <si>
    <r>
      <t>2.  მალის ნაშენის ფერმის მოწყობა  (</t>
    </r>
    <r>
      <rPr>
        <b/>
        <sz val="12"/>
        <rFont val="Calibri"/>
        <family val="2"/>
        <charset val="204"/>
        <scheme val="minor"/>
      </rPr>
      <t>L-</t>
    </r>
    <r>
      <rPr>
        <b/>
        <sz val="12"/>
        <rFont val="Sylfaen"/>
        <family val="1"/>
        <charset val="204"/>
      </rPr>
      <t>10.2მ)</t>
    </r>
  </si>
  <si>
    <t>mSeneblobis Rirebulebis saxarjTaRricxvo angariSi</t>
  </si>
  <si>
    <t>saxarjTaRricxvo Rirebuleba :</t>
  </si>
  <si>
    <t>aT.lari</t>
  </si>
  <si>
    <t>xarjTaR-
ricxvis 
#</t>
  </si>
  <si>
    <t>Tavebis, obieqtebis, samuSaoebis da
danaxarjebis dasaxeleba</t>
  </si>
  <si>
    <t>saxarjTaRricxvo Rirebuleba 
aT. lari</t>
  </si>
  <si>
    <t>saerTo
saxarjTaR.
Rirebuleba
aT. lari</t>
  </si>
  <si>
    <t>samSeneblo
samuSaoebi</t>
  </si>
  <si>
    <t>samontaJo
samuSaoebi</t>
  </si>
  <si>
    <t>mowyobi-
loba</t>
  </si>
  <si>
    <t>sxva 
xarjebi</t>
  </si>
  <si>
    <t>jami</t>
  </si>
  <si>
    <t xml:space="preserve">gauTvaliswinebeli xarjebi </t>
  </si>
  <si>
    <t>dRg</t>
  </si>
  <si>
    <t>sul jami</t>
  </si>
  <si>
    <t>Seadgina:</t>
  </si>
  <si>
    <t>g. revaziSvili</t>
  </si>
  <si>
    <t>ლოკალურ-რესურსული ხარჯთაღრიცხვა N2</t>
  </si>
  <si>
    <t>ლოკალურ-რესურსული ხარჯთაღრიცხვა  N3</t>
  </si>
  <si>
    <t>ლოკალურ-რესურსული ხარჯთაღრიცხვა N4</t>
  </si>
  <si>
    <t>ლოკალურ-რესურსული ხარჯთაღრიცხვა N5</t>
  </si>
  <si>
    <t>ლოკალურ-რესურსული ხარჯთაღრიცხვა  N6</t>
  </si>
  <si>
    <t>ლოკალურ-რესურსული ხარჯთაღრიცხვა N7</t>
  </si>
  <si>
    <t>ლოკალურ-რესურსული ხარჯთაღრიცხვა N8</t>
  </si>
  <si>
    <t>ლოკალურ-რესურსული ხარჯთაღრიცხვა N9</t>
  </si>
  <si>
    <t>ლოკალურ-რესურსული ხარჯთაღრიცხვა N10</t>
  </si>
  <si>
    <t>ლოკალურ-რესურსული ხარჯთაღრიცხვა N11</t>
  </si>
  <si>
    <t>ლოკალურ-რესურსული ხარჯთაღრიცხვა  N12</t>
  </si>
  <si>
    <t>ლოკალურ-რესურსული ხარჯთაღრიცხვა N13</t>
  </si>
  <si>
    <t>ლოკალურ-რესურსული ხარჯთაღრიცხვა N1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</si>
  <si>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</si>
  <si>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</si>
  <si>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</si>
  <si>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</si>
  <si>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</si>
  <si>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</si>
  <si>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</si>
  <si>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</si>
  <si>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</si>
  <si>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</si>
  <si>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</si>
  <si>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</si>
  <si>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</si>
  <si>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sacalfexo xidi #1</t>
  </si>
  <si>
    <t>sacalfexo xidi #6</t>
  </si>
  <si>
    <t>sacalfexo xidi #7</t>
  </si>
  <si>
    <t>sacalfexo xidi #8</t>
  </si>
  <si>
    <t>sacalfexo xidi #9</t>
  </si>
  <si>
    <t>sacalfexo xidi #10</t>
  </si>
  <si>
    <t>sacalfexo xidi #11</t>
  </si>
  <si>
    <t>sacalfexo xidi #12</t>
  </si>
  <si>
    <t>sacalfexo xidi #13</t>
  </si>
  <si>
    <t>sacalfexo xidi #2</t>
  </si>
  <si>
    <t>sacalfexo xidi #3</t>
  </si>
  <si>
    <t>sacalfexo xidi #4</t>
  </si>
  <si>
    <t>sacalfexo xidi #5</t>
  </si>
  <si>
    <t>საცალფეხო ხიდი №1</t>
  </si>
  <si>
    <t>საცალფეხო ხიდი №2</t>
  </si>
  <si>
    <t>საცალფეხო ხიდი №3</t>
  </si>
  <si>
    <t>საცალფეხო ხიდი №4</t>
  </si>
  <si>
    <t>საცალფეხო ხიდი №5</t>
  </si>
  <si>
    <t>საცალფეხო ხიდი №6</t>
  </si>
  <si>
    <t>საცალფეხო ხიდი №7</t>
  </si>
  <si>
    <t>საცალფეხო ხიდი №8</t>
  </si>
  <si>
    <t>საცალფეხო ხიდი №9</t>
  </si>
  <si>
    <t>საცალფეხო ხიდი №10</t>
  </si>
  <si>
    <t>საცალფეხო ხიდი №11</t>
  </si>
  <si>
    <t>საცალფეხო ხიდი №12</t>
  </si>
  <si>
    <t>საცალფეხო ხიდი №13</t>
  </si>
  <si>
    <t>10-4-2, 
k=0,8</t>
  </si>
  <si>
    <t>1-80-3
k-1.2</t>
  </si>
  <si>
    <t>1-80-4
k-1.2</t>
  </si>
  <si>
    <t>1-80-2
k-1.2</t>
  </si>
  <si>
    <t>30-3-1
კ-1.2</t>
  </si>
  <si>
    <t>ტუმბო წყლის</t>
  </si>
  <si>
    <t xml:space="preserve">30-5-1
კ-1.2
</t>
  </si>
  <si>
    <t xml:space="preserve"> სრფ თ4  #339</t>
  </si>
  <si>
    <t>ხის მორი სამშენებლო სამუშაოებისათვის წიწვოვანი</t>
  </si>
  <si>
    <t xml:space="preserve">30-5-2
კ-1.2
</t>
  </si>
  <si>
    <t xml:space="preserve">30-5-3
კ-1.2
</t>
  </si>
  <si>
    <t xml:space="preserve"> სრფ თ4  #367</t>
  </si>
  <si>
    <t>ხსნარი მ150</t>
  </si>
  <si>
    <t>46-18-5.
კ-1.2</t>
  </si>
  <si>
    <t>37-66-3
კ-1.2</t>
  </si>
  <si>
    <t xml:space="preserve"> სრფ თ4  #240</t>
  </si>
  <si>
    <t xml:space="preserve"> სრფ თ4  #244</t>
  </si>
  <si>
    <t xml:space="preserve">30-10-2
კ-1.2
</t>
  </si>
  <si>
    <t>15-6-5.
k-1.2</t>
  </si>
  <si>
    <t xml:space="preserve">30-48-1                      k-1.2                       </t>
  </si>
  <si>
    <t xml:space="preserve">30-56-1                      k-1.2.                       </t>
  </si>
  <si>
    <t>1.9-79</t>
  </si>
  <si>
    <t>moajiriskonstruqcia
კვადრატული მილი 40*60*3მმ</t>
  </si>
  <si>
    <t>9-32-12
k-1.2</t>
  </si>
  <si>
    <t>14,-46</t>
  </si>
  <si>
    <t>ამწე saavtomobilo svlaze 16t</t>
  </si>
  <si>
    <t>2,2-86</t>
  </si>
  <si>
    <t>2,2-56</t>
  </si>
  <si>
    <t>1.10-15</t>
  </si>
  <si>
    <t>ელექტროდი</t>
  </si>
  <si>
    <t>15-164-8.
კ-1.2</t>
  </si>
  <si>
    <t xml:space="preserve">
37-66-3 
კ-1.2</t>
  </si>
  <si>
    <t>თ1-#28</t>
  </si>
  <si>
    <t>1,6-21</t>
  </si>
  <si>
    <t>1,4-31</t>
  </si>
  <si>
    <t>10-36-6
კ-1.2</t>
  </si>
  <si>
    <t>მათ შორის საამშენებლო სამუშაოები</t>
  </si>
  <si>
    <t>ლითონის კონსტრუქციების
სამონტაჟო სამუშაოები</t>
  </si>
  <si>
    <t>ზედნადები ხარჯები
საამშენებლო სამუშაოებზე</t>
  </si>
  <si>
    <t>46-15-4. კ=1.2</t>
  </si>
  <si>
    <t>1-11-15.
კ=1.2</t>
  </si>
  <si>
    <t>1-80-3
კ=1.2</t>
  </si>
  <si>
    <t>1-80-4
კ=1.2</t>
  </si>
  <si>
    <t>1-80-2
კ=1.2</t>
  </si>
  <si>
    <t>1-88-2
კ=1.2</t>
  </si>
  <si>
    <t>8-3-1
კ=1.2</t>
  </si>
  <si>
    <t xml:space="preserve">30-5-1
კ=1.2
</t>
  </si>
  <si>
    <t xml:space="preserve">30-5-2
კ=1.2
</t>
  </si>
  <si>
    <t xml:space="preserve"> სრფ თ1  #26</t>
  </si>
  <si>
    <t xml:space="preserve">30-5-3
კ=1.2
</t>
  </si>
  <si>
    <t>37-66-3
კ=1.2</t>
  </si>
  <si>
    <t xml:space="preserve">30-10-2
კ=1.2
</t>
  </si>
  <si>
    <t>15-6-5.
კ=1.2</t>
  </si>
  <si>
    <t xml:space="preserve">30-48-1                      კ=1.2                      </t>
  </si>
  <si>
    <t>19-79</t>
  </si>
  <si>
    <t>მოაჯირის კონსტრუქცია-კვადრატული მილი 40*60*3მმ</t>
  </si>
  <si>
    <t xml:space="preserve">30-56-1                      კ=1.2                       </t>
  </si>
  <si>
    <t>9-32-12
კ-1.2</t>
  </si>
  <si>
    <t>14-46</t>
  </si>
  <si>
    <t>1,10-15</t>
  </si>
  <si>
    <t>13-33-7. k=1.2</t>
  </si>
  <si>
    <t>1-11-15.
k=1.2</t>
  </si>
  <si>
    <t>1-80-3
k=1.2</t>
  </si>
  <si>
    <t>1-80-4
k=1.2</t>
  </si>
  <si>
    <t>1-88-2
k=1.2</t>
  </si>
  <si>
    <t>30-3-1
კ=1.2</t>
  </si>
  <si>
    <t>30-51-3
კ=1.2</t>
  </si>
  <si>
    <t xml:space="preserve">30-48-1                      კ=1.2                       </t>
  </si>
  <si>
    <t>1-11-16.
კ=1.2</t>
  </si>
  <si>
    <t>1-31-3
კ=1.2</t>
  </si>
  <si>
    <t>9-32-12
კ=1.2</t>
  </si>
  <si>
    <t>15-164-8.
კ=1.2</t>
  </si>
  <si>
    <t xml:space="preserve">
37-66-3 
კ=1.2</t>
  </si>
  <si>
    <t>10-36-6
კ-11.2</t>
  </si>
  <si>
    <t>ამწე საავტომობილო სვლაზე 16ტ</t>
  </si>
  <si>
    <t>1,1-15</t>
  </si>
  <si>
    <t xml:space="preserve">
37-66-3 კ=1.2</t>
  </si>
  <si>
    <t>10-36-6
კ=1.2</t>
  </si>
  <si>
    <t>2,2-75</t>
  </si>
  <si>
    <t>2,2-90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</si>
</sst>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_₽_-;\-* #,##0.00\ _₽_-;_-* &quot;-&quot;??\ _₽_-;_-@_-"/>
    <numFmt numFmtId="165" formatCode="_-* #,##0.00_р_._-;\-* #,##0.00_р_._-;_-* &quot;-&quot;??_р_._-;_-@_-"/>
    <numFmt numFmtId="166" formatCode="0.000"/>
    <numFmt numFmtId="167" formatCode="0.0"/>
    <numFmt numFmtId="168" formatCode="_-* #,##0.0\ _₽_-;\-* #,##0.0\ _₽_-;_-* &quot;-&quot;??\ _₽_-;_-@_-"/>
    <numFmt numFmtId="169" formatCode="0.0000"/>
    <numFmt numFmtId="170" formatCode="#,##0.000;[Red]#,##0.000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AcadNusx"/>
    </font>
    <font>
      <sz val="11"/>
      <name val="AcadNusx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2"/>
      <name val="Sylfaen"/>
      <family val="1"/>
      <charset val="204"/>
    </font>
    <font>
      <sz val="12"/>
      <name val="Sylfaen"/>
      <family val="1"/>
      <charset val="204"/>
    </font>
    <font>
      <b/>
      <sz val="12"/>
      <name val="Sylfaen"/>
      <family val="1"/>
      <charset val="204"/>
    </font>
    <font>
      <sz val="9"/>
      <name val="Sylfaen"/>
      <family val="1"/>
      <charset val="204"/>
    </font>
    <font>
      <b/>
      <sz val="10"/>
      <name val="Sylfaen"/>
      <family val="1"/>
      <charset val="204"/>
    </font>
    <font>
      <sz val="10"/>
      <name val="Sylfaen"/>
      <family val="1"/>
      <charset val="204"/>
    </font>
    <font>
      <sz val="10"/>
      <name val="Arial Cyr"/>
      <family val="2"/>
      <charset val="204"/>
    </font>
    <font>
      <sz val="10"/>
      <name val="Arial"/>
      <family val="2"/>
    </font>
    <font>
      <sz val="8"/>
      <name val="Sylfaen"/>
      <family val="1"/>
      <charset val="204"/>
    </font>
    <font>
      <sz val="10"/>
      <name val="Arial"/>
      <family val="2"/>
      <charset val="204"/>
    </font>
    <font>
      <b/>
      <vertAlign val="superscript"/>
      <sz val="10"/>
      <name val="Sylfaen"/>
      <family val="1"/>
      <charset val="204"/>
    </font>
    <font>
      <b/>
      <sz val="10"/>
      <color theme="1"/>
      <name val="Calibri"/>
      <family val="2"/>
      <scheme val="minor"/>
    </font>
    <font>
      <vertAlign val="superscript"/>
      <sz val="9"/>
      <name val="Sylfaen"/>
      <family val="1"/>
      <charset val="204"/>
    </font>
    <font>
      <b/>
      <sz val="10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0"/>
      <name val="AcadNusx"/>
    </font>
    <font>
      <b/>
      <sz val="11"/>
      <name val="AcadNusx"/>
    </font>
    <font>
      <b/>
      <sz val="9"/>
      <name val="AcadNusx"/>
    </font>
    <font>
      <sz val="9"/>
      <name val="AcadNusx"/>
    </font>
    <font>
      <b/>
      <sz val="10"/>
      <color theme="1"/>
      <name val="Calibri"/>
      <family val="2"/>
      <charset val="204"/>
      <scheme val="minor"/>
    </font>
    <font>
      <sz val="10"/>
      <color theme="1"/>
      <name val="AcadNusx"/>
    </font>
    <font>
      <sz val="10"/>
      <name val="AcadNusx"/>
    </font>
    <font>
      <b/>
      <sz val="11"/>
      <name val="Sylfaen"/>
      <family val="1"/>
      <charset val="204"/>
    </font>
    <font>
      <sz val="11"/>
      <name val="Sylfaen"/>
      <family val="1"/>
      <charset val="204"/>
    </font>
    <font>
      <sz val="12"/>
      <name val="AcadNusx"/>
    </font>
    <font>
      <b/>
      <sz val="11"/>
      <color theme="1"/>
      <name val="AcadNusx"/>
    </font>
    <font>
      <vertAlign val="superscript"/>
      <sz val="11"/>
      <name val="AcadNusx"/>
    </font>
    <font>
      <i/>
      <sz val="10"/>
      <name val="AcadNusx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vertAlign val="superscript"/>
      <sz val="10"/>
      <name val="AcadNusx"/>
    </font>
    <font>
      <vertAlign val="superscript"/>
      <sz val="10"/>
      <name val="AcadNusx"/>
    </font>
    <font>
      <sz val="11"/>
      <name val="Calibri"/>
      <family val="2"/>
      <charset val="204"/>
      <scheme val="minor"/>
    </font>
    <font>
      <b/>
      <sz val="9"/>
      <name val="Sylfaen"/>
      <family val="1"/>
      <charset val="204"/>
    </font>
    <font>
      <b/>
      <vertAlign val="superscript"/>
      <sz val="9"/>
      <name val="Sylfaen"/>
      <family val="1"/>
      <charset val="204"/>
    </font>
    <font>
      <b/>
      <vertAlign val="superscript"/>
      <sz val="11"/>
      <name val="AcadNusx"/>
    </font>
    <font>
      <b/>
      <sz val="12"/>
      <name val="Calibri"/>
      <family val="2"/>
      <charset val="204"/>
      <scheme val="minor"/>
    </font>
    <font>
      <b/>
      <sz val="10"/>
      <color theme="1"/>
      <name val="AcadNusx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i/>
      <sz val="11"/>
      <name val="AcadNusx"/>
    </font>
    <font>
      <i/>
      <sz val="12"/>
      <color theme="1"/>
      <name val="AcadNusx"/>
    </font>
    <font>
      <b/>
      <i/>
      <sz val="11"/>
      <name val="AcadNusx"/>
    </font>
    <font>
      <sz val="1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3" fillId="0" borderId="0" applyFont="0" applyFill="0" applyBorder="0" applyAlignment="0" applyProtection="0"/>
    <xf numFmtId="0" fontId="11" fillId="0" borderId="0"/>
    <xf numFmtId="0" fontId="12" fillId="0" borderId="0"/>
    <xf numFmtId="0" fontId="14" fillId="0" borderId="0"/>
    <xf numFmtId="0" fontId="6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9" fontId="12" fillId="0" borderId="0" applyFont="0" applyFill="0" applyBorder="0" applyAlignment="0" applyProtection="0"/>
    <xf numFmtId="0" fontId="12" fillId="0" borderId="0"/>
    <xf numFmtId="0" fontId="14" fillId="0" borderId="0"/>
    <xf numFmtId="0" fontId="45" fillId="0" borderId="0"/>
    <xf numFmtId="0" fontId="45" fillId="0" borderId="0"/>
  </cellStyleXfs>
  <cellXfs count="423">
    <xf numFmtId="0" fontId="0" fillId="0" borderId="0" xfId="0"/>
    <xf numFmtId="0" fontId="1" fillId="0" borderId="0" xfId="0" applyFont="1"/>
    <xf numFmtId="0" fontId="10" fillId="0" borderId="1" xfId="3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/>
    </xf>
    <xf numFmtId="2" fontId="10" fillId="0" borderId="1" xfId="2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4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center" vertical="center" wrapText="1"/>
    </xf>
    <xf numFmtId="0" fontId="8" fillId="0" borderId="1" xfId="5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166" fontId="10" fillId="0" borderId="1" xfId="0" applyNumberFormat="1" applyFont="1" applyFill="1" applyBorder="1" applyAlignment="1">
      <alignment horizontal="center" vertical="center"/>
    </xf>
    <xf numFmtId="2" fontId="10" fillId="0" borderId="1" xfId="1" applyNumberFormat="1" applyFont="1" applyFill="1" applyBorder="1" applyAlignment="1">
      <alignment horizontal="center" vertical="center"/>
    </xf>
    <xf numFmtId="164" fontId="10" fillId="0" borderId="1" xfId="1" applyNumberFormat="1" applyFont="1" applyFill="1" applyBorder="1" applyAlignment="1">
      <alignment horizontal="center" vertical="center"/>
    </xf>
    <xf numFmtId="164" fontId="9" fillId="2" borderId="1" xfId="1" applyNumberFormat="1" applyFont="1" applyFill="1" applyBorder="1" applyAlignment="1">
      <alignment horizontal="center" vertical="center"/>
    </xf>
    <xf numFmtId="0" fontId="10" fillId="2" borderId="1" xfId="4" applyFont="1" applyFill="1" applyBorder="1" applyAlignment="1">
      <alignment horizontal="center" vertical="center" wrapText="1"/>
    </xf>
    <xf numFmtId="0" fontId="8" fillId="2" borderId="1" xfId="6" applyFont="1" applyFill="1" applyBorder="1" applyAlignment="1">
      <alignment horizontal="center" vertical="center"/>
    </xf>
    <xf numFmtId="2" fontId="10" fillId="2" borderId="1" xfId="6" applyNumberFormat="1" applyFont="1" applyFill="1" applyBorder="1" applyAlignment="1">
      <alignment horizontal="center" vertical="center"/>
    </xf>
    <xf numFmtId="166" fontId="10" fillId="2" borderId="1" xfId="6" applyNumberFormat="1" applyFont="1" applyFill="1" applyBorder="1" applyAlignment="1">
      <alignment horizontal="center" vertical="center"/>
    </xf>
    <xf numFmtId="2" fontId="10" fillId="2" borderId="1" xfId="1" applyNumberFormat="1" applyFont="1" applyFill="1" applyBorder="1" applyAlignment="1">
      <alignment horizontal="center" vertical="center"/>
    </xf>
    <xf numFmtId="164" fontId="10" fillId="2" borderId="1" xfId="1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/>
    </xf>
    <xf numFmtId="166" fontId="10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8" fillId="2" borderId="1" xfId="5" applyFont="1" applyFill="1" applyBorder="1" applyAlignment="1">
      <alignment horizontal="center" vertical="center"/>
    </xf>
    <xf numFmtId="2" fontId="10" fillId="2" borderId="1" xfId="7" applyNumberFormat="1" applyFont="1" applyFill="1" applyBorder="1" applyAlignment="1">
      <alignment horizontal="center" vertical="center"/>
    </xf>
    <xf numFmtId="0" fontId="9" fillId="2" borderId="1" xfId="4" applyFont="1" applyFill="1" applyBorder="1" applyAlignment="1">
      <alignment horizontal="center" vertical="center" wrapText="1"/>
    </xf>
    <xf numFmtId="167" fontId="10" fillId="2" borderId="1" xfId="0" applyNumberFormat="1" applyFont="1" applyFill="1" applyBorder="1" applyAlignment="1">
      <alignment horizontal="center" vertical="center"/>
    </xf>
    <xf numFmtId="168" fontId="10" fillId="2" borderId="1" xfId="1" applyNumberFormat="1" applyFont="1" applyFill="1" applyBorder="1" applyAlignment="1">
      <alignment horizontal="center" vertical="center"/>
    </xf>
    <xf numFmtId="2" fontId="10" fillId="2" borderId="1" xfId="8" applyNumberFormat="1" applyFont="1" applyFill="1" applyBorder="1" applyAlignment="1">
      <alignment horizontal="center" vertical="center"/>
    </xf>
    <xf numFmtId="49" fontId="13" fillId="2" borderId="4" xfId="8" applyNumberFormat="1" applyFont="1" applyFill="1" applyBorder="1" applyAlignment="1">
      <alignment horizontal="center" vertical="center"/>
    </xf>
    <xf numFmtId="2" fontId="9" fillId="2" borderId="1" xfId="4" applyNumberFormat="1" applyFont="1" applyFill="1" applyBorder="1" applyAlignment="1">
      <alignment horizontal="center" vertical="center"/>
    </xf>
    <xf numFmtId="0" fontId="13" fillId="2" borderId="4" xfId="6" applyNumberFormat="1" applyFont="1" applyFill="1" applyBorder="1" applyAlignment="1">
      <alignment horizontal="center" vertical="center" wrapText="1"/>
    </xf>
    <xf numFmtId="164" fontId="10" fillId="2" borderId="1" xfId="1" applyNumberFormat="1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0" fillId="2" borderId="1" xfId="6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0" fillId="2" borderId="1" xfId="4" applyFont="1" applyFill="1" applyBorder="1" applyAlignment="1">
      <alignment horizontal="center" vertical="center"/>
    </xf>
    <xf numFmtId="2" fontId="10" fillId="2" borderId="1" xfId="4" applyNumberFormat="1" applyFont="1" applyFill="1" applyBorder="1" applyAlignment="1">
      <alignment horizontal="center" vertical="center"/>
    </xf>
    <xf numFmtId="0" fontId="9" fillId="2" borderId="6" xfId="6" applyFont="1" applyFill="1" applyBorder="1" applyAlignment="1">
      <alignment horizontal="center" vertical="center" wrapText="1"/>
    </xf>
    <xf numFmtId="166" fontId="9" fillId="2" borderId="1" xfId="0" applyNumberFormat="1" applyFont="1" applyFill="1" applyBorder="1" applyAlignment="1">
      <alignment horizontal="center" vertical="center"/>
    </xf>
    <xf numFmtId="0" fontId="13" fillId="2" borderId="4" xfId="0" applyNumberFormat="1" applyFont="1" applyFill="1" applyBorder="1" applyAlignment="1">
      <alignment horizontal="center" vertical="center" wrapText="1"/>
    </xf>
    <xf numFmtId="0" fontId="10" fillId="2" borderId="1" xfId="9" applyFont="1" applyFill="1" applyBorder="1" applyAlignment="1">
      <alignment horizontal="center" vertical="center" wrapText="1"/>
    </xf>
    <xf numFmtId="2" fontId="8" fillId="2" borderId="1" xfId="8" applyNumberFormat="1" applyFont="1" applyFill="1" applyBorder="1" applyAlignment="1">
      <alignment horizontal="center" vertical="center"/>
    </xf>
    <xf numFmtId="169" fontId="10" fillId="2" borderId="1" xfId="0" applyNumberFormat="1" applyFont="1" applyFill="1" applyBorder="1" applyAlignment="1">
      <alignment horizontal="center" vertical="center"/>
    </xf>
    <xf numFmtId="0" fontId="13" fillId="2" borderId="4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168" fontId="10" fillId="0" borderId="1" xfId="1" applyNumberFormat="1" applyFont="1" applyFill="1" applyBorder="1" applyAlignment="1">
      <alignment horizontal="center" vertical="center"/>
    </xf>
    <xf numFmtId="0" fontId="13" fillId="0" borderId="4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2" fontId="8" fillId="0" borderId="1" xfId="8" applyNumberFormat="1" applyFont="1" applyFill="1" applyBorder="1" applyAlignment="1">
      <alignment horizontal="center" vertical="center"/>
    </xf>
    <xf numFmtId="169" fontId="10" fillId="0" borderId="1" xfId="0" applyNumberFormat="1" applyFont="1" applyFill="1" applyBorder="1" applyAlignment="1">
      <alignment horizontal="center" vertical="center"/>
    </xf>
    <xf numFmtId="164" fontId="10" fillId="0" borderId="1" xfId="1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13" fillId="0" borderId="4" xfId="0" applyNumberFormat="1" applyFont="1" applyFill="1" applyBorder="1" applyAlignment="1">
      <alignment horizontal="left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left" vertical="center" wrapText="1"/>
    </xf>
    <xf numFmtId="166" fontId="13" fillId="2" borderId="1" xfId="0" applyNumberFormat="1" applyFont="1" applyFill="1" applyBorder="1" applyAlignment="1">
      <alignment horizontal="center" vertical="center"/>
    </xf>
    <xf numFmtId="0" fontId="10" fillId="2" borderId="1" xfId="1" applyNumberFormat="1" applyFont="1" applyFill="1" applyBorder="1" applyAlignment="1">
      <alignment horizontal="center" vertical="center"/>
    </xf>
    <xf numFmtId="166" fontId="10" fillId="0" borderId="1" xfId="0" applyNumberFormat="1" applyFont="1" applyFill="1" applyBorder="1" applyAlignment="1">
      <alignment horizontal="center" vertical="center" wrapText="1"/>
    </xf>
    <xf numFmtId="2" fontId="10" fillId="0" borderId="1" xfId="1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49" fontId="20" fillId="0" borderId="1" xfId="10" applyNumberFormat="1" applyFont="1" applyFill="1" applyBorder="1" applyAlignment="1">
      <alignment horizontal="center" vertical="top" wrapText="1"/>
    </xf>
    <xf numFmtId="0" fontId="21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20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22" fillId="2" borderId="1" xfId="0" applyNumberFormat="1" applyFont="1" applyFill="1" applyBorder="1" applyAlignment="1">
      <alignment horizontal="center" vertical="center" wrapText="1"/>
    </xf>
    <xf numFmtId="0" fontId="21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1" fontId="21" fillId="2" borderId="1" xfId="0" applyNumberFormat="1" applyFont="1" applyFill="1" applyBorder="1" applyAlignment="1">
      <alignment horizontal="center" vertical="center" wrapText="1"/>
    </xf>
    <xf numFmtId="2" fontId="21" fillId="2" borderId="1" xfId="0" applyNumberFormat="1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23" fillId="2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25" fillId="2" borderId="1" xfId="10" applyNumberFormat="1" applyFont="1" applyFill="1" applyBorder="1" applyAlignment="1">
      <alignment horizontal="center" vertical="center" wrapText="1"/>
    </xf>
    <xf numFmtId="0" fontId="26" fillId="2" borderId="1" xfId="10" applyFont="1" applyFill="1" applyBorder="1" applyAlignment="1">
      <alignment horizontal="center" vertical="center" wrapText="1"/>
    </xf>
    <xf numFmtId="49" fontId="25" fillId="0" borderId="1" xfId="10" applyNumberFormat="1" applyFont="1" applyFill="1" applyBorder="1" applyAlignment="1">
      <alignment horizontal="center" vertical="center" wrapText="1"/>
    </xf>
    <xf numFmtId="9" fontId="10" fillId="0" borderId="1" xfId="6" applyNumberFormat="1" applyFont="1" applyFill="1" applyBorder="1" applyAlignment="1">
      <alignment horizontal="center" vertical="center"/>
    </xf>
    <xf numFmtId="2" fontId="26" fillId="0" borderId="1" xfId="10" applyNumberFormat="1" applyFont="1" applyFill="1" applyBorder="1" applyAlignment="1">
      <alignment horizontal="center" vertical="top" wrapText="1"/>
    </xf>
    <xf numFmtId="49" fontId="25" fillId="0" borderId="1" xfId="10" applyNumberFormat="1" applyFont="1" applyFill="1" applyBorder="1" applyAlignment="1">
      <alignment horizontal="center" vertical="top" wrapText="1"/>
    </xf>
    <xf numFmtId="0" fontId="10" fillId="0" borderId="1" xfId="6" applyFont="1" applyFill="1" applyBorder="1" applyAlignment="1">
      <alignment horizontal="center" vertical="center"/>
    </xf>
    <xf numFmtId="0" fontId="0" fillId="0" borderId="1" xfId="0" applyBorder="1"/>
    <xf numFmtId="0" fontId="9" fillId="0" borderId="1" xfId="6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/>
    </xf>
    <xf numFmtId="0" fontId="0" fillId="0" borderId="0" xfId="0" applyFont="1"/>
    <xf numFmtId="2" fontId="9" fillId="0" borderId="1" xfId="0" applyNumberFormat="1" applyFont="1" applyFill="1" applyBorder="1" applyAlignment="1">
      <alignment horizontal="center" vertical="center"/>
    </xf>
    <xf numFmtId="0" fontId="10" fillId="0" borderId="1" xfId="5" applyFont="1" applyFill="1" applyBorder="1" applyAlignment="1">
      <alignment horizontal="center" vertical="center"/>
    </xf>
    <xf numFmtId="2" fontId="10" fillId="0" borderId="1" xfId="8" applyNumberFormat="1" applyFont="1" applyFill="1" applyBorder="1" applyAlignment="1">
      <alignment horizontal="center" vertical="center"/>
    </xf>
    <xf numFmtId="49" fontId="13" fillId="2" borderId="1" xfId="8" applyNumberFormat="1" applyFont="1" applyFill="1" applyBorder="1" applyAlignment="1">
      <alignment horizontal="center" vertical="center"/>
    </xf>
    <xf numFmtId="169" fontId="10" fillId="2" borderId="1" xfId="6" applyNumberFormat="1" applyFont="1" applyFill="1" applyBorder="1" applyAlignment="1">
      <alignment horizontal="center" vertical="center"/>
    </xf>
    <xf numFmtId="2" fontId="0" fillId="0" borderId="0" xfId="0" applyNumberFormat="1"/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5" xfId="4" applyFont="1" applyFill="1" applyBorder="1" applyAlignment="1">
      <alignment horizontal="center" vertical="center" wrapText="1"/>
    </xf>
    <xf numFmtId="2" fontId="13" fillId="0" borderId="5" xfId="0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25" fillId="3" borderId="1" xfId="1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2" fontId="10" fillId="3" borderId="1" xfId="0" applyNumberFormat="1" applyFont="1" applyFill="1" applyBorder="1" applyAlignment="1">
      <alignment horizontal="center" vertical="center"/>
    </xf>
    <xf numFmtId="0" fontId="25" fillId="3" borderId="1" xfId="10" applyNumberFormat="1" applyFont="1" applyFill="1" applyBorder="1" applyAlignment="1">
      <alignment horizontal="center" vertical="center" wrapText="1"/>
    </xf>
    <xf numFmtId="2" fontId="20" fillId="3" borderId="1" xfId="10" applyNumberFormat="1" applyFont="1" applyFill="1" applyBorder="1" applyAlignment="1">
      <alignment horizontal="center" vertical="top" wrapText="1"/>
    </xf>
    <xf numFmtId="0" fontId="26" fillId="3" borderId="1" xfId="10" applyFont="1" applyFill="1" applyBorder="1" applyAlignment="1">
      <alignment horizontal="center" vertical="center" wrapText="1"/>
    </xf>
    <xf numFmtId="0" fontId="28" fillId="2" borderId="1" xfId="4" applyFont="1" applyFill="1" applyBorder="1" applyAlignment="1">
      <alignment horizontal="left" vertical="center" wrapText="1"/>
    </xf>
    <xf numFmtId="0" fontId="29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/>
    </xf>
    <xf numFmtId="0" fontId="30" fillId="0" borderId="1" xfId="0" applyFont="1" applyBorder="1" applyAlignment="1">
      <alignment wrapText="1"/>
    </xf>
    <xf numFmtId="165" fontId="10" fillId="0" borderId="1" xfId="1" applyFont="1" applyFill="1" applyBorder="1" applyAlignment="1">
      <alignment horizontal="center" vertical="center" wrapText="1"/>
    </xf>
    <xf numFmtId="165" fontId="9" fillId="2" borderId="1" xfId="1" applyFont="1" applyFill="1" applyBorder="1" applyAlignment="1">
      <alignment horizontal="center" vertical="center"/>
    </xf>
    <xf numFmtId="165" fontId="10" fillId="2" borderId="1" xfId="1" applyFont="1" applyFill="1" applyBorder="1" applyAlignment="1">
      <alignment horizontal="center" vertical="center"/>
    </xf>
    <xf numFmtId="170" fontId="21" fillId="0" borderId="1" xfId="13" applyNumberFormat="1" applyFont="1" applyBorder="1" applyAlignment="1">
      <alignment horizontal="left" vertical="center" wrapText="1"/>
    </xf>
    <xf numFmtId="0" fontId="20" fillId="0" borderId="1" xfId="10" applyFont="1" applyBorder="1" applyAlignment="1">
      <alignment horizontal="center" vertical="center" wrapText="1"/>
    </xf>
    <xf numFmtId="0" fontId="20" fillId="0" borderId="1" xfId="10" applyFont="1" applyFill="1" applyBorder="1" applyAlignment="1">
      <alignment horizontal="center" vertical="center" wrapText="1"/>
    </xf>
    <xf numFmtId="2" fontId="30" fillId="0" borderId="1" xfId="10" applyNumberFormat="1" applyFont="1" applyFill="1" applyBorder="1" applyAlignment="1">
      <alignment horizontal="center" vertical="center" wrapText="1"/>
    </xf>
    <xf numFmtId="0" fontId="26" fillId="2" borderId="1" xfId="10" applyNumberFormat="1" applyFont="1" applyFill="1" applyBorder="1" applyAlignment="1">
      <alignment horizontal="center" vertical="center" wrapText="1"/>
    </xf>
    <xf numFmtId="0" fontId="32" fillId="2" borderId="1" xfId="10" applyFont="1" applyFill="1" applyBorder="1" applyAlignment="1">
      <alignment horizontal="left" vertical="center" wrapText="1"/>
    </xf>
    <xf numFmtId="2" fontId="26" fillId="2" borderId="1" xfId="10" applyNumberFormat="1" applyFont="1" applyFill="1" applyBorder="1" applyAlignment="1">
      <alignment horizontal="center" vertical="center" wrapText="1"/>
    </xf>
    <xf numFmtId="2" fontId="26" fillId="0" borderId="1" xfId="10" applyNumberFormat="1" applyFont="1" applyFill="1" applyBorder="1" applyAlignment="1">
      <alignment horizontal="center" vertical="center" wrapText="1"/>
    </xf>
    <xf numFmtId="0" fontId="26" fillId="0" borderId="1" xfId="10" applyNumberFormat="1" applyFont="1" applyFill="1" applyBorder="1" applyAlignment="1">
      <alignment horizontal="center" vertical="top" wrapText="1"/>
    </xf>
    <xf numFmtId="0" fontId="26" fillId="0" borderId="1" xfId="1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left" vertical="center" wrapText="1"/>
    </xf>
    <xf numFmtId="49" fontId="30" fillId="0" borderId="1" xfId="10" applyNumberFormat="1" applyFont="1" applyFill="1" applyBorder="1" applyAlignment="1">
      <alignment horizontal="center" vertical="top" wrapText="1"/>
    </xf>
    <xf numFmtId="0" fontId="33" fillId="0" borderId="1" xfId="0" applyFont="1" applyBorder="1"/>
    <xf numFmtId="2" fontId="34" fillId="0" borderId="1" xfId="0" applyNumberFormat="1" applyFont="1" applyBorder="1" applyAlignment="1">
      <alignment horizontal="center" vertical="center"/>
    </xf>
    <xf numFmtId="49" fontId="26" fillId="0" borderId="1" xfId="10" applyNumberFormat="1" applyFont="1" applyFill="1" applyBorder="1" applyAlignment="1">
      <alignment horizontal="center" vertical="top" wrapText="1"/>
    </xf>
    <xf numFmtId="0" fontId="10" fillId="2" borderId="1" xfId="4" applyFont="1" applyFill="1" applyBorder="1" applyAlignment="1">
      <alignment horizontal="left" vertical="center" wrapText="1"/>
    </xf>
    <xf numFmtId="0" fontId="26" fillId="0" borderId="1" xfId="10" applyFont="1" applyBorder="1" applyAlignment="1">
      <alignment vertical="top" wrapText="1"/>
    </xf>
    <xf numFmtId="0" fontId="26" fillId="2" borderId="1" xfId="0" applyNumberFormat="1" applyFont="1" applyFill="1" applyBorder="1" applyAlignment="1">
      <alignment horizontal="left" vertical="center" wrapText="1"/>
    </xf>
    <xf numFmtId="0" fontId="26" fillId="0" borderId="1" xfId="10" quotePrefix="1" applyFont="1" applyBorder="1" applyAlignment="1">
      <alignment horizontal="center" vertical="top" wrapText="1"/>
    </xf>
    <xf numFmtId="0" fontId="26" fillId="0" borderId="1" xfId="10" quotePrefix="1" applyFont="1" applyBorder="1" applyAlignment="1">
      <alignment horizontal="left" vertical="top" wrapText="1"/>
    </xf>
    <xf numFmtId="2" fontId="26" fillId="0" borderId="1" xfId="10" quotePrefix="1" applyNumberFormat="1" applyFont="1" applyBorder="1" applyAlignment="1">
      <alignment horizontal="center" vertical="top" wrapText="1"/>
    </xf>
    <xf numFmtId="0" fontId="26" fillId="0" borderId="1" xfId="10" quotePrefix="1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/>
    </xf>
    <xf numFmtId="2" fontId="26" fillId="0" borderId="1" xfId="10" quotePrefix="1" applyNumberFormat="1" applyFont="1" applyFill="1" applyBorder="1" applyAlignment="1">
      <alignment horizontal="center" vertical="top" wrapText="1"/>
    </xf>
    <xf numFmtId="2" fontId="37" fillId="0" borderId="1" xfId="1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/>
    </xf>
    <xf numFmtId="0" fontId="21" fillId="0" borderId="1" xfId="0" applyNumberFormat="1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/>
    </xf>
    <xf numFmtId="17" fontId="30" fillId="2" borderId="1" xfId="0" applyNumberFormat="1" applyFont="1" applyFill="1" applyBorder="1" applyAlignment="1">
      <alignment horizontal="center" vertical="center" wrapText="1"/>
    </xf>
    <xf numFmtId="0" fontId="26" fillId="2" borderId="1" xfId="0" applyNumberFormat="1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/>
    </xf>
    <xf numFmtId="0" fontId="25" fillId="3" borderId="2" xfId="10" applyFont="1" applyFill="1" applyBorder="1" applyAlignment="1">
      <alignment vertical="top" wrapText="1"/>
    </xf>
    <xf numFmtId="0" fontId="9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2" fontId="10" fillId="3" borderId="2" xfId="0" applyNumberFormat="1" applyFont="1" applyFill="1" applyBorder="1" applyAlignment="1">
      <alignment horizontal="center" vertical="center"/>
    </xf>
    <xf numFmtId="0" fontId="25" fillId="3" borderId="2" xfId="10" applyNumberFormat="1" applyFont="1" applyFill="1" applyBorder="1" applyAlignment="1">
      <alignment horizontal="center" vertical="center" wrapText="1"/>
    </xf>
    <xf numFmtId="2" fontId="20" fillId="3" borderId="2" xfId="10" applyNumberFormat="1" applyFont="1" applyFill="1" applyBorder="1" applyAlignment="1">
      <alignment horizontal="center" vertical="top" wrapText="1"/>
    </xf>
    <xf numFmtId="0" fontId="26" fillId="3" borderId="2" xfId="10" applyFont="1" applyFill="1" applyBorder="1" applyAlignment="1">
      <alignment horizontal="center" vertical="center" wrapText="1"/>
    </xf>
    <xf numFmtId="0" fontId="21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21" fillId="2" borderId="8" xfId="0" applyNumberFormat="1" applyFont="1" applyFill="1" applyBorder="1" applyAlignment="1" applyProtection="1">
      <alignment horizontal="left" vertical="center" wrapText="1"/>
      <protection locked="0"/>
    </xf>
    <xf numFmtId="0" fontId="22" fillId="2" borderId="5" xfId="0" applyNumberFormat="1" applyFont="1" applyFill="1" applyBorder="1" applyAlignment="1">
      <alignment horizontal="center" vertical="center" wrapText="1"/>
    </xf>
    <xf numFmtId="0" fontId="21" fillId="2" borderId="5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1" fontId="21" fillId="2" borderId="5" xfId="0" applyNumberFormat="1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/>
    </xf>
    <xf numFmtId="2" fontId="10" fillId="0" borderId="7" xfId="0" applyNumberFormat="1" applyFont="1" applyFill="1" applyBorder="1" applyAlignment="1">
      <alignment horizontal="center" vertical="center"/>
    </xf>
    <xf numFmtId="0" fontId="25" fillId="2" borderId="7" xfId="10" applyNumberFormat="1" applyFont="1" applyFill="1" applyBorder="1" applyAlignment="1">
      <alignment horizontal="center" vertical="center" wrapText="1"/>
    </xf>
    <xf numFmtId="2" fontId="20" fillId="0" borderId="7" xfId="10" applyNumberFormat="1" applyFont="1" applyFill="1" applyBorder="1" applyAlignment="1">
      <alignment horizontal="center" vertical="top" wrapText="1"/>
    </xf>
    <xf numFmtId="0" fontId="26" fillId="2" borderId="7" xfId="10" applyFont="1" applyFill="1" applyBorder="1" applyAlignment="1">
      <alignment horizontal="center" vertical="center" wrapText="1"/>
    </xf>
    <xf numFmtId="2" fontId="20" fillId="0" borderId="4" xfId="10" applyNumberFormat="1" applyFont="1" applyFill="1" applyBorder="1" applyAlignment="1">
      <alignment horizontal="center" vertical="top" wrapText="1"/>
    </xf>
    <xf numFmtId="0" fontId="0" fillId="4" borderId="1" xfId="0" applyFill="1" applyBorder="1"/>
    <xf numFmtId="0" fontId="9" fillId="4" borderId="1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vertical="center"/>
    </xf>
    <xf numFmtId="0" fontId="0" fillId="3" borderId="1" xfId="0" applyFill="1" applyBorder="1"/>
    <xf numFmtId="2" fontId="4" fillId="3" borderId="1" xfId="0" applyNumberFormat="1" applyFont="1" applyFill="1" applyBorder="1"/>
    <xf numFmtId="2" fontId="4" fillId="3" borderId="1" xfId="0" applyNumberFormat="1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9" fillId="0" borderId="1" xfId="4" applyNumberFormat="1" applyFont="1" applyFill="1" applyBorder="1" applyAlignment="1">
      <alignment horizontal="center" vertical="center"/>
    </xf>
    <xf numFmtId="2" fontId="10" fillId="0" borderId="1" xfId="4" applyNumberFormat="1" applyFont="1" applyFill="1" applyBorder="1" applyAlignment="1">
      <alignment horizontal="center" vertical="center"/>
    </xf>
    <xf numFmtId="49" fontId="30" fillId="0" borderId="1" xfId="10" applyNumberFormat="1" applyFont="1" applyFill="1" applyBorder="1" applyAlignment="1">
      <alignment horizontal="center" vertical="center" wrapText="1"/>
    </xf>
    <xf numFmtId="2" fontId="42" fillId="0" borderId="1" xfId="1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2" fontId="34" fillId="0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/>
    <xf numFmtId="0" fontId="27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2" fontId="18" fillId="3" borderId="1" xfId="10" applyNumberFormat="1" applyFont="1" applyFill="1" applyBorder="1" applyAlignment="1">
      <alignment horizontal="center" vertical="top" wrapText="1"/>
    </xf>
    <xf numFmtId="2" fontId="43" fillId="3" borderId="1" xfId="10" applyNumberFormat="1" applyFont="1" applyFill="1" applyBorder="1" applyAlignment="1">
      <alignment horizontal="center" vertical="top" wrapText="1"/>
    </xf>
    <xf numFmtId="0" fontId="44" fillId="3" borderId="1" xfId="0" applyFont="1" applyFill="1" applyBorder="1" applyAlignment="1">
      <alignment horizontal="center" vertical="center"/>
    </xf>
    <xf numFmtId="2" fontId="43" fillId="0" borderId="1" xfId="10" applyNumberFormat="1" applyFont="1" applyFill="1" applyBorder="1" applyAlignment="1">
      <alignment horizontal="center" vertical="top" wrapText="1"/>
    </xf>
    <xf numFmtId="0" fontId="0" fillId="3" borderId="1" xfId="0" applyFont="1" applyFill="1" applyBorder="1" applyAlignment="1">
      <alignment horizontal="center"/>
    </xf>
    <xf numFmtId="0" fontId="27" fillId="3" borderId="1" xfId="0" applyFont="1" applyFill="1" applyBorder="1" applyAlignment="1">
      <alignment horizont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2" fontId="10" fillId="2" borderId="1" xfId="1" applyNumberFormat="1" applyFont="1" applyFill="1" applyBorder="1" applyAlignment="1">
      <alignment horizontal="center" vertical="center" wrapText="1"/>
    </xf>
    <xf numFmtId="166" fontId="21" fillId="2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6" fontId="21" fillId="0" borderId="1" xfId="0" applyNumberFormat="1" applyFont="1" applyFill="1" applyBorder="1" applyAlignment="1">
      <alignment horizontal="center" vertical="center" wrapText="1"/>
    </xf>
    <xf numFmtId="0" fontId="28" fillId="0" borderId="1" xfId="0" applyNumberFormat="1" applyFont="1" applyFill="1" applyBorder="1" applyAlignment="1">
      <alignment horizontal="center" vertical="center" wrapText="1"/>
    </xf>
    <xf numFmtId="49" fontId="21" fillId="0" borderId="1" xfId="10" applyNumberFormat="1" applyFont="1" applyFill="1" applyBorder="1" applyAlignment="1">
      <alignment horizontal="center" vertical="center" wrapText="1"/>
    </xf>
    <xf numFmtId="49" fontId="2" fillId="0" borderId="1" xfId="10" applyNumberFormat="1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170" fontId="21" fillId="0" borderId="1" xfId="13" applyNumberFormat="1" applyFont="1" applyBorder="1" applyAlignment="1">
      <alignment horizontal="center" vertical="center" wrapText="1"/>
    </xf>
    <xf numFmtId="2" fontId="20" fillId="3" borderId="1" xfId="10" applyNumberFormat="1" applyFont="1" applyFill="1" applyBorder="1" applyAlignment="1">
      <alignment horizontal="center" vertical="center" wrapText="1"/>
    </xf>
    <xf numFmtId="0" fontId="30" fillId="0" borderId="0" xfId="10" applyNumberFormat="1" applyFont="1" applyBorder="1" applyAlignment="1">
      <alignment vertical="center" wrapText="1"/>
    </xf>
    <xf numFmtId="0" fontId="46" fillId="0" borderId="0" xfId="14" applyFont="1" applyFill="1" applyBorder="1" applyAlignment="1">
      <alignment horizontal="left" vertical="center"/>
    </xf>
    <xf numFmtId="0" fontId="2" fillId="0" borderId="2" xfId="14" applyFont="1" applyFill="1" applyBorder="1" applyAlignment="1">
      <alignment horizontal="center" vertical="center" wrapText="1"/>
    </xf>
    <xf numFmtId="0" fontId="2" fillId="0" borderId="1" xfId="14" applyFont="1" applyFill="1" applyBorder="1" applyAlignment="1">
      <alignment horizontal="center" vertical="top"/>
    </xf>
    <xf numFmtId="0" fontId="2" fillId="0" borderId="1" xfId="14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0" fontId="21" fillId="0" borderId="0" xfId="14" applyFont="1" applyFill="1" applyBorder="1" applyAlignment="1">
      <alignment horizontal="right" vertical="center" wrapText="1"/>
    </xf>
    <xf numFmtId="166" fontId="21" fillId="0" borderId="0" xfId="14" applyNumberFormat="1" applyFont="1" applyFill="1" applyBorder="1" applyAlignment="1">
      <alignment horizontal="center" vertical="center"/>
    </xf>
    <xf numFmtId="0" fontId="2" fillId="0" borderId="0" xfId="14" applyFont="1" applyFill="1" applyBorder="1" applyAlignment="1">
      <alignment vertical="center"/>
    </xf>
    <xf numFmtId="0" fontId="2" fillId="0" borderId="1" xfId="14" applyFont="1" applyFill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1" fontId="1" fillId="0" borderId="5" xfId="0" applyNumberFormat="1" applyFont="1" applyBorder="1"/>
    <xf numFmtId="16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166" fontId="2" fillId="0" borderId="1" xfId="14" applyNumberFormat="1" applyFont="1" applyFill="1" applyBorder="1" applyAlignment="1">
      <alignment horizontal="center" vertical="center"/>
    </xf>
    <xf numFmtId="0" fontId="2" fillId="0" borderId="0" xfId="14" applyFont="1" applyFill="1" applyBorder="1" applyAlignment="1">
      <alignment horizontal="right" vertical="center"/>
    </xf>
    <xf numFmtId="166" fontId="1" fillId="0" borderId="1" xfId="0" applyNumberFormat="1" applyFont="1" applyBorder="1" applyAlignment="1">
      <alignment horizontal="center" vertical="center" wrapText="1"/>
    </xf>
    <xf numFmtId="0" fontId="2" fillId="0" borderId="0" xfId="14" applyFont="1" applyFill="1" applyBorder="1" applyAlignment="1">
      <alignment vertical="center" wrapText="1"/>
    </xf>
    <xf numFmtId="0" fontId="2" fillId="3" borderId="1" xfId="14" applyFont="1" applyFill="1" applyBorder="1" applyAlignment="1">
      <alignment horizontal="center" vertical="top"/>
    </xf>
    <xf numFmtId="1" fontId="1" fillId="3" borderId="1" xfId="0" applyNumberFormat="1" applyFont="1" applyFill="1" applyBorder="1" applyAlignment="1">
      <alignment horizontal="center" vertical="center"/>
    </xf>
    <xf numFmtId="0" fontId="21" fillId="3" borderId="6" xfId="15" applyFont="1" applyFill="1" applyBorder="1" applyAlignment="1">
      <alignment horizontal="center" vertical="center"/>
    </xf>
    <xf numFmtId="166" fontId="21" fillId="3" borderId="1" xfId="15" applyNumberFormat="1" applyFont="1" applyFill="1" applyBorder="1" applyAlignment="1">
      <alignment horizontal="center" vertical="center"/>
    </xf>
    <xf numFmtId="2" fontId="21" fillId="3" borderId="1" xfId="15" applyNumberFormat="1" applyFont="1" applyFill="1" applyBorder="1" applyAlignment="1">
      <alignment horizontal="center" vertical="center"/>
    </xf>
    <xf numFmtId="166" fontId="1" fillId="0" borderId="0" xfId="0" applyNumberFormat="1" applyFont="1"/>
    <xf numFmtId="9" fontId="2" fillId="2" borderId="1" xfId="15" applyNumberFormat="1" applyFont="1" applyFill="1" applyBorder="1" applyAlignment="1">
      <alignment horizontal="center"/>
    </xf>
    <xf numFmtId="2" fontId="2" fillId="2" borderId="1" xfId="15" applyNumberFormat="1" applyFont="1" applyFill="1" applyBorder="1" applyAlignment="1">
      <alignment horizontal="center"/>
    </xf>
    <xf numFmtId="166" fontId="2" fillId="2" borderId="1" xfId="15" applyNumberFormat="1" applyFont="1" applyFill="1" applyBorder="1" applyAlignment="1">
      <alignment horizontal="center" vertical="center"/>
    </xf>
    <xf numFmtId="0" fontId="21" fillId="2" borderId="6" xfId="15" applyFont="1" applyFill="1" applyBorder="1" applyAlignment="1">
      <alignment horizontal="center" vertical="center"/>
    </xf>
    <xf numFmtId="166" fontId="21" fillId="2" borderId="1" xfId="15" applyNumberFormat="1" applyFont="1" applyFill="1" applyBorder="1" applyAlignment="1">
      <alignment horizontal="center" vertical="center"/>
    </xf>
    <xf numFmtId="0" fontId="2" fillId="2" borderId="1" xfId="15" applyFont="1" applyFill="1" applyBorder="1"/>
    <xf numFmtId="0" fontId="48" fillId="3" borderId="6" xfId="15" applyFont="1" applyFill="1" applyBorder="1" applyAlignment="1">
      <alignment horizontal="center" vertical="center"/>
    </xf>
    <xf numFmtId="2" fontId="21" fillId="3" borderId="1" xfId="15" applyNumberFormat="1" applyFont="1" applyFill="1" applyBorder="1" applyAlignment="1">
      <alignment horizontal="center"/>
    </xf>
    <xf numFmtId="0" fontId="21" fillId="3" borderId="1" xfId="15" applyFont="1" applyFill="1" applyBorder="1"/>
    <xf numFmtId="1" fontId="1" fillId="0" borderId="0" xfId="0" applyNumberFormat="1" applyFont="1" applyAlignment="1">
      <alignment horizontal="center" vertical="top"/>
    </xf>
    <xf numFmtId="1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/>
    <xf numFmtId="2" fontId="1" fillId="0" borderId="0" xfId="0" applyNumberFormat="1" applyFont="1" applyAlignment="1">
      <alignment horizontal="center" vertical="center"/>
    </xf>
    <xf numFmtId="0" fontId="2" fillId="0" borderId="2" xfId="14" applyFont="1" applyFill="1" applyBorder="1" applyAlignment="1">
      <alignment horizontal="center" vertical="center"/>
    </xf>
    <xf numFmtId="167" fontId="9" fillId="0" borderId="1" xfId="0" applyNumberFormat="1" applyFont="1" applyFill="1" applyBorder="1" applyAlignment="1">
      <alignment horizontal="center" vertical="center"/>
    </xf>
    <xf numFmtId="166" fontId="13" fillId="0" borderId="1" xfId="0" applyNumberFormat="1" applyFont="1" applyFill="1" applyBorder="1" applyAlignment="1">
      <alignment horizontal="center" vertical="center"/>
    </xf>
    <xf numFmtId="0" fontId="10" fillId="0" borderId="1" xfId="1" applyNumberFormat="1" applyFont="1" applyFill="1" applyBorder="1" applyAlignment="1">
      <alignment horizontal="center" vertical="center"/>
    </xf>
    <xf numFmtId="0" fontId="21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" xfId="0" applyNumberFormat="1" applyFont="1" applyFill="1" applyBorder="1" applyAlignment="1">
      <alignment horizontal="center" vertical="center" wrapText="1"/>
    </xf>
    <xf numFmtId="1" fontId="21" fillId="0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3" fillId="0" borderId="1" xfId="0" applyNumberFormat="1" applyFont="1" applyFill="1" applyBorder="1" applyAlignment="1">
      <alignment horizontal="center" vertical="center" wrapText="1"/>
    </xf>
    <xf numFmtId="0" fontId="26" fillId="0" borderId="1" xfId="1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/>
    </xf>
    <xf numFmtId="0" fontId="25" fillId="0" borderId="7" xfId="10" applyNumberFormat="1" applyFont="1" applyFill="1" applyBorder="1" applyAlignment="1">
      <alignment horizontal="center" vertical="center" wrapText="1"/>
    </xf>
    <xf numFmtId="0" fontId="26" fillId="0" borderId="7" xfId="10" applyFont="1" applyFill="1" applyBorder="1" applyAlignment="1">
      <alignment horizontal="center" vertical="center" wrapText="1"/>
    </xf>
    <xf numFmtId="0" fontId="28" fillId="0" borderId="1" xfId="4" applyFont="1" applyFill="1" applyBorder="1" applyAlignment="1">
      <alignment horizontal="left" vertical="center" wrapText="1"/>
    </xf>
    <xf numFmtId="17" fontId="30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165" fontId="10" fillId="0" borderId="1" xfId="1" applyFont="1" applyFill="1" applyBorder="1" applyAlignment="1">
      <alignment horizontal="center" vertical="center"/>
    </xf>
    <xf numFmtId="170" fontId="21" fillId="0" borderId="1" xfId="13" applyNumberFormat="1" applyFont="1" applyFill="1" applyBorder="1" applyAlignment="1">
      <alignment horizontal="center" vertical="center" wrapText="1"/>
    </xf>
    <xf numFmtId="0" fontId="26" fillId="0" borderId="1" xfId="10" applyNumberFormat="1" applyFont="1" applyFill="1" applyBorder="1" applyAlignment="1">
      <alignment horizontal="center" vertical="center" wrapText="1"/>
    </xf>
    <xf numFmtId="0" fontId="32" fillId="0" borderId="1" xfId="1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0" fillId="0" borderId="1" xfId="0" applyFill="1" applyBorder="1"/>
    <xf numFmtId="0" fontId="33" fillId="0" borderId="1" xfId="0" applyFont="1" applyFill="1" applyBorder="1"/>
    <xf numFmtId="0" fontId="10" fillId="0" borderId="1" xfId="4" applyFont="1" applyFill="1" applyBorder="1" applyAlignment="1">
      <alignment horizontal="left" vertical="center" wrapText="1"/>
    </xf>
    <xf numFmtId="0" fontId="2" fillId="0" borderId="1" xfId="10" applyFont="1" applyFill="1" applyBorder="1" applyAlignment="1">
      <alignment horizontal="center" vertical="center" wrapText="1"/>
    </xf>
    <xf numFmtId="0" fontId="26" fillId="0" borderId="1" xfId="0" applyNumberFormat="1" applyFont="1" applyFill="1" applyBorder="1" applyAlignment="1">
      <alignment horizontal="left" vertical="center" wrapText="1"/>
    </xf>
    <xf numFmtId="0" fontId="26" fillId="0" borderId="1" xfId="10" quotePrefix="1" applyFont="1" applyFill="1" applyBorder="1" applyAlignment="1">
      <alignment horizontal="center" vertical="center" wrapText="1"/>
    </xf>
    <xf numFmtId="0" fontId="26" fillId="0" borderId="1" xfId="10" quotePrefix="1" applyFont="1" applyFill="1" applyBorder="1" applyAlignment="1">
      <alignment horizontal="left" vertical="top" wrapText="1"/>
    </xf>
    <xf numFmtId="0" fontId="26" fillId="0" borderId="1" xfId="10" quotePrefix="1" applyFont="1" applyFill="1" applyBorder="1" applyAlignment="1">
      <alignment horizontal="center" vertical="top" wrapText="1"/>
    </xf>
    <xf numFmtId="0" fontId="2" fillId="0" borderId="1" xfId="10" quotePrefix="1" applyFont="1" applyFill="1" applyBorder="1" applyAlignment="1">
      <alignment horizontal="center" vertical="center" wrapText="1"/>
    </xf>
    <xf numFmtId="2" fontId="9" fillId="0" borderId="1" xfId="1" applyNumberFormat="1" applyFont="1" applyFill="1" applyBorder="1" applyAlignment="1">
      <alignment horizontal="center" vertical="center"/>
    </xf>
    <xf numFmtId="2" fontId="33" fillId="0" borderId="1" xfId="0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/>
    <xf numFmtId="2" fontId="18" fillId="3" borderId="1" xfId="1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13" fillId="0" borderId="1" xfId="0" applyNumberFormat="1" applyFont="1" applyFill="1" applyBorder="1" applyAlignment="1">
      <alignment vertical="center" wrapText="1"/>
    </xf>
    <xf numFmtId="49" fontId="13" fillId="2" borderId="1" xfId="8" applyNumberFormat="1" applyFont="1" applyFill="1" applyBorder="1" applyAlignment="1">
      <alignment vertical="center"/>
    </xf>
    <xf numFmtId="0" fontId="13" fillId="2" borderId="4" xfId="0" applyFont="1" applyFill="1" applyBorder="1" applyAlignment="1">
      <alignment vertical="center"/>
    </xf>
    <xf numFmtId="49" fontId="13" fillId="2" borderId="4" xfId="8" applyNumberFormat="1" applyFont="1" applyFill="1" applyBorder="1" applyAlignment="1">
      <alignment vertical="center"/>
    </xf>
    <xf numFmtId="0" fontId="25" fillId="3" borderId="1" xfId="10" applyFont="1" applyFill="1" applyBorder="1" applyAlignment="1">
      <alignment vertical="center" wrapText="1"/>
    </xf>
    <xf numFmtId="0" fontId="2" fillId="2" borderId="6" xfId="15" applyFont="1" applyFill="1" applyBorder="1" applyAlignment="1">
      <alignment horizontal="center" vertical="center"/>
    </xf>
    <xf numFmtId="0" fontId="2" fillId="2" borderId="6" xfId="15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66" fontId="10" fillId="2" borderId="1" xfId="7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166" fontId="10" fillId="2" borderId="1" xfId="8" applyNumberFormat="1" applyFont="1" applyFill="1" applyBorder="1" applyAlignment="1">
      <alignment horizontal="center" vertical="center"/>
    </xf>
    <xf numFmtId="0" fontId="38" fillId="0" borderId="4" xfId="0" applyNumberFormat="1" applyFont="1" applyFill="1" applyBorder="1" applyAlignment="1">
      <alignment horizontal="center" vertical="center" wrapText="1"/>
    </xf>
    <xf numFmtId="2" fontId="21" fillId="0" borderId="5" xfId="0" applyNumberFormat="1" applyFont="1" applyFill="1" applyBorder="1" applyAlignment="1">
      <alignment horizontal="center" vertical="center" wrapText="1"/>
    </xf>
    <xf numFmtId="166" fontId="26" fillId="2" borderId="1" xfId="1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25" fillId="2" borderId="1" xfId="10" applyFont="1" applyFill="1" applyBorder="1" applyAlignment="1">
      <alignment vertical="top" wrapText="1"/>
    </xf>
    <xf numFmtId="2" fontId="49" fillId="2" borderId="1" xfId="1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right" wrapText="1"/>
    </xf>
    <xf numFmtId="0" fontId="0" fillId="5" borderId="0" xfId="0" applyFill="1"/>
    <xf numFmtId="166" fontId="26" fillId="0" borderId="1" xfId="10" applyNumberFormat="1" applyFont="1" applyFill="1" applyBorder="1" applyAlignment="1">
      <alignment horizontal="center" vertical="center" wrapText="1"/>
    </xf>
    <xf numFmtId="166" fontId="26" fillId="0" borderId="1" xfId="10" quotePrefix="1" applyNumberFormat="1" applyFont="1" applyFill="1" applyBorder="1" applyAlignment="1">
      <alignment horizontal="center" vertical="top" wrapText="1"/>
    </xf>
    <xf numFmtId="167" fontId="4" fillId="0" borderId="1" xfId="0" applyNumberFormat="1" applyFont="1" applyBorder="1" applyAlignment="1">
      <alignment horizontal="center"/>
    </xf>
    <xf numFmtId="167" fontId="4" fillId="3" borderId="1" xfId="0" applyNumberFormat="1" applyFont="1" applyFill="1" applyBorder="1" applyAlignment="1">
      <alignment horizontal="center" vertical="center"/>
    </xf>
    <xf numFmtId="167" fontId="18" fillId="3" borderId="1" xfId="10" applyNumberFormat="1" applyFont="1" applyFill="1" applyBorder="1" applyAlignment="1">
      <alignment horizontal="center" vertical="top" wrapText="1"/>
    </xf>
    <xf numFmtId="167" fontId="49" fillId="2" borderId="1" xfId="10" applyNumberFormat="1" applyFont="1" applyFill="1" applyBorder="1" applyAlignment="1">
      <alignment horizontal="center" vertical="center" wrapText="1"/>
    </xf>
    <xf numFmtId="167" fontId="43" fillId="0" borderId="1" xfId="10" applyNumberFormat="1" applyFont="1" applyFill="1" applyBorder="1" applyAlignment="1">
      <alignment horizontal="center" vertical="center" wrapText="1"/>
    </xf>
    <xf numFmtId="167" fontId="43" fillId="0" borderId="1" xfId="10" applyNumberFormat="1" applyFont="1" applyFill="1" applyBorder="1" applyAlignment="1">
      <alignment horizontal="center" vertical="top" wrapText="1"/>
    </xf>
    <xf numFmtId="167" fontId="37" fillId="0" borderId="1" xfId="10" applyNumberFormat="1" applyFont="1" applyFill="1" applyBorder="1" applyAlignment="1">
      <alignment horizontal="center" vertical="center" wrapText="1"/>
    </xf>
    <xf numFmtId="167" fontId="3" fillId="0" borderId="1" xfId="0" applyNumberFormat="1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167" fontId="43" fillId="3" borderId="1" xfId="10" applyNumberFormat="1" applyFont="1" applyFill="1" applyBorder="1" applyAlignment="1">
      <alignment horizontal="center" vertical="center" wrapText="1"/>
    </xf>
    <xf numFmtId="2" fontId="37" fillId="2" borderId="1" xfId="10" applyNumberFormat="1" applyFont="1" applyFill="1" applyBorder="1" applyAlignment="1">
      <alignment horizontal="center" vertical="center" wrapText="1"/>
    </xf>
    <xf numFmtId="2" fontId="44" fillId="0" borderId="1" xfId="0" applyNumberFormat="1" applyFont="1" applyBorder="1" applyAlignment="1">
      <alignment horizontal="center"/>
    </xf>
    <xf numFmtId="0" fontId="10" fillId="3" borderId="1" xfId="6" applyFont="1" applyFill="1" applyBorder="1" applyAlignment="1">
      <alignment horizontal="center" vertical="center"/>
    </xf>
    <xf numFmtId="9" fontId="10" fillId="3" borderId="1" xfId="6" applyNumberFormat="1" applyFont="1" applyFill="1" applyBorder="1" applyAlignment="1">
      <alignment horizontal="center" vertical="center"/>
    </xf>
    <xf numFmtId="2" fontId="34" fillId="3" borderId="1" xfId="0" applyNumberFormat="1" applyFont="1" applyFill="1" applyBorder="1" applyAlignment="1">
      <alignment horizontal="center"/>
    </xf>
    <xf numFmtId="0" fontId="20" fillId="0" borderId="6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1" xfId="0" applyNumberFormat="1" applyFont="1" applyFill="1" applyBorder="1" applyAlignment="1">
      <alignment horizontal="center" vertical="center" wrapText="1"/>
    </xf>
    <xf numFmtId="2" fontId="13" fillId="0" borderId="7" xfId="0" applyNumberFormat="1" applyFont="1" applyFill="1" applyBorder="1" applyAlignment="1">
      <alignment horizontal="center" vertical="center" wrapText="1"/>
    </xf>
    <xf numFmtId="2" fontId="33" fillId="0" borderId="1" xfId="0" applyNumberFormat="1" applyFont="1" applyBorder="1"/>
    <xf numFmtId="2" fontId="0" fillId="0" borderId="1" xfId="0" applyNumberFormat="1" applyBorder="1"/>
    <xf numFmtId="2" fontId="0" fillId="3" borderId="1" xfId="0" applyNumberFormat="1" applyFill="1" applyBorder="1"/>
    <xf numFmtId="1" fontId="10" fillId="0" borderId="1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2" fontId="9" fillId="0" borderId="5" xfId="0" applyNumberFormat="1" applyFont="1" applyFill="1" applyBorder="1" applyAlignment="1">
      <alignment horizontal="center" vertical="center" wrapText="1"/>
    </xf>
    <xf numFmtId="166" fontId="10" fillId="2" borderId="1" xfId="4" applyNumberFormat="1" applyFont="1" applyFill="1" applyBorder="1" applyAlignment="1">
      <alignment horizontal="center" vertical="center"/>
    </xf>
    <xf numFmtId="2" fontId="13" fillId="0" borderId="5" xfId="0" applyNumberFormat="1" applyFont="1" applyFill="1" applyBorder="1" applyAlignment="1">
      <alignment horizontal="center" vertical="center" wrapText="1"/>
    </xf>
    <xf numFmtId="2" fontId="21" fillId="2" borderId="5" xfId="0" applyNumberFormat="1" applyFont="1" applyFill="1" applyBorder="1" applyAlignment="1">
      <alignment horizontal="center" vertical="center" wrapText="1"/>
    </xf>
    <xf numFmtId="2" fontId="10" fillId="0" borderId="1" xfId="6" applyNumberFormat="1" applyFont="1" applyFill="1" applyBorder="1" applyAlignment="1">
      <alignment horizontal="center" vertical="center"/>
    </xf>
    <xf numFmtId="166" fontId="20" fillId="0" borderId="1" xfId="10" applyNumberFormat="1" applyFont="1" applyFill="1" applyBorder="1" applyAlignment="1">
      <alignment horizontal="center" vertical="center" wrapText="1"/>
    </xf>
    <xf numFmtId="166" fontId="33" fillId="0" borderId="1" xfId="0" applyNumberFormat="1" applyFont="1" applyFill="1" applyBorder="1"/>
    <xf numFmtId="2" fontId="50" fillId="2" borderId="0" xfId="1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49" fontId="2" fillId="0" borderId="5" xfId="0" applyNumberFormat="1" applyFont="1" applyBorder="1" applyAlignment="1">
      <alignment horizontal="center" vertical="center"/>
    </xf>
    <xf numFmtId="1" fontId="2" fillId="0" borderId="5" xfId="0" applyNumberFormat="1" applyFont="1" applyBorder="1"/>
    <xf numFmtId="166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/>
    <xf numFmtId="1" fontId="9" fillId="0" borderId="1" xfId="0" applyNumberFormat="1" applyFont="1" applyFill="1" applyBorder="1" applyAlignment="1">
      <alignment horizontal="center" vertical="center"/>
    </xf>
    <xf numFmtId="164" fontId="10" fillId="6" borderId="1" xfId="1" applyNumberFormat="1" applyFont="1" applyFill="1" applyBorder="1" applyAlignment="1">
      <alignment horizontal="center" vertical="center"/>
    </xf>
    <xf numFmtId="164" fontId="10" fillId="6" borderId="1" xfId="1" applyNumberFormat="1" applyFont="1" applyFill="1" applyBorder="1" applyAlignment="1">
      <alignment horizontal="center" vertical="center" wrapText="1"/>
    </xf>
    <xf numFmtId="2" fontId="10" fillId="6" borderId="1" xfId="1" applyNumberFormat="1" applyFont="1" applyFill="1" applyBorder="1" applyAlignment="1">
      <alignment horizontal="center" vertical="center"/>
    </xf>
    <xf numFmtId="167" fontId="2" fillId="6" borderId="1" xfId="0" applyNumberFormat="1" applyFont="1" applyFill="1" applyBorder="1" applyAlignment="1">
      <alignment horizontal="center" vertical="center" wrapText="1"/>
    </xf>
    <xf numFmtId="0" fontId="2" fillId="6" borderId="1" xfId="0" applyNumberFormat="1" applyFont="1" applyFill="1" applyBorder="1" applyAlignment="1">
      <alignment horizontal="center" vertical="center" wrapText="1"/>
    </xf>
    <xf numFmtId="2" fontId="2" fillId="6" borderId="1" xfId="0" applyNumberFormat="1" applyFont="1" applyFill="1" applyBorder="1" applyAlignment="1">
      <alignment horizontal="center" vertical="center" wrapText="1"/>
    </xf>
    <xf numFmtId="165" fontId="10" fillId="6" borderId="1" xfId="1" applyFont="1" applyFill="1" applyBorder="1" applyAlignment="1">
      <alignment horizontal="center" vertical="center"/>
    </xf>
    <xf numFmtId="0" fontId="26" fillId="6" borderId="1" xfId="10" applyFont="1" applyFill="1" applyBorder="1" applyAlignment="1">
      <alignment horizontal="center" vertical="top" wrapText="1"/>
    </xf>
    <xf numFmtId="0" fontId="26" fillId="6" borderId="1" xfId="10" applyNumberFormat="1" applyFont="1" applyFill="1" applyBorder="1" applyAlignment="1">
      <alignment horizontal="center" vertical="top" wrapText="1"/>
    </xf>
    <xf numFmtId="0" fontId="26" fillId="6" borderId="1" xfId="10" quotePrefix="1" applyFont="1" applyFill="1" applyBorder="1" applyAlignment="1">
      <alignment horizontal="center" vertical="top" wrapText="1"/>
    </xf>
    <xf numFmtId="166" fontId="2" fillId="6" borderId="1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top"/>
    </xf>
    <xf numFmtId="0" fontId="30" fillId="0" borderId="0" xfId="10" applyNumberFormat="1" applyFont="1" applyBorder="1" applyAlignment="1">
      <alignment horizontal="center" vertical="center" wrapText="1"/>
    </xf>
    <xf numFmtId="0" fontId="46" fillId="0" borderId="0" xfId="14" applyFont="1" applyFill="1" applyBorder="1" applyAlignment="1">
      <alignment horizontal="center" vertical="center"/>
    </xf>
    <xf numFmtId="0" fontId="46" fillId="0" borderId="0" xfId="14" applyFont="1" applyFill="1" applyBorder="1" applyAlignment="1">
      <alignment horizontal="right" vertical="center" wrapText="1"/>
    </xf>
    <xf numFmtId="166" fontId="47" fillId="0" borderId="0" xfId="0" applyNumberFormat="1" applyFont="1" applyBorder="1" applyAlignment="1">
      <alignment horizontal="right"/>
    </xf>
    <xf numFmtId="0" fontId="2" fillId="0" borderId="2" xfId="14" applyFont="1" applyFill="1" applyBorder="1" applyAlignment="1">
      <alignment horizontal="center" vertical="center"/>
    </xf>
    <xf numFmtId="0" fontId="2" fillId="0" borderId="3" xfId="14" applyFont="1" applyFill="1" applyBorder="1" applyAlignment="1">
      <alignment horizontal="center" vertical="center"/>
    </xf>
    <xf numFmtId="0" fontId="2" fillId="0" borderId="2" xfId="14" applyFont="1" applyFill="1" applyBorder="1" applyAlignment="1">
      <alignment horizontal="center" vertical="center" wrapText="1"/>
    </xf>
    <xf numFmtId="0" fontId="2" fillId="0" borderId="3" xfId="14" applyFont="1" applyFill="1" applyBorder="1" applyAlignment="1">
      <alignment horizontal="center" vertical="center" wrapText="1"/>
    </xf>
    <xf numFmtId="0" fontId="2" fillId="0" borderId="1" xfId="14" applyFont="1" applyFill="1" applyBorder="1" applyAlignment="1">
      <alignment horizontal="center" vertical="center" wrapText="1"/>
    </xf>
    <xf numFmtId="0" fontId="2" fillId="0" borderId="1" xfId="14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 wrapText="1"/>
    </xf>
    <xf numFmtId="0" fontId="8" fillId="7" borderId="0" xfId="0" applyFont="1" applyFill="1" applyBorder="1" applyAlignment="1">
      <alignment horizontal="right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2" fontId="49" fillId="6" borderId="1" xfId="10" applyNumberFormat="1" applyFont="1" applyFill="1" applyBorder="1" applyAlignment="1">
      <alignment horizontal="center" vertical="center" wrapText="1"/>
    </xf>
  </cellXfs>
  <cellStyles count="16">
    <cellStyle name="Comma" xfId="1" builtinId="3"/>
    <cellStyle name="Normal" xfId="0" builtinId="0"/>
    <cellStyle name="Normal 10" xfId="6"/>
    <cellStyle name="Normal 11 2 2" xfId="9"/>
    <cellStyle name="Normal 3 3" xfId="12"/>
    <cellStyle name="Normal 4" xfId="4"/>
    <cellStyle name="Normal 46 10" xfId="8"/>
    <cellStyle name="Normal 46 2" xfId="7"/>
    <cellStyle name="Normal_2-1-1" xfId="13"/>
    <cellStyle name="Normal_gare wyalsadfenigagarini 2_SMSH2008-IIkv ." xfId="3"/>
    <cellStyle name="Normal_stadion-1" xfId="10"/>
    <cellStyle name="Percent 2" xfId="11"/>
    <cellStyle name="silfain" xfId="5"/>
    <cellStyle name="Обычный 2 2" xfId="14"/>
    <cellStyle name="Обычный 5" xfId="15"/>
    <cellStyle name="Обычный_Лист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66675</xdr:colOff>
      <xdr:row>11</xdr:row>
      <xdr:rowOff>185737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SpPr txBox="1"/>
      </xdr:nvSpPr>
      <xdr:spPr>
        <a:xfrm>
          <a:off x="5943600" y="18716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view="pageBreakPreview" zoomScaleNormal="100" zoomScaleSheetLayoutView="100" workbookViewId="0">
      <selection activeCell="D31" sqref="D31"/>
    </sheetView>
  </sheetViews>
  <sheetFormatPr defaultColWidth="9.140625" defaultRowHeight="15.75" x14ac:dyDescent="0.3"/>
  <cols>
    <col min="1" max="1" width="3" style="255" bestFit="1" customWidth="1"/>
    <col min="2" max="2" width="10.42578125" style="256" customWidth="1"/>
    <col min="3" max="3" width="39.42578125" style="259" customWidth="1"/>
    <col min="4" max="4" width="14.140625" style="260" customWidth="1"/>
    <col min="5" max="5" width="13" style="1" customWidth="1"/>
    <col min="6" max="6" width="10.42578125" style="1" customWidth="1"/>
    <col min="7" max="7" width="16" style="1" customWidth="1"/>
    <col min="8" max="8" width="22.28515625" style="258" customWidth="1"/>
    <col min="9" max="16384" width="9.140625" style="1"/>
  </cols>
  <sheetData>
    <row r="1" spans="1:13" ht="33.75" customHeight="1" x14ac:dyDescent="0.3">
      <c r="A1" s="376" t="s">
        <v>2</v>
      </c>
      <c r="B1" s="376"/>
      <c r="C1" s="376"/>
      <c r="D1" s="376"/>
      <c r="E1" s="376"/>
      <c r="F1" s="376"/>
      <c r="G1" s="376"/>
      <c r="H1" s="376"/>
      <c r="I1" s="222"/>
      <c r="J1" s="222"/>
    </row>
    <row r="2" spans="1:13" x14ac:dyDescent="0.3">
      <c r="A2" s="377" t="s">
        <v>155</v>
      </c>
      <c r="B2" s="377"/>
      <c r="C2" s="377"/>
      <c r="D2" s="377"/>
      <c r="E2" s="377"/>
      <c r="F2" s="377"/>
      <c r="G2" s="377"/>
      <c r="H2" s="377"/>
    </row>
    <row r="3" spans="1:13" ht="16.5" customHeight="1" x14ac:dyDescent="0.3">
      <c r="A3" s="378" t="s">
        <v>156</v>
      </c>
      <c r="B3" s="378"/>
      <c r="C3" s="378"/>
      <c r="D3" s="378"/>
      <c r="E3" s="378"/>
      <c r="F3" s="379">
        <f>H24</f>
        <v>0</v>
      </c>
      <c r="G3" s="379"/>
      <c r="H3" s="223" t="s">
        <v>157</v>
      </c>
    </row>
    <row r="4" spans="1:13" ht="36.75" customHeight="1" x14ac:dyDescent="0.3">
      <c r="A4" s="380" t="s">
        <v>3</v>
      </c>
      <c r="B4" s="382" t="s">
        <v>158</v>
      </c>
      <c r="C4" s="382" t="s">
        <v>159</v>
      </c>
      <c r="D4" s="384" t="s">
        <v>160</v>
      </c>
      <c r="E4" s="385"/>
      <c r="F4" s="385"/>
      <c r="G4" s="385"/>
      <c r="H4" s="384" t="s">
        <v>161</v>
      </c>
    </row>
    <row r="5" spans="1:13" ht="33.6" customHeight="1" x14ac:dyDescent="0.3">
      <c r="A5" s="381"/>
      <c r="B5" s="383"/>
      <c r="C5" s="383"/>
      <c r="D5" s="224" t="s">
        <v>162</v>
      </c>
      <c r="E5" s="224" t="s">
        <v>163</v>
      </c>
      <c r="F5" s="224" t="s">
        <v>164</v>
      </c>
      <c r="G5" s="224" t="s">
        <v>165</v>
      </c>
      <c r="H5" s="382"/>
    </row>
    <row r="6" spans="1:13" ht="11.45" customHeight="1" x14ac:dyDescent="0.3">
      <c r="A6" s="225">
        <v>1</v>
      </c>
      <c r="B6" s="226">
        <v>2</v>
      </c>
      <c r="C6" s="227">
        <v>3</v>
      </c>
      <c r="D6" s="226">
        <v>4</v>
      </c>
      <c r="E6" s="226">
        <v>5</v>
      </c>
      <c r="F6" s="226">
        <v>6</v>
      </c>
      <c r="G6" s="226">
        <v>7</v>
      </c>
      <c r="H6" s="226">
        <v>8</v>
      </c>
      <c r="I6" s="228"/>
      <c r="J6" s="229"/>
      <c r="K6" s="230"/>
      <c r="L6" s="230"/>
      <c r="M6" s="230"/>
    </row>
    <row r="7" spans="1:13" x14ac:dyDescent="0.3">
      <c r="A7" s="231">
        <v>1</v>
      </c>
      <c r="B7" s="232" t="s">
        <v>185</v>
      </c>
      <c r="C7" s="233" t="s">
        <v>198</v>
      </c>
      <c r="D7" s="234">
        <f>'xidi#1'!M119/1000</f>
        <v>0</v>
      </c>
      <c r="E7" s="235"/>
      <c r="F7" s="235"/>
      <c r="G7" s="235"/>
      <c r="H7" s="236">
        <f>D7</f>
        <v>0</v>
      </c>
      <c r="I7" s="237"/>
      <c r="J7" s="237"/>
      <c r="K7" s="237"/>
      <c r="L7" s="237"/>
      <c r="M7" s="237"/>
    </row>
    <row r="8" spans="1:13" x14ac:dyDescent="0.3">
      <c r="A8" s="261">
        <v>2</v>
      </c>
      <c r="B8" s="232" t="s">
        <v>186</v>
      </c>
      <c r="C8" s="233" t="s">
        <v>207</v>
      </c>
      <c r="D8" s="238">
        <f>'xidi#2'!M156/1000</f>
        <v>0</v>
      </c>
      <c r="E8" s="235"/>
      <c r="F8" s="235"/>
      <c r="G8" s="235"/>
      <c r="H8" s="236">
        <f t="shared" ref="H8:H19" si="0">D8</f>
        <v>0</v>
      </c>
      <c r="I8" s="239"/>
      <c r="J8" s="230"/>
      <c r="K8" s="230"/>
      <c r="L8" s="230"/>
      <c r="M8" s="239"/>
    </row>
    <row r="9" spans="1:13" x14ac:dyDescent="0.3">
      <c r="A9" s="231">
        <v>3</v>
      </c>
      <c r="B9" s="232" t="s">
        <v>187</v>
      </c>
      <c r="C9" s="233" t="s">
        <v>208</v>
      </c>
      <c r="D9" s="238">
        <f>'xidi#3'!M158/1000</f>
        <v>0</v>
      </c>
      <c r="E9" s="235"/>
      <c r="F9" s="235"/>
      <c r="G9" s="235"/>
      <c r="H9" s="236">
        <f t="shared" si="0"/>
        <v>0</v>
      </c>
      <c r="I9" s="239"/>
      <c r="J9" s="230"/>
      <c r="K9" s="230"/>
      <c r="L9" s="230"/>
      <c r="M9" s="239"/>
    </row>
    <row r="10" spans="1:13" x14ac:dyDescent="0.3">
      <c r="A10" s="261">
        <v>4</v>
      </c>
      <c r="B10" s="232" t="s">
        <v>188</v>
      </c>
      <c r="C10" s="233" t="s">
        <v>209</v>
      </c>
      <c r="D10" s="238">
        <f>'xidi#4'!M154/1000</f>
        <v>0</v>
      </c>
      <c r="E10" s="235"/>
      <c r="F10" s="235"/>
      <c r="G10" s="235"/>
      <c r="H10" s="236">
        <f t="shared" si="0"/>
        <v>0</v>
      </c>
      <c r="I10" s="239"/>
      <c r="J10" s="230"/>
      <c r="K10" s="230"/>
      <c r="L10" s="230"/>
      <c r="M10" s="239"/>
    </row>
    <row r="11" spans="1:13" x14ac:dyDescent="0.3">
      <c r="A11" s="231">
        <v>5</v>
      </c>
      <c r="B11" s="232" t="s">
        <v>189</v>
      </c>
      <c r="C11" s="233" t="s">
        <v>210</v>
      </c>
      <c r="D11" s="238">
        <f>'xidi#5'!M118/1000</f>
        <v>0</v>
      </c>
      <c r="E11" s="235"/>
      <c r="F11" s="235"/>
      <c r="G11" s="235"/>
      <c r="H11" s="236">
        <f t="shared" si="0"/>
        <v>0</v>
      </c>
      <c r="I11" s="239"/>
      <c r="J11" s="230"/>
      <c r="K11" s="230"/>
      <c r="L11" s="230"/>
      <c r="M11" s="239"/>
    </row>
    <row r="12" spans="1:13" x14ac:dyDescent="0.3">
      <c r="A12" s="261">
        <v>6</v>
      </c>
      <c r="B12" s="232" t="s">
        <v>190</v>
      </c>
      <c r="C12" s="233" t="s">
        <v>199</v>
      </c>
      <c r="D12" s="238">
        <f>'xidi#6'!M158/1000</f>
        <v>0</v>
      </c>
      <c r="E12" s="235"/>
      <c r="F12" s="235"/>
      <c r="G12" s="235"/>
      <c r="H12" s="236">
        <f t="shared" si="0"/>
        <v>0</v>
      </c>
      <c r="I12" s="239"/>
      <c r="J12" s="230"/>
      <c r="K12" s="230"/>
      <c r="L12" s="230"/>
      <c r="M12" s="239"/>
    </row>
    <row r="13" spans="1:13" x14ac:dyDescent="0.3">
      <c r="A13" s="231">
        <v>7</v>
      </c>
      <c r="B13" s="232" t="s">
        <v>191</v>
      </c>
      <c r="C13" s="233" t="s">
        <v>200</v>
      </c>
      <c r="D13" s="238">
        <f>'xidi#7'!M116/1000</f>
        <v>0</v>
      </c>
      <c r="E13" s="235"/>
      <c r="F13" s="235"/>
      <c r="G13" s="235"/>
      <c r="H13" s="236">
        <f t="shared" si="0"/>
        <v>0</v>
      </c>
      <c r="I13" s="239"/>
      <c r="J13" s="230"/>
      <c r="K13" s="230"/>
      <c r="L13" s="230"/>
      <c r="M13" s="239"/>
    </row>
    <row r="14" spans="1:13" x14ac:dyDescent="0.3">
      <c r="A14" s="261">
        <v>8</v>
      </c>
      <c r="B14" s="232" t="s">
        <v>192</v>
      </c>
      <c r="C14" s="233" t="s">
        <v>201</v>
      </c>
      <c r="D14" s="238">
        <f>'x#8'!M151/1000</f>
        <v>0</v>
      </c>
      <c r="E14" s="235"/>
      <c r="F14" s="235"/>
      <c r="G14" s="235"/>
      <c r="H14" s="236">
        <f t="shared" si="0"/>
        <v>0</v>
      </c>
      <c r="I14" s="239"/>
      <c r="J14" s="230"/>
      <c r="K14" s="230"/>
      <c r="L14" s="230"/>
      <c r="M14" s="239"/>
    </row>
    <row r="15" spans="1:13" x14ac:dyDescent="0.3">
      <c r="A15" s="231">
        <v>9</v>
      </c>
      <c r="B15" s="232" t="s">
        <v>193</v>
      </c>
      <c r="C15" s="233" t="s">
        <v>202</v>
      </c>
      <c r="D15" s="238">
        <f>xidi9!M114/1000</f>
        <v>0</v>
      </c>
      <c r="E15" s="235"/>
      <c r="F15" s="235"/>
      <c r="G15" s="235"/>
      <c r="H15" s="236">
        <f t="shared" si="0"/>
        <v>0</v>
      </c>
      <c r="I15" s="239"/>
      <c r="J15" s="230"/>
      <c r="K15" s="230"/>
      <c r="L15" s="230"/>
      <c r="M15" s="239"/>
    </row>
    <row r="16" spans="1:13" x14ac:dyDescent="0.3">
      <c r="A16" s="261">
        <v>10</v>
      </c>
      <c r="B16" s="232" t="s">
        <v>194</v>
      </c>
      <c r="C16" s="233" t="s">
        <v>203</v>
      </c>
      <c r="D16" s="238">
        <f>xidi10!M113/1000</f>
        <v>0</v>
      </c>
      <c r="E16" s="235"/>
      <c r="F16" s="235"/>
      <c r="G16" s="235"/>
      <c r="H16" s="236">
        <f t="shared" si="0"/>
        <v>0</v>
      </c>
      <c r="I16" s="239"/>
      <c r="J16" s="230"/>
      <c r="K16" s="230"/>
      <c r="L16" s="230"/>
      <c r="M16" s="239"/>
    </row>
    <row r="17" spans="1:13" x14ac:dyDescent="0.3">
      <c r="A17" s="231">
        <v>11</v>
      </c>
      <c r="B17" s="232" t="s">
        <v>195</v>
      </c>
      <c r="C17" s="233" t="s">
        <v>204</v>
      </c>
      <c r="D17" s="238">
        <f>xidi11!M113/1000</f>
        <v>0</v>
      </c>
      <c r="E17" s="235"/>
      <c r="F17" s="235"/>
      <c r="G17" s="235"/>
      <c r="H17" s="236">
        <f t="shared" si="0"/>
        <v>0</v>
      </c>
      <c r="I17" s="239"/>
      <c r="J17" s="230"/>
      <c r="K17" s="230"/>
      <c r="L17" s="230"/>
      <c r="M17" s="239"/>
    </row>
    <row r="18" spans="1:13" x14ac:dyDescent="0.3">
      <c r="A18" s="261">
        <v>12</v>
      </c>
      <c r="B18" s="358" t="s">
        <v>196</v>
      </c>
      <c r="C18" s="359" t="s">
        <v>205</v>
      </c>
      <c r="D18" s="360">
        <f>'xidi#12'!M113/1000</f>
        <v>0</v>
      </c>
      <c r="E18" s="361"/>
      <c r="F18" s="361"/>
      <c r="G18" s="361"/>
      <c r="H18" s="236">
        <f t="shared" si="0"/>
        <v>0</v>
      </c>
      <c r="I18" s="239"/>
      <c r="J18" s="230"/>
      <c r="K18" s="230"/>
      <c r="L18" s="230"/>
      <c r="M18" s="239"/>
    </row>
    <row r="19" spans="1:13" x14ac:dyDescent="0.3">
      <c r="A19" s="231">
        <v>13</v>
      </c>
      <c r="B19" s="232" t="s">
        <v>197</v>
      </c>
      <c r="C19" s="233" t="s">
        <v>206</v>
      </c>
      <c r="D19" s="238">
        <f>'xidi#13'!M113/1000</f>
        <v>0</v>
      </c>
      <c r="E19" s="235"/>
      <c r="F19" s="235"/>
      <c r="G19" s="235"/>
      <c r="H19" s="236">
        <f t="shared" si="0"/>
        <v>0</v>
      </c>
      <c r="I19" s="239"/>
      <c r="J19" s="230"/>
      <c r="K19" s="230"/>
      <c r="L19" s="230"/>
      <c r="M19" s="239"/>
    </row>
    <row r="20" spans="1:13" ht="10.15" customHeight="1" x14ac:dyDescent="0.3">
      <c r="A20" s="240"/>
      <c r="B20" s="241"/>
      <c r="C20" s="242" t="s">
        <v>166</v>
      </c>
      <c r="D20" s="243">
        <f>SUM(D7:D19)</f>
        <v>0</v>
      </c>
      <c r="E20" s="244"/>
      <c r="F20" s="244"/>
      <c r="G20" s="244"/>
      <c r="H20" s="243">
        <f>SUM(H7:H19)</f>
        <v>0</v>
      </c>
      <c r="J20" s="245"/>
    </row>
    <row r="21" spans="1:13" x14ac:dyDescent="0.3">
      <c r="A21" s="225"/>
      <c r="B21" s="227"/>
      <c r="C21" s="305" t="s">
        <v>167</v>
      </c>
      <c r="D21" s="246">
        <v>0.05</v>
      </c>
      <c r="E21" s="247"/>
      <c r="F21" s="247"/>
      <c r="G21" s="247"/>
      <c r="H21" s="248">
        <f>H20*0.05</f>
        <v>0</v>
      </c>
    </row>
    <row r="22" spans="1:13" ht="13.15" customHeight="1" x14ac:dyDescent="0.3">
      <c r="A22" s="225"/>
      <c r="B22" s="227"/>
      <c r="C22" s="249" t="s">
        <v>166</v>
      </c>
      <c r="D22" s="246"/>
      <c r="E22" s="247"/>
      <c r="F22" s="247"/>
      <c r="G22" s="247"/>
      <c r="H22" s="250">
        <f>H21+H20</f>
        <v>0</v>
      </c>
    </row>
    <row r="23" spans="1:13" x14ac:dyDescent="0.3">
      <c r="A23" s="225"/>
      <c r="B23" s="227"/>
      <c r="C23" s="306" t="s">
        <v>168</v>
      </c>
      <c r="D23" s="246">
        <v>0.18</v>
      </c>
      <c r="E23" s="247"/>
      <c r="F23" s="247"/>
      <c r="G23" s="251"/>
      <c r="H23" s="248">
        <f>H22*0.18</f>
        <v>0</v>
      </c>
    </row>
    <row r="24" spans="1:13" ht="12.6" customHeight="1" x14ac:dyDescent="0.3">
      <c r="A24" s="240"/>
      <c r="B24" s="241"/>
      <c r="C24" s="252" t="s">
        <v>169</v>
      </c>
      <c r="D24" s="253"/>
      <c r="E24" s="253"/>
      <c r="F24" s="253"/>
      <c r="G24" s="254"/>
      <c r="H24" s="243">
        <f>H23+H22</f>
        <v>0</v>
      </c>
    </row>
    <row r="25" spans="1:13" x14ac:dyDescent="0.3">
      <c r="C25" s="257"/>
      <c r="D25" s="374"/>
      <c r="E25" s="374"/>
      <c r="F25" s="374"/>
    </row>
    <row r="27" spans="1:13" s="256" customFormat="1" x14ac:dyDescent="0.3">
      <c r="A27" s="375"/>
      <c r="C27" s="259"/>
      <c r="D27" s="260"/>
      <c r="E27" s="1"/>
      <c r="F27" s="1"/>
      <c r="G27" s="1"/>
      <c r="H27" s="258"/>
      <c r="I27" s="1"/>
      <c r="J27" s="1"/>
      <c r="K27" s="1"/>
      <c r="L27" s="1"/>
      <c r="M27" s="1"/>
    </row>
    <row r="28" spans="1:13" s="256" customFormat="1" x14ac:dyDescent="0.3">
      <c r="A28" s="375"/>
      <c r="C28" s="259"/>
      <c r="D28" s="260"/>
      <c r="E28" s="1"/>
      <c r="F28" s="1"/>
      <c r="G28" s="1"/>
      <c r="H28" s="258"/>
      <c r="I28" s="1"/>
      <c r="J28" s="1"/>
      <c r="K28" s="1"/>
      <c r="L28" s="1"/>
      <c r="M28" s="1"/>
    </row>
    <row r="29" spans="1:13" s="256" customFormat="1" x14ac:dyDescent="0.3">
      <c r="A29" s="375"/>
      <c r="C29" s="259"/>
      <c r="D29" s="260"/>
      <c r="E29" s="1"/>
      <c r="F29" s="1"/>
      <c r="G29" s="1"/>
      <c r="H29" s="258"/>
      <c r="I29" s="1"/>
      <c r="J29" s="1"/>
      <c r="K29" s="1"/>
      <c r="L29" s="1"/>
      <c r="M29" s="1"/>
    </row>
    <row r="30" spans="1:13" s="256" customFormat="1" x14ac:dyDescent="0.3">
      <c r="A30" s="375"/>
      <c r="C30" s="259"/>
      <c r="D30" s="260"/>
      <c r="E30" s="1"/>
      <c r="F30" s="1"/>
      <c r="G30" s="1"/>
      <c r="H30" s="258"/>
      <c r="I30" s="1"/>
      <c r="J30" s="1"/>
      <c r="K30" s="1"/>
      <c r="L30" s="1"/>
      <c r="M30" s="1"/>
    </row>
    <row r="31" spans="1:13" s="256" customFormat="1" x14ac:dyDescent="0.3">
      <c r="A31" s="375"/>
      <c r="C31" s="259"/>
      <c r="D31" s="260"/>
      <c r="E31" s="1"/>
      <c r="F31" s="1"/>
      <c r="G31" s="1"/>
      <c r="H31" s="258"/>
      <c r="I31" s="1"/>
      <c r="J31" s="1"/>
      <c r="K31" s="1"/>
      <c r="L31" s="1"/>
      <c r="M31" s="1"/>
    </row>
    <row r="32" spans="1:13" s="256" customFormat="1" x14ac:dyDescent="0.3">
      <c r="A32" s="375"/>
      <c r="C32" s="259"/>
      <c r="D32" s="260"/>
      <c r="E32" s="1"/>
      <c r="F32" s="1"/>
      <c r="G32" s="1"/>
      <c r="H32" s="258"/>
      <c r="I32" s="1"/>
      <c r="J32" s="1"/>
      <c r="K32" s="1"/>
      <c r="L32" s="1"/>
      <c r="M32" s="1"/>
    </row>
    <row r="33" spans="1:13" s="256" customFormat="1" x14ac:dyDescent="0.3">
      <c r="A33" s="375"/>
      <c r="C33" s="259"/>
      <c r="D33" s="260"/>
      <c r="E33" s="1"/>
      <c r="F33" s="1"/>
      <c r="G33" s="1"/>
      <c r="H33" s="258"/>
      <c r="I33" s="1"/>
      <c r="J33" s="1"/>
      <c r="K33" s="1"/>
      <c r="L33" s="1"/>
      <c r="M33" s="1"/>
    </row>
    <row r="34" spans="1:13" s="256" customFormat="1" x14ac:dyDescent="0.3">
      <c r="A34" s="375"/>
      <c r="C34" s="259"/>
      <c r="D34" s="260"/>
      <c r="E34" s="1"/>
      <c r="F34" s="1"/>
      <c r="G34" s="1"/>
      <c r="H34" s="258"/>
      <c r="I34" s="1"/>
      <c r="J34" s="1"/>
      <c r="K34" s="1"/>
      <c r="L34" s="1"/>
      <c r="M34" s="1"/>
    </row>
  </sheetData>
  <mergeCells count="11">
    <mergeCell ref="D25:F25"/>
    <mergeCell ref="A27:A34"/>
    <mergeCell ref="A1:H1"/>
    <mergeCell ref="A2:H2"/>
    <mergeCell ref="A3:E3"/>
    <mergeCell ref="F3:G3"/>
    <mergeCell ref="A4:A5"/>
    <mergeCell ref="B4:B5"/>
    <mergeCell ref="C4:C5"/>
    <mergeCell ref="D4:G4"/>
    <mergeCell ref="H4:H5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6"/>
  <sheetViews>
    <sheetView view="pageBreakPreview" topLeftCell="A94" zoomScaleNormal="100" zoomScaleSheetLayoutView="100" workbookViewId="0">
      <selection activeCell="L107" activeCellId="2" sqref="H107 J107 L107"/>
    </sheetView>
  </sheetViews>
  <sheetFormatPr defaultRowHeight="15" x14ac:dyDescent="0.25"/>
  <cols>
    <col min="1" max="1" width="3" bestFit="1" customWidth="1"/>
    <col min="2" max="2" width="9" customWidth="1"/>
    <col min="3" max="3" width="31.28515625" customWidth="1"/>
    <col min="4" max="4" width="8.28515625" customWidth="1"/>
    <col min="5" max="5" width="7.42578125" bestFit="1" customWidth="1"/>
    <col min="6" max="6" width="9" bestFit="1" customWidth="1"/>
    <col min="7" max="7" width="7.42578125" bestFit="1" customWidth="1"/>
    <col min="8" max="8" width="9.7109375" bestFit="1" customWidth="1"/>
    <col min="9" max="9" width="7.28515625" bestFit="1" customWidth="1"/>
    <col min="10" max="10" width="9.28515625" bestFit="1" customWidth="1"/>
    <col min="12" max="12" width="9.28515625" bestFit="1" customWidth="1"/>
    <col min="13" max="13" width="11.42578125" customWidth="1"/>
  </cols>
  <sheetData>
    <row r="1" spans="1:13" ht="45" customHeight="1" x14ac:dyDescent="0.25">
      <c r="A1" s="392" t="s">
        <v>2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</row>
    <row r="2" spans="1:13" ht="18" x14ac:dyDescent="0.25">
      <c r="A2" s="394" t="s">
        <v>179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</row>
    <row r="3" spans="1:13" ht="18" x14ac:dyDescent="0.25">
      <c r="A3" s="395" t="s">
        <v>219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</row>
    <row r="4" spans="1:13" ht="14.45" customHeight="1" x14ac:dyDescent="0.25">
      <c r="A4" s="408"/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</row>
    <row r="5" spans="1:13" ht="28.15" customHeight="1" x14ac:dyDescent="0.25">
      <c r="A5" s="396" t="s">
        <v>3</v>
      </c>
      <c r="B5" s="397" t="s">
        <v>4</v>
      </c>
      <c r="C5" s="397" t="s">
        <v>5</v>
      </c>
      <c r="D5" s="399" t="s">
        <v>6</v>
      </c>
      <c r="E5" s="399" t="s">
        <v>7</v>
      </c>
      <c r="F5" s="399"/>
      <c r="G5" s="398" t="s">
        <v>8</v>
      </c>
      <c r="H5" s="398"/>
      <c r="I5" s="400" t="s">
        <v>9</v>
      </c>
      <c r="J5" s="400"/>
      <c r="K5" s="397" t="s">
        <v>10</v>
      </c>
      <c r="L5" s="398"/>
      <c r="M5" s="398" t="s">
        <v>11</v>
      </c>
    </row>
    <row r="6" spans="1:13" ht="49.15" customHeight="1" x14ac:dyDescent="0.25">
      <c r="A6" s="396"/>
      <c r="B6" s="397"/>
      <c r="C6" s="398"/>
      <c r="D6" s="399"/>
      <c r="E6" s="2" t="s">
        <v>12</v>
      </c>
      <c r="F6" s="3" t="s">
        <v>13</v>
      </c>
      <c r="G6" s="4" t="s">
        <v>14</v>
      </c>
      <c r="H6" s="5" t="s">
        <v>11</v>
      </c>
      <c r="I6" s="4" t="s">
        <v>14</v>
      </c>
      <c r="J6" s="5" t="s">
        <v>11</v>
      </c>
      <c r="K6" s="4" t="s">
        <v>14</v>
      </c>
      <c r="L6" s="5" t="s">
        <v>11</v>
      </c>
      <c r="M6" s="398"/>
    </row>
    <row r="7" spans="1:13" ht="16.5" customHeight="1" x14ac:dyDescent="0.25">
      <c r="A7" s="106">
        <v>1</v>
      </c>
      <c r="B7" s="105">
        <v>2</v>
      </c>
      <c r="C7" s="106">
        <v>3</v>
      </c>
      <c r="D7" s="105">
        <v>4</v>
      </c>
      <c r="E7" s="106">
        <v>5</v>
      </c>
      <c r="F7" s="105">
        <v>6</v>
      </c>
      <c r="G7" s="106">
        <v>7</v>
      </c>
      <c r="H7" s="105">
        <v>8</v>
      </c>
      <c r="I7" s="106">
        <v>9</v>
      </c>
      <c r="J7" s="105">
        <v>10</v>
      </c>
      <c r="K7" s="106">
        <v>11</v>
      </c>
      <c r="L7" s="105">
        <v>12</v>
      </c>
      <c r="M7" s="106">
        <v>13</v>
      </c>
    </row>
    <row r="8" spans="1:13" ht="16.5" customHeight="1" x14ac:dyDescent="0.25">
      <c r="A8" s="113"/>
      <c r="B8" s="404" t="s">
        <v>101</v>
      </c>
      <c r="C8" s="404"/>
      <c r="D8" s="404"/>
      <c r="E8" s="404"/>
      <c r="F8" s="114"/>
      <c r="G8" s="115"/>
      <c r="H8" s="114"/>
      <c r="I8" s="115"/>
      <c r="J8" s="114"/>
      <c r="K8" s="115"/>
      <c r="L8" s="114"/>
      <c r="M8" s="116"/>
    </row>
    <row r="9" spans="1:13" ht="45" x14ac:dyDescent="0.25">
      <c r="A9" s="405">
        <v>1</v>
      </c>
      <c r="B9" s="299" t="s">
        <v>264</v>
      </c>
      <c r="C9" s="31" t="s">
        <v>96</v>
      </c>
      <c r="D9" s="30" t="s">
        <v>16</v>
      </c>
      <c r="E9" s="32"/>
      <c r="F9" s="98">
        <v>21</v>
      </c>
      <c r="G9" s="17"/>
      <c r="H9" s="18"/>
      <c r="I9" s="25"/>
      <c r="J9" s="25"/>
      <c r="K9" s="25"/>
      <c r="L9" s="25"/>
      <c r="M9" s="25"/>
    </row>
    <row r="10" spans="1:13" x14ac:dyDescent="0.25">
      <c r="A10" s="405"/>
      <c r="B10" s="300"/>
      <c r="C10" s="13" t="s">
        <v>17</v>
      </c>
      <c r="D10" s="99" t="s">
        <v>18</v>
      </c>
      <c r="E10" s="16">
        <v>1.9800000000000002E-2</v>
      </c>
      <c r="F10" s="15">
        <f>F9*E10</f>
        <v>0.41580000000000006</v>
      </c>
      <c r="G10" s="18"/>
      <c r="H10" s="18"/>
      <c r="I10" s="363"/>
      <c r="J10" s="18">
        <f>F10*I10</f>
        <v>0</v>
      </c>
      <c r="K10" s="18"/>
      <c r="L10" s="18"/>
      <c r="M10" s="25">
        <f t="shared" ref="M10:M11" si="0">L10+J10+H10</f>
        <v>0</v>
      </c>
    </row>
    <row r="11" spans="1:13" ht="45" x14ac:dyDescent="0.25">
      <c r="A11" s="407"/>
      <c r="B11" s="301" t="s">
        <v>93</v>
      </c>
      <c r="C11" s="20" t="s">
        <v>92</v>
      </c>
      <c r="D11" s="100" t="s">
        <v>36</v>
      </c>
      <c r="E11" s="16">
        <v>4.4400000000000002E-2</v>
      </c>
      <c r="F11" s="15">
        <f>F9*E11</f>
        <v>0.93240000000000001</v>
      </c>
      <c r="G11" s="18"/>
      <c r="H11" s="18"/>
      <c r="I11" s="18"/>
      <c r="J11" s="18"/>
      <c r="K11" s="363"/>
      <c r="L11" s="25">
        <f>F11*K11</f>
        <v>0</v>
      </c>
      <c r="M11" s="25">
        <f t="shared" si="0"/>
        <v>0</v>
      </c>
    </row>
    <row r="12" spans="1:13" ht="45" x14ac:dyDescent="0.25">
      <c r="A12" s="406">
        <v>2</v>
      </c>
      <c r="B12" s="299" t="s">
        <v>265</v>
      </c>
      <c r="C12" s="31" t="s">
        <v>25</v>
      </c>
      <c r="D12" s="30" t="s">
        <v>16</v>
      </c>
      <c r="E12" s="32"/>
      <c r="F12" s="98">
        <v>1</v>
      </c>
      <c r="G12" s="17"/>
      <c r="H12" s="18"/>
      <c r="I12" s="25"/>
      <c r="J12" s="25"/>
      <c r="K12" s="25"/>
      <c r="L12" s="25"/>
      <c r="M12" s="25">
        <f t="shared" ref="M12:M18" si="1">L12+J12+H12</f>
        <v>0</v>
      </c>
    </row>
    <row r="13" spans="1:13" x14ac:dyDescent="0.25">
      <c r="A13" s="407"/>
      <c r="B13" s="302"/>
      <c r="C13" s="20" t="s">
        <v>17</v>
      </c>
      <c r="D13" s="34" t="s">
        <v>18</v>
      </c>
      <c r="E13" s="35">
        <v>2.472</v>
      </c>
      <c r="F13" s="16">
        <f>F12*E13</f>
        <v>2.472</v>
      </c>
      <c r="G13" s="17"/>
      <c r="H13" s="18"/>
      <c r="I13" s="363"/>
      <c r="J13" s="25">
        <f>F13*I13</f>
        <v>0</v>
      </c>
      <c r="K13" s="25"/>
      <c r="L13" s="25"/>
      <c r="M13" s="25">
        <f t="shared" si="1"/>
        <v>0</v>
      </c>
    </row>
    <row r="14" spans="1:13" ht="45" x14ac:dyDescent="0.25">
      <c r="A14" s="406">
        <v>3</v>
      </c>
      <c r="B14" s="299" t="s">
        <v>292</v>
      </c>
      <c r="C14" s="31" t="s">
        <v>98</v>
      </c>
      <c r="D14" s="30" t="s">
        <v>16</v>
      </c>
      <c r="E14" s="32"/>
      <c r="F14" s="98">
        <v>19</v>
      </c>
      <c r="G14" s="17"/>
      <c r="H14" s="18"/>
      <c r="I14" s="25"/>
      <c r="J14" s="25"/>
      <c r="K14" s="25"/>
      <c r="L14" s="25"/>
      <c r="M14" s="25"/>
    </row>
    <row r="15" spans="1:13" x14ac:dyDescent="0.25">
      <c r="A15" s="405"/>
      <c r="B15" s="300"/>
      <c r="C15" s="13" t="s">
        <v>17</v>
      </c>
      <c r="D15" s="99" t="s">
        <v>18</v>
      </c>
      <c r="E15" s="16">
        <v>2.58E-2</v>
      </c>
      <c r="F15" s="16">
        <f>F14*E15</f>
        <v>0.49020000000000002</v>
      </c>
      <c r="G15" s="18"/>
      <c r="H15" s="18"/>
      <c r="I15" s="363"/>
      <c r="J15" s="18">
        <f>F15*I15</f>
        <v>0</v>
      </c>
      <c r="K15" s="18"/>
      <c r="L15" s="18"/>
      <c r="M15" s="25">
        <f t="shared" ref="M15:M16" si="2">L15+J15+H15</f>
        <v>0</v>
      </c>
    </row>
    <row r="16" spans="1:13" ht="45" x14ac:dyDescent="0.25">
      <c r="A16" s="407"/>
      <c r="B16" s="301" t="s">
        <v>93</v>
      </c>
      <c r="C16" s="20" t="s">
        <v>92</v>
      </c>
      <c r="D16" s="100" t="s">
        <v>36</v>
      </c>
      <c r="E16" s="16">
        <v>5.7829999999999999E-2</v>
      </c>
      <c r="F16" s="15">
        <f>F14*E16</f>
        <v>1.09877</v>
      </c>
      <c r="G16" s="18"/>
      <c r="H16" s="18"/>
      <c r="I16" s="18"/>
      <c r="J16" s="18"/>
      <c r="K16" s="363"/>
      <c r="L16" s="25">
        <f>F16*K16</f>
        <v>0</v>
      </c>
      <c r="M16" s="25">
        <f t="shared" si="2"/>
        <v>0</v>
      </c>
    </row>
    <row r="17" spans="1:13" ht="45" x14ac:dyDescent="0.25">
      <c r="A17" s="406">
        <v>4</v>
      </c>
      <c r="B17" s="299" t="s">
        <v>266</v>
      </c>
      <c r="C17" s="31" t="s">
        <v>87</v>
      </c>
      <c r="D17" s="30" t="s">
        <v>16</v>
      </c>
      <c r="E17" s="32"/>
      <c r="F17" s="98">
        <v>1</v>
      </c>
      <c r="G17" s="17"/>
      <c r="H17" s="18"/>
      <c r="I17" s="25"/>
      <c r="J17" s="25"/>
      <c r="K17" s="25"/>
      <c r="L17" s="25"/>
      <c r="M17" s="25">
        <f t="shared" si="1"/>
        <v>0</v>
      </c>
    </row>
    <row r="18" spans="1:13" x14ac:dyDescent="0.25">
      <c r="A18" s="407"/>
      <c r="B18" s="302"/>
      <c r="C18" s="20" t="s">
        <v>17</v>
      </c>
      <c r="D18" s="34" t="s">
        <v>18</v>
      </c>
      <c r="E18" s="35">
        <v>3.5880000000000001</v>
      </c>
      <c r="F18" s="15">
        <f>F17*E18</f>
        <v>3.5880000000000001</v>
      </c>
      <c r="G18" s="17"/>
      <c r="H18" s="18"/>
      <c r="I18" s="363"/>
      <c r="J18" s="25">
        <f>F18*I18</f>
        <v>0</v>
      </c>
      <c r="K18" s="25"/>
      <c r="L18" s="25"/>
      <c r="M18" s="25">
        <f t="shared" si="1"/>
        <v>0</v>
      </c>
    </row>
    <row r="19" spans="1:13" ht="30" x14ac:dyDescent="0.25">
      <c r="A19" s="406">
        <v>5</v>
      </c>
      <c r="B19" s="9" t="s">
        <v>288</v>
      </c>
      <c r="C19" s="36" t="s">
        <v>26</v>
      </c>
      <c r="D19" s="308" t="s">
        <v>16</v>
      </c>
      <c r="E19" s="35"/>
      <c r="F19" s="262">
        <v>40</v>
      </c>
      <c r="G19" s="17"/>
      <c r="H19" s="18"/>
      <c r="I19" s="25"/>
      <c r="J19" s="25"/>
      <c r="K19" s="25"/>
      <c r="L19" s="25"/>
      <c r="M19" s="25"/>
    </row>
    <row r="20" spans="1:13" x14ac:dyDescent="0.25">
      <c r="A20" s="407"/>
      <c r="B20" s="33"/>
      <c r="C20" s="20" t="s">
        <v>229</v>
      </c>
      <c r="D20" s="27" t="s">
        <v>106</v>
      </c>
      <c r="E20" s="28">
        <v>1.7</v>
      </c>
      <c r="F20" s="15">
        <f>F19*E20</f>
        <v>68</v>
      </c>
      <c r="G20" s="17"/>
      <c r="H20" s="57"/>
      <c r="I20" s="25"/>
      <c r="J20" s="25"/>
      <c r="K20" s="363"/>
      <c r="L20" s="25">
        <f>K20*F20</f>
        <v>0</v>
      </c>
      <c r="M20" s="25">
        <f t="shared" ref="M20:M64" si="3">L20+J20+H20</f>
        <v>0</v>
      </c>
    </row>
    <row r="21" spans="1:13" ht="30" x14ac:dyDescent="0.25">
      <c r="A21" s="386">
        <v>6</v>
      </c>
      <c r="B21" s="299" t="s">
        <v>293</v>
      </c>
      <c r="C21" s="31" t="s">
        <v>99</v>
      </c>
      <c r="D21" s="308" t="s">
        <v>28</v>
      </c>
      <c r="E21" s="39"/>
      <c r="F21" s="162">
        <v>29</v>
      </c>
      <c r="G21" s="17"/>
      <c r="H21" s="18"/>
      <c r="I21" s="25"/>
      <c r="J21" s="25"/>
      <c r="K21" s="25"/>
      <c r="L21" s="25"/>
      <c r="M21" s="25">
        <f t="shared" si="3"/>
        <v>0</v>
      </c>
    </row>
    <row r="22" spans="1:13" x14ac:dyDescent="0.25">
      <c r="A22" s="388"/>
      <c r="B22" s="303" t="s">
        <v>100</v>
      </c>
      <c r="C22" s="20" t="s">
        <v>17</v>
      </c>
      <c r="D22" s="100" t="s">
        <v>36</v>
      </c>
      <c r="E22" s="311">
        <v>1.1050000000000001E-2</v>
      </c>
      <c r="F22" s="100">
        <f>E22*F21</f>
        <v>0.32045000000000001</v>
      </c>
      <c r="G22" s="17"/>
      <c r="H22" s="18"/>
      <c r="I22" s="25"/>
      <c r="J22" s="25">
        <f>F22*I22</f>
        <v>0</v>
      </c>
      <c r="K22" s="363"/>
      <c r="L22" s="25">
        <f>F22*K22</f>
        <v>0</v>
      </c>
      <c r="M22" s="25">
        <f t="shared" si="3"/>
        <v>0</v>
      </c>
    </row>
    <row r="23" spans="1:13" ht="30" x14ac:dyDescent="0.25">
      <c r="A23" s="386">
        <v>7</v>
      </c>
      <c r="B23" s="9" t="s">
        <v>267</v>
      </c>
      <c r="C23" s="31" t="s">
        <v>29</v>
      </c>
      <c r="D23" s="308" t="s">
        <v>28</v>
      </c>
      <c r="E23" s="39"/>
      <c r="F23" s="162">
        <v>13</v>
      </c>
      <c r="G23" s="17"/>
      <c r="H23" s="18"/>
      <c r="I23" s="25"/>
      <c r="J23" s="25"/>
      <c r="K23" s="25"/>
      <c r="L23" s="25"/>
      <c r="M23" s="25">
        <f t="shared" si="3"/>
        <v>0</v>
      </c>
    </row>
    <row r="24" spans="1:13" x14ac:dyDescent="0.25">
      <c r="A24" s="388"/>
      <c r="B24" s="40"/>
      <c r="C24" s="20" t="s">
        <v>17</v>
      </c>
      <c r="D24" s="34" t="s">
        <v>18</v>
      </c>
      <c r="E24" s="311">
        <v>1.8480000000000001</v>
      </c>
      <c r="F24" s="100">
        <f>E24*F23</f>
        <v>24.024000000000001</v>
      </c>
      <c r="G24" s="17"/>
      <c r="H24" s="18"/>
      <c r="I24" s="363"/>
      <c r="J24" s="25">
        <f>F24*I24</f>
        <v>0</v>
      </c>
      <c r="K24" s="25"/>
      <c r="L24" s="25"/>
      <c r="M24" s="25">
        <f t="shared" si="3"/>
        <v>0</v>
      </c>
    </row>
    <row r="25" spans="1:13" ht="45" x14ac:dyDescent="0.25">
      <c r="A25" s="386">
        <v>8</v>
      </c>
      <c r="B25" s="9" t="s">
        <v>289</v>
      </c>
      <c r="C25" s="31" t="s">
        <v>30</v>
      </c>
      <c r="D25" s="308" t="s">
        <v>28</v>
      </c>
      <c r="E25" s="30"/>
      <c r="F25" s="194">
        <v>0.7</v>
      </c>
      <c r="G25" s="17"/>
      <c r="H25" s="18"/>
      <c r="I25" s="25"/>
      <c r="J25" s="25"/>
      <c r="K25" s="25"/>
      <c r="L25" s="25"/>
      <c r="M25" s="25">
        <f t="shared" si="3"/>
        <v>0</v>
      </c>
    </row>
    <row r="26" spans="1:13" x14ac:dyDescent="0.25">
      <c r="A26" s="387"/>
      <c r="B26" s="42"/>
      <c r="C26" s="20" t="s">
        <v>17</v>
      </c>
      <c r="D26" s="34" t="s">
        <v>18</v>
      </c>
      <c r="E26" s="23">
        <v>2.6160000000000001</v>
      </c>
      <c r="F26" s="352">
        <f>F25*E26</f>
        <v>1.8311999999999999</v>
      </c>
      <c r="G26" s="17"/>
      <c r="H26" s="18"/>
      <c r="I26" s="364"/>
      <c r="J26" s="43">
        <f>F26*I26</f>
        <v>0</v>
      </c>
      <c r="K26" s="25"/>
      <c r="L26" s="25"/>
      <c r="M26" s="25">
        <f t="shared" si="3"/>
        <v>0</v>
      </c>
    </row>
    <row r="27" spans="1:13" x14ac:dyDescent="0.25">
      <c r="A27" s="387"/>
      <c r="B27" s="42"/>
      <c r="C27" s="20" t="s">
        <v>19</v>
      </c>
      <c r="D27" s="21" t="s">
        <v>20</v>
      </c>
      <c r="E27" s="23">
        <v>0.13800000000000001</v>
      </c>
      <c r="F27" s="352">
        <f>F25*E27</f>
        <v>9.6600000000000005E-2</v>
      </c>
      <c r="G27" s="17"/>
      <c r="H27" s="18"/>
      <c r="I27" s="25"/>
      <c r="J27" s="25"/>
      <c r="K27" s="363"/>
      <c r="L27" s="25">
        <f>F27*K27</f>
        <v>0</v>
      </c>
      <c r="M27" s="25">
        <f t="shared" si="3"/>
        <v>0</v>
      </c>
    </row>
    <row r="28" spans="1:13" ht="22.5" x14ac:dyDescent="0.25">
      <c r="A28" s="387"/>
      <c r="B28" s="44" t="s">
        <v>240</v>
      </c>
      <c r="C28" s="45" t="s">
        <v>32</v>
      </c>
      <c r="D28" s="46" t="s">
        <v>28</v>
      </c>
      <c r="E28" s="47">
        <v>1.39</v>
      </c>
      <c r="F28" s="195">
        <f>F25*E28</f>
        <v>0.97299999999999986</v>
      </c>
      <c r="G28" s="365"/>
      <c r="H28" s="18">
        <f t="shared" ref="H28" si="4">F28*G28</f>
        <v>0</v>
      </c>
      <c r="I28" s="25"/>
      <c r="J28" s="25"/>
      <c r="K28" s="25"/>
      <c r="L28" s="25"/>
      <c r="M28" s="25">
        <f t="shared" si="3"/>
        <v>0</v>
      </c>
    </row>
    <row r="29" spans="1:13" ht="45" x14ac:dyDescent="0.25">
      <c r="A29" s="386">
        <v>9</v>
      </c>
      <c r="B29" s="9" t="s">
        <v>270</v>
      </c>
      <c r="C29" s="49" t="s">
        <v>33</v>
      </c>
      <c r="D29" s="308" t="s">
        <v>28</v>
      </c>
      <c r="E29" s="29"/>
      <c r="F29" s="98">
        <v>14.53</v>
      </c>
      <c r="G29" s="17"/>
      <c r="H29" s="18"/>
      <c r="I29" s="25"/>
      <c r="J29" s="25"/>
      <c r="K29" s="25"/>
      <c r="L29" s="25"/>
      <c r="M29" s="25">
        <f t="shared" si="3"/>
        <v>0</v>
      </c>
    </row>
    <row r="30" spans="1:13" x14ac:dyDescent="0.25">
      <c r="A30" s="387"/>
      <c r="B30" s="51"/>
      <c r="C30" s="20" t="s">
        <v>17</v>
      </c>
      <c r="D30" s="34" t="s">
        <v>18</v>
      </c>
      <c r="E30" s="29">
        <v>3.8279999999999998</v>
      </c>
      <c r="F30" s="15">
        <f>F29*E30</f>
        <v>55.620839999999994</v>
      </c>
      <c r="G30" s="17"/>
      <c r="H30" s="18"/>
      <c r="I30" s="363"/>
      <c r="J30" s="25">
        <f>F30*I30</f>
        <v>0</v>
      </c>
      <c r="K30" s="25"/>
      <c r="L30" s="25"/>
      <c r="M30" s="25">
        <f t="shared" si="3"/>
        <v>0</v>
      </c>
    </row>
    <row r="31" spans="1:13" x14ac:dyDescent="0.25">
      <c r="A31" s="387"/>
      <c r="B31" s="51" t="s">
        <v>34</v>
      </c>
      <c r="C31" s="52" t="s">
        <v>35</v>
      </c>
      <c r="D31" s="53" t="s">
        <v>36</v>
      </c>
      <c r="E31" s="29">
        <v>0.51359999999999995</v>
      </c>
      <c r="F31" s="15">
        <f>F29*E31</f>
        <v>7.4626079999999986</v>
      </c>
      <c r="G31" s="17"/>
      <c r="H31" s="18"/>
      <c r="I31" s="25"/>
      <c r="J31" s="25"/>
      <c r="K31" s="363"/>
      <c r="L31" s="24">
        <f>F31*K31</f>
        <v>0</v>
      </c>
      <c r="M31" s="25">
        <f t="shared" si="3"/>
        <v>0</v>
      </c>
    </row>
    <row r="32" spans="1:13" ht="22.5" x14ac:dyDescent="0.25">
      <c r="A32" s="387"/>
      <c r="B32" s="51" t="s">
        <v>37</v>
      </c>
      <c r="C32" s="310" t="s">
        <v>38</v>
      </c>
      <c r="D32" s="56" t="s">
        <v>28</v>
      </c>
      <c r="E32" s="16">
        <v>1.02</v>
      </c>
      <c r="F32" s="15">
        <f>F29*E32</f>
        <v>14.820599999999999</v>
      </c>
      <c r="G32" s="365"/>
      <c r="H32" s="17">
        <f>F32*G32</f>
        <v>0</v>
      </c>
      <c r="I32" s="17"/>
      <c r="J32" s="17"/>
      <c r="K32" s="17"/>
      <c r="L32" s="17"/>
      <c r="M32" s="24">
        <f t="shared" si="3"/>
        <v>0</v>
      </c>
    </row>
    <row r="33" spans="1:13" x14ac:dyDescent="0.25">
      <c r="A33" s="387"/>
      <c r="B33" s="58"/>
      <c r="C33" s="309" t="s">
        <v>19</v>
      </c>
      <c r="D33" s="60" t="s">
        <v>20</v>
      </c>
      <c r="E33" s="16">
        <v>1.0056</v>
      </c>
      <c r="F33" s="15">
        <f>E33*F29</f>
        <v>14.611368000000001</v>
      </c>
      <c r="G33" s="17"/>
      <c r="H33" s="18"/>
      <c r="I33" s="18"/>
      <c r="J33" s="18"/>
      <c r="K33" s="364"/>
      <c r="L33" s="18">
        <f>F33*K33</f>
        <v>0</v>
      </c>
      <c r="M33" s="25">
        <f t="shared" si="3"/>
        <v>0</v>
      </c>
    </row>
    <row r="34" spans="1:13" ht="30" x14ac:dyDescent="0.25">
      <c r="A34" s="387"/>
      <c r="B34" s="51" t="s">
        <v>39</v>
      </c>
      <c r="C34" s="63" t="s">
        <v>40</v>
      </c>
      <c r="D34" s="27" t="s">
        <v>28</v>
      </c>
      <c r="E34" s="29">
        <v>9.7000000000000003E-3</v>
      </c>
      <c r="F34" s="15">
        <f>F29*E34</f>
        <v>0.14094100000000001</v>
      </c>
      <c r="G34" s="365"/>
      <c r="H34" s="18">
        <f>F34*G34</f>
        <v>0</v>
      </c>
      <c r="I34" s="18"/>
      <c r="J34" s="18"/>
      <c r="K34" s="18"/>
      <c r="L34" s="18"/>
      <c r="M34" s="25">
        <f t="shared" si="3"/>
        <v>0</v>
      </c>
    </row>
    <row r="35" spans="1:13" ht="22.5" x14ac:dyDescent="0.25">
      <c r="A35" s="387"/>
      <c r="B35" s="44" t="s">
        <v>41</v>
      </c>
      <c r="C35" s="310" t="s">
        <v>42</v>
      </c>
      <c r="D35" s="56" t="s">
        <v>28</v>
      </c>
      <c r="E35" s="16">
        <v>1.14E-2</v>
      </c>
      <c r="F35" s="15">
        <f>E35*F29</f>
        <v>0.16564200000000001</v>
      </c>
      <c r="G35" s="365"/>
      <c r="H35" s="18">
        <f t="shared" ref="H35:H40" si="5">F35*G35</f>
        <v>0</v>
      </c>
      <c r="I35" s="18"/>
      <c r="J35" s="18"/>
      <c r="K35" s="18"/>
      <c r="L35" s="18"/>
      <c r="M35" s="25">
        <f t="shared" si="3"/>
        <v>0</v>
      </c>
    </row>
    <row r="36" spans="1:13" ht="22.5" x14ac:dyDescent="0.25">
      <c r="A36" s="387"/>
      <c r="B36" s="51" t="s">
        <v>43</v>
      </c>
      <c r="C36" s="310" t="s">
        <v>44</v>
      </c>
      <c r="D36" s="56" t="s">
        <v>28</v>
      </c>
      <c r="E36" s="16">
        <v>1.37E-2</v>
      </c>
      <c r="F36" s="15">
        <f>E36*F29</f>
        <v>0.19906099999999999</v>
      </c>
      <c r="G36" s="365"/>
      <c r="H36" s="18">
        <f t="shared" si="5"/>
        <v>0</v>
      </c>
      <c r="I36" s="18"/>
      <c r="J36" s="18"/>
      <c r="K36" s="18"/>
      <c r="L36" s="18"/>
      <c r="M36" s="25">
        <f t="shared" si="3"/>
        <v>0</v>
      </c>
    </row>
    <row r="37" spans="1:13" ht="22.5" x14ac:dyDescent="0.25">
      <c r="A37" s="387"/>
      <c r="B37" s="51" t="s">
        <v>45</v>
      </c>
      <c r="C37" s="26" t="s">
        <v>46</v>
      </c>
      <c r="D37" s="27" t="s">
        <v>28</v>
      </c>
      <c r="E37" s="29">
        <v>2.2000000000000001E-3</v>
      </c>
      <c r="F37" s="15">
        <f>E37*F30</f>
        <v>0.122365848</v>
      </c>
      <c r="G37" s="365"/>
      <c r="H37" s="18">
        <f t="shared" si="5"/>
        <v>0</v>
      </c>
      <c r="I37" s="18"/>
      <c r="J37" s="18"/>
      <c r="K37" s="18"/>
      <c r="L37" s="18"/>
      <c r="M37" s="25">
        <f t="shared" si="3"/>
        <v>0</v>
      </c>
    </row>
    <row r="38" spans="1:13" ht="22.5" x14ac:dyDescent="0.25">
      <c r="A38" s="387"/>
      <c r="B38" s="58" t="s">
        <v>47</v>
      </c>
      <c r="C38" s="310" t="s">
        <v>48</v>
      </c>
      <c r="D38" s="56" t="s">
        <v>49</v>
      </c>
      <c r="E38" s="29">
        <f>0.025*10</f>
        <v>0.25</v>
      </c>
      <c r="F38" s="15">
        <f>E38*F29</f>
        <v>3.6324999999999998</v>
      </c>
      <c r="G38" s="365"/>
      <c r="H38" s="18">
        <f t="shared" si="5"/>
        <v>0</v>
      </c>
      <c r="I38" s="18"/>
      <c r="J38" s="18"/>
      <c r="K38" s="18"/>
      <c r="L38" s="18"/>
      <c r="M38" s="25">
        <f t="shared" si="3"/>
        <v>0</v>
      </c>
    </row>
    <row r="39" spans="1:13" ht="30" x14ac:dyDescent="0.25">
      <c r="A39" s="387"/>
      <c r="B39" s="58" t="s">
        <v>50</v>
      </c>
      <c r="C39" s="63" t="s">
        <v>51</v>
      </c>
      <c r="D39" s="27" t="s">
        <v>49</v>
      </c>
      <c r="E39" s="29">
        <f>0.515</f>
        <v>0.51500000000000001</v>
      </c>
      <c r="F39" s="15">
        <f>E39*F29</f>
        <v>7.4829499999999998</v>
      </c>
      <c r="G39" s="365"/>
      <c r="H39" s="18">
        <f>F39*G39</f>
        <v>0</v>
      </c>
      <c r="I39" s="18"/>
      <c r="J39" s="18"/>
      <c r="K39" s="18"/>
      <c r="L39" s="18"/>
      <c r="M39" s="25">
        <f t="shared" si="3"/>
        <v>0</v>
      </c>
    </row>
    <row r="40" spans="1:13" x14ac:dyDescent="0.25">
      <c r="A40" s="388"/>
      <c r="B40" s="58"/>
      <c r="C40" s="310" t="s">
        <v>21</v>
      </c>
      <c r="D40" s="56" t="s">
        <v>20</v>
      </c>
      <c r="E40" s="16">
        <v>0.439</v>
      </c>
      <c r="F40" s="15">
        <f>E40*F29</f>
        <v>6.3786699999999996</v>
      </c>
      <c r="G40" s="365"/>
      <c r="H40" s="18">
        <f t="shared" si="5"/>
        <v>0</v>
      </c>
      <c r="I40" s="18"/>
      <c r="J40" s="18"/>
      <c r="K40" s="18"/>
      <c r="L40" s="18"/>
      <c r="M40" s="25">
        <f t="shared" si="3"/>
        <v>0</v>
      </c>
    </row>
    <row r="41" spans="1:13" ht="45" x14ac:dyDescent="0.3">
      <c r="A41" s="386">
        <v>10</v>
      </c>
      <c r="B41" s="321" t="s">
        <v>271</v>
      </c>
      <c r="C41" s="49" t="s">
        <v>52</v>
      </c>
      <c r="D41" s="308" t="s">
        <v>24</v>
      </c>
      <c r="E41" s="29"/>
      <c r="F41" s="98">
        <v>0.24185999999999999</v>
      </c>
      <c r="G41" s="17"/>
      <c r="H41" s="18"/>
      <c r="I41" s="25"/>
      <c r="J41" s="25"/>
      <c r="K41" s="25"/>
      <c r="L41" s="25"/>
      <c r="M41" s="25">
        <f t="shared" si="3"/>
        <v>0</v>
      </c>
    </row>
    <row r="42" spans="1:13" x14ac:dyDescent="0.25">
      <c r="A42" s="387"/>
      <c r="B42" s="66"/>
      <c r="C42" s="20" t="s">
        <v>17</v>
      </c>
      <c r="D42" s="34" t="s">
        <v>18</v>
      </c>
      <c r="E42" s="29">
        <v>29.28</v>
      </c>
      <c r="F42" s="15">
        <f>F41*E42</f>
        <v>7.0816607999999999</v>
      </c>
      <c r="G42" s="17"/>
      <c r="H42" s="18"/>
      <c r="I42" s="363"/>
      <c r="J42" s="25">
        <f>F42*I42</f>
        <v>0</v>
      </c>
      <c r="K42" s="25"/>
      <c r="L42" s="25"/>
      <c r="M42" s="25">
        <f t="shared" si="3"/>
        <v>0</v>
      </c>
    </row>
    <row r="43" spans="1:13" ht="22.5" x14ac:dyDescent="0.25">
      <c r="A43" s="388"/>
      <c r="B43" s="67" t="s">
        <v>53</v>
      </c>
      <c r="C43" s="63" t="s">
        <v>54</v>
      </c>
      <c r="D43" s="27" t="s">
        <v>24</v>
      </c>
      <c r="E43" s="37">
        <v>1</v>
      </c>
      <c r="F43" s="15">
        <f>F41*E43</f>
        <v>0.24185999999999999</v>
      </c>
      <c r="G43" s="365"/>
      <c r="H43" s="17">
        <f t="shared" ref="H43" si="6">F43*G43</f>
        <v>0</v>
      </c>
      <c r="I43" s="69"/>
      <c r="J43" s="69"/>
      <c r="K43" s="69"/>
      <c r="L43" s="69"/>
      <c r="M43" s="24">
        <f t="shared" si="3"/>
        <v>0</v>
      </c>
    </row>
    <row r="44" spans="1:13" ht="60" x14ac:dyDescent="0.25">
      <c r="A44" s="386">
        <v>11</v>
      </c>
      <c r="B44" s="9" t="s">
        <v>290</v>
      </c>
      <c r="C44" s="9" t="s">
        <v>55</v>
      </c>
      <c r="D44" s="56" t="s">
        <v>56</v>
      </c>
      <c r="E44" s="70"/>
      <c r="F44" s="162">
        <v>30</v>
      </c>
      <c r="G44" s="71"/>
      <c r="H44" s="62"/>
      <c r="I44" s="62"/>
      <c r="J44" s="62"/>
      <c r="K44" s="62"/>
      <c r="L44" s="62"/>
      <c r="M44" s="25">
        <f t="shared" si="3"/>
        <v>0</v>
      </c>
    </row>
    <row r="45" spans="1:13" x14ac:dyDescent="0.25">
      <c r="A45" s="387"/>
      <c r="B45" s="44"/>
      <c r="C45" s="13" t="s">
        <v>17</v>
      </c>
      <c r="D45" s="14" t="s">
        <v>18</v>
      </c>
      <c r="E45" s="16">
        <v>0.67679999999999996</v>
      </c>
      <c r="F45" s="15">
        <f>F44*E45</f>
        <v>20.303999999999998</v>
      </c>
      <c r="G45" s="17"/>
      <c r="H45" s="18"/>
      <c r="I45" s="363"/>
      <c r="J45" s="18">
        <f>F45*I45</f>
        <v>0</v>
      </c>
      <c r="K45" s="18"/>
      <c r="L45" s="18"/>
      <c r="M45" s="25">
        <f t="shared" si="3"/>
        <v>0</v>
      </c>
    </row>
    <row r="46" spans="1:13" x14ac:dyDescent="0.25">
      <c r="A46" s="387"/>
      <c r="B46" s="72"/>
      <c r="C46" s="13" t="s">
        <v>19</v>
      </c>
      <c r="D46" s="56" t="s">
        <v>20</v>
      </c>
      <c r="E46" s="16">
        <v>4.9099999999999998E-2</v>
      </c>
      <c r="F46" s="15">
        <f>F44*E46</f>
        <v>1.4729999999999999</v>
      </c>
      <c r="G46" s="17"/>
      <c r="H46" s="18"/>
      <c r="I46" s="18"/>
      <c r="J46" s="18"/>
      <c r="K46" s="363"/>
      <c r="L46" s="18">
        <f>F46*K46</f>
        <v>0</v>
      </c>
      <c r="M46" s="25">
        <f t="shared" si="3"/>
        <v>0</v>
      </c>
    </row>
    <row r="47" spans="1:13" ht="22.5" x14ac:dyDescent="0.25">
      <c r="A47" s="387"/>
      <c r="B47" s="73" t="s">
        <v>57</v>
      </c>
      <c r="C47" s="310" t="s">
        <v>58</v>
      </c>
      <c r="D47" s="56" t="s">
        <v>24</v>
      </c>
      <c r="E47" s="16">
        <v>4.4999999999999997E-3</v>
      </c>
      <c r="F47" s="15">
        <f>F44*E47</f>
        <v>0.13499999999999998</v>
      </c>
      <c r="G47" s="365"/>
      <c r="H47" s="18">
        <f>G47*F47</f>
        <v>0</v>
      </c>
      <c r="I47" s="18"/>
      <c r="J47" s="18"/>
      <c r="K47" s="18"/>
      <c r="L47" s="18"/>
      <c r="M47" s="25">
        <f t="shared" si="3"/>
        <v>0</v>
      </c>
    </row>
    <row r="48" spans="1:13" ht="22.5" x14ac:dyDescent="0.25">
      <c r="A48" s="387"/>
      <c r="B48" s="73" t="s">
        <v>235</v>
      </c>
      <c r="C48" s="310" t="s">
        <v>236</v>
      </c>
      <c r="D48" s="56" t="s">
        <v>28</v>
      </c>
      <c r="E48" s="16">
        <v>7.4999999999999997E-3</v>
      </c>
      <c r="F48" s="15">
        <f>E48*F44</f>
        <v>0.22499999999999998</v>
      </c>
      <c r="G48" s="365"/>
      <c r="H48" s="18">
        <f>F48*G48</f>
        <v>0</v>
      </c>
      <c r="I48" s="18"/>
      <c r="J48" s="18"/>
      <c r="K48" s="18"/>
      <c r="L48" s="18"/>
      <c r="M48" s="25">
        <f t="shared" si="3"/>
        <v>0</v>
      </c>
    </row>
    <row r="49" spans="1:13" x14ac:dyDescent="0.25">
      <c r="A49" s="388"/>
      <c r="B49" s="72"/>
      <c r="C49" s="310" t="s">
        <v>21</v>
      </c>
      <c r="D49" s="56" t="s">
        <v>20</v>
      </c>
      <c r="E49" s="16">
        <v>0.26500000000000001</v>
      </c>
      <c r="F49" s="15">
        <f>F44*E49</f>
        <v>7.95</v>
      </c>
      <c r="G49" s="365"/>
      <c r="H49" s="18">
        <f>G49*F49</f>
        <v>0</v>
      </c>
      <c r="I49" s="18"/>
      <c r="J49" s="18"/>
      <c r="K49" s="18"/>
      <c r="L49" s="18"/>
      <c r="M49" s="25">
        <f t="shared" si="3"/>
        <v>0</v>
      </c>
    </row>
    <row r="50" spans="1:13" ht="45" x14ac:dyDescent="0.25">
      <c r="A50" s="386">
        <v>12</v>
      </c>
      <c r="B50" s="9" t="s">
        <v>275</v>
      </c>
      <c r="C50" s="49" t="s">
        <v>64</v>
      </c>
      <c r="D50" s="308" t="s">
        <v>56</v>
      </c>
      <c r="E50" s="29"/>
      <c r="F50" s="98">
        <v>8</v>
      </c>
      <c r="G50" s="17"/>
      <c r="H50" s="18"/>
      <c r="I50" s="25"/>
      <c r="J50" s="25"/>
      <c r="K50" s="25"/>
      <c r="L50" s="25"/>
      <c r="M50" s="25">
        <f t="shared" si="3"/>
        <v>0</v>
      </c>
    </row>
    <row r="51" spans="1:13" x14ac:dyDescent="0.25">
      <c r="A51" s="387"/>
      <c r="B51" s="51"/>
      <c r="C51" s="20" t="s">
        <v>17</v>
      </c>
      <c r="D51" s="34" t="s">
        <v>18</v>
      </c>
      <c r="E51" s="29">
        <v>8.2799999999999994</v>
      </c>
      <c r="F51" s="15">
        <f>F50*E51</f>
        <v>66.239999999999995</v>
      </c>
      <c r="G51" s="17"/>
      <c r="H51" s="18"/>
      <c r="I51" s="363"/>
      <c r="J51" s="25">
        <f>F51*I51</f>
        <v>0</v>
      </c>
      <c r="K51" s="25"/>
      <c r="L51" s="25"/>
      <c r="M51" s="25">
        <f t="shared" si="3"/>
        <v>0</v>
      </c>
    </row>
    <row r="52" spans="1:13" ht="22.5" x14ac:dyDescent="0.25">
      <c r="A52" s="387"/>
      <c r="B52" s="51" t="s">
        <v>65</v>
      </c>
      <c r="C52" s="310" t="s">
        <v>66</v>
      </c>
      <c r="D52" s="27" t="s">
        <v>28</v>
      </c>
      <c r="E52" s="29">
        <f>10.1/100</f>
        <v>0.10099999999999999</v>
      </c>
      <c r="F52" s="15">
        <f>F50*E52</f>
        <v>0.80799999999999994</v>
      </c>
      <c r="G52" s="365"/>
      <c r="H52" s="57">
        <f>F52*G52</f>
        <v>0</v>
      </c>
      <c r="I52" s="18"/>
      <c r="J52" s="18"/>
      <c r="K52" s="18"/>
      <c r="L52" s="18"/>
      <c r="M52" s="25">
        <f t="shared" si="3"/>
        <v>0</v>
      </c>
    </row>
    <row r="53" spans="1:13" x14ac:dyDescent="0.25">
      <c r="A53" s="387"/>
      <c r="B53" s="58"/>
      <c r="C53" s="309" t="s">
        <v>19</v>
      </c>
      <c r="D53" s="53" t="s">
        <v>20</v>
      </c>
      <c r="E53" s="29">
        <v>1.1532</v>
      </c>
      <c r="F53" s="15">
        <f>E53*F50</f>
        <v>9.2256</v>
      </c>
      <c r="G53" s="17"/>
      <c r="H53" s="57"/>
      <c r="I53" s="18"/>
      <c r="J53" s="18"/>
      <c r="K53" s="364"/>
      <c r="L53" s="18">
        <f>F53*K53</f>
        <v>0</v>
      </c>
      <c r="M53" s="25">
        <f t="shared" si="3"/>
        <v>0</v>
      </c>
    </row>
    <row r="54" spans="1:13" ht="30" x14ac:dyDescent="0.25">
      <c r="A54" s="387"/>
      <c r="B54" s="51" t="s">
        <v>239</v>
      </c>
      <c r="C54" s="63" t="s">
        <v>67</v>
      </c>
      <c r="D54" s="27" t="s">
        <v>28</v>
      </c>
      <c r="E54" s="28">
        <v>0.22</v>
      </c>
      <c r="F54" s="15">
        <f>F50*E54</f>
        <v>1.76</v>
      </c>
      <c r="G54" s="365"/>
      <c r="H54" s="57">
        <f>F54*G54</f>
        <v>0</v>
      </c>
      <c r="I54" s="18"/>
      <c r="J54" s="18"/>
      <c r="K54" s="18"/>
      <c r="L54" s="18"/>
      <c r="M54" s="25">
        <f t="shared" si="3"/>
        <v>0</v>
      </c>
    </row>
    <row r="55" spans="1:13" ht="22.5" x14ac:dyDescent="0.25">
      <c r="A55" s="387"/>
      <c r="B55" s="51" t="s">
        <v>240</v>
      </c>
      <c r="C55" s="63" t="s">
        <v>68</v>
      </c>
      <c r="D55" s="27" t="s">
        <v>28</v>
      </c>
      <c r="E55" s="29">
        <f>2/100</f>
        <v>0.02</v>
      </c>
      <c r="F55" s="15">
        <f>E55*F50</f>
        <v>0.16</v>
      </c>
      <c r="G55" s="365"/>
      <c r="H55" s="18">
        <f>F55*G55</f>
        <v>0</v>
      </c>
      <c r="I55" s="18"/>
      <c r="J55" s="18"/>
      <c r="K55" s="18"/>
      <c r="L55" s="18"/>
      <c r="M55" s="25">
        <f t="shared" si="3"/>
        <v>0</v>
      </c>
    </row>
    <row r="56" spans="1:13" ht="22.5" x14ac:dyDescent="0.25">
      <c r="A56" s="387"/>
      <c r="B56" s="58" t="s">
        <v>69</v>
      </c>
      <c r="C56" s="310" t="s">
        <v>70</v>
      </c>
      <c r="D56" s="56" t="s">
        <v>24</v>
      </c>
      <c r="E56" s="29">
        <f>0.49/100</f>
        <v>4.8999999999999998E-3</v>
      </c>
      <c r="F56" s="15">
        <f>E56*F50</f>
        <v>3.9199999999999999E-2</v>
      </c>
      <c r="G56" s="365"/>
      <c r="H56" s="57">
        <f t="shared" ref="H56:H57" si="7">F56*G56</f>
        <v>0</v>
      </c>
      <c r="I56" s="18"/>
      <c r="J56" s="18"/>
      <c r="K56" s="18"/>
      <c r="L56" s="18"/>
      <c r="M56" s="25">
        <f t="shared" si="3"/>
        <v>0</v>
      </c>
    </row>
    <row r="57" spans="1:13" x14ac:dyDescent="0.25">
      <c r="A57" s="388"/>
      <c r="B57" s="58"/>
      <c r="C57" s="310" t="s">
        <v>21</v>
      </c>
      <c r="D57" s="56" t="s">
        <v>20</v>
      </c>
      <c r="E57" s="15">
        <f>9.09/100</f>
        <v>9.0899999999999995E-2</v>
      </c>
      <c r="F57" s="15">
        <f>E57*F50</f>
        <v>0.72719999999999996</v>
      </c>
      <c r="G57" s="365"/>
      <c r="H57" s="18">
        <f t="shared" si="7"/>
        <v>0</v>
      </c>
      <c r="I57" s="18"/>
      <c r="J57" s="18"/>
      <c r="K57" s="18"/>
      <c r="L57" s="18"/>
      <c r="M57" s="25">
        <f t="shared" si="3"/>
        <v>0</v>
      </c>
    </row>
    <row r="58" spans="1:13" ht="30" x14ac:dyDescent="0.25">
      <c r="A58" s="386">
        <v>13</v>
      </c>
      <c r="B58" s="9" t="s">
        <v>276</v>
      </c>
      <c r="C58" s="49" t="s">
        <v>71</v>
      </c>
      <c r="D58" s="308" t="s">
        <v>56</v>
      </c>
      <c r="E58" s="29"/>
      <c r="F58" s="98">
        <v>5.2</v>
      </c>
      <c r="G58" s="17"/>
      <c r="H58" s="18"/>
      <c r="I58" s="25"/>
      <c r="J58" s="25"/>
      <c r="K58" s="25"/>
      <c r="L58" s="25"/>
      <c r="M58" s="25">
        <f t="shared" si="3"/>
        <v>0</v>
      </c>
    </row>
    <row r="59" spans="1:13" x14ac:dyDescent="0.25">
      <c r="A59" s="387"/>
      <c r="B59" s="51"/>
      <c r="C59" s="20" t="s">
        <v>17</v>
      </c>
      <c r="D59" s="34" t="s">
        <v>18</v>
      </c>
      <c r="E59" s="29">
        <v>10.68</v>
      </c>
      <c r="F59" s="15">
        <f>F58*E59</f>
        <v>55.536000000000001</v>
      </c>
      <c r="G59" s="17"/>
      <c r="H59" s="18"/>
      <c r="I59" s="363"/>
      <c r="J59" s="25">
        <f>F59*I59</f>
        <v>0</v>
      </c>
      <c r="K59" s="25"/>
      <c r="L59" s="25"/>
      <c r="M59" s="25">
        <f t="shared" si="3"/>
        <v>0</v>
      </c>
    </row>
    <row r="60" spans="1:13" ht="22.5" x14ac:dyDescent="0.25">
      <c r="A60" s="387"/>
      <c r="B60" s="51" t="s">
        <v>65</v>
      </c>
      <c r="C60" s="310" t="s">
        <v>66</v>
      </c>
      <c r="D60" s="27" t="s">
        <v>28</v>
      </c>
      <c r="E60" s="29">
        <f>3.6/100</f>
        <v>3.6000000000000004E-2</v>
      </c>
      <c r="F60" s="15">
        <f>F58*E60</f>
        <v>0.18720000000000003</v>
      </c>
      <c r="G60" s="365"/>
      <c r="H60" s="18">
        <f>F60*G60</f>
        <v>0</v>
      </c>
      <c r="I60" s="18"/>
      <c r="J60" s="18"/>
      <c r="K60" s="18"/>
      <c r="L60" s="18"/>
      <c r="M60" s="25">
        <f t="shared" si="3"/>
        <v>0</v>
      </c>
    </row>
    <row r="61" spans="1:13" x14ac:dyDescent="0.25">
      <c r="A61" s="387"/>
      <c r="B61" s="58"/>
      <c r="C61" s="309" t="s">
        <v>19</v>
      </c>
      <c r="D61" s="53" t="s">
        <v>20</v>
      </c>
      <c r="E61" s="29">
        <v>0.156</v>
      </c>
      <c r="F61" s="15">
        <f>E61*F58</f>
        <v>0.81120000000000003</v>
      </c>
      <c r="G61" s="17"/>
      <c r="H61" s="18"/>
      <c r="I61" s="18"/>
      <c r="J61" s="18"/>
      <c r="K61" s="364"/>
      <c r="L61" s="18">
        <f>F61*K61</f>
        <v>0</v>
      </c>
      <c r="M61" s="25">
        <f t="shared" si="3"/>
        <v>0</v>
      </c>
    </row>
    <row r="62" spans="1:13" ht="30" x14ac:dyDescent="0.25">
      <c r="A62" s="387"/>
      <c r="B62" s="51" t="s">
        <v>72</v>
      </c>
      <c r="C62" s="63" t="s">
        <v>73</v>
      </c>
      <c r="D62" s="27" t="s">
        <v>28</v>
      </c>
      <c r="E62" s="29">
        <v>0.22</v>
      </c>
      <c r="F62" s="15">
        <f>F58*E62</f>
        <v>1.1440000000000001</v>
      </c>
      <c r="G62" s="365"/>
      <c r="H62" s="57">
        <f>F62*G62</f>
        <v>0</v>
      </c>
      <c r="I62" s="18"/>
      <c r="J62" s="18"/>
      <c r="K62" s="18"/>
      <c r="L62" s="18"/>
      <c r="M62" s="25">
        <f t="shared" si="3"/>
        <v>0</v>
      </c>
    </row>
    <row r="63" spans="1:13" ht="22.5" x14ac:dyDescent="0.25">
      <c r="A63" s="387"/>
      <c r="B63" s="58" t="s">
        <v>74</v>
      </c>
      <c r="C63" s="310" t="s">
        <v>75</v>
      </c>
      <c r="D63" s="56" t="s">
        <v>49</v>
      </c>
      <c r="E63" s="29">
        <v>0.5</v>
      </c>
      <c r="F63" s="15">
        <f>F58*E63</f>
        <v>2.6</v>
      </c>
      <c r="G63" s="365"/>
      <c r="H63" s="18">
        <f t="shared" ref="H63:H64" si="8">F63*G63</f>
        <v>0</v>
      </c>
      <c r="I63" s="18"/>
      <c r="J63" s="18"/>
      <c r="K63" s="18"/>
      <c r="L63" s="18"/>
      <c r="M63" s="25">
        <f t="shared" si="3"/>
        <v>0</v>
      </c>
    </row>
    <row r="64" spans="1:13" x14ac:dyDescent="0.25">
      <c r="A64" s="388"/>
      <c r="B64" s="58"/>
      <c r="C64" s="310" t="s">
        <v>21</v>
      </c>
      <c r="D64" s="56" t="s">
        <v>20</v>
      </c>
      <c r="E64" s="16">
        <f>10/100</f>
        <v>0.1</v>
      </c>
      <c r="F64" s="15">
        <f>E64*F58</f>
        <v>0.52</v>
      </c>
      <c r="G64" s="365"/>
      <c r="H64" s="18">
        <f t="shared" si="8"/>
        <v>0</v>
      </c>
      <c r="I64" s="18"/>
      <c r="J64" s="18"/>
      <c r="K64" s="18"/>
      <c r="L64" s="18"/>
      <c r="M64" s="25">
        <f t="shared" si="3"/>
        <v>0</v>
      </c>
    </row>
    <row r="65" spans="1:16" ht="40.5" x14ac:dyDescent="0.25">
      <c r="A65" s="386">
        <v>14</v>
      </c>
      <c r="B65" s="75" t="s">
        <v>291</v>
      </c>
      <c r="C65" s="76" t="s">
        <v>76</v>
      </c>
      <c r="D65" s="77" t="s">
        <v>1</v>
      </c>
      <c r="E65" s="213"/>
      <c r="F65" s="268">
        <f>22.52*4.71/1000</f>
        <v>0.10606919999999999</v>
      </c>
      <c r="G65" s="160"/>
      <c r="H65" s="158"/>
      <c r="I65" s="80"/>
      <c r="J65" s="81"/>
      <c r="K65" s="80"/>
      <c r="L65" s="81"/>
      <c r="M65" s="79"/>
    </row>
    <row r="66" spans="1:16" ht="15.75" x14ac:dyDescent="0.25">
      <c r="A66" s="387"/>
      <c r="B66" s="80"/>
      <c r="C66" s="20" t="s">
        <v>17</v>
      </c>
      <c r="D66" s="34" t="s">
        <v>18</v>
      </c>
      <c r="E66" s="214">
        <v>37.68</v>
      </c>
      <c r="F66" s="159">
        <f>F65*E66</f>
        <v>3.9966874559999996</v>
      </c>
      <c r="G66" s="160"/>
      <c r="H66" s="268"/>
      <c r="I66" s="366"/>
      <c r="J66" s="79">
        <f>F66*I66</f>
        <v>0</v>
      </c>
      <c r="K66" s="80"/>
      <c r="L66" s="80"/>
      <c r="M66" s="79">
        <f>H66+J66+L66</f>
        <v>0</v>
      </c>
    </row>
    <row r="67" spans="1:16" ht="15.75" x14ac:dyDescent="0.25">
      <c r="A67" s="387"/>
      <c r="B67" s="80"/>
      <c r="C67" s="84" t="s">
        <v>77</v>
      </c>
      <c r="D67" s="56" t="s">
        <v>20</v>
      </c>
      <c r="E67" s="214">
        <v>0.44400000000000001</v>
      </c>
      <c r="F67" s="160">
        <f>E67*F65</f>
        <v>4.7094724799999994E-2</v>
      </c>
      <c r="G67" s="295"/>
      <c r="H67" s="295"/>
      <c r="I67" s="80"/>
      <c r="J67" s="80"/>
      <c r="K67" s="367"/>
      <c r="L67" s="79">
        <f>K67*F67</f>
        <v>0</v>
      </c>
      <c r="M67" s="79">
        <f>H67+J67+L67</f>
        <v>0</v>
      </c>
    </row>
    <row r="68" spans="1:16" ht="47.25" x14ac:dyDescent="0.25">
      <c r="A68" s="387"/>
      <c r="B68" s="80" t="s">
        <v>245</v>
      </c>
      <c r="C68" s="84" t="s">
        <v>279</v>
      </c>
      <c r="D68" s="85" t="s">
        <v>24</v>
      </c>
      <c r="E68" s="214">
        <v>1</v>
      </c>
      <c r="F68" s="79">
        <f>F65*E68</f>
        <v>0.10606919999999999</v>
      </c>
      <c r="G68" s="368"/>
      <c r="H68" s="214">
        <f>G68*F68</f>
        <v>0</v>
      </c>
      <c r="I68" s="80"/>
      <c r="J68" s="80"/>
      <c r="K68" s="80"/>
      <c r="L68" s="80"/>
      <c r="M68" s="79">
        <f t="shared" ref="M68:M69" si="9">H68+J68+L68</f>
        <v>0</v>
      </c>
    </row>
    <row r="69" spans="1:16" ht="15.75" x14ac:dyDescent="0.25">
      <c r="A69" s="388"/>
      <c r="B69" s="80"/>
      <c r="C69" s="310" t="s">
        <v>21</v>
      </c>
      <c r="D69" s="56" t="s">
        <v>20</v>
      </c>
      <c r="E69" s="214">
        <v>28.9</v>
      </c>
      <c r="F69" s="79">
        <f>E69*F65</f>
        <v>3.0653998799999993</v>
      </c>
      <c r="G69" s="373"/>
      <c r="H69" s="214">
        <f>G69*F69</f>
        <v>0</v>
      </c>
      <c r="I69" s="80"/>
      <c r="J69" s="80"/>
      <c r="K69" s="80"/>
      <c r="L69" s="80"/>
      <c r="M69" s="79">
        <f t="shared" si="9"/>
        <v>0</v>
      </c>
    </row>
    <row r="70" spans="1:16" ht="31.5" x14ac:dyDescent="0.25">
      <c r="A70" s="389">
        <v>15</v>
      </c>
      <c r="B70" s="75" t="s">
        <v>280</v>
      </c>
      <c r="C70" s="76" t="s">
        <v>0</v>
      </c>
      <c r="D70" s="77" t="s">
        <v>1</v>
      </c>
      <c r="E70" s="213"/>
      <c r="F70" s="82">
        <f>F65</f>
        <v>0.10606919999999999</v>
      </c>
      <c r="G70" s="79"/>
      <c r="H70" s="78"/>
      <c r="I70" s="80"/>
      <c r="J70" s="81"/>
      <c r="K70" s="80"/>
      <c r="L70" s="81"/>
      <c r="M70" s="79"/>
    </row>
    <row r="71" spans="1:16" ht="15.75" x14ac:dyDescent="0.25">
      <c r="A71" s="390"/>
      <c r="B71" s="80"/>
      <c r="C71" s="84" t="s">
        <v>78</v>
      </c>
      <c r="D71" s="85" t="s">
        <v>79</v>
      </c>
      <c r="E71" s="214">
        <v>4.6399999999999997</v>
      </c>
      <c r="F71" s="79">
        <f>F70*E71</f>
        <v>0.49216108799999991</v>
      </c>
      <c r="G71" s="79"/>
      <c r="H71" s="82"/>
      <c r="I71" s="366"/>
      <c r="J71" s="79">
        <f>F71*I71</f>
        <v>0</v>
      </c>
      <c r="K71" s="80"/>
      <c r="L71" s="80"/>
      <c r="M71" s="79">
        <f>H71+J71+L71</f>
        <v>0</v>
      </c>
    </row>
    <row r="72" spans="1:16" ht="15.75" x14ac:dyDescent="0.25">
      <c r="A72" s="390"/>
      <c r="B72" s="165" t="s">
        <v>80</v>
      </c>
      <c r="C72" s="84" t="s">
        <v>81</v>
      </c>
      <c r="D72" s="85" t="s">
        <v>49</v>
      </c>
      <c r="E72" s="214">
        <v>2</v>
      </c>
      <c r="F72" s="79">
        <f>F70*E72</f>
        <v>0.21213839999999998</v>
      </c>
      <c r="G72" s="368"/>
      <c r="H72" s="79">
        <f>G72*F72</f>
        <v>0</v>
      </c>
      <c r="I72" s="80"/>
      <c r="J72" s="80"/>
      <c r="K72" s="80"/>
      <c r="L72" s="80"/>
      <c r="M72" s="79">
        <f t="shared" ref="M72:M73" si="10">H72+J72+L72</f>
        <v>0</v>
      </c>
    </row>
    <row r="73" spans="1:16" ht="27" x14ac:dyDescent="0.25">
      <c r="A73" s="391"/>
      <c r="B73" s="165" t="s">
        <v>82</v>
      </c>
      <c r="C73" s="84" t="s">
        <v>83</v>
      </c>
      <c r="D73" s="85" t="s">
        <v>49</v>
      </c>
      <c r="E73" s="214">
        <v>4</v>
      </c>
      <c r="F73" s="79">
        <f>F70*E73</f>
        <v>0.42427679999999995</v>
      </c>
      <c r="G73" s="368"/>
      <c r="H73" s="79">
        <f>G73*F73</f>
        <v>0</v>
      </c>
      <c r="I73" s="80"/>
      <c r="J73" s="80"/>
      <c r="K73" s="80"/>
      <c r="L73" s="80"/>
      <c r="M73" s="79">
        <f t="shared" si="10"/>
        <v>0</v>
      </c>
    </row>
    <row r="74" spans="1:16" x14ac:dyDescent="0.25">
      <c r="A74" s="117"/>
      <c r="B74" s="118"/>
      <c r="C74" s="119" t="s">
        <v>102</v>
      </c>
      <c r="D74" s="120"/>
      <c r="E74" s="120"/>
      <c r="F74" s="121"/>
      <c r="G74" s="122"/>
      <c r="H74" s="123">
        <f>SUM(H9:H73)</f>
        <v>0</v>
      </c>
      <c r="I74" s="124"/>
      <c r="J74" s="123">
        <f>SUM(J9:J73)</f>
        <v>0</v>
      </c>
      <c r="K74" s="122"/>
      <c r="L74" s="123">
        <f>SUM(L9:L73)</f>
        <v>0</v>
      </c>
      <c r="M74" s="123">
        <f>SUM(M9:M73)</f>
        <v>0</v>
      </c>
      <c r="P74" s="103"/>
    </row>
    <row r="75" spans="1:16" ht="18" x14ac:dyDescent="0.25">
      <c r="A75" s="181"/>
      <c r="B75" s="404" t="s">
        <v>152</v>
      </c>
      <c r="C75" s="404"/>
      <c r="D75" s="404"/>
      <c r="E75" s="404"/>
      <c r="F75" s="182"/>
      <c r="G75" s="183"/>
      <c r="H75" s="184"/>
      <c r="I75" s="185"/>
      <c r="J75" s="184"/>
      <c r="K75" s="183"/>
      <c r="L75" s="184"/>
      <c r="M75" s="186"/>
    </row>
    <row r="76" spans="1:16" ht="63" x14ac:dyDescent="0.25">
      <c r="A76" s="94">
        <v>1</v>
      </c>
      <c r="B76" s="265" t="s">
        <v>294</v>
      </c>
      <c r="C76" s="75" t="s">
        <v>103</v>
      </c>
      <c r="D76" s="77" t="s">
        <v>1</v>
      </c>
      <c r="E76" s="78"/>
      <c r="F76" s="78">
        <v>1.0172399999999999</v>
      </c>
      <c r="G76" s="79"/>
      <c r="H76" s="78"/>
      <c r="I76" s="80"/>
      <c r="J76" s="81"/>
      <c r="K76" s="80"/>
      <c r="L76" s="81"/>
      <c r="M76" s="79"/>
    </row>
    <row r="77" spans="1:16" ht="15.75" x14ac:dyDescent="0.25">
      <c r="A77" s="94"/>
      <c r="B77" s="161"/>
      <c r="C77" s="125" t="s">
        <v>17</v>
      </c>
      <c r="D77" s="34" t="s">
        <v>18</v>
      </c>
      <c r="E77" s="80">
        <v>64.56</v>
      </c>
      <c r="F77" s="83">
        <f>F76*E77</f>
        <v>65.6730144</v>
      </c>
      <c r="G77" s="79"/>
      <c r="H77" s="82"/>
      <c r="I77" s="366"/>
      <c r="J77" s="79">
        <f>F77*I77</f>
        <v>0</v>
      </c>
      <c r="K77" s="80"/>
      <c r="L77" s="80"/>
      <c r="M77" s="79">
        <f>H77+J77+L77</f>
        <v>0</v>
      </c>
    </row>
    <row r="78" spans="1:16" ht="15.75" x14ac:dyDescent="0.25">
      <c r="A78" s="94"/>
      <c r="B78" s="161" t="s">
        <v>248</v>
      </c>
      <c r="C78" s="84" t="s">
        <v>105</v>
      </c>
      <c r="D78" s="34" t="s">
        <v>106</v>
      </c>
      <c r="E78" s="80">
        <v>0.42</v>
      </c>
      <c r="F78" s="79">
        <f>F76*E78</f>
        <v>0.42724079999999998</v>
      </c>
      <c r="G78" s="80"/>
      <c r="H78" s="78"/>
      <c r="I78" s="80"/>
      <c r="J78" s="79"/>
      <c r="K78" s="367"/>
      <c r="L78" s="79">
        <f>F78*K78</f>
        <v>0</v>
      </c>
      <c r="M78" s="79">
        <f>H78+J78+L78</f>
        <v>0</v>
      </c>
    </row>
    <row r="79" spans="1:16" ht="15.75" x14ac:dyDescent="0.25">
      <c r="A79" s="94"/>
      <c r="B79" s="161"/>
      <c r="C79" s="84" t="s">
        <v>107</v>
      </c>
      <c r="D79" s="56" t="s">
        <v>20</v>
      </c>
      <c r="E79" s="80">
        <v>22.08</v>
      </c>
      <c r="F79" s="214">
        <f>E79*F76</f>
        <v>22.460659199999995</v>
      </c>
      <c r="G79" s="79"/>
      <c r="H79" s="80"/>
      <c r="I79" s="80"/>
      <c r="J79" s="80"/>
      <c r="K79" s="367"/>
      <c r="L79" s="79">
        <f>K79*F79</f>
        <v>0</v>
      </c>
      <c r="M79" s="79">
        <f>H79+J79+L79</f>
        <v>0</v>
      </c>
    </row>
    <row r="80" spans="1:16" ht="31.5" x14ac:dyDescent="0.25">
      <c r="A80" s="94"/>
      <c r="B80" s="161" t="s">
        <v>303</v>
      </c>
      <c r="C80" s="84" t="s">
        <v>153</v>
      </c>
      <c r="D80" s="85" t="s">
        <v>110</v>
      </c>
      <c r="E80" s="80" t="s">
        <v>111</v>
      </c>
      <c r="F80" s="80">
        <v>60</v>
      </c>
      <c r="G80" s="368"/>
      <c r="H80" s="80">
        <f>G80*F80</f>
        <v>0</v>
      </c>
      <c r="I80" s="80"/>
      <c r="J80" s="80"/>
      <c r="K80" s="80"/>
      <c r="L80" s="80"/>
      <c r="M80" s="79">
        <f t="shared" ref="M80:M84" si="11">H80+J80+L80</f>
        <v>0</v>
      </c>
    </row>
    <row r="81" spans="1:13" ht="31.5" x14ac:dyDescent="0.25">
      <c r="A81" s="94"/>
      <c r="B81" s="161" t="s">
        <v>250</v>
      </c>
      <c r="C81" s="84" t="s">
        <v>109</v>
      </c>
      <c r="D81" s="85" t="s">
        <v>110</v>
      </c>
      <c r="E81" s="80" t="s">
        <v>111</v>
      </c>
      <c r="F81" s="80">
        <v>6</v>
      </c>
      <c r="G81" s="368"/>
      <c r="H81" s="80">
        <f t="shared" ref="H81:H83" si="12">G81*F81</f>
        <v>0</v>
      </c>
      <c r="I81" s="80"/>
      <c r="J81" s="80"/>
      <c r="K81" s="80"/>
      <c r="L81" s="80"/>
      <c r="M81" s="79">
        <f t="shared" si="11"/>
        <v>0</v>
      </c>
    </row>
    <row r="82" spans="1:13" ht="31.5" x14ac:dyDescent="0.25">
      <c r="A82" s="94"/>
      <c r="B82" s="80" t="s">
        <v>251</v>
      </c>
      <c r="C82" s="84" t="s">
        <v>113</v>
      </c>
      <c r="D82" s="85" t="s">
        <v>110</v>
      </c>
      <c r="E82" s="80" t="s">
        <v>111</v>
      </c>
      <c r="F82" s="80">
        <v>72</v>
      </c>
      <c r="G82" s="368"/>
      <c r="H82" s="80">
        <f t="shared" si="12"/>
        <v>0</v>
      </c>
      <c r="I82" s="80"/>
      <c r="J82" s="80"/>
      <c r="K82" s="80"/>
      <c r="L82" s="80"/>
      <c r="M82" s="79">
        <f t="shared" si="11"/>
        <v>0</v>
      </c>
    </row>
    <row r="83" spans="1:13" ht="15.75" x14ac:dyDescent="0.25">
      <c r="A83" s="94"/>
      <c r="B83" s="161" t="s">
        <v>299</v>
      </c>
      <c r="C83" s="269" t="s">
        <v>253</v>
      </c>
      <c r="D83" s="56" t="s">
        <v>49</v>
      </c>
      <c r="E83" s="80">
        <v>24.4</v>
      </c>
      <c r="F83" s="79">
        <f>F76*E83</f>
        <v>24.820655999999996</v>
      </c>
      <c r="G83" s="368"/>
      <c r="H83" s="79">
        <f t="shared" si="12"/>
        <v>0</v>
      </c>
      <c r="I83" s="80"/>
      <c r="J83" s="80"/>
      <c r="K83" s="80"/>
      <c r="L83" s="80"/>
      <c r="M83" s="79">
        <f t="shared" si="11"/>
        <v>0</v>
      </c>
    </row>
    <row r="84" spans="1:13" ht="15.75" x14ac:dyDescent="0.25">
      <c r="A84" s="94"/>
      <c r="B84" s="80"/>
      <c r="C84" s="127" t="s">
        <v>21</v>
      </c>
      <c r="D84" s="56" t="s">
        <v>20</v>
      </c>
      <c r="E84" s="80">
        <v>2.78</v>
      </c>
      <c r="F84" s="79">
        <f>E84*F76</f>
        <v>2.8279271999999995</v>
      </c>
      <c r="G84" s="368"/>
      <c r="H84" s="79">
        <f>G84*F84</f>
        <v>0</v>
      </c>
      <c r="I84" s="80"/>
      <c r="J84" s="80"/>
      <c r="K84" s="80"/>
      <c r="L84" s="80"/>
      <c r="M84" s="79">
        <f t="shared" si="11"/>
        <v>0</v>
      </c>
    </row>
    <row r="85" spans="1:13" ht="47.25" x14ac:dyDescent="0.25">
      <c r="A85" s="410">
        <v>2</v>
      </c>
      <c r="B85" s="276" t="s">
        <v>295</v>
      </c>
      <c r="C85" s="277" t="s">
        <v>117</v>
      </c>
      <c r="D85" s="158" t="s">
        <v>139</v>
      </c>
      <c r="E85" s="70"/>
      <c r="F85" s="162">
        <f>(60*0.4+6*0.32+72*0.24)/100</f>
        <v>0.43200000000000005</v>
      </c>
      <c r="G85" s="129"/>
      <c r="H85" s="129"/>
      <c r="I85" s="129"/>
      <c r="J85" s="129"/>
      <c r="K85" s="129"/>
      <c r="L85" s="129"/>
      <c r="M85" s="130"/>
    </row>
    <row r="86" spans="1:13" ht="15.75" x14ac:dyDescent="0.25">
      <c r="A86" s="411"/>
      <c r="B86" s="216"/>
      <c r="C86" s="275" t="s">
        <v>17</v>
      </c>
      <c r="D86" s="14" t="s">
        <v>18</v>
      </c>
      <c r="E86" s="161">
        <v>81.599999999999994</v>
      </c>
      <c r="F86" s="83">
        <f>F85*E86</f>
        <v>35.251200000000004</v>
      </c>
      <c r="G86" s="79"/>
      <c r="H86" s="82"/>
      <c r="I86" s="366"/>
      <c r="J86" s="79">
        <f>F86*I86</f>
        <v>0</v>
      </c>
      <c r="K86" s="80"/>
      <c r="L86" s="80"/>
      <c r="M86" s="79">
        <f>H86+J86+L86</f>
        <v>0</v>
      </c>
    </row>
    <row r="87" spans="1:13" ht="15.75" x14ac:dyDescent="0.25">
      <c r="A87" s="411"/>
      <c r="B87" s="216"/>
      <c r="C87" s="269" t="s">
        <v>107</v>
      </c>
      <c r="D87" s="161" t="s">
        <v>119</v>
      </c>
      <c r="E87" s="15">
        <v>3.5999999999999997E-2</v>
      </c>
      <c r="F87" s="29">
        <f>F85*E87</f>
        <v>1.5552E-2</v>
      </c>
      <c r="G87" s="131"/>
      <c r="H87" s="131"/>
      <c r="I87" s="131"/>
      <c r="J87" s="131"/>
      <c r="K87" s="369"/>
      <c r="L87" s="131">
        <f>F87*K87</f>
        <v>0</v>
      </c>
      <c r="M87" s="131">
        <f t="shared" ref="M87:M89" si="13">L87+J87+H87</f>
        <v>0</v>
      </c>
    </row>
    <row r="88" spans="1:13" ht="15.75" x14ac:dyDescent="0.25">
      <c r="A88" s="411"/>
      <c r="B88" s="161" t="s">
        <v>120</v>
      </c>
      <c r="C88" s="269" t="s">
        <v>121</v>
      </c>
      <c r="D88" s="161" t="s">
        <v>122</v>
      </c>
      <c r="E88" s="15">
        <v>25.3</v>
      </c>
      <c r="F88" s="29">
        <f>F85*E88</f>
        <v>10.929600000000002</v>
      </c>
      <c r="G88" s="369"/>
      <c r="H88" s="131">
        <f>F88*G88</f>
        <v>0</v>
      </c>
      <c r="I88" s="131"/>
      <c r="J88" s="131"/>
      <c r="K88" s="131"/>
      <c r="L88" s="131"/>
      <c r="M88" s="131">
        <f t="shared" si="13"/>
        <v>0</v>
      </c>
    </row>
    <row r="89" spans="1:13" ht="15.75" x14ac:dyDescent="0.25">
      <c r="A89" s="411"/>
      <c r="B89" s="161" t="s">
        <v>123</v>
      </c>
      <c r="C89" s="269" t="s">
        <v>124</v>
      </c>
      <c r="D89" s="161" t="s">
        <v>122</v>
      </c>
      <c r="E89" s="15">
        <v>2.7</v>
      </c>
      <c r="F89" s="29">
        <f>F85*E89</f>
        <v>1.1664000000000001</v>
      </c>
      <c r="G89" s="369"/>
      <c r="H89" s="131">
        <f>F89*G89</f>
        <v>0</v>
      </c>
      <c r="I89" s="131"/>
      <c r="J89" s="131"/>
      <c r="K89" s="131"/>
      <c r="L89" s="131"/>
      <c r="M89" s="131">
        <f t="shared" si="13"/>
        <v>0</v>
      </c>
    </row>
    <row r="90" spans="1:13" ht="15.75" x14ac:dyDescent="0.25">
      <c r="A90" s="412"/>
      <c r="B90" s="161"/>
      <c r="C90" s="127" t="s">
        <v>21</v>
      </c>
      <c r="D90" s="56" t="s">
        <v>20</v>
      </c>
      <c r="E90" s="161">
        <v>0.19</v>
      </c>
      <c r="F90" s="79">
        <f>F85*E90</f>
        <v>8.2080000000000014E-2</v>
      </c>
      <c r="G90" s="367"/>
      <c r="H90" s="79">
        <f>G90*F90</f>
        <v>0</v>
      </c>
      <c r="I90" s="80"/>
      <c r="J90" s="79"/>
      <c r="K90" s="80"/>
      <c r="L90" s="79"/>
      <c r="M90" s="79">
        <f>G90*F90</f>
        <v>0</v>
      </c>
    </row>
    <row r="91" spans="1:13" ht="47.25" x14ac:dyDescent="0.25">
      <c r="A91" s="401">
        <v>3</v>
      </c>
      <c r="B91" s="217" t="s">
        <v>300</v>
      </c>
      <c r="C91" s="279" t="s">
        <v>125</v>
      </c>
      <c r="D91" s="134" t="s">
        <v>122</v>
      </c>
      <c r="E91" s="134"/>
      <c r="F91" s="197">
        <v>32.700000000000003</v>
      </c>
      <c r="G91" s="136"/>
      <c r="H91" s="137"/>
      <c r="I91" s="136"/>
      <c r="J91" s="138"/>
      <c r="K91" s="136"/>
      <c r="L91" s="138"/>
      <c r="M91" s="138"/>
    </row>
    <row r="92" spans="1:13" ht="15.75" x14ac:dyDescent="0.25">
      <c r="A92" s="402"/>
      <c r="B92" s="217"/>
      <c r="C92" s="275" t="s">
        <v>17</v>
      </c>
      <c r="D92" s="14" t="s">
        <v>18</v>
      </c>
      <c r="E92" s="323">
        <v>2.52E-2</v>
      </c>
      <c r="F92" s="139">
        <f>E92*F91</f>
        <v>0.82404000000000011</v>
      </c>
      <c r="G92" s="140"/>
      <c r="H92" s="91"/>
      <c r="I92" s="370"/>
      <c r="J92" s="91">
        <f>F92*I92</f>
        <v>0</v>
      </c>
      <c r="K92" s="140"/>
      <c r="L92" s="91">
        <f>F92*K92</f>
        <v>0</v>
      </c>
      <c r="M92" s="91">
        <f>H92+J92+L92</f>
        <v>0</v>
      </c>
    </row>
    <row r="93" spans="1:13" ht="15.75" x14ac:dyDescent="0.25">
      <c r="A93" s="402"/>
      <c r="B93" s="217"/>
      <c r="C93" s="269" t="s">
        <v>107</v>
      </c>
      <c r="D93" s="161" t="s">
        <v>119</v>
      </c>
      <c r="E93" s="323">
        <v>1.6000000000000001E-3</v>
      </c>
      <c r="F93" s="139">
        <f>F91*E93</f>
        <v>5.2320000000000005E-2</v>
      </c>
      <c r="G93" s="140"/>
      <c r="H93" s="91"/>
      <c r="I93" s="141"/>
      <c r="J93" s="91"/>
      <c r="K93" s="371"/>
      <c r="L93" s="91">
        <f>F93*K93</f>
        <v>0</v>
      </c>
      <c r="M93" s="91">
        <f>H93+J93+L93</f>
        <v>0</v>
      </c>
    </row>
    <row r="94" spans="1:13" x14ac:dyDescent="0.25">
      <c r="A94" s="402"/>
      <c r="B94" s="282" t="s">
        <v>114</v>
      </c>
      <c r="C94" s="283" t="s">
        <v>63</v>
      </c>
      <c r="D94" s="56" t="s">
        <v>49</v>
      </c>
      <c r="E94" s="263" t="s">
        <v>111</v>
      </c>
      <c r="F94" s="28">
        <v>9.6</v>
      </c>
      <c r="G94" s="365"/>
      <c r="H94" s="69">
        <f t="shared" ref="H94:H96" si="14">F94*G94</f>
        <v>0</v>
      </c>
      <c r="I94" s="69"/>
      <c r="J94" s="69"/>
      <c r="K94" s="69"/>
      <c r="L94" s="69"/>
      <c r="M94" s="24">
        <f t="shared" ref="M94:M96" si="15">L94+J94+H94</f>
        <v>0</v>
      </c>
    </row>
    <row r="95" spans="1:13" x14ac:dyDescent="0.25">
      <c r="A95" s="402"/>
      <c r="B95" s="282" t="s">
        <v>257</v>
      </c>
      <c r="C95" s="284" t="s">
        <v>126</v>
      </c>
      <c r="D95" s="56" t="s">
        <v>49</v>
      </c>
      <c r="E95" s="263" t="s">
        <v>111</v>
      </c>
      <c r="F95" s="28">
        <v>19</v>
      </c>
      <c r="G95" s="365"/>
      <c r="H95" s="69">
        <f t="shared" si="14"/>
        <v>0</v>
      </c>
      <c r="I95" s="69"/>
      <c r="J95" s="69"/>
      <c r="K95" s="69"/>
      <c r="L95" s="69"/>
      <c r="M95" s="24">
        <f t="shared" si="15"/>
        <v>0</v>
      </c>
    </row>
    <row r="96" spans="1:13" x14ac:dyDescent="0.25">
      <c r="A96" s="403"/>
      <c r="B96" s="282" t="s">
        <v>258</v>
      </c>
      <c r="C96" s="284" t="s">
        <v>127</v>
      </c>
      <c r="D96" s="56" t="s">
        <v>49</v>
      </c>
      <c r="E96" s="263" t="s">
        <v>111</v>
      </c>
      <c r="F96" s="28">
        <v>4.0999999999999996</v>
      </c>
      <c r="G96" s="365"/>
      <c r="H96" s="69">
        <f t="shared" si="14"/>
        <v>0</v>
      </c>
      <c r="I96" s="69"/>
      <c r="J96" s="69"/>
      <c r="K96" s="69"/>
      <c r="L96" s="69"/>
      <c r="M96" s="24">
        <f t="shared" si="15"/>
        <v>0</v>
      </c>
    </row>
    <row r="97" spans="1:13" ht="63" x14ac:dyDescent="0.25">
      <c r="A97" s="401">
        <v>4</v>
      </c>
      <c r="B97" s="196" t="s">
        <v>301</v>
      </c>
      <c r="C97" s="277" t="s">
        <v>128</v>
      </c>
      <c r="D97" s="134" t="s">
        <v>136</v>
      </c>
      <c r="E97" s="285"/>
      <c r="F97" s="145">
        <f>1.1*13.6</f>
        <v>14.96</v>
      </c>
      <c r="G97" s="144"/>
      <c r="H97" s="144"/>
      <c r="I97" s="144"/>
      <c r="J97" s="144"/>
      <c r="K97" s="144"/>
      <c r="L97" s="144"/>
      <c r="M97" s="144"/>
    </row>
    <row r="98" spans="1:13" ht="15.75" x14ac:dyDescent="0.25">
      <c r="A98" s="402"/>
      <c r="B98" s="218"/>
      <c r="C98" s="286" t="s">
        <v>17</v>
      </c>
      <c r="D98" s="14" t="s">
        <v>18</v>
      </c>
      <c r="E98" s="295">
        <v>0.3024</v>
      </c>
      <c r="F98" s="83">
        <f>F97*E98</f>
        <v>4.5239039999999999</v>
      </c>
      <c r="G98" s="79"/>
      <c r="H98" s="82"/>
      <c r="I98" s="366"/>
      <c r="J98" s="79">
        <f>F98*I98</f>
        <v>0</v>
      </c>
      <c r="K98" s="80"/>
      <c r="L98" s="80"/>
      <c r="M98" s="79">
        <f>H98+J98+L98</f>
        <v>0</v>
      </c>
    </row>
    <row r="99" spans="1:13" ht="15.75" x14ac:dyDescent="0.25">
      <c r="A99" s="402"/>
      <c r="B99" s="287"/>
      <c r="C99" s="288" t="s">
        <v>107</v>
      </c>
      <c r="D99" s="161" t="s">
        <v>119</v>
      </c>
      <c r="E99" s="323">
        <v>6.4100000000000004E-2</v>
      </c>
      <c r="F99" s="139">
        <f>F97*E99</f>
        <v>0.95893600000000012</v>
      </c>
      <c r="G99" s="140"/>
      <c r="H99" s="91"/>
      <c r="I99" s="141"/>
      <c r="J99" s="91"/>
      <c r="K99" s="371"/>
      <c r="L99" s="91">
        <f>F99*K99</f>
        <v>0</v>
      </c>
      <c r="M99" s="91">
        <f>H99+J99+L99</f>
        <v>0</v>
      </c>
    </row>
    <row r="100" spans="1:13" ht="27" x14ac:dyDescent="0.25">
      <c r="A100" s="402"/>
      <c r="B100" s="289" t="s">
        <v>129</v>
      </c>
      <c r="C100" s="290" t="s">
        <v>130</v>
      </c>
      <c r="D100" s="291" t="s">
        <v>137</v>
      </c>
      <c r="E100" s="291" t="s">
        <v>111</v>
      </c>
      <c r="F100" s="152">
        <v>0.97</v>
      </c>
      <c r="G100" s="370"/>
      <c r="H100" s="91">
        <f t="shared" ref="H100:H102" si="16">F100*G100</f>
        <v>0</v>
      </c>
      <c r="I100" s="141"/>
      <c r="J100" s="91"/>
      <c r="K100" s="140"/>
      <c r="L100" s="91">
        <f t="shared" ref="L100:L102" si="17">F100*K100</f>
        <v>0</v>
      </c>
      <c r="M100" s="91">
        <f t="shared" ref="M100:M102" si="18">H100+J100+L100</f>
        <v>0</v>
      </c>
    </row>
    <row r="101" spans="1:13" ht="15.75" x14ac:dyDescent="0.25">
      <c r="A101" s="402"/>
      <c r="B101" s="289"/>
      <c r="C101" s="290" t="s">
        <v>131</v>
      </c>
      <c r="D101" s="291" t="s">
        <v>137</v>
      </c>
      <c r="E101" s="291"/>
      <c r="F101" s="152">
        <f>F100*0.3</f>
        <v>0.29099999999999998</v>
      </c>
      <c r="G101" s="370"/>
      <c r="H101" s="91">
        <f t="shared" si="16"/>
        <v>0</v>
      </c>
      <c r="I101" s="141"/>
      <c r="J101" s="91"/>
      <c r="K101" s="140"/>
      <c r="L101" s="91">
        <f t="shared" si="17"/>
        <v>0</v>
      </c>
      <c r="M101" s="91">
        <f t="shared" si="18"/>
        <v>0</v>
      </c>
    </row>
    <row r="102" spans="1:13" x14ac:dyDescent="0.25">
      <c r="A102" s="402"/>
      <c r="B102" s="289" t="s">
        <v>132</v>
      </c>
      <c r="C102" s="290" t="s">
        <v>133</v>
      </c>
      <c r="D102" s="291" t="s">
        <v>49</v>
      </c>
      <c r="E102" s="291">
        <v>0.17699999999999999</v>
      </c>
      <c r="F102" s="152">
        <f>F97*E102</f>
        <v>2.6479200000000001</v>
      </c>
      <c r="G102" s="372"/>
      <c r="H102" s="91">
        <f t="shared" si="16"/>
        <v>0</v>
      </c>
      <c r="I102" s="141"/>
      <c r="J102" s="91"/>
      <c r="K102" s="140"/>
      <c r="L102" s="91">
        <f t="shared" si="17"/>
        <v>0</v>
      </c>
      <c r="M102" s="91">
        <f t="shared" si="18"/>
        <v>0</v>
      </c>
    </row>
    <row r="103" spans="1:13" ht="15.75" x14ac:dyDescent="0.25">
      <c r="A103" s="403"/>
      <c r="B103" s="292"/>
      <c r="C103" s="127" t="s">
        <v>21</v>
      </c>
      <c r="D103" s="56" t="s">
        <v>20</v>
      </c>
      <c r="E103" s="295">
        <v>5.28E-2</v>
      </c>
      <c r="F103" s="79">
        <f>F97*E103</f>
        <v>0.78988800000000003</v>
      </c>
      <c r="G103" s="367"/>
      <c r="H103" s="79">
        <f>G103*F103</f>
        <v>0</v>
      </c>
      <c r="I103" s="80"/>
      <c r="J103" s="79"/>
      <c r="K103" s="80"/>
      <c r="L103" s="79"/>
      <c r="M103" s="79">
        <f>G103*F103</f>
        <v>0</v>
      </c>
    </row>
    <row r="104" spans="1:13" x14ac:dyDescent="0.25">
      <c r="A104" s="190"/>
      <c r="B104" s="190"/>
      <c r="C104" s="119" t="s">
        <v>134</v>
      </c>
      <c r="D104" s="190"/>
      <c r="E104" s="190"/>
      <c r="F104" s="190"/>
      <c r="G104" s="190"/>
      <c r="H104" s="193">
        <f>SUM(H77:H103)</f>
        <v>0</v>
      </c>
      <c r="I104" s="198"/>
      <c r="J104" s="193">
        <f>SUM(J77:J103)</f>
        <v>0</v>
      </c>
      <c r="K104" s="198"/>
      <c r="L104" s="193">
        <f>SUM(L77:L103)</f>
        <v>0</v>
      </c>
      <c r="M104" s="193">
        <f>SUM(M77:M103)</f>
        <v>0</v>
      </c>
    </row>
    <row r="105" spans="1:13" x14ac:dyDescent="0.25">
      <c r="A105" s="117"/>
      <c r="B105" s="118"/>
      <c r="C105" s="119" t="s">
        <v>135</v>
      </c>
      <c r="D105" s="120"/>
      <c r="E105" s="120"/>
      <c r="F105" s="121"/>
      <c r="G105" s="122"/>
      <c r="H105" s="298">
        <f>H104+H74</f>
        <v>0</v>
      </c>
      <c r="I105" s="298"/>
      <c r="J105" s="298">
        <f>J104+J74</f>
        <v>0</v>
      </c>
      <c r="K105" s="298"/>
      <c r="L105" s="298">
        <f>L104+L74</f>
        <v>0</v>
      </c>
      <c r="M105" s="298">
        <f>M104+M74</f>
        <v>0</v>
      </c>
    </row>
    <row r="106" spans="1:13" ht="30" x14ac:dyDescent="0.25">
      <c r="A106" s="317"/>
      <c r="B106" s="318"/>
      <c r="C106" s="31" t="s">
        <v>260</v>
      </c>
      <c r="D106" s="26"/>
      <c r="E106" s="26"/>
      <c r="F106" s="28"/>
      <c r="G106" s="87"/>
      <c r="H106" s="319">
        <f>H105-H107</f>
        <v>0</v>
      </c>
      <c r="I106" s="319"/>
      <c r="J106" s="319">
        <f t="shared" ref="J106:L106" si="19">J105-J107</f>
        <v>0</v>
      </c>
      <c r="K106" s="319"/>
      <c r="L106" s="319">
        <f t="shared" si="19"/>
        <v>0</v>
      </c>
      <c r="M106" s="319">
        <f>L106+J106+H106</f>
        <v>0</v>
      </c>
    </row>
    <row r="107" spans="1:13" ht="30" x14ac:dyDescent="0.25">
      <c r="A107" s="317"/>
      <c r="B107" s="318"/>
      <c r="C107" s="31" t="s">
        <v>261</v>
      </c>
      <c r="D107" s="26"/>
      <c r="E107" s="26"/>
      <c r="F107" s="28"/>
      <c r="G107" s="87"/>
      <c r="H107" s="422"/>
      <c r="I107" s="319"/>
      <c r="J107" s="422"/>
      <c r="K107" s="319"/>
      <c r="L107" s="422"/>
      <c r="M107" s="319">
        <f>L107+J107+H107</f>
        <v>0</v>
      </c>
    </row>
    <row r="108" spans="1:13" ht="30" x14ac:dyDescent="0.25">
      <c r="A108" s="86"/>
      <c r="B108" s="89"/>
      <c r="C108" s="95" t="s">
        <v>84</v>
      </c>
      <c r="D108" s="90"/>
      <c r="E108" s="90"/>
      <c r="F108" s="90">
        <v>0.04</v>
      </c>
      <c r="G108" s="87"/>
      <c r="H108" s="91"/>
      <c r="I108" s="88"/>
      <c r="J108" s="91"/>
      <c r="K108" s="87"/>
      <c r="L108" s="91"/>
      <c r="M108" s="156">
        <f>H105*F108</f>
        <v>0</v>
      </c>
    </row>
    <row r="109" spans="1:13" x14ac:dyDescent="0.25">
      <c r="A109" s="86"/>
      <c r="B109" s="92"/>
      <c r="C109" s="9" t="s">
        <v>11</v>
      </c>
      <c r="D109" s="93"/>
      <c r="E109" s="93"/>
      <c r="F109" s="90"/>
      <c r="G109" s="87"/>
      <c r="H109" s="91"/>
      <c r="I109" s="88"/>
      <c r="J109" s="91"/>
      <c r="K109" s="87"/>
      <c r="L109" s="91"/>
      <c r="M109" s="208">
        <f>M108+M105</f>
        <v>0</v>
      </c>
    </row>
    <row r="110" spans="1:13" ht="30" x14ac:dyDescent="0.25">
      <c r="A110" s="86"/>
      <c r="B110" s="92"/>
      <c r="C110" s="95" t="s">
        <v>262</v>
      </c>
      <c r="D110" s="93"/>
      <c r="E110" s="93"/>
      <c r="F110" s="90">
        <v>0.1</v>
      </c>
      <c r="G110" s="87"/>
      <c r="H110" s="91"/>
      <c r="I110" s="88"/>
      <c r="J110" s="91"/>
      <c r="K110" s="87"/>
      <c r="L110" s="91"/>
      <c r="M110" s="156">
        <f>M106*F110</f>
        <v>0</v>
      </c>
    </row>
    <row r="111" spans="1:13" x14ac:dyDescent="0.25">
      <c r="A111" s="86"/>
      <c r="B111" s="94"/>
      <c r="C111" s="95" t="s">
        <v>85</v>
      </c>
      <c r="D111" s="90"/>
      <c r="E111" s="90"/>
      <c r="F111" s="90">
        <v>0.08</v>
      </c>
      <c r="G111" s="94"/>
      <c r="H111" s="94"/>
      <c r="I111" s="94"/>
      <c r="J111" s="94"/>
      <c r="K111" s="94"/>
      <c r="L111" s="94"/>
      <c r="M111" s="157">
        <f>M107*F111</f>
        <v>0</v>
      </c>
    </row>
    <row r="112" spans="1:13" x14ac:dyDescent="0.25">
      <c r="A112" s="86"/>
      <c r="B112" s="94"/>
      <c r="C112" s="9" t="s">
        <v>11</v>
      </c>
      <c r="D112" s="93"/>
      <c r="E112" s="93"/>
      <c r="F112" s="90"/>
      <c r="G112" s="94"/>
      <c r="H112" s="94"/>
      <c r="I112" s="94"/>
      <c r="J112" s="94"/>
      <c r="K112" s="94"/>
      <c r="L112" s="94"/>
      <c r="M112" s="96">
        <f>SUM(M109:M111)</f>
        <v>0</v>
      </c>
    </row>
    <row r="113" spans="1:13" x14ac:dyDescent="0.25">
      <c r="A113" s="86"/>
      <c r="B113" s="94"/>
      <c r="C113" s="95" t="s">
        <v>86</v>
      </c>
      <c r="D113" s="90"/>
      <c r="E113" s="90"/>
      <c r="F113" s="90">
        <v>0.08</v>
      </c>
      <c r="G113" s="94"/>
      <c r="H113" s="94"/>
      <c r="I113" s="94"/>
      <c r="J113" s="94"/>
      <c r="K113" s="94"/>
      <c r="L113" s="94"/>
      <c r="M113" s="157">
        <f>M112*F113</f>
        <v>0</v>
      </c>
    </row>
    <row r="114" spans="1:13" x14ac:dyDescent="0.25">
      <c r="A114" s="86"/>
      <c r="B114" s="94"/>
      <c r="C114" s="9" t="s">
        <v>11</v>
      </c>
      <c r="D114" s="93"/>
      <c r="E114" s="93"/>
      <c r="F114" s="90"/>
      <c r="G114" s="94"/>
      <c r="H114" s="94"/>
      <c r="I114" s="94"/>
      <c r="J114" s="94"/>
      <c r="K114" s="94"/>
      <c r="L114" s="94"/>
      <c r="M114" s="96">
        <f>M112+M113</f>
        <v>0</v>
      </c>
    </row>
    <row r="115" spans="1:13" x14ac:dyDescent="0.25">
      <c r="M115" s="97"/>
    </row>
    <row r="116" spans="1:13" ht="15.75" x14ac:dyDescent="0.25">
      <c r="C116" s="257"/>
      <c r="D116" s="374"/>
      <c r="E116" s="374"/>
      <c r="F116" s="374"/>
      <c r="M116" s="97"/>
    </row>
  </sheetData>
  <mergeCells count="34">
    <mergeCell ref="A85:A90"/>
    <mergeCell ref="A91:A96"/>
    <mergeCell ref="A97:A103"/>
    <mergeCell ref="D116:F116"/>
    <mergeCell ref="B75:E75"/>
    <mergeCell ref="A1:M1"/>
    <mergeCell ref="A2:M2"/>
    <mergeCell ref="A3:M3"/>
    <mergeCell ref="A4:M4"/>
    <mergeCell ref="M5:M6"/>
    <mergeCell ref="A5:A6"/>
    <mergeCell ref="B5:B6"/>
    <mergeCell ref="C5:C6"/>
    <mergeCell ref="D5:D6"/>
    <mergeCell ref="E5:F5"/>
    <mergeCell ref="A9:A11"/>
    <mergeCell ref="A12:A13"/>
    <mergeCell ref="G5:H5"/>
    <mergeCell ref="I5:J5"/>
    <mergeCell ref="K5:L5"/>
    <mergeCell ref="B8:E8"/>
    <mergeCell ref="A14:A16"/>
    <mergeCell ref="A17:A18"/>
    <mergeCell ref="A19:A20"/>
    <mergeCell ref="A21:A22"/>
    <mergeCell ref="A23:A24"/>
    <mergeCell ref="A58:A64"/>
    <mergeCell ref="A65:A69"/>
    <mergeCell ref="A70:A73"/>
    <mergeCell ref="A25:A28"/>
    <mergeCell ref="A29:A40"/>
    <mergeCell ref="A41:A43"/>
    <mergeCell ref="A44:A49"/>
    <mergeCell ref="A50:A57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5"/>
  <sheetViews>
    <sheetView view="pageBreakPreview" topLeftCell="A88" zoomScaleNormal="100" zoomScaleSheetLayoutView="100" workbookViewId="0">
      <selection activeCell="K115" sqref="K115"/>
    </sheetView>
  </sheetViews>
  <sheetFormatPr defaultRowHeight="15" x14ac:dyDescent="0.25"/>
  <cols>
    <col min="1" max="1" width="3" bestFit="1" customWidth="1"/>
    <col min="2" max="2" width="9" customWidth="1"/>
    <col min="3" max="3" width="31.28515625" customWidth="1"/>
    <col min="4" max="4" width="8.28515625" customWidth="1"/>
    <col min="5" max="5" width="7.42578125" bestFit="1" customWidth="1"/>
    <col min="6" max="6" width="10.42578125" customWidth="1"/>
    <col min="7" max="7" width="8.28515625" bestFit="1" customWidth="1"/>
    <col min="8" max="8" width="9.140625" customWidth="1"/>
    <col min="9" max="9" width="7.28515625" bestFit="1" customWidth="1"/>
    <col min="10" max="10" width="9.28515625" bestFit="1" customWidth="1"/>
    <col min="12" max="12" width="8.28515625" customWidth="1"/>
    <col min="13" max="13" width="10.140625" customWidth="1"/>
  </cols>
  <sheetData>
    <row r="1" spans="1:14" ht="44.45" customHeight="1" x14ac:dyDescent="0.25">
      <c r="A1" s="392" t="s">
        <v>2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</row>
    <row r="2" spans="1:14" ht="18" x14ac:dyDescent="0.25">
      <c r="A2" s="394" t="s">
        <v>180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</row>
    <row r="3" spans="1:14" ht="18" x14ac:dyDescent="0.25">
      <c r="A3" s="395" t="s">
        <v>220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</row>
    <row r="4" spans="1:14" ht="14.45" customHeight="1" x14ac:dyDescent="0.25">
      <c r="A4" s="408"/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</row>
    <row r="5" spans="1:14" ht="31.15" customHeight="1" x14ac:dyDescent="0.25">
      <c r="A5" s="396" t="s">
        <v>3</v>
      </c>
      <c r="B5" s="397" t="s">
        <v>4</v>
      </c>
      <c r="C5" s="397" t="s">
        <v>5</v>
      </c>
      <c r="D5" s="399" t="s">
        <v>6</v>
      </c>
      <c r="E5" s="399" t="s">
        <v>7</v>
      </c>
      <c r="F5" s="399"/>
      <c r="G5" s="398" t="s">
        <v>8</v>
      </c>
      <c r="H5" s="398"/>
      <c r="I5" s="400" t="s">
        <v>9</v>
      </c>
      <c r="J5" s="400"/>
      <c r="K5" s="397" t="s">
        <v>10</v>
      </c>
      <c r="L5" s="398"/>
      <c r="M5" s="398" t="s">
        <v>11</v>
      </c>
    </row>
    <row r="6" spans="1:14" ht="56.45" customHeight="1" x14ac:dyDescent="0.25">
      <c r="A6" s="396"/>
      <c r="B6" s="397"/>
      <c r="C6" s="398"/>
      <c r="D6" s="399"/>
      <c r="E6" s="2" t="s">
        <v>12</v>
      </c>
      <c r="F6" s="3" t="s">
        <v>13</v>
      </c>
      <c r="G6" s="4" t="s">
        <v>14</v>
      </c>
      <c r="H6" s="5" t="s">
        <v>11</v>
      </c>
      <c r="I6" s="4" t="s">
        <v>14</v>
      </c>
      <c r="J6" s="5" t="s">
        <v>11</v>
      </c>
      <c r="K6" s="4" t="s">
        <v>14</v>
      </c>
      <c r="L6" s="5" t="s">
        <v>11</v>
      </c>
      <c r="M6" s="398"/>
    </row>
    <row r="7" spans="1:14" ht="15" customHeight="1" x14ac:dyDescent="0.25">
      <c r="A7" s="106">
        <v>1</v>
      </c>
      <c r="B7" s="105">
        <v>2</v>
      </c>
      <c r="C7" s="106">
        <v>3</v>
      </c>
      <c r="D7" s="105">
        <v>4</v>
      </c>
      <c r="E7" s="106">
        <v>5</v>
      </c>
      <c r="F7" s="105">
        <v>6</v>
      </c>
      <c r="G7" s="106">
        <v>7</v>
      </c>
      <c r="H7" s="105">
        <v>8</v>
      </c>
      <c r="I7" s="106">
        <v>9</v>
      </c>
      <c r="J7" s="105">
        <v>10</v>
      </c>
      <c r="K7" s="106">
        <v>11</v>
      </c>
      <c r="L7" s="105">
        <v>12</v>
      </c>
      <c r="M7" s="106">
        <v>13</v>
      </c>
    </row>
    <row r="8" spans="1:14" ht="15" customHeight="1" x14ac:dyDescent="0.25">
      <c r="A8" s="113"/>
      <c r="B8" s="404" t="s">
        <v>101</v>
      </c>
      <c r="C8" s="404"/>
      <c r="D8" s="404"/>
      <c r="E8" s="404"/>
      <c r="F8" s="114"/>
      <c r="G8" s="115"/>
      <c r="H8" s="114"/>
      <c r="I8" s="115"/>
      <c r="J8" s="114"/>
      <c r="K8" s="115"/>
      <c r="L8" s="114"/>
      <c r="M8" s="116"/>
    </row>
    <row r="9" spans="1:14" ht="45" x14ac:dyDescent="0.25">
      <c r="A9" s="405">
        <v>1</v>
      </c>
      <c r="B9" s="299" t="s">
        <v>264</v>
      </c>
      <c r="C9" s="31" t="s">
        <v>96</v>
      </c>
      <c r="D9" s="30" t="s">
        <v>16</v>
      </c>
      <c r="E9" s="50"/>
      <c r="F9" s="98">
        <v>20</v>
      </c>
      <c r="G9" s="17"/>
      <c r="H9" s="18"/>
      <c r="I9" s="18"/>
      <c r="J9" s="18"/>
      <c r="K9" s="18"/>
      <c r="L9" s="18"/>
      <c r="M9" s="18"/>
      <c r="N9" s="297"/>
    </row>
    <row r="10" spans="1:14" x14ac:dyDescent="0.25">
      <c r="A10" s="405"/>
      <c r="B10" s="300"/>
      <c r="C10" s="13" t="s">
        <v>17</v>
      </c>
      <c r="D10" s="99" t="s">
        <v>18</v>
      </c>
      <c r="E10" s="16">
        <v>1.9800000000000002E-2</v>
      </c>
      <c r="F10" s="15">
        <f>F9*E10</f>
        <v>0.39600000000000002</v>
      </c>
      <c r="G10" s="18"/>
      <c r="H10" s="18"/>
      <c r="I10" s="363"/>
      <c r="J10" s="18">
        <f>F10*I10</f>
        <v>0</v>
      </c>
      <c r="K10" s="18"/>
      <c r="L10" s="18"/>
      <c r="M10" s="18">
        <f t="shared" ref="M10:M18" si="0">L10+J10+H10</f>
        <v>0</v>
      </c>
      <c r="N10" s="297"/>
    </row>
    <row r="11" spans="1:14" ht="45" x14ac:dyDescent="0.25">
      <c r="A11" s="407"/>
      <c r="B11" s="301" t="s">
        <v>93</v>
      </c>
      <c r="C11" s="20" t="s">
        <v>92</v>
      </c>
      <c r="D11" s="100" t="s">
        <v>36</v>
      </c>
      <c r="E11" s="16">
        <v>4.4400000000000002E-2</v>
      </c>
      <c r="F11" s="15">
        <f>F9*E11</f>
        <v>0.88800000000000001</v>
      </c>
      <c r="G11" s="18"/>
      <c r="H11" s="18"/>
      <c r="I11" s="18"/>
      <c r="J11" s="18"/>
      <c r="K11" s="363"/>
      <c r="L11" s="18">
        <f>F11*K11</f>
        <v>0</v>
      </c>
      <c r="M11" s="18">
        <f t="shared" si="0"/>
        <v>0</v>
      </c>
      <c r="N11" s="297"/>
    </row>
    <row r="12" spans="1:14" ht="45" x14ac:dyDescent="0.25">
      <c r="A12" s="406">
        <v>2</v>
      </c>
      <c r="B12" s="299" t="s">
        <v>265</v>
      </c>
      <c r="C12" s="31" t="s">
        <v>25</v>
      </c>
      <c r="D12" s="30" t="s">
        <v>16</v>
      </c>
      <c r="E12" s="50"/>
      <c r="F12" s="98">
        <v>1</v>
      </c>
      <c r="G12" s="17"/>
      <c r="H12" s="18"/>
      <c r="I12" s="18"/>
      <c r="J12" s="18"/>
      <c r="K12" s="18"/>
      <c r="L12" s="18"/>
      <c r="M12" s="18">
        <f t="shared" si="0"/>
        <v>0</v>
      </c>
      <c r="N12" s="297"/>
    </row>
    <row r="13" spans="1:14" x14ac:dyDescent="0.25">
      <c r="A13" s="407"/>
      <c r="B13" s="302"/>
      <c r="C13" s="20" t="s">
        <v>17</v>
      </c>
      <c r="D13" s="34" t="s">
        <v>18</v>
      </c>
      <c r="E13" s="311">
        <v>2.472</v>
      </c>
      <c r="F13" s="15">
        <f>F12*E13</f>
        <v>2.472</v>
      </c>
      <c r="G13" s="17"/>
      <c r="H13" s="18"/>
      <c r="I13" s="363"/>
      <c r="J13" s="18">
        <f>F13*I13</f>
        <v>0</v>
      </c>
      <c r="K13" s="18"/>
      <c r="L13" s="18"/>
      <c r="M13" s="18">
        <f t="shared" si="0"/>
        <v>0</v>
      </c>
      <c r="N13" s="297"/>
    </row>
    <row r="14" spans="1:14" ht="45" x14ac:dyDescent="0.25">
      <c r="A14" s="406">
        <v>3</v>
      </c>
      <c r="B14" s="299" t="s">
        <v>292</v>
      </c>
      <c r="C14" s="31" t="s">
        <v>98</v>
      </c>
      <c r="D14" s="30" t="s">
        <v>16</v>
      </c>
      <c r="E14" s="50"/>
      <c r="F14" s="98">
        <v>17</v>
      </c>
      <c r="G14" s="17"/>
      <c r="H14" s="18"/>
      <c r="I14" s="18"/>
      <c r="J14" s="18"/>
      <c r="K14" s="18"/>
      <c r="L14" s="18"/>
      <c r="M14" s="18"/>
      <c r="N14" s="297"/>
    </row>
    <row r="15" spans="1:14" x14ac:dyDescent="0.25">
      <c r="A15" s="405"/>
      <c r="B15" s="300"/>
      <c r="C15" s="13" t="s">
        <v>17</v>
      </c>
      <c r="D15" s="99" t="s">
        <v>18</v>
      </c>
      <c r="E15" s="16">
        <v>2.58E-2</v>
      </c>
      <c r="F15" s="15">
        <f>F14*E15</f>
        <v>0.43859999999999999</v>
      </c>
      <c r="G15" s="18"/>
      <c r="H15" s="18"/>
      <c r="I15" s="363"/>
      <c r="J15" s="18">
        <f>F15*I15</f>
        <v>0</v>
      </c>
      <c r="K15" s="18"/>
      <c r="L15" s="18"/>
      <c r="M15" s="18">
        <f t="shared" ref="M15:M16" si="1">L15+J15+H15</f>
        <v>0</v>
      </c>
      <c r="N15" s="297"/>
    </row>
    <row r="16" spans="1:14" ht="45" x14ac:dyDescent="0.25">
      <c r="A16" s="407"/>
      <c r="B16" s="301" t="s">
        <v>93</v>
      </c>
      <c r="C16" s="20" t="s">
        <v>92</v>
      </c>
      <c r="D16" s="100" t="s">
        <v>36</v>
      </c>
      <c r="E16" s="16">
        <v>5.7829999999999999E-2</v>
      </c>
      <c r="F16" s="15">
        <f>F14*E16</f>
        <v>0.98311000000000004</v>
      </c>
      <c r="G16" s="18"/>
      <c r="H16" s="18"/>
      <c r="I16" s="18"/>
      <c r="J16" s="18"/>
      <c r="K16" s="363"/>
      <c r="L16" s="18">
        <f>F16*K16</f>
        <v>0</v>
      </c>
      <c r="M16" s="18">
        <f t="shared" si="1"/>
        <v>0</v>
      </c>
      <c r="N16" s="297"/>
    </row>
    <row r="17" spans="1:14" ht="45" x14ac:dyDescent="0.25">
      <c r="A17" s="406">
        <v>4</v>
      </c>
      <c r="B17" s="299" t="s">
        <v>266</v>
      </c>
      <c r="C17" s="31" t="s">
        <v>87</v>
      </c>
      <c r="D17" s="30" t="s">
        <v>16</v>
      </c>
      <c r="E17" s="50"/>
      <c r="F17" s="98">
        <v>1</v>
      </c>
      <c r="G17" s="17"/>
      <c r="H17" s="18"/>
      <c r="I17" s="18"/>
      <c r="J17" s="18"/>
      <c r="K17" s="18"/>
      <c r="L17" s="18"/>
      <c r="M17" s="18">
        <f t="shared" si="0"/>
        <v>0</v>
      </c>
      <c r="N17" s="297"/>
    </row>
    <row r="18" spans="1:14" x14ac:dyDescent="0.25">
      <c r="A18" s="407"/>
      <c r="B18" s="302"/>
      <c r="C18" s="20" t="s">
        <v>17</v>
      </c>
      <c r="D18" s="34" t="s">
        <v>18</v>
      </c>
      <c r="E18" s="311">
        <v>3.5880000000000001</v>
      </c>
      <c r="F18" s="15">
        <f>F17*E18</f>
        <v>3.5880000000000001</v>
      </c>
      <c r="G18" s="17"/>
      <c r="H18" s="18"/>
      <c r="I18" s="363"/>
      <c r="J18" s="18">
        <f>F18*I18</f>
        <v>0</v>
      </c>
      <c r="K18" s="18"/>
      <c r="L18" s="18"/>
      <c r="M18" s="18">
        <f t="shared" si="0"/>
        <v>0</v>
      </c>
      <c r="N18" s="297"/>
    </row>
    <row r="19" spans="1:14" ht="30" x14ac:dyDescent="0.25">
      <c r="A19" s="406">
        <v>5</v>
      </c>
      <c r="B19" s="9" t="s">
        <v>288</v>
      </c>
      <c r="C19" s="36" t="s">
        <v>26</v>
      </c>
      <c r="D19" s="308" t="s">
        <v>16</v>
      </c>
      <c r="E19" s="311"/>
      <c r="F19" s="98">
        <v>40</v>
      </c>
      <c r="G19" s="17"/>
      <c r="H19" s="18"/>
      <c r="I19" s="18"/>
      <c r="J19" s="18"/>
      <c r="K19" s="18"/>
      <c r="L19" s="18"/>
      <c r="M19" s="18"/>
      <c r="N19" s="297"/>
    </row>
    <row r="20" spans="1:14" x14ac:dyDescent="0.25">
      <c r="A20" s="407"/>
      <c r="B20" s="33"/>
      <c r="C20" s="20" t="s">
        <v>229</v>
      </c>
      <c r="D20" s="27" t="s">
        <v>106</v>
      </c>
      <c r="E20" s="29">
        <v>1.7</v>
      </c>
      <c r="F20" s="15">
        <f>F19*E20</f>
        <v>68</v>
      </c>
      <c r="G20" s="17"/>
      <c r="H20" s="57"/>
      <c r="I20" s="18"/>
      <c r="J20" s="18"/>
      <c r="K20" s="363"/>
      <c r="L20" s="17">
        <f>K20*F20</f>
        <v>0</v>
      </c>
      <c r="M20" s="18">
        <f t="shared" ref="M20:M64" si="2">L20+J20+H20</f>
        <v>0</v>
      </c>
      <c r="N20" s="297"/>
    </row>
    <row r="21" spans="1:14" ht="30" x14ac:dyDescent="0.25">
      <c r="A21" s="386">
        <v>6</v>
      </c>
      <c r="B21" s="299" t="s">
        <v>293</v>
      </c>
      <c r="C21" s="31" t="s">
        <v>99</v>
      </c>
      <c r="D21" s="308" t="s">
        <v>28</v>
      </c>
      <c r="E21" s="313"/>
      <c r="F21" s="162">
        <v>29</v>
      </c>
      <c r="G21" s="17"/>
      <c r="H21" s="18"/>
      <c r="I21" s="18"/>
      <c r="J21" s="18"/>
      <c r="K21" s="18"/>
      <c r="L21" s="18"/>
      <c r="M21" s="18">
        <f t="shared" si="2"/>
        <v>0</v>
      </c>
      <c r="N21" s="297"/>
    </row>
    <row r="22" spans="1:14" x14ac:dyDescent="0.25">
      <c r="A22" s="388"/>
      <c r="B22" s="303" t="s">
        <v>100</v>
      </c>
      <c r="C22" s="20" t="s">
        <v>17</v>
      </c>
      <c r="D22" s="100" t="s">
        <v>36</v>
      </c>
      <c r="E22" s="311">
        <v>1.1050000000000001E-2</v>
      </c>
      <c r="F22" s="100">
        <f>E22*F21</f>
        <v>0.32045000000000001</v>
      </c>
      <c r="G22" s="17"/>
      <c r="H22" s="18"/>
      <c r="I22" s="18"/>
      <c r="J22" s="18">
        <f>F22*I22</f>
        <v>0</v>
      </c>
      <c r="K22" s="363"/>
      <c r="L22" s="18">
        <f>F22*K22</f>
        <v>0</v>
      </c>
      <c r="M22" s="18">
        <f t="shared" si="2"/>
        <v>0</v>
      </c>
      <c r="N22" s="297"/>
    </row>
    <row r="23" spans="1:14" ht="30" x14ac:dyDescent="0.25">
      <c r="A23" s="386">
        <v>7</v>
      </c>
      <c r="B23" s="9" t="s">
        <v>267</v>
      </c>
      <c r="C23" s="31" t="s">
        <v>29</v>
      </c>
      <c r="D23" s="308" t="s">
        <v>28</v>
      </c>
      <c r="E23" s="313"/>
      <c r="F23" s="162">
        <v>10</v>
      </c>
      <c r="G23" s="17"/>
      <c r="H23" s="18"/>
      <c r="I23" s="18"/>
      <c r="J23" s="18"/>
      <c r="K23" s="18"/>
      <c r="L23" s="18"/>
      <c r="M23" s="18">
        <f t="shared" si="2"/>
        <v>0</v>
      </c>
      <c r="N23" s="297"/>
    </row>
    <row r="24" spans="1:14" x14ac:dyDescent="0.25">
      <c r="A24" s="388"/>
      <c r="B24" s="40"/>
      <c r="C24" s="20" t="s">
        <v>17</v>
      </c>
      <c r="D24" s="34" t="s">
        <v>18</v>
      </c>
      <c r="E24" s="311">
        <v>1.8480000000000001</v>
      </c>
      <c r="F24" s="100">
        <f>E24*F23</f>
        <v>18.48</v>
      </c>
      <c r="G24" s="17"/>
      <c r="H24" s="18"/>
      <c r="I24" s="363"/>
      <c r="J24" s="18">
        <f>F24*I24</f>
        <v>0</v>
      </c>
      <c r="K24" s="18"/>
      <c r="L24" s="18"/>
      <c r="M24" s="18">
        <f t="shared" si="2"/>
        <v>0</v>
      </c>
      <c r="N24" s="297"/>
    </row>
    <row r="25" spans="1:14" ht="45" x14ac:dyDescent="0.25">
      <c r="A25" s="386">
        <v>8</v>
      </c>
      <c r="B25" s="9" t="s">
        <v>289</v>
      </c>
      <c r="C25" s="31" t="s">
        <v>30</v>
      </c>
      <c r="D25" s="308" t="s">
        <v>28</v>
      </c>
      <c r="E25" s="50"/>
      <c r="F25" s="194">
        <v>0.7</v>
      </c>
      <c r="G25" s="17"/>
      <c r="H25" s="18"/>
      <c r="I25" s="18"/>
      <c r="J25" s="18"/>
      <c r="K25" s="18"/>
      <c r="L25" s="18"/>
      <c r="M25" s="18">
        <f t="shared" si="2"/>
        <v>0</v>
      </c>
      <c r="N25" s="297"/>
    </row>
    <row r="26" spans="1:14" x14ac:dyDescent="0.25">
      <c r="A26" s="387"/>
      <c r="B26" s="42"/>
      <c r="C26" s="20" t="s">
        <v>17</v>
      </c>
      <c r="D26" s="34" t="s">
        <v>18</v>
      </c>
      <c r="E26" s="23">
        <v>2.6160000000000001</v>
      </c>
      <c r="F26" s="352">
        <f>F25*E26</f>
        <v>1.8311999999999999</v>
      </c>
      <c r="G26" s="17"/>
      <c r="H26" s="18"/>
      <c r="I26" s="364"/>
      <c r="J26" s="62">
        <f>F26*I26</f>
        <v>0</v>
      </c>
      <c r="K26" s="18"/>
      <c r="L26" s="18"/>
      <c r="M26" s="18">
        <f t="shared" si="2"/>
        <v>0</v>
      </c>
      <c r="N26" s="297"/>
    </row>
    <row r="27" spans="1:14" x14ac:dyDescent="0.25">
      <c r="A27" s="387"/>
      <c r="B27" s="42"/>
      <c r="C27" s="20" t="s">
        <v>19</v>
      </c>
      <c r="D27" s="21" t="s">
        <v>20</v>
      </c>
      <c r="E27" s="23">
        <v>0.13800000000000001</v>
      </c>
      <c r="F27" s="352">
        <f>F25*E27</f>
        <v>9.6600000000000005E-2</v>
      </c>
      <c r="G27" s="17"/>
      <c r="H27" s="18"/>
      <c r="I27" s="18"/>
      <c r="J27" s="18"/>
      <c r="K27" s="363"/>
      <c r="L27" s="18">
        <f>F27*K27</f>
        <v>0</v>
      </c>
      <c r="M27" s="18">
        <f t="shared" si="2"/>
        <v>0</v>
      </c>
      <c r="N27" s="297"/>
    </row>
    <row r="28" spans="1:14" ht="22.5" x14ac:dyDescent="0.25">
      <c r="A28" s="387"/>
      <c r="B28" s="44" t="s">
        <v>240</v>
      </c>
      <c r="C28" s="45" t="s">
        <v>32</v>
      </c>
      <c r="D28" s="46" t="s">
        <v>28</v>
      </c>
      <c r="E28" s="349">
        <v>1.39</v>
      </c>
      <c r="F28" s="195">
        <f>F25*E28</f>
        <v>0.97299999999999986</v>
      </c>
      <c r="G28" s="365"/>
      <c r="H28" s="18">
        <f t="shared" ref="H28" si="3">F28*G28</f>
        <v>0</v>
      </c>
      <c r="I28" s="18"/>
      <c r="J28" s="18"/>
      <c r="K28" s="18"/>
      <c r="L28" s="18"/>
      <c r="M28" s="18">
        <f t="shared" si="2"/>
        <v>0</v>
      </c>
      <c r="N28" s="297"/>
    </row>
    <row r="29" spans="1:14" ht="45" x14ac:dyDescent="0.25">
      <c r="A29" s="386">
        <v>9</v>
      </c>
      <c r="B29" s="9" t="s">
        <v>270</v>
      </c>
      <c r="C29" s="49" t="s">
        <v>33</v>
      </c>
      <c r="D29" s="308" t="s">
        <v>28</v>
      </c>
      <c r="E29" s="29"/>
      <c r="F29" s="98">
        <v>13.94</v>
      </c>
      <c r="G29" s="17"/>
      <c r="H29" s="18"/>
      <c r="I29" s="18"/>
      <c r="J29" s="18"/>
      <c r="K29" s="18"/>
      <c r="L29" s="18"/>
      <c r="M29" s="18">
        <f t="shared" si="2"/>
        <v>0</v>
      </c>
      <c r="N29" s="297"/>
    </row>
    <row r="30" spans="1:14" x14ac:dyDescent="0.25">
      <c r="A30" s="387"/>
      <c r="B30" s="51"/>
      <c r="C30" s="20" t="s">
        <v>17</v>
      </c>
      <c r="D30" s="34" t="s">
        <v>18</v>
      </c>
      <c r="E30" s="29">
        <v>3.8279999999999998</v>
      </c>
      <c r="F30" s="15">
        <f>F29*E30</f>
        <v>53.362319999999997</v>
      </c>
      <c r="G30" s="17"/>
      <c r="H30" s="18"/>
      <c r="I30" s="363"/>
      <c r="J30" s="18">
        <f>F30*I30</f>
        <v>0</v>
      </c>
      <c r="K30" s="18"/>
      <c r="L30" s="18"/>
      <c r="M30" s="18">
        <f t="shared" si="2"/>
        <v>0</v>
      </c>
      <c r="N30" s="297"/>
    </row>
    <row r="31" spans="1:14" x14ac:dyDescent="0.25">
      <c r="A31" s="387"/>
      <c r="B31" s="51" t="s">
        <v>34</v>
      </c>
      <c r="C31" s="52" t="s">
        <v>35</v>
      </c>
      <c r="D31" s="53" t="s">
        <v>36</v>
      </c>
      <c r="E31" s="29">
        <v>0.51359999999999995</v>
      </c>
      <c r="F31" s="15">
        <f>F29*E31</f>
        <v>7.1595839999999988</v>
      </c>
      <c r="G31" s="17"/>
      <c r="H31" s="18"/>
      <c r="I31" s="18"/>
      <c r="J31" s="18"/>
      <c r="K31" s="363"/>
      <c r="L31" s="17">
        <f>F31*K31</f>
        <v>0</v>
      </c>
      <c r="M31" s="18">
        <f t="shared" si="2"/>
        <v>0</v>
      </c>
      <c r="N31" s="297"/>
    </row>
    <row r="32" spans="1:14" ht="22.5" x14ac:dyDescent="0.25">
      <c r="A32" s="387"/>
      <c r="B32" s="51" t="s">
        <v>37</v>
      </c>
      <c r="C32" s="310" t="s">
        <v>38</v>
      </c>
      <c r="D32" s="56" t="s">
        <v>28</v>
      </c>
      <c r="E32" s="16">
        <v>1.02</v>
      </c>
      <c r="F32" s="15">
        <f>F29*E32</f>
        <v>14.2188</v>
      </c>
      <c r="G32" s="365"/>
      <c r="H32" s="17">
        <f>F32*G32</f>
        <v>0</v>
      </c>
      <c r="I32" s="17"/>
      <c r="J32" s="17"/>
      <c r="K32" s="17"/>
      <c r="L32" s="17"/>
      <c r="M32" s="17">
        <f t="shared" si="2"/>
        <v>0</v>
      </c>
      <c r="N32" s="297"/>
    </row>
    <row r="33" spans="1:14" x14ac:dyDescent="0.25">
      <c r="A33" s="387"/>
      <c r="B33" s="58"/>
      <c r="C33" s="309" t="s">
        <v>19</v>
      </c>
      <c r="D33" s="60" t="s">
        <v>20</v>
      </c>
      <c r="E33" s="16">
        <v>1.0056</v>
      </c>
      <c r="F33" s="15">
        <f>E33*F29</f>
        <v>14.018064000000001</v>
      </c>
      <c r="G33" s="17"/>
      <c r="H33" s="18"/>
      <c r="I33" s="18"/>
      <c r="J33" s="18"/>
      <c r="K33" s="364"/>
      <c r="L33" s="18">
        <f>F33*K33</f>
        <v>0</v>
      </c>
      <c r="M33" s="18">
        <f t="shared" si="2"/>
        <v>0</v>
      </c>
      <c r="N33" s="297"/>
    </row>
    <row r="34" spans="1:14" ht="30" x14ac:dyDescent="0.25">
      <c r="A34" s="387"/>
      <c r="B34" s="51" t="s">
        <v>39</v>
      </c>
      <c r="C34" s="63" t="s">
        <v>40</v>
      </c>
      <c r="D34" s="27" t="s">
        <v>28</v>
      </c>
      <c r="E34" s="29">
        <v>9.7000000000000003E-3</v>
      </c>
      <c r="F34" s="15">
        <f>F29*E34</f>
        <v>0.135218</v>
      </c>
      <c r="G34" s="365"/>
      <c r="H34" s="18">
        <f>F34*G34</f>
        <v>0</v>
      </c>
      <c r="I34" s="18"/>
      <c r="J34" s="18"/>
      <c r="K34" s="18"/>
      <c r="L34" s="18"/>
      <c r="M34" s="18">
        <f t="shared" si="2"/>
        <v>0</v>
      </c>
      <c r="N34" s="297"/>
    </row>
    <row r="35" spans="1:14" ht="22.5" x14ac:dyDescent="0.25">
      <c r="A35" s="387"/>
      <c r="B35" s="44" t="s">
        <v>41</v>
      </c>
      <c r="C35" s="310" t="s">
        <v>42</v>
      </c>
      <c r="D35" s="56" t="s">
        <v>28</v>
      </c>
      <c r="E35" s="16">
        <v>1.14E-2</v>
      </c>
      <c r="F35" s="15">
        <f>E35*F29</f>
        <v>0.158916</v>
      </c>
      <c r="G35" s="365"/>
      <c r="H35" s="18">
        <f t="shared" ref="H35:H40" si="4">F35*G35</f>
        <v>0</v>
      </c>
      <c r="I35" s="18"/>
      <c r="J35" s="18"/>
      <c r="K35" s="18"/>
      <c r="L35" s="18"/>
      <c r="M35" s="18">
        <f t="shared" si="2"/>
        <v>0</v>
      </c>
      <c r="N35" s="297"/>
    </row>
    <row r="36" spans="1:14" ht="22.5" x14ac:dyDescent="0.25">
      <c r="A36" s="387"/>
      <c r="B36" s="51" t="s">
        <v>43</v>
      </c>
      <c r="C36" s="310" t="s">
        <v>44</v>
      </c>
      <c r="D36" s="56" t="s">
        <v>28</v>
      </c>
      <c r="E36" s="16">
        <v>1.37E-2</v>
      </c>
      <c r="F36" s="15">
        <f>E36*F29</f>
        <v>0.19097800000000001</v>
      </c>
      <c r="G36" s="365"/>
      <c r="H36" s="18">
        <f t="shared" si="4"/>
        <v>0</v>
      </c>
      <c r="I36" s="18"/>
      <c r="J36" s="18"/>
      <c r="K36" s="18"/>
      <c r="L36" s="18"/>
      <c r="M36" s="18">
        <f t="shared" si="2"/>
        <v>0</v>
      </c>
      <c r="N36" s="297"/>
    </row>
    <row r="37" spans="1:14" ht="22.5" x14ac:dyDescent="0.25">
      <c r="A37" s="387"/>
      <c r="B37" s="51" t="s">
        <v>45</v>
      </c>
      <c r="C37" s="26" t="s">
        <v>46</v>
      </c>
      <c r="D37" s="27" t="s">
        <v>28</v>
      </c>
      <c r="E37" s="29">
        <v>2.2000000000000001E-3</v>
      </c>
      <c r="F37" s="15">
        <f>E37*F30</f>
        <v>0.117397104</v>
      </c>
      <c r="G37" s="365"/>
      <c r="H37" s="18">
        <f t="shared" si="4"/>
        <v>0</v>
      </c>
      <c r="I37" s="18"/>
      <c r="J37" s="18"/>
      <c r="K37" s="18"/>
      <c r="L37" s="18"/>
      <c r="M37" s="18">
        <f t="shared" si="2"/>
        <v>0</v>
      </c>
      <c r="N37" s="297"/>
    </row>
    <row r="38" spans="1:14" ht="22.5" x14ac:dyDescent="0.25">
      <c r="A38" s="387"/>
      <c r="B38" s="58" t="s">
        <v>47</v>
      </c>
      <c r="C38" s="310" t="s">
        <v>48</v>
      </c>
      <c r="D38" s="56" t="s">
        <v>49</v>
      </c>
      <c r="E38" s="29">
        <f>0.025*10</f>
        <v>0.25</v>
      </c>
      <c r="F38" s="15">
        <f>E38*F29</f>
        <v>3.4849999999999999</v>
      </c>
      <c r="G38" s="365"/>
      <c r="H38" s="18">
        <f t="shared" si="4"/>
        <v>0</v>
      </c>
      <c r="I38" s="18"/>
      <c r="J38" s="18"/>
      <c r="K38" s="18"/>
      <c r="L38" s="18"/>
      <c r="M38" s="18">
        <f t="shared" si="2"/>
        <v>0</v>
      </c>
      <c r="N38" s="297"/>
    </row>
    <row r="39" spans="1:14" ht="30" x14ac:dyDescent="0.25">
      <c r="A39" s="387"/>
      <c r="B39" s="58" t="s">
        <v>50</v>
      </c>
      <c r="C39" s="63" t="s">
        <v>51</v>
      </c>
      <c r="D39" s="27" t="s">
        <v>49</v>
      </c>
      <c r="E39" s="29">
        <f>0.515</f>
        <v>0.51500000000000001</v>
      </c>
      <c r="F39" s="15">
        <f>E39*F29</f>
        <v>7.1791</v>
      </c>
      <c r="G39" s="365"/>
      <c r="H39" s="18">
        <f>F39*G39</f>
        <v>0</v>
      </c>
      <c r="I39" s="18"/>
      <c r="J39" s="18"/>
      <c r="K39" s="18"/>
      <c r="L39" s="18"/>
      <c r="M39" s="18">
        <f t="shared" si="2"/>
        <v>0</v>
      </c>
      <c r="N39" s="297"/>
    </row>
    <row r="40" spans="1:14" x14ac:dyDescent="0.25">
      <c r="A40" s="388"/>
      <c r="B40" s="58"/>
      <c r="C40" s="310" t="s">
        <v>21</v>
      </c>
      <c r="D40" s="56" t="s">
        <v>20</v>
      </c>
      <c r="E40" s="16">
        <v>0.439</v>
      </c>
      <c r="F40" s="15">
        <f>E40*F29</f>
        <v>6.1196599999999997</v>
      </c>
      <c r="G40" s="365"/>
      <c r="H40" s="18">
        <f t="shared" si="4"/>
        <v>0</v>
      </c>
      <c r="I40" s="18"/>
      <c r="J40" s="18"/>
      <c r="K40" s="18"/>
      <c r="L40" s="18"/>
      <c r="M40" s="18">
        <f t="shared" si="2"/>
        <v>0</v>
      </c>
      <c r="N40" s="297"/>
    </row>
    <row r="41" spans="1:14" ht="27.6" customHeight="1" x14ac:dyDescent="0.3">
      <c r="A41" s="386">
        <v>10</v>
      </c>
      <c r="B41" s="321" t="s">
        <v>271</v>
      </c>
      <c r="C41" s="49" t="s">
        <v>52</v>
      </c>
      <c r="D41" s="308" t="s">
        <v>24</v>
      </c>
      <c r="E41" s="29"/>
      <c r="F41" s="98">
        <v>0.24185999999999999</v>
      </c>
      <c r="G41" s="17"/>
      <c r="H41" s="18"/>
      <c r="I41" s="18"/>
      <c r="J41" s="18"/>
      <c r="K41" s="18"/>
      <c r="L41" s="18"/>
      <c r="M41" s="18">
        <f t="shared" si="2"/>
        <v>0</v>
      </c>
      <c r="N41" s="297"/>
    </row>
    <row r="42" spans="1:14" x14ac:dyDescent="0.25">
      <c r="A42" s="387"/>
      <c r="B42" s="66"/>
      <c r="C42" s="20" t="s">
        <v>17</v>
      </c>
      <c r="D42" s="34" t="s">
        <v>18</v>
      </c>
      <c r="E42" s="29">
        <v>29.28</v>
      </c>
      <c r="F42" s="15">
        <f>F41*E42</f>
        <v>7.0816607999999999</v>
      </c>
      <c r="G42" s="17"/>
      <c r="H42" s="18"/>
      <c r="I42" s="363"/>
      <c r="J42" s="18">
        <f>F42*I42</f>
        <v>0</v>
      </c>
      <c r="K42" s="18"/>
      <c r="L42" s="18"/>
      <c r="M42" s="18">
        <f t="shared" si="2"/>
        <v>0</v>
      </c>
      <c r="N42" s="297"/>
    </row>
    <row r="43" spans="1:14" ht="22.5" x14ac:dyDescent="0.25">
      <c r="A43" s="388"/>
      <c r="B43" s="67" t="s">
        <v>53</v>
      </c>
      <c r="C43" s="63" t="s">
        <v>54</v>
      </c>
      <c r="D43" s="27" t="s">
        <v>24</v>
      </c>
      <c r="E43" s="28">
        <v>1</v>
      </c>
      <c r="F43" s="15">
        <f>F41*E43</f>
        <v>0.24185999999999999</v>
      </c>
      <c r="G43" s="365"/>
      <c r="H43" s="17">
        <f t="shared" ref="H43" si="5">F43*G43</f>
        <v>0</v>
      </c>
      <c r="I43" s="264"/>
      <c r="J43" s="264"/>
      <c r="K43" s="264"/>
      <c r="L43" s="264"/>
      <c r="M43" s="17">
        <f t="shared" si="2"/>
        <v>0</v>
      </c>
      <c r="N43" s="297"/>
    </row>
    <row r="44" spans="1:14" ht="60" x14ac:dyDescent="0.25">
      <c r="A44" s="386">
        <v>11</v>
      </c>
      <c r="B44" s="9" t="s">
        <v>290</v>
      </c>
      <c r="C44" s="9" t="s">
        <v>55</v>
      </c>
      <c r="D44" s="56" t="s">
        <v>56</v>
      </c>
      <c r="E44" s="70"/>
      <c r="F44" s="162">
        <v>28</v>
      </c>
      <c r="G44" s="71"/>
      <c r="H44" s="62"/>
      <c r="I44" s="62"/>
      <c r="J44" s="62"/>
      <c r="K44" s="62"/>
      <c r="L44" s="62"/>
      <c r="M44" s="18">
        <f t="shared" si="2"/>
        <v>0</v>
      </c>
      <c r="N44" s="297"/>
    </row>
    <row r="45" spans="1:14" x14ac:dyDescent="0.25">
      <c r="A45" s="387"/>
      <c r="B45" s="44"/>
      <c r="C45" s="13" t="s">
        <v>17</v>
      </c>
      <c r="D45" s="14" t="s">
        <v>18</v>
      </c>
      <c r="E45" s="16">
        <v>0.67679999999999996</v>
      </c>
      <c r="F45" s="15">
        <f>F44*E45</f>
        <v>18.950399999999998</v>
      </c>
      <c r="G45" s="17"/>
      <c r="H45" s="18"/>
      <c r="I45" s="363"/>
      <c r="J45" s="18">
        <f>F45*I45</f>
        <v>0</v>
      </c>
      <c r="K45" s="18"/>
      <c r="L45" s="18"/>
      <c r="M45" s="18">
        <f t="shared" si="2"/>
        <v>0</v>
      </c>
      <c r="N45" s="297"/>
    </row>
    <row r="46" spans="1:14" x14ac:dyDescent="0.25">
      <c r="A46" s="387"/>
      <c r="B46" s="72"/>
      <c r="C46" s="13" t="s">
        <v>19</v>
      </c>
      <c r="D46" s="56" t="s">
        <v>20</v>
      </c>
      <c r="E46" s="16">
        <v>4.9099999999999998E-2</v>
      </c>
      <c r="F46" s="15">
        <f>F44*E46</f>
        <v>1.3748</v>
      </c>
      <c r="G46" s="17"/>
      <c r="H46" s="18"/>
      <c r="I46" s="18"/>
      <c r="J46" s="18"/>
      <c r="K46" s="363"/>
      <c r="L46" s="18">
        <f>F46*K46</f>
        <v>0</v>
      </c>
      <c r="M46" s="18">
        <f t="shared" si="2"/>
        <v>0</v>
      </c>
      <c r="N46" s="297"/>
    </row>
    <row r="47" spans="1:14" ht="22.5" x14ac:dyDescent="0.25">
      <c r="A47" s="387"/>
      <c r="B47" s="73" t="s">
        <v>57</v>
      </c>
      <c r="C47" s="310" t="s">
        <v>58</v>
      </c>
      <c r="D47" s="56" t="s">
        <v>24</v>
      </c>
      <c r="E47" s="16">
        <v>4.4999999999999997E-3</v>
      </c>
      <c r="F47" s="15">
        <f>F44*E47</f>
        <v>0.126</v>
      </c>
      <c r="G47" s="365"/>
      <c r="H47" s="18">
        <f>G47*F47</f>
        <v>0</v>
      </c>
      <c r="I47" s="18"/>
      <c r="J47" s="18"/>
      <c r="K47" s="18"/>
      <c r="L47" s="18"/>
      <c r="M47" s="18">
        <f t="shared" si="2"/>
        <v>0</v>
      </c>
      <c r="N47" s="297"/>
    </row>
    <row r="48" spans="1:14" ht="22.5" x14ac:dyDescent="0.25">
      <c r="A48" s="387"/>
      <c r="B48" s="73" t="s">
        <v>235</v>
      </c>
      <c r="C48" s="310" t="s">
        <v>236</v>
      </c>
      <c r="D48" s="56" t="s">
        <v>28</v>
      </c>
      <c r="E48" s="16">
        <v>7.4999999999999997E-3</v>
      </c>
      <c r="F48" s="15">
        <f>E48*F44</f>
        <v>0.21</v>
      </c>
      <c r="G48" s="365"/>
      <c r="H48" s="18">
        <f>G48*F48</f>
        <v>0</v>
      </c>
      <c r="I48" s="18"/>
      <c r="J48" s="18"/>
      <c r="K48" s="18"/>
      <c r="L48" s="18"/>
      <c r="M48" s="18">
        <f t="shared" si="2"/>
        <v>0</v>
      </c>
      <c r="N48" s="297"/>
    </row>
    <row r="49" spans="1:14" x14ac:dyDescent="0.25">
      <c r="A49" s="388"/>
      <c r="B49" s="72"/>
      <c r="C49" s="310" t="s">
        <v>21</v>
      </c>
      <c r="D49" s="56" t="s">
        <v>20</v>
      </c>
      <c r="E49" s="16">
        <v>0.26500000000000001</v>
      </c>
      <c r="F49" s="15">
        <f>F44*E49</f>
        <v>7.42</v>
      </c>
      <c r="G49" s="365"/>
      <c r="H49" s="18">
        <f>G49*F49</f>
        <v>0</v>
      </c>
      <c r="I49" s="18"/>
      <c r="J49" s="18"/>
      <c r="K49" s="18"/>
      <c r="L49" s="18"/>
      <c r="M49" s="18">
        <f t="shared" si="2"/>
        <v>0</v>
      </c>
      <c r="N49" s="297"/>
    </row>
    <row r="50" spans="1:14" ht="45" x14ac:dyDescent="0.25">
      <c r="A50" s="386">
        <v>12</v>
      </c>
      <c r="B50" s="9" t="s">
        <v>275</v>
      </c>
      <c r="C50" s="49" t="s">
        <v>64</v>
      </c>
      <c r="D50" s="308" t="s">
        <v>56</v>
      </c>
      <c r="E50" s="29"/>
      <c r="F50" s="98">
        <v>8</v>
      </c>
      <c r="G50" s="17"/>
      <c r="H50" s="18"/>
      <c r="I50" s="18"/>
      <c r="J50" s="18"/>
      <c r="K50" s="18"/>
      <c r="L50" s="18"/>
      <c r="M50" s="18">
        <f t="shared" si="2"/>
        <v>0</v>
      </c>
      <c r="N50" s="297"/>
    </row>
    <row r="51" spans="1:14" x14ac:dyDescent="0.25">
      <c r="A51" s="387"/>
      <c r="B51" s="51"/>
      <c r="C51" s="20" t="s">
        <v>17</v>
      </c>
      <c r="D51" s="34" t="s">
        <v>18</v>
      </c>
      <c r="E51" s="29">
        <v>8.2799999999999994</v>
      </c>
      <c r="F51" s="15">
        <f>F50*E51</f>
        <v>66.239999999999995</v>
      </c>
      <c r="G51" s="17"/>
      <c r="H51" s="18"/>
      <c r="I51" s="363"/>
      <c r="J51" s="18">
        <f>F51*I51</f>
        <v>0</v>
      </c>
      <c r="K51" s="18"/>
      <c r="L51" s="18"/>
      <c r="M51" s="18">
        <f t="shared" si="2"/>
        <v>0</v>
      </c>
      <c r="N51" s="297"/>
    </row>
    <row r="52" spans="1:14" ht="22.5" x14ac:dyDescent="0.25">
      <c r="A52" s="387"/>
      <c r="B52" s="51" t="s">
        <v>65</v>
      </c>
      <c r="C52" s="310" t="s">
        <v>66</v>
      </c>
      <c r="D52" s="27" t="s">
        <v>28</v>
      </c>
      <c r="E52" s="29">
        <f>10.1/100</f>
        <v>0.10099999999999999</v>
      </c>
      <c r="F52" s="15">
        <f>F50*E52</f>
        <v>0.80799999999999994</v>
      </c>
      <c r="G52" s="365"/>
      <c r="H52" s="57">
        <f>F52*G52</f>
        <v>0</v>
      </c>
      <c r="I52" s="18"/>
      <c r="J52" s="18"/>
      <c r="K52" s="18"/>
      <c r="L52" s="18"/>
      <c r="M52" s="18">
        <f t="shared" si="2"/>
        <v>0</v>
      </c>
      <c r="N52" s="297"/>
    </row>
    <row r="53" spans="1:14" x14ac:dyDescent="0.25">
      <c r="A53" s="387"/>
      <c r="B53" s="58"/>
      <c r="C53" s="309" t="s">
        <v>19</v>
      </c>
      <c r="D53" s="53" t="s">
        <v>20</v>
      </c>
      <c r="E53" s="29">
        <v>1.1532</v>
      </c>
      <c r="F53" s="15">
        <f>E53*F50</f>
        <v>9.2256</v>
      </c>
      <c r="G53" s="17"/>
      <c r="H53" s="57"/>
      <c r="I53" s="18"/>
      <c r="J53" s="18"/>
      <c r="K53" s="364"/>
      <c r="L53" s="18">
        <f>F53*K53</f>
        <v>0</v>
      </c>
      <c r="M53" s="18">
        <f t="shared" si="2"/>
        <v>0</v>
      </c>
      <c r="N53" s="297"/>
    </row>
    <row r="54" spans="1:14" ht="30" x14ac:dyDescent="0.25">
      <c r="A54" s="387"/>
      <c r="B54" s="51" t="s">
        <v>239</v>
      </c>
      <c r="C54" s="63" t="s">
        <v>67</v>
      </c>
      <c r="D54" s="27" t="s">
        <v>28</v>
      </c>
      <c r="E54" s="29">
        <v>0.22</v>
      </c>
      <c r="F54" s="15">
        <f>F50*E54</f>
        <v>1.76</v>
      </c>
      <c r="G54" s="365"/>
      <c r="H54" s="57">
        <f>F54*G54</f>
        <v>0</v>
      </c>
      <c r="I54" s="18"/>
      <c r="J54" s="18"/>
      <c r="K54" s="18"/>
      <c r="L54" s="18"/>
      <c r="M54" s="18">
        <f t="shared" si="2"/>
        <v>0</v>
      </c>
      <c r="N54" s="297"/>
    </row>
    <row r="55" spans="1:14" ht="22.5" x14ac:dyDescent="0.25">
      <c r="A55" s="387"/>
      <c r="B55" s="51" t="s">
        <v>240</v>
      </c>
      <c r="C55" s="63" t="s">
        <v>68</v>
      </c>
      <c r="D55" s="27" t="s">
        <v>28</v>
      </c>
      <c r="E55" s="29">
        <f>2/100</f>
        <v>0.02</v>
      </c>
      <c r="F55" s="15">
        <f>E55*F50</f>
        <v>0.16</v>
      </c>
      <c r="G55" s="365"/>
      <c r="H55" s="18">
        <f>F55*G55</f>
        <v>0</v>
      </c>
      <c r="I55" s="18"/>
      <c r="J55" s="18"/>
      <c r="K55" s="18"/>
      <c r="L55" s="18"/>
      <c r="M55" s="18">
        <f t="shared" si="2"/>
        <v>0</v>
      </c>
      <c r="N55" s="297"/>
    </row>
    <row r="56" spans="1:14" ht="22.5" x14ac:dyDescent="0.25">
      <c r="A56" s="387"/>
      <c r="B56" s="58" t="s">
        <v>69</v>
      </c>
      <c r="C56" s="310" t="s">
        <v>70</v>
      </c>
      <c r="D56" s="56" t="s">
        <v>24</v>
      </c>
      <c r="E56" s="29">
        <f>0.49/100</f>
        <v>4.8999999999999998E-3</v>
      </c>
      <c r="F56" s="15">
        <f>E56*F50</f>
        <v>3.9199999999999999E-2</v>
      </c>
      <c r="G56" s="365"/>
      <c r="H56" s="57">
        <f t="shared" ref="H56:H57" si="6">F56*G56</f>
        <v>0</v>
      </c>
      <c r="I56" s="18"/>
      <c r="J56" s="18"/>
      <c r="K56" s="18"/>
      <c r="L56" s="18"/>
      <c r="M56" s="18">
        <f t="shared" si="2"/>
        <v>0</v>
      </c>
      <c r="N56" s="297"/>
    </row>
    <row r="57" spans="1:14" x14ac:dyDescent="0.25">
      <c r="A57" s="388"/>
      <c r="B57" s="58"/>
      <c r="C57" s="310" t="s">
        <v>21</v>
      </c>
      <c r="D57" s="56" t="s">
        <v>20</v>
      </c>
      <c r="E57" s="16">
        <f>9.09/100</f>
        <v>9.0899999999999995E-2</v>
      </c>
      <c r="F57" s="15">
        <f>E57*F50</f>
        <v>0.72719999999999996</v>
      </c>
      <c r="G57" s="365"/>
      <c r="H57" s="18">
        <f t="shared" si="6"/>
        <v>0</v>
      </c>
      <c r="I57" s="18"/>
      <c r="J57" s="18"/>
      <c r="K57" s="18"/>
      <c r="L57" s="18"/>
      <c r="M57" s="18">
        <f t="shared" si="2"/>
        <v>0</v>
      </c>
      <c r="N57" s="297"/>
    </row>
    <row r="58" spans="1:14" ht="30" customHeight="1" x14ac:dyDescent="0.25">
      <c r="A58" s="386">
        <v>13</v>
      </c>
      <c r="B58" s="9" t="s">
        <v>276</v>
      </c>
      <c r="C58" s="49" t="s">
        <v>71</v>
      </c>
      <c r="D58" s="308" t="s">
        <v>56</v>
      </c>
      <c r="E58" s="29"/>
      <c r="F58" s="98">
        <v>4</v>
      </c>
      <c r="G58" s="17"/>
      <c r="H58" s="18"/>
      <c r="I58" s="18"/>
      <c r="J58" s="18"/>
      <c r="K58" s="18"/>
      <c r="L58" s="18"/>
      <c r="M58" s="18">
        <f t="shared" si="2"/>
        <v>0</v>
      </c>
      <c r="N58" s="297"/>
    </row>
    <row r="59" spans="1:14" x14ac:dyDescent="0.25">
      <c r="A59" s="387"/>
      <c r="B59" s="51"/>
      <c r="C59" s="20" t="s">
        <v>17</v>
      </c>
      <c r="D59" s="34" t="s">
        <v>18</v>
      </c>
      <c r="E59" s="29">
        <v>10.68</v>
      </c>
      <c r="F59" s="15">
        <f>F58*E59</f>
        <v>42.72</v>
      </c>
      <c r="G59" s="17"/>
      <c r="H59" s="18"/>
      <c r="I59" s="363"/>
      <c r="J59" s="18">
        <f>F59*I59</f>
        <v>0</v>
      </c>
      <c r="K59" s="18"/>
      <c r="L59" s="18"/>
      <c r="M59" s="18">
        <f t="shared" si="2"/>
        <v>0</v>
      </c>
      <c r="N59" s="297"/>
    </row>
    <row r="60" spans="1:14" ht="22.5" x14ac:dyDescent="0.25">
      <c r="A60" s="387"/>
      <c r="B60" s="51" t="s">
        <v>65</v>
      </c>
      <c r="C60" s="310" t="s">
        <v>66</v>
      </c>
      <c r="D60" s="27" t="s">
        <v>28</v>
      </c>
      <c r="E60" s="29">
        <f>3.6/100</f>
        <v>3.6000000000000004E-2</v>
      </c>
      <c r="F60" s="15">
        <f>F58*E60</f>
        <v>0.14400000000000002</v>
      </c>
      <c r="G60" s="365"/>
      <c r="H60" s="18">
        <f>F60*G60</f>
        <v>0</v>
      </c>
      <c r="I60" s="18"/>
      <c r="J60" s="18"/>
      <c r="K60" s="18"/>
      <c r="L60" s="18"/>
      <c r="M60" s="18">
        <f t="shared" si="2"/>
        <v>0</v>
      </c>
      <c r="N60" s="297"/>
    </row>
    <row r="61" spans="1:14" x14ac:dyDescent="0.25">
      <c r="A61" s="387"/>
      <c r="B61" s="58"/>
      <c r="C61" s="309" t="s">
        <v>19</v>
      </c>
      <c r="D61" s="53" t="s">
        <v>20</v>
      </c>
      <c r="E61" s="29">
        <v>0.156</v>
      </c>
      <c r="F61" s="28">
        <f>E61*F58</f>
        <v>0.624</v>
      </c>
      <c r="G61" s="17"/>
      <c r="H61" s="18"/>
      <c r="I61" s="18"/>
      <c r="J61" s="18"/>
      <c r="K61" s="364"/>
      <c r="L61" s="18">
        <f>F61*K61</f>
        <v>0</v>
      </c>
      <c r="M61" s="25">
        <f t="shared" si="2"/>
        <v>0</v>
      </c>
    </row>
    <row r="62" spans="1:14" ht="30" x14ac:dyDescent="0.25">
      <c r="A62" s="387"/>
      <c r="B62" s="51" t="s">
        <v>72</v>
      </c>
      <c r="C62" s="63" t="s">
        <v>73</v>
      </c>
      <c r="D62" s="27" t="s">
        <v>28</v>
      </c>
      <c r="E62" s="29">
        <v>0.22</v>
      </c>
      <c r="F62" s="28">
        <f>F58*E62</f>
        <v>0.88</v>
      </c>
      <c r="G62" s="365"/>
      <c r="H62" s="38">
        <f>F62*G62</f>
        <v>0</v>
      </c>
      <c r="I62" s="18"/>
      <c r="J62" s="18"/>
      <c r="K62" s="18"/>
      <c r="L62" s="18"/>
      <c r="M62" s="25">
        <f t="shared" si="2"/>
        <v>0</v>
      </c>
    </row>
    <row r="63" spans="1:14" ht="22.5" x14ac:dyDescent="0.25">
      <c r="A63" s="387"/>
      <c r="B63" s="58" t="s">
        <v>74</v>
      </c>
      <c r="C63" s="310" t="s">
        <v>75</v>
      </c>
      <c r="D63" s="56" t="s">
        <v>49</v>
      </c>
      <c r="E63" s="29">
        <v>0.5</v>
      </c>
      <c r="F63" s="28">
        <f>F58*E63</f>
        <v>2</v>
      </c>
      <c r="G63" s="365"/>
      <c r="H63" s="25">
        <f t="shared" ref="H63:H64" si="7">F63*G63</f>
        <v>0</v>
      </c>
      <c r="I63" s="18"/>
      <c r="J63" s="18"/>
      <c r="K63" s="18"/>
      <c r="L63" s="18"/>
      <c r="M63" s="25">
        <f t="shared" si="2"/>
        <v>0</v>
      </c>
    </row>
    <row r="64" spans="1:14" x14ac:dyDescent="0.25">
      <c r="A64" s="388"/>
      <c r="B64" s="58"/>
      <c r="C64" s="310" t="s">
        <v>21</v>
      </c>
      <c r="D64" s="56" t="s">
        <v>20</v>
      </c>
      <c r="E64" s="16">
        <f>10/100</f>
        <v>0.1</v>
      </c>
      <c r="F64" s="15">
        <f>E64*F58</f>
        <v>0.4</v>
      </c>
      <c r="G64" s="365"/>
      <c r="H64" s="18">
        <f t="shared" si="7"/>
        <v>0</v>
      </c>
      <c r="I64" s="18"/>
      <c r="J64" s="18"/>
      <c r="K64" s="18"/>
      <c r="L64" s="18"/>
      <c r="M64" s="25">
        <f t="shared" si="2"/>
        <v>0</v>
      </c>
    </row>
    <row r="65" spans="1:13" ht="40.5" x14ac:dyDescent="0.25">
      <c r="A65" s="386">
        <v>14</v>
      </c>
      <c r="B65" s="75" t="s">
        <v>291</v>
      </c>
      <c r="C65" s="76" t="s">
        <v>76</v>
      </c>
      <c r="D65" s="77" t="s">
        <v>1</v>
      </c>
      <c r="E65" s="213"/>
      <c r="F65" s="268">
        <f>21.2*4.71/1000</f>
        <v>9.9851999999999996E-2</v>
      </c>
      <c r="G65" s="79"/>
      <c r="H65" s="78"/>
      <c r="I65" s="80"/>
      <c r="J65" s="81"/>
      <c r="K65" s="80"/>
      <c r="L65" s="81"/>
      <c r="M65" s="79"/>
    </row>
    <row r="66" spans="1:13" ht="15.75" x14ac:dyDescent="0.25">
      <c r="A66" s="387"/>
      <c r="B66" s="80"/>
      <c r="C66" s="20" t="s">
        <v>17</v>
      </c>
      <c r="D66" s="34" t="s">
        <v>18</v>
      </c>
      <c r="E66" s="214">
        <v>37.68</v>
      </c>
      <c r="F66" s="79">
        <f>F65*E66</f>
        <v>3.7624233599999997</v>
      </c>
      <c r="G66" s="79"/>
      <c r="H66" s="82"/>
      <c r="I66" s="366"/>
      <c r="J66" s="79">
        <f>F66*I66</f>
        <v>0</v>
      </c>
      <c r="K66" s="80"/>
      <c r="L66" s="80"/>
      <c r="M66" s="79">
        <f>H66+J66+L66</f>
        <v>0</v>
      </c>
    </row>
    <row r="67" spans="1:13" ht="15.75" x14ac:dyDescent="0.25">
      <c r="A67" s="387"/>
      <c r="B67" s="80"/>
      <c r="C67" s="84" t="s">
        <v>77</v>
      </c>
      <c r="D67" s="56" t="s">
        <v>20</v>
      </c>
      <c r="E67" s="214">
        <v>0.44400000000000001</v>
      </c>
      <c r="F67" s="79">
        <f>E67*F65</f>
        <v>4.4334287999999999E-2</v>
      </c>
      <c r="G67" s="79"/>
      <c r="H67" s="80"/>
      <c r="I67" s="80"/>
      <c r="J67" s="80"/>
      <c r="K67" s="367"/>
      <c r="L67" s="79">
        <f>K67*F67</f>
        <v>0</v>
      </c>
      <c r="M67" s="79">
        <f>H67+J67+L67</f>
        <v>0</v>
      </c>
    </row>
    <row r="68" spans="1:13" ht="47.25" x14ac:dyDescent="0.25">
      <c r="A68" s="387"/>
      <c r="B68" s="80" t="s">
        <v>245</v>
      </c>
      <c r="C68" s="84" t="s">
        <v>279</v>
      </c>
      <c r="D68" s="85" t="s">
        <v>24</v>
      </c>
      <c r="E68" s="214">
        <v>1</v>
      </c>
      <c r="F68" s="79">
        <f>F65*E68</f>
        <v>9.9851999999999996E-2</v>
      </c>
      <c r="G68" s="368"/>
      <c r="H68" s="79">
        <f>G68*F68</f>
        <v>0</v>
      </c>
      <c r="I68" s="80"/>
      <c r="J68" s="80"/>
      <c r="K68" s="80"/>
      <c r="L68" s="80"/>
      <c r="M68" s="79">
        <f t="shared" ref="M68:M69" si="8">H68+J68+L68</f>
        <v>0</v>
      </c>
    </row>
    <row r="69" spans="1:13" ht="15.75" x14ac:dyDescent="0.25">
      <c r="A69" s="388"/>
      <c r="B69" s="80"/>
      <c r="C69" s="310" t="s">
        <v>21</v>
      </c>
      <c r="D69" s="56" t="s">
        <v>20</v>
      </c>
      <c r="E69" s="214">
        <v>28.9</v>
      </c>
      <c r="F69" s="79">
        <f>E69*F65</f>
        <v>2.8857227999999999</v>
      </c>
      <c r="G69" s="368"/>
      <c r="H69" s="79">
        <f>G69*F69</f>
        <v>0</v>
      </c>
      <c r="I69" s="80"/>
      <c r="J69" s="80"/>
      <c r="K69" s="80"/>
      <c r="L69" s="80"/>
      <c r="M69" s="79">
        <f t="shared" si="8"/>
        <v>0</v>
      </c>
    </row>
    <row r="70" spans="1:13" ht="31.5" x14ac:dyDescent="0.25">
      <c r="A70" s="389">
        <v>15</v>
      </c>
      <c r="B70" s="75" t="s">
        <v>280</v>
      </c>
      <c r="C70" s="76" t="s">
        <v>0</v>
      </c>
      <c r="D70" s="77" t="s">
        <v>1</v>
      </c>
      <c r="E70" s="213"/>
      <c r="F70" s="82">
        <f>F65</f>
        <v>9.9851999999999996E-2</v>
      </c>
      <c r="G70" s="79"/>
      <c r="H70" s="78"/>
      <c r="I70" s="80"/>
      <c r="J70" s="81"/>
      <c r="K70" s="80"/>
      <c r="L70" s="81"/>
      <c r="M70" s="79"/>
    </row>
    <row r="71" spans="1:13" ht="15.75" x14ac:dyDescent="0.25">
      <c r="A71" s="390"/>
      <c r="B71" s="80"/>
      <c r="C71" s="84" t="s">
        <v>78</v>
      </c>
      <c r="D71" s="85" t="s">
        <v>79</v>
      </c>
      <c r="E71" s="214">
        <v>4.6399999999999997</v>
      </c>
      <c r="F71" s="79">
        <f>F70*E71</f>
        <v>0.46331327999999994</v>
      </c>
      <c r="G71" s="79"/>
      <c r="H71" s="82"/>
      <c r="I71" s="366"/>
      <c r="J71" s="79">
        <f>F71*I71</f>
        <v>0</v>
      </c>
      <c r="K71" s="80"/>
      <c r="L71" s="80"/>
      <c r="M71" s="79">
        <f>H71+J71+L71</f>
        <v>0</v>
      </c>
    </row>
    <row r="72" spans="1:13" ht="15.75" x14ac:dyDescent="0.25">
      <c r="A72" s="390"/>
      <c r="B72" s="165" t="s">
        <v>80</v>
      </c>
      <c r="C72" s="84" t="s">
        <v>81</v>
      </c>
      <c r="D72" s="85" t="s">
        <v>49</v>
      </c>
      <c r="E72" s="214">
        <v>2</v>
      </c>
      <c r="F72" s="79">
        <f>F70*E72</f>
        <v>0.19970399999999999</v>
      </c>
      <c r="G72" s="368"/>
      <c r="H72" s="79">
        <f>G72*F72</f>
        <v>0</v>
      </c>
      <c r="I72" s="80"/>
      <c r="J72" s="80"/>
      <c r="K72" s="80"/>
      <c r="L72" s="80"/>
      <c r="M72" s="79">
        <f t="shared" ref="M72:M73" si="9">H72+J72+L72</f>
        <v>0</v>
      </c>
    </row>
    <row r="73" spans="1:13" ht="27" x14ac:dyDescent="0.25">
      <c r="A73" s="391"/>
      <c r="B73" s="165" t="s">
        <v>82</v>
      </c>
      <c r="C73" s="84" t="s">
        <v>83</v>
      </c>
      <c r="D73" s="85" t="s">
        <v>49</v>
      </c>
      <c r="E73" s="214">
        <v>4</v>
      </c>
      <c r="F73" s="79">
        <f>F70*E73</f>
        <v>0.39940799999999999</v>
      </c>
      <c r="G73" s="368"/>
      <c r="H73" s="79">
        <f>G73*F73</f>
        <v>0</v>
      </c>
      <c r="I73" s="80"/>
      <c r="J73" s="80"/>
      <c r="K73" s="80"/>
      <c r="L73" s="80"/>
      <c r="M73" s="79">
        <f t="shared" si="9"/>
        <v>0</v>
      </c>
    </row>
    <row r="74" spans="1:13" x14ac:dyDescent="0.25">
      <c r="A74" s="117"/>
      <c r="B74" s="118"/>
      <c r="C74" s="119" t="s">
        <v>102</v>
      </c>
      <c r="D74" s="120"/>
      <c r="E74" s="120"/>
      <c r="F74" s="121"/>
      <c r="G74" s="122"/>
      <c r="H74" s="123">
        <f>SUM(H9:H73)</f>
        <v>0</v>
      </c>
      <c r="I74" s="124"/>
      <c r="J74" s="123">
        <f>SUM(J9:J73)</f>
        <v>0</v>
      </c>
      <c r="K74" s="122"/>
      <c r="L74" s="123">
        <f>SUM(L9:L73)</f>
        <v>0</v>
      </c>
      <c r="M74" s="123">
        <f>SUM(M9:M73)</f>
        <v>0</v>
      </c>
    </row>
    <row r="75" spans="1:13" ht="18" x14ac:dyDescent="0.25">
      <c r="A75" s="181"/>
      <c r="B75" s="404" t="s">
        <v>154</v>
      </c>
      <c r="C75" s="404"/>
      <c r="D75" s="404"/>
      <c r="E75" s="404"/>
      <c r="F75" s="182"/>
      <c r="G75" s="183"/>
      <c r="H75" s="184"/>
      <c r="I75" s="185"/>
      <c r="J75" s="184"/>
      <c r="K75" s="183"/>
      <c r="L75" s="184"/>
      <c r="M75" s="186"/>
    </row>
    <row r="76" spans="1:13" ht="63" x14ac:dyDescent="0.25">
      <c r="A76" s="401">
        <v>1</v>
      </c>
      <c r="B76" s="265" t="s">
        <v>294</v>
      </c>
      <c r="C76" s="265" t="s">
        <v>103</v>
      </c>
      <c r="D76" s="266" t="s">
        <v>1</v>
      </c>
      <c r="E76" s="158"/>
      <c r="F76" s="268">
        <v>0.69899900000000004</v>
      </c>
      <c r="G76" s="79"/>
      <c r="H76" s="78"/>
      <c r="I76" s="80"/>
      <c r="J76" s="81"/>
      <c r="K76" s="80"/>
      <c r="L76" s="81"/>
      <c r="M76" s="79"/>
    </row>
    <row r="77" spans="1:13" ht="15.75" x14ac:dyDescent="0.25">
      <c r="A77" s="402"/>
      <c r="B77" s="161"/>
      <c r="C77" s="275" t="s">
        <v>17</v>
      </c>
      <c r="D77" s="14" t="s">
        <v>18</v>
      </c>
      <c r="E77" s="160">
        <v>64.561000000000007</v>
      </c>
      <c r="F77" s="160">
        <f>F76*E77</f>
        <v>45.128074439000009</v>
      </c>
      <c r="G77" s="79"/>
      <c r="H77" s="82"/>
      <c r="I77" s="366"/>
      <c r="J77" s="79">
        <f>F77*I77</f>
        <v>0</v>
      </c>
      <c r="K77" s="80"/>
      <c r="L77" s="80"/>
      <c r="M77" s="79">
        <f>H77+J77+L77</f>
        <v>0</v>
      </c>
    </row>
    <row r="78" spans="1:13" ht="31.5" x14ac:dyDescent="0.25">
      <c r="A78" s="402"/>
      <c r="B78" s="161" t="s">
        <v>248</v>
      </c>
      <c r="C78" s="161" t="s">
        <v>298</v>
      </c>
      <c r="D78" s="14" t="s">
        <v>106</v>
      </c>
      <c r="E78" s="161">
        <v>0.42</v>
      </c>
      <c r="F78" s="160">
        <f>F76*E78</f>
        <v>0.29357958000000001</v>
      </c>
      <c r="G78" s="80"/>
      <c r="H78" s="78"/>
      <c r="I78" s="80"/>
      <c r="J78" s="79"/>
      <c r="K78" s="367"/>
      <c r="L78" s="79">
        <f>F78*K78</f>
        <v>0</v>
      </c>
      <c r="M78" s="79">
        <f>H78+J78+L78</f>
        <v>0</v>
      </c>
    </row>
    <row r="79" spans="1:13" ht="15.75" x14ac:dyDescent="0.25">
      <c r="A79" s="402"/>
      <c r="B79" s="161"/>
      <c r="C79" s="269" t="s">
        <v>107</v>
      </c>
      <c r="D79" s="56" t="s">
        <v>20</v>
      </c>
      <c r="E79" s="161">
        <v>22.08</v>
      </c>
      <c r="F79" s="160">
        <f>E79*F76</f>
        <v>15.43389792</v>
      </c>
      <c r="G79" s="79"/>
      <c r="H79" s="80"/>
      <c r="I79" s="80"/>
      <c r="J79" s="80"/>
      <c r="K79" s="367"/>
      <c r="L79" s="79">
        <f>K79*F79</f>
        <v>0</v>
      </c>
      <c r="M79" s="79">
        <f>H79+J79+L79</f>
        <v>0</v>
      </c>
    </row>
    <row r="80" spans="1:13" ht="31.5" x14ac:dyDescent="0.25">
      <c r="A80" s="402"/>
      <c r="B80" s="161" t="s">
        <v>250</v>
      </c>
      <c r="C80" s="269" t="s">
        <v>109</v>
      </c>
      <c r="D80" s="270" t="s">
        <v>110</v>
      </c>
      <c r="E80" s="161" t="s">
        <v>111</v>
      </c>
      <c r="F80" s="160">
        <v>44</v>
      </c>
      <c r="G80" s="368"/>
      <c r="H80" s="80">
        <f t="shared" ref="H80:H82" si="10">G80*F80</f>
        <v>0</v>
      </c>
      <c r="I80" s="80"/>
      <c r="J80" s="80"/>
      <c r="K80" s="80"/>
      <c r="L80" s="80"/>
      <c r="M80" s="79">
        <f t="shared" ref="M80:M83" si="11">H80+J80+L80</f>
        <v>0</v>
      </c>
    </row>
    <row r="81" spans="1:13" ht="31.5" x14ac:dyDescent="0.25">
      <c r="A81" s="402"/>
      <c r="B81" s="161" t="s">
        <v>251</v>
      </c>
      <c r="C81" s="269" t="s">
        <v>113</v>
      </c>
      <c r="D81" s="270" t="s">
        <v>110</v>
      </c>
      <c r="E81" s="161" t="s">
        <v>111</v>
      </c>
      <c r="F81" s="160">
        <v>65</v>
      </c>
      <c r="G81" s="368"/>
      <c r="H81" s="80">
        <f t="shared" si="10"/>
        <v>0</v>
      </c>
      <c r="I81" s="80"/>
      <c r="J81" s="80"/>
      <c r="K81" s="80"/>
      <c r="L81" s="80"/>
      <c r="M81" s="79">
        <f t="shared" si="11"/>
        <v>0</v>
      </c>
    </row>
    <row r="82" spans="1:13" ht="15.75" x14ac:dyDescent="0.25">
      <c r="A82" s="402"/>
      <c r="B82" s="161" t="s">
        <v>299</v>
      </c>
      <c r="C82" s="269" t="s">
        <v>253</v>
      </c>
      <c r="D82" s="56" t="s">
        <v>49</v>
      </c>
      <c r="E82" s="161">
        <v>24.4</v>
      </c>
      <c r="F82" s="160">
        <f>F76*E82</f>
        <v>17.055575600000001</v>
      </c>
      <c r="G82" s="368"/>
      <c r="H82" s="79">
        <f t="shared" si="10"/>
        <v>0</v>
      </c>
      <c r="I82" s="80"/>
      <c r="J82" s="80"/>
      <c r="K82" s="80"/>
      <c r="L82" s="80"/>
      <c r="M82" s="79">
        <f t="shared" si="11"/>
        <v>0</v>
      </c>
    </row>
    <row r="83" spans="1:13" ht="15.75" x14ac:dyDescent="0.25">
      <c r="A83" s="403"/>
      <c r="B83" s="161"/>
      <c r="C83" s="127" t="s">
        <v>21</v>
      </c>
      <c r="D83" s="56" t="s">
        <v>20</v>
      </c>
      <c r="E83" s="161">
        <v>2.78</v>
      </c>
      <c r="F83" s="160">
        <f>E83*F76</f>
        <v>1.94321722</v>
      </c>
      <c r="G83" s="368"/>
      <c r="H83" s="79">
        <f>G83*F83</f>
        <v>0</v>
      </c>
      <c r="I83" s="80"/>
      <c r="J83" s="80"/>
      <c r="K83" s="80"/>
      <c r="L83" s="80"/>
      <c r="M83" s="79">
        <f t="shared" si="11"/>
        <v>0</v>
      </c>
    </row>
    <row r="84" spans="1:13" ht="47.25" x14ac:dyDescent="0.25">
      <c r="A84" s="401">
        <v>2</v>
      </c>
      <c r="B84" s="276" t="s">
        <v>295</v>
      </c>
      <c r="C84" s="277" t="s">
        <v>117</v>
      </c>
      <c r="D84" s="158" t="s">
        <v>139</v>
      </c>
      <c r="E84" s="70"/>
      <c r="F84" s="162">
        <f>0.3</f>
        <v>0.3</v>
      </c>
      <c r="G84" s="129"/>
      <c r="H84" s="129"/>
      <c r="I84" s="129"/>
      <c r="J84" s="129"/>
      <c r="K84" s="129"/>
      <c r="L84" s="129"/>
      <c r="M84" s="130"/>
    </row>
    <row r="85" spans="1:13" ht="15.75" x14ac:dyDescent="0.25">
      <c r="A85" s="402"/>
      <c r="B85" s="216"/>
      <c r="C85" s="275" t="s">
        <v>17</v>
      </c>
      <c r="D85" s="14" t="s">
        <v>18</v>
      </c>
      <c r="E85" s="161">
        <v>81.599999999999994</v>
      </c>
      <c r="F85" s="160">
        <f>F84*E85</f>
        <v>24.479999999999997</v>
      </c>
      <c r="G85" s="79"/>
      <c r="H85" s="82"/>
      <c r="I85" s="366"/>
      <c r="J85" s="79">
        <f>F85*I85</f>
        <v>0</v>
      </c>
      <c r="K85" s="80"/>
      <c r="L85" s="80"/>
      <c r="M85" s="79">
        <f>H85+J85+L85</f>
        <v>0</v>
      </c>
    </row>
    <row r="86" spans="1:13" ht="15.75" x14ac:dyDescent="0.25">
      <c r="A86" s="402"/>
      <c r="B86" s="216"/>
      <c r="C86" s="269" t="s">
        <v>107</v>
      </c>
      <c r="D86" s="161" t="s">
        <v>119</v>
      </c>
      <c r="E86" s="16">
        <v>3.5999999999999997E-2</v>
      </c>
      <c r="F86" s="15">
        <f>F84*E86</f>
        <v>1.0799999999999999E-2</v>
      </c>
      <c r="G86" s="131"/>
      <c r="H86" s="131"/>
      <c r="I86" s="131"/>
      <c r="J86" s="131"/>
      <c r="K86" s="369"/>
      <c r="L86" s="131">
        <f>F86*K86</f>
        <v>0</v>
      </c>
      <c r="M86" s="131">
        <f t="shared" ref="M86:M88" si="12">L86+J86+H86</f>
        <v>0</v>
      </c>
    </row>
    <row r="87" spans="1:13" ht="15.75" x14ac:dyDescent="0.25">
      <c r="A87" s="402"/>
      <c r="B87" s="161" t="s">
        <v>120</v>
      </c>
      <c r="C87" s="269" t="s">
        <v>121</v>
      </c>
      <c r="D87" s="161" t="s">
        <v>122</v>
      </c>
      <c r="E87" s="15">
        <v>25.3</v>
      </c>
      <c r="F87" s="15">
        <f>F84*E87</f>
        <v>7.59</v>
      </c>
      <c r="G87" s="369"/>
      <c r="H87" s="131">
        <f>F87*G87</f>
        <v>0</v>
      </c>
      <c r="I87" s="131"/>
      <c r="J87" s="131"/>
      <c r="K87" s="131"/>
      <c r="L87" s="131"/>
      <c r="M87" s="131">
        <f t="shared" si="12"/>
        <v>0</v>
      </c>
    </row>
    <row r="88" spans="1:13" ht="15.75" x14ac:dyDescent="0.25">
      <c r="A88" s="402"/>
      <c r="B88" s="161" t="s">
        <v>123</v>
      </c>
      <c r="C88" s="269" t="s">
        <v>124</v>
      </c>
      <c r="D88" s="161" t="s">
        <v>122</v>
      </c>
      <c r="E88" s="15">
        <v>2.7</v>
      </c>
      <c r="F88" s="15">
        <f>F84*E88</f>
        <v>0.81</v>
      </c>
      <c r="G88" s="369"/>
      <c r="H88" s="131">
        <f>F88*G88</f>
        <v>0</v>
      </c>
      <c r="I88" s="131"/>
      <c r="J88" s="131"/>
      <c r="K88" s="131"/>
      <c r="L88" s="131"/>
      <c r="M88" s="131">
        <f t="shared" si="12"/>
        <v>0</v>
      </c>
    </row>
    <row r="89" spans="1:13" ht="15.75" x14ac:dyDescent="0.25">
      <c r="A89" s="403"/>
      <c r="B89" s="161"/>
      <c r="C89" s="127" t="s">
        <v>21</v>
      </c>
      <c r="D89" s="56" t="s">
        <v>20</v>
      </c>
      <c r="E89" s="161">
        <v>0.19</v>
      </c>
      <c r="F89" s="160">
        <f>F84*E89</f>
        <v>5.6999999999999995E-2</v>
      </c>
      <c r="G89" s="367"/>
      <c r="H89" s="79">
        <f>G89*F89</f>
        <v>0</v>
      </c>
      <c r="I89" s="80"/>
      <c r="J89" s="79"/>
      <c r="K89" s="80"/>
      <c r="L89" s="79"/>
      <c r="M89" s="79">
        <f>G89*F89</f>
        <v>0</v>
      </c>
    </row>
    <row r="90" spans="1:13" ht="47.25" x14ac:dyDescent="0.25">
      <c r="A90" s="401">
        <v>3</v>
      </c>
      <c r="B90" s="217" t="s">
        <v>300</v>
      </c>
      <c r="C90" s="279" t="s">
        <v>125</v>
      </c>
      <c r="D90" s="134" t="s">
        <v>122</v>
      </c>
      <c r="E90" s="134"/>
      <c r="F90" s="197">
        <v>32.700000000000003</v>
      </c>
      <c r="G90" s="136"/>
      <c r="H90" s="137"/>
      <c r="I90" s="136"/>
      <c r="J90" s="138"/>
      <c r="K90" s="136"/>
      <c r="L90" s="138"/>
      <c r="M90" s="138"/>
    </row>
    <row r="91" spans="1:13" ht="15.75" x14ac:dyDescent="0.25">
      <c r="A91" s="402"/>
      <c r="B91" s="217"/>
      <c r="C91" s="275" t="s">
        <v>17</v>
      </c>
      <c r="D91" s="14" t="s">
        <v>18</v>
      </c>
      <c r="E91" s="323">
        <v>2.52E-2</v>
      </c>
      <c r="F91" s="139">
        <f>E91*F90</f>
        <v>0.82404000000000011</v>
      </c>
      <c r="G91" s="140"/>
      <c r="H91" s="91"/>
      <c r="I91" s="370"/>
      <c r="J91" s="91">
        <f>F91*I91</f>
        <v>0</v>
      </c>
      <c r="K91" s="140"/>
      <c r="L91" s="91"/>
      <c r="M91" s="91">
        <f>H91+J91+L91</f>
        <v>0</v>
      </c>
    </row>
    <row r="92" spans="1:13" ht="15.75" x14ac:dyDescent="0.25">
      <c r="A92" s="402"/>
      <c r="B92" s="217"/>
      <c r="C92" s="269" t="s">
        <v>107</v>
      </c>
      <c r="D92" s="161" t="s">
        <v>119</v>
      </c>
      <c r="E92" s="323">
        <v>1.6000000000000001E-3</v>
      </c>
      <c r="F92" s="139">
        <f>F90*E92</f>
        <v>5.2320000000000005E-2</v>
      </c>
      <c r="G92" s="140"/>
      <c r="H92" s="91"/>
      <c r="I92" s="141"/>
      <c r="J92" s="91"/>
      <c r="K92" s="371"/>
      <c r="L92" s="91">
        <f>F92*K92</f>
        <v>0</v>
      </c>
      <c r="M92" s="91">
        <f>H92+J92+L92</f>
        <v>0</v>
      </c>
    </row>
    <row r="93" spans="1:13" x14ac:dyDescent="0.25">
      <c r="A93" s="402"/>
      <c r="B93" s="282" t="s">
        <v>114</v>
      </c>
      <c r="C93" s="283" t="s">
        <v>63</v>
      </c>
      <c r="D93" s="56" t="s">
        <v>49</v>
      </c>
      <c r="E93" s="263" t="s">
        <v>111</v>
      </c>
      <c r="F93" s="15">
        <v>9.6</v>
      </c>
      <c r="G93" s="365"/>
      <c r="H93" s="24">
        <f t="shared" ref="H93:H95" si="13">F93*G93</f>
        <v>0</v>
      </c>
      <c r="I93" s="69"/>
      <c r="J93" s="69"/>
      <c r="K93" s="69"/>
      <c r="L93" s="69"/>
      <c r="M93" s="24">
        <f t="shared" ref="M93:M95" si="14">L93+J93+H93</f>
        <v>0</v>
      </c>
    </row>
    <row r="94" spans="1:13" x14ac:dyDescent="0.25">
      <c r="A94" s="402"/>
      <c r="B94" s="282" t="s">
        <v>257</v>
      </c>
      <c r="C94" s="284" t="s">
        <v>126</v>
      </c>
      <c r="D94" s="56" t="s">
        <v>49</v>
      </c>
      <c r="E94" s="263" t="s">
        <v>111</v>
      </c>
      <c r="F94" s="15">
        <v>19</v>
      </c>
      <c r="G94" s="365"/>
      <c r="H94" s="69">
        <f t="shared" si="13"/>
        <v>0</v>
      </c>
      <c r="I94" s="69"/>
      <c r="J94" s="69"/>
      <c r="K94" s="69"/>
      <c r="L94" s="69"/>
      <c r="M94" s="24">
        <f t="shared" si="14"/>
        <v>0</v>
      </c>
    </row>
    <row r="95" spans="1:13" x14ac:dyDescent="0.25">
      <c r="A95" s="403"/>
      <c r="B95" s="282" t="s">
        <v>258</v>
      </c>
      <c r="C95" s="284" t="s">
        <v>127</v>
      </c>
      <c r="D95" s="56" t="s">
        <v>49</v>
      </c>
      <c r="E95" s="263" t="s">
        <v>111</v>
      </c>
      <c r="F95" s="15">
        <v>4.0999999999999996</v>
      </c>
      <c r="G95" s="365"/>
      <c r="H95" s="69">
        <f t="shared" si="13"/>
        <v>0</v>
      </c>
      <c r="I95" s="69"/>
      <c r="J95" s="69"/>
      <c r="K95" s="69"/>
      <c r="L95" s="69"/>
      <c r="M95" s="24">
        <f t="shared" si="14"/>
        <v>0</v>
      </c>
    </row>
    <row r="96" spans="1:13" ht="63" x14ac:dyDescent="0.25">
      <c r="A96" s="401">
        <v>4</v>
      </c>
      <c r="B96" s="196" t="s">
        <v>301</v>
      </c>
      <c r="C96" s="277" t="s">
        <v>128</v>
      </c>
      <c r="D96" s="134" t="s">
        <v>136</v>
      </c>
      <c r="E96" s="285"/>
      <c r="F96" s="201">
        <f>10.2*1.1</f>
        <v>11.22</v>
      </c>
      <c r="G96" s="144"/>
      <c r="H96" s="144"/>
      <c r="I96" s="144"/>
      <c r="J96" s="144"/>
      <c r="K96" s="144"/>
      <c r="L96" s="144"/>
      <c r="M96" s="144"/>
    </row>
    <row r="97" spans="1:13" ht="15.75" x14ac:dyDescent="0.25">
      <c r="A97" s="402"/>
      <c r="B97" s="218"/>
      <c r="C97" s="286" t="s">
        <v>17</v>
      </c>
      <c r="D97" s="14" t="s">
        <v>18</v>
      </c>
      <c r="E97" s="295">
        <v>0.3024</v>
      </c>
      <c r="F97" s="160">
        <f>F96*E97</f>
        <v>3.3929280000000004</v>
      </c>
      <c r="G97" s="79"/>
      <c r="H97" s="82"/>
      <c r="I97" s="366"/>
      <c r="J97" s="79">
        <f>F97*I97</f>
        <v>0</v>
      </c>
      <c r="K97" s="80"/>
      <c r="L97" s="80"/>
      <c r="M97" s="79">
        <f>H97+J97+L97</f>
        <v>0</v>
      </c>
    </row>
    <row r="98" spans="1:13" ht="15.75" x14ac:dyDescent="0.25">
      <c r="A98" s="402"/>
      <c r="B98" s="287"/>
      <c r="C98" s="288" t="s">
        <v>107</v>
      </c>
      <c r="D98" s="161" t="s">
        <v>119</v>
      </c>
      <c r="E98" s="271">
        <v>6.4000000000000001E-2</v>
      </c>
      <c r="F98" s="139">
        <f>F96*E98</f>
        <v>0.71808000000000005</v>
      </c>
      <c r="G98" s="140"/>
      <c r="H98" s="91"/>
      <c r="I98" s="141"/>
      <c r="J98" s="91"/>
      <c r="K98" s="371"/>
      <c r="L98" s="91">
        <f>F98*K98</f>
        <v>0</v>
      </c>
      <c r="M98" s="91">
        <f>H98+J98+L98</f>
        <v>0</v>
      </c>
    </row>
    <row r="99" spans="1:13" ht="27" x14ac:dyDescent="0.25">
      <c r="A99" s="402"/>
      <c r="B99" s="289" t="s">
        <v>129</v>
      </c>
      <c r="C99" s="290" t="s">
        <v>130</v>
      </c>
      <c r="D99" s="291" t="s">
        <v>137</v>
      </c>
      <c r="E99" s="291" t="s">
        <v>111</v>
      </c>
      <c r="F99" s="155">
        <v>0.73</v>
      </c>
      <c r="G99" s="370"/>
      <c r="H99" s="91">
        <f t="shared" ref="H99:H101" si="15">F99*G99</f>
        <v>0</v>
      </c>
      <c r="I99" s="141"/>
      <c r="J99" s="91"/>
      <c r="K99" s="140"/>
      <c r="L99" s="91"/>
      <c r="M99" s="91">
        <f t="shared" ref="M99:M101" si="16">H99+J99+L99</f>
        <v>0</v>
      </c>
    </row>
    <row r="100" spans="1:13" ht="15.75" x14ac:dyDescent="0.25">
      <c r="A100" s="402"/>
      <c r="B100" s="289"/>
      <c r="C100" s="290" t="s">
        <v>131</v>
      </c>
      <c r="D100" s="291" t="s">
        <v>137</v>
      </c>
      <c r="E100" s="291"/>
      <c r="F100" s="155">
        <f>F99*0.3</f>
        <v>0.219</v>
      </c>
      <c r="G100" s="370"/>
      <c r="H100" s="91">
        <f t="shared" si="15"/>
        <v>0</v>
      </c>
      <c r="I100" s="141"/>
      <c r="J100" s="91"/>
      <c r="K100" s="140"/>
      <c r="L100" s="91"/>
      <c r="M100" s="91">
        <f t="shared" si="16"/>
        <v>0</v>
      </c>
    </row>
    <row r="101" spans="1:13" x14ac:dyDescent="0.25">
      <c r="A101" s="402"/>
      <c r="B101" s="289" t="s">
        <v>132</v>
      </c>
      <c r="C101" s="290" t="s">
        <v>133</v>
      </c>
      <c r="D101" s="291" t="s">
        <v>49</v>
      </c>
      <c r="E101" s="324">
        <v>0.17701800000000001</v>
      </c>
      <c r="F101" s="155">
        <f>F96*E101</f>
        <v>1.9861419600000003</v>
      </c>
      <c r="G101" s="372"/>
      <c r="H101" s="91">
        <f t="shared" si="15"/>
        <v>0</v>
      </c>
      <c r="I101" s="141"/>
      <c r="J101" s="91"/>
      <c r="K101" s="140"/>
      <c r="L101" s="91"/>
      <c r="M101" s="91">
        <f t="shared" si="16"/>
        <v>0</v>
      </c>
    </row>
    <row r="102" spans="1:13" ht="15.75" x14ac:dyDescent="0.25">
      <c r="A102" s="403"/>
      <c r="B102" s="292"/>
      <c r="C102" s="127" t="s">
        <v>21</v>
      </c>
      <c r="D102" s="56" t="s">
        <v>20</v>
      </c>
      <c r="E102" s="295">
        <v>5.28E-2</v>
      </c>
      <c r="F102" s="160">
        <f>F96*E102</f>
        <v>0.59241600000000005</v>
      </c>
      <c r="G102" s="367"/>
      <c r="H102" s="79">
        <f>G102*F102</f>
        <v>0</v>
      </c>
      <c r="I102" s="80"/>
      <c r="J102" s="79"/>
      <c r="K102" s="80"/>
      <c r="L102" s="79"/>
      <c r="M102" s="79">
        <f>G102*F102</f>
        <v>0</v>
      </c>
    </row>
    <row r="103" spans="1:13" x14ac:dyDescent="0.25">
      <c r="A103" s="202"/>
      <c r="B103" s="202"/>
      <c r="C103" s="203" t="s">
        <v>134</v>
      </c>
      <c r="D103" s="202"/>
      <c r="E103" s="202"/>
      <c r="F103" s="202"/>
      <c r="G103" s="202"/>
      <c r="H103" s="193">
        <f>SUM(H77:H102)</f>
        <v>0</v>
      </c>
      <c r="I103" s="204"/>
      <c r="J103" s="193">
        <f>SUM(J77:J102)</f>
        <v>0</v>
      </c>
      <c r="K103" s="204"/>
      <c r="L103" s="193">
        <f>SUM(L77:L102)</f>
        <v>0</v>
      </c>
      <c r="M103" s="326">
        <f>SUM(M77:M102)</f>
        <v>0</v>
      </c>
    </row>
    <row r="104" spans="1:13" x14ac:dyDescent="0.25">
      <c r="A104" s="117"/>
      <c r="B104" s="118"/>
      <c r="C104" s="119" t="s">
        <v>135</v>
      </c>
      <c r="D104" s="120"/>
      <c r="E104" s="120"/>
      <c r="F104" s="121"/>
      <c r="G104" s="122"/>
      <c r="H104" s="205">
        <f>H103+H74</f>
        <v>0</v>
      </c>
      <c r="I104" s="205"/>
      <c r="J104" s="205">
        <f>J103+J74</f>
        <v>0</v>
      </c>
      <c r="K104" s="205"/>
      <c r="L104" s="205">
        <f>L103+L74</f>
        <v>0</v>
      </c>
      <c r="M104" s="327">
        <f>M103+M74</f>
        <v>0</v>
      </c>
    </row>
    <row r="105" spans="1:13" ht="30" x14ac:dyDescent="0.25">
      <c r="A105" s="317"/>
      <c r="B105" s="318"/>
      <c r="C105" s="31" t="s">
        <v>260</v>
      </c>
      <c r="D105" s="26"/>
      <c r="E105" s="26"/>
      <c r="F105" s="28"/>
      <c r="G105" s="87"/>
      <c r="H105" s="319">
        <f>H104-H106</f>
        <v>0</v>
      </c>
      <c r="I105" s="319"/>
      <c r="J105" s="319">
        <f t="shared" ref="J105:L105" si="17">J104-J106</f>
        <v>0</v>
      </c>
      <c r="K105" s="319"/>
      <c r="L105" s="319">
        <f t="shared" si="17"/>
        <v>0</v>
      </c>
      <c r="M105" s="328">
        <f>L105+J105+H105</f>
        <v>0</v>
      </c>
    </row>
    <row r="106" spans="1:13" ht="30" x14ac:dyDescent="0.25">
      <c r="A106" s="317"/>
      <c r="B106" s="318"/>
      <c r="C106" s="31" t="s">
        <v>261</v>
      </c>
      <c r="D106" s="26"/>
      <c r="E106" s="26"/>
      <c r="F106" s="28"/>
      <c r="G106" s="87"/>
      <c r="H106" s="422"/>
      <c r="I106" s="319"/>
      <c r="J106" s="422"/>
      <c r="K106" s="319"/>
      <c r="L106" s="422"/>
      <c r="M106" s="328">
        <f>L106+J106+H106</f>
        <v>0</v>
      </c>
    </row>
    <row r="107" spans="1:13" ht="30" x14ac:dyDescent="0.25">
      <c r="A107" s="86"/>
      <c r="B107" s="89"/>
      <c r="C107" s="95" t="s">
        <v>84</v>
      </c>
      <c r="D107" s="90"/>
      <c r="E107" s="90"/>
      <c r="F107" s="90">
        <v>0.04</v>
      </c>
      <c r="G107" s="87"/>
      <c r="H107" s="91"/>
      <c r="I107" s="88"/>
      <c r="J107" s="91"/>
      <c r="K107" s="87"/>
      <c r="L107" s="91"/>
      <c r="M107" s="329">
        <f>H104*F107</f>
        <v>0</v>
      </c>
    </row>
    <row r="108" spans="1:13" x14ac:dyDescent="0.25">
      <c r="A108" s="86"/>
      <c r="B108" s="92"/>
      <c r="C108" s="9" t="s">
        <v>11</v>
      </c>
      <c r="D108" s="93"/>
      <c r="E108" s="93"/>
      <c r="F108" s="90"/>
      <c r="G108" s="87"/>
      <c r="H108" s="91"/>
      <c r="I108" s="88"/>
      <c r="J108" s="91"/>
      <c r="K108" s="87"/>
      <c r="L108" s="91"/>
      <c r="M108" s="330">
        <f>M107+M104</f>
        <v>0</v>
      </c>
    </row>
    <row r="109" spans="1:13" ht="30" x14ac:dyDescent="0.25">
      <c r="A109" s="86"/>
      <c r="B109" s="92"/>
      <c r="C109" s="95" t="s">
        <v>262</v>
      </c>
      <c r="D109" s="93"/>
      <c r="E109" s="93"/>
      <c r="F109" s="90">
        <v>0.1</v>
      </c>
      <c r="G109" s="87"/>
      <c r="H109" s="91"/>
      <c r="I109" s="88"/>
      <c r="J109" s="91"/>
      <c r="K109" s="87"/>
      <c r="L109" s="91"/>
      <c r="M109" s="331">
        <f>M105*F109</f>
        <v>0</v>
      </c>
    </row>
    <row r="110" spans="1:13" x14ac:dyDescent="0.25">
      <c r="A110" s="86"/>
      <c r="B110" s="94"/>
      <c r="C110" s="95" t="s">
        <v>85</v>
      </c>
      <c r="D110" s="90"/>
      <c r="E110" s="90"/>
      <c r="F110" s="90">
        <v>0.08</v>
      </c>
      <c r="G110" s="94"/>
      <c r="H110" s="94"/>
      <c r="I110" s="94"/>
      <c r="J110" s="94"/>
      <c r="K110" s="94"/>
      <c r="L110" s="94"/>
      <c r="M110" s="332">
        <f>M106*F110</f>
        <v>0</v>
      </c>
    </row>
    <row r="111" spans="1:13" x14ac:dyDescent="0.25">
      <c r="A111" s="86"/>
      <c r="B111" s="94"/>
      <c r="C111" s="9" t="s">
        <v>11</v>
      </c>
      <c r="D111" s="93"/>
      <c r="E111" s="93"/>
      <c r="F111" s="90"/>
      <c r="G111" s="94"/>
      <c r="H111" s="94"/>
      <c r="I111" s="94"/>
      <c r="J111" s="94"/>
      <c r="K111" s="94"/>
      <c r="L111" s="94"/>
      <c r="M111" s="325">
        <f>SUM(M108:M110)</f>
        <v>0</v>
      </c>
    </row>
    <row r="112" spans="1:13" x14ac:dyDescent="0.25">
      <c r="A112" s="86"/>
      <c r="B112" s="94"/>
      <c r="C112" s="95" t="s">
        <v>86</v>
      </c>
      <c r="D112" s="90"/>
      <c r="E112" s="90"/>
      <c r="F112" s="90">
        <v>0.08</v>
      </c>
      <c r="G112" s="94"/>
      <c r="H112" s="94"/>
      <c r="I112" s="94"/>
      <c r="J112" s="94"/>
      <c r="K112" s="94"/>
      <c r="L112" s="94"/>
      <c r="M112" s="332">
        <f>M111*F112</f>
        <v>0</v>
      </c>
    </row>
    <row r="113" spans="1:13" x14ac:dyDescent="0.25">
      <c r="A113" s="86"/>
      <c r="B113" s="94"/>
      <c r="C113" s="9" t="s">
        <v>11</v>
      </c>
      <c r="D113" s="93"/>
      <c r="E113" s="93"/>
      <c r="F113" s="90"/>
      <c r="G113" s="94"/>
      <c r="H113" s="94"/>
      <c r="I113" s="94"/>
      <c r="J113" s="94"/>
      <c r="K113" s="94"/>
      <c r="L113" s="94"/>
      <c r="M113" s="325">
        <f>M111+M112</f>
        <v>0</v>
      </c>
    </row>
    <row r="114" spans="1:13" x14ac:dyDescent="0.25">
      <c r="M114" s="97"/>
    </row>
    <row r="115" spans="1:13" ht="15.75" x14ac:dyDescent="0.25">
      <c r="C115" s="257"/>
      <c r="D115" s="374"/>
      <c r="E115" s="374"/>
      <c r="F115" s="374"/>
      <c r="M115" s="97"/>
    </row>
  </sheetData>
  <mergeCells count="35">
    <mergeCell ref="D115:F115"/>
    <mergeCell ref="A96:A102"/>
    <mergeCell ref="B75:E75"/>
    <mergeCell ref="B8:E8"/>
    <mergeCell ref="A76:A83"/>
    <mergeCell ref="A84:A89"/>
    <mergeCell ref="A90:A95"/>
    <mergeCell ref="A9:A11"/>
    <mergeCell ref="A12:A13"/>
    <mergeCell ref="A14:A16"/>
    <mergeCell ref="A17:A18"/>
    <mergeCell ref="A19:A20"/>
    <mergeCell ref="A21:A22"/>
    <mergeCell ref="A23:A24"/>
    <mergeCell ref="A25:A28"/>
    <mergeCell ref="A29:A40"/>
    <mergeCell ref="A1:M1"/>
    <mergeCell ref="A2:M2"/>
    <mergeCell ref="A3:M3"/>
    <mergeCell ref="A4:M4"/>
    <mergeCell ref="A5:A6"/>
    <mergeCell ref="B5:B6"/>
    <mergeCell ref="C5:C6"/>
    <mergeCell ref="D5:D6"/>
    <mergeCell ref="E5:F5"/>
    <mergeCell ref="G5:H5"/>
    <mergeCell ref="I5:J5"/>
    <mergeCell ref="K5:L5"/>
    <mergeCell ref="M5:M6"/>
    <mergeCell ref="A70:A73"/>
    <mergeCell ref="A41:A43"/>
    <mergeCell ref="A44:A49"/>
    <mergeCell ref="A50:A57"/>
    <mergeCell ref="A58:A64"/>
    <mergeCell ref="A65:A69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5"/>
  <sheetViews>
    <sheetView view="pageBreakPreview" topLeftCell="A97" zoomScaleNormal="100" zoomScaleSheetLayoutView="100" workbookViewId="0">
      <selection activeCell="I113" sqref="I113:J113"/>
    </sheetView>
  </sheetViews>
  <sheetFormatPr defaultRowHeight="15" x14ac:dyDescent="0.25"/>
  <cols>
    <col min="1" max="1" width="3" bestFit="1" customWidth="1"/>
    <col min="2" max="2" width="9" customWidth="1"/>
    <col min="3" max="3" width="31.28515625" customWidth="1"/>
    <col min="4" max="4" width="8.28515625" customWidth="1"/>
    <col min="5" max="5" width="7.42578125" bestFit="1" customWidth="1"/>
    <col min="7" max="7" width="7.42578125" bestFit="1" customWidth="1"/>
    <col min="8" max="8" width="9.7109375" bestFit="1" customWidth="1"/>
    <col min="9" max="9" width="7.28515625" bestFit="1" customWidth="1"/>
    <col min="10" max="10" width="9.28515625" customWidth="1"/>
    <col min="11" max="11" width="8.28515625" bestFit="1" customWidth="1"/>
    <col min="12" max="12" width="9.28515625" bestFit="1" customWidth="1"/>
    <col min="13" max="13" width="11.42578125" customWidth="1"/>
  </cols>
  <sheetData>
    <row r="1" spans="1:14" ht="42.6" customHeight="1" x14ac:dyDescent="0.25">
      <c r="A1" s="392" t="s">
        <v>2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</row>
    <row r="2" spans="1:14" ht="18" x14ac:dyDescent="0.25">
      <c r="A2" s="394" t="s">
        <v>181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</row>
    <row r="3" spans="1:14" ht="18" x14ac:dyDescent="0.25">
      <c r="A3" s="395" t="s">
        <v>221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</row>
    <row r="4" spans="1:14" ht="14.45" customHeight="1" x14ac:dyDescent="0.25">
      <c r="A4" s="408"/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</row>
    <row r="5" spans="1:14" ht="35.450000000000003" customHeight="1" x14ac:dyDescent="0.25">
      <c r="A5" s="396" t="s">
        <v>3</v>
      </c>
      <c r="B5" s="397" t="s">
        <v>4</v>
      </c>
      <c r="C5" s="397" t="s">
        <v>5</v>
      </c>
      <c r="D5" s="399" t="s">
        <v>6</v>
      </c>
      <c r="E5" s="399" t="s">
        <v>7</v>
      </c>
      <c r="F5" s="399"/>
      <c r="G5" s="398" t="s">
        <v>8</v>
      </c>
      <c r="H5" s="398"/>
      <c r="I5" s="400" t="s">
        <v>9</v>
      </c>
      <c r="J5" s="400"/>
      <c r="K5" s="397" t="s">
        <v>10</v>
      </c>
      <c r="L5" s="398"/>
      <c r="M5" s="398" t="s">
        <v>11</v>
      </c>
    </row>
    <row r="6" spans="1:14" ht="52.15" customHeight="1" x14ac:dyDescent="0.25">
      <c r="A6" s="396"/>
      <c r="B6" s="397"/>
      <c r="C6" s="398"/>
      <c r="D6" s="399"/>
      <c r="E6" s="2" t="s">
        <v>12</v>
      </c>
      <c r="F6" s="3" t="s">
        <v>13</v>
      </c>
      <c r="G6" s="4" t="s">
        <v>14</v>
      </c>
      <c r="H6" s="5" t="s">
        <v>11</v>
      </c>
      <c r="I6" s="4" t="s">
        <v>14</v>
      </c>
      <c r="J6" s="5" t="s">
        <v>11</v>
      </c>
      <c r="K6" s="4" t="s">
        <v>14</v>
      </c>
      <c r="L6" s="5" t="s">
        <v>11</v>
      </c>
      <c r="M6" s="398"/>
    </row>
    <row r="7" spans="1:14" ht="18.75" customHeight="1" x14ac:dyDescent="0.25">
      <c r="A7" s="106">
        <v>1</v>
      </c>
      <c r="B7" s="105">
        <v>2</v>
      </c>
      <c r="C7" s="106">
        <v>3</v>
      </c>
      <c r="D7" s="105">
        <v>4</v>
      </c>
      <c r="E7" s="106">
        <v>5</v>
      </c>
      <c r="F7" s="105">
        <v>6</v>
      </c>
      <c r="G7" s="106">
        <v>7</v>
      </c>
      <c r="H7" s="105">
        <v>8</v>
      </c>
      <c r="I7" s="106">
        <v>9</v>
      </c>
      <c r="J7" s="105">
        <v>10</v>
      </c>
      <c r="K7" s="106">
        <v>11</v>
      </c>
      <c r="L7" s="105">
        <v>12</v>
      </c>
      <c r="M7" s="106">
        <v>13</v>
      </c>
    </row>
    <row r="8" spans="1:14" ht="18.75" customHeight="1" x14ac:dyDescent="0.25">
      <c r="A8" s="113"/>
      <c r="B8" s="404" t="s">
        <v>101</v>
      </c>
      <c r="C8" s="404"/>
      <c r="D8" s="404"/>
      <c r="E8" s="404"/>
      <c r="F8" s="114"/>
      <c r="G8" s="115"/>
      <c r="H8" s="114"/>
      <c r="I8" s="115"/>
      <c r="J8" s="114"/>
      <c r="K8" s="115"/>
      <c r="L8" s="114"/>
      <c r="M8" s="116"/>
    </row>
    <row r="9" spans="1:14" ht="45" x14ac:dyDescent="0.25">
      <c r="A9" s="405">
        <v>1</v>
      </c>
      <c r="B9" s="299" t="s">
        <v>264</v>
      </c>
      <c r="C9" s="31" t="s">
        <v>96</v>
      </c>
      <c r="D9" s="30" t="s">
        <v>16</v>
      </c>
      <c r="E9" s="50"/>
      <c r="F9" s="98">
        <v>21</v>
      </c>
      <c r="G9" s="17"/>
      <c r="H9" s="18"/>
      <c r="I9" s="18"/>
      <c r="J9" s="18"/>
      <c r="K9" s="18"/>
      <c r="L9" s="18"/>
      <c r="M9" s="18"/>
      <c r="N9" s="297"/>
    </row>
    <row r="10" spans="1:14" x14ac:dyDescent="0.25">
      <c r="A10" s="405"/>
      <c r="B10" s="300"/>
      <c r="C10" s="13" t="s">
        <v>17</v>
      </c>
      <c r="D10" s="99" t="s">
        <v>18</v>
      </c>
      <c r="E10" s="16">
        <v>1.9800000000000002E-2</v>
      </c>
      <c r="F10" s="15">
        <f>F9*E10</f>
        <v>0.41580000000000006</v>
      </c>
      <c r="G10" s="18"/>
      <c r="H10" s="18"/>
      <c r="I10" s="363"/>
      <c r="J10" s="18">
        <f>F10*I10</f>
        <v>0</v>
      </c>
      <c r="K10" s="18"/>
      <c r="L10" s="18"/>
      <c r="M10" s="18">
        <f t="shared" ref="M10:M18" si="0">L10+J10+H10</f>
        <v>0</v>
      </c>
      <c r="N10" s="297"/>
    </row>
    <row r="11" spans="1:14" ht="45" x14ac:dyDescent="0.25">
      <c r="A11" s="407"/>
      <c r="B11" s="301" t="s">
        <v>93</v>
      </c>
      <c r="C11" s="20" t="s">
        <v>92</v>
      </c>
      <c r="D11" s="100" t="s">
        <v>36</v>
      </c>
      <c r="E11" s="16">
        <v>4.4400000000000002E-2</v>
      </c>
      <c r="F11" s="15">
        <f>F9*E11</f>
        <v>0.93240000000000001</v>
      </c>
      <c r="G11" s="18"/>
      <c r="H11" s="18"/>
      <c r="I11" s="18"/>
      <c r="J11" s="18"/>
      <c r="K11" s="363"/>
      <c r="L11" s="18">
        <f>F11*K11</f>
        <v>0</v>
      </c>
      <c r="M11" s="18">
        <f t="shared" si="0"/>
        <v>0</v>
      </c>
      <c r="N11" s="297"/>
    </row>
    <row r="12" spans="1:14" ht="45" x14ac:dyDescent="0.25">
      <c r="A12" s="406">
        <v>2</v>
      </c>
      <c r="B12" s="299" t="s">
        <v>265</v>
      </c>
      <c r="C12" s="31" t="s">
        <v>25</v>
      </c>
      <c r="D12" s="30" t="s">
        <v>16</v>
      </c>
      <c r="E12" s="50"/>
      <c r="F12" s="98">
        <v>1</v>
      </c>
      <c r="G12" s="17"/>
      <c r="H12" s="18"/>
      <c r="I12" s="18"/>
      <c r="J12" s="18"/>
      <c r="K12" s="18"/>
      <c r="L12" s="18"/>
      <c r="M12" s="18">
        <f t="shared" si="0"/>
        <v>0</v>
      </c>
      <c r="N12" s="297"/>
    </row>
    <row r="13" spans="1:14" x14ac:dyDescent="0.25">
      <c r="A13" s="407"/>
      <c r="B13" s="302"/>
      <c r="C13" s="20" t="s">
        <v>17</v>
      </c>
      <c r="D13" s="34" t="s">
        <v>18</v>
      </c>
      <c r="E13" s="311">
        <v>2.472</v>
      </c>
      <c r="F13" s="15">
        <f>F12*E13</f>
        <v>2.472</v>
      </c>
      <c r="G13" s="17"/>
      <c r="H13" s="18"/>
      <c r="I13" s="363"/>
      <c r="J13" s="18">
        <f>F13*I13</f>
        <v>0</v>
      </c>
      <c r="K13" s="18"/>
      <c r="L13" s="18"/>
      <c r="M13" s="18">
        <f t="shared" si="0"/>
        <v>0</v>
      </c>
      <c r="N13" s="297"/>
    </row>
    <row r="14" spans="1:14" ht="45" x14ac:dyDescent="0.25">
      <c r="A14" s="406">
        <v>3</v>
      </c>
      <c r="B14" s="299" t="s">
        <v>292</v>
      </c>
      <c r="C14" s="31" t="s">
        <v>98</v>
      </c>
      <c r="D14" s="30" t="s">
        <v>16</v>
      </c>
      <c r="E14" s="50"/>
      <c r="F14" s="98">
        <v>19</v>
      </c>
      <c r="G14" s="17"/>
      <c r="H14" s="18"/>
      <c r="I14" s="18"/>
      <c r="J14" s="18"/>
      <c r="K14" s="18"/>
      <c r="L14" s="18"/>
      <c r="M14" s="18"/>
      <c r="N14" s="297"/>
    </row>
    <row r="15" spans="1:14" x14ac:dyDescent="0.25">
      <c r="A15" s="405"/>
      <c r="B15" s="300"/>
      <c r="C15" s="13" t="s">
        <v>17</v>
      </c>
      <c r="D15" s="99" t="s">
        <v>18</v>
      </c>
      <c r="E15" s="16">
        <v>2.58E-2</v>
      </c>
      <c r="F15" s="15">
        <f>F14*E15</f>
        <v>0.49020000000000002</v>
      </c>
      <c r="G15" s="18"/>
      <c r="H15" s="18"/>
      <c r="I15" s="363"/>
      <c r="J15" s="18">
        <f>F15*I15</f>
        <v>0</v>
      </c>
      <c r="K15" s="18"/>
      <c r="L15" s="18"/>
      <c r="M15" s="18">
        <f t="shared" ref="M15:M16" si="1">L15+J15+H15</f>
        <v>0</v>
      </c>
      <c r="N15" s="297"/>
    </row>
    <row r="16" spans="1:14" ht="45" x14ac:dyDescent="0.25">
      <c r="A16" s="407"/>
      <c r="B16" s="301" t="s">
        <v>93</v>
      </c>
      <c r="C16" s="20" t="s">
        <v>92</v>
      </c>
      <c r="D16" s="100" t="s">
        <v>36</v>
      </c>
      <c r="E16" s="16">
        <v>5.7829999999999999E-2</v>
      </c>
      <c r="F16" s="15">
        <f>F14*E16</f>
        <v>1.09877</v>
      </c>
      <c r="G16" s="18"/>
      <c r="H16" s="18"/>
      <c r="I16" s="18"/>
      <c r="J16" s="18"/>
      <c r="K16" s="363"/>
      <c r="L16" s="18">
        <f>F16*K16</f>
        <v>0</v>
      </c>
      <c r="M16" s="18">
        <f t="shared" si="1"/>
        <v>0</v>
      </c>
      <c r="N16" s="297"/>
    </row>
    <row r="17" spans="1:14" ht="45" x14ac:dyDescent="0.25">
      <c r="A17" s="406">
        <v>4</v>
      </c>
      <c r="B17" s="299" t="s">
        <v>266</v>
      </c>
      <c r="C17" s="31" t="s">
        <v>87</v>
      </c>
      <c r="D17" s="30" t="s">
        <v>16</v>
      </c>
      <c r="E17" s="50"/>
      <c r="F17" s="98">
        <v>1</v>
      </c>
      <c r="G17" s="17"/>
      <c r="H17" s="18"/>
      <c r="I17" s="18"/>
      <c r="J17" s="18"/>
      <c r="K17" s="18"/>
      <c r="L17" s="18"/>
      <c r="M17" s="18">
        <f t="shared" si="0"/>
        <v>0</v>
      </c>
      <c r="N17" s="297"/>
    </row>
    <row r="18" spans="1:14" x14ac:dyDescent="0.25">
      <c r="A18" s="407"/>
      <c r="B18" s="302"/>
      <c r="C18" s="20" t="s">
        <v>17</v>
      </c>
      <c r="D18" s="34" t="s">
        <v>18</v>
      </c>
      <c r="E18" s="311">
        <v>3.5880000000000001</v>
      </c>
      <c r="F18" s="15">
        <f>F17*E18</f>
        <v>3.5880000000000001</v>
      </c>
      <c r="G18" s="17"/>
      <c r="H18" s="18"/>
      <c r="I18" s="363"/>
      <c r="J18" s="18">
        <f>F18*I18</f>
        <v>0</v>
      </c>
      <c r="K18" s="18"/>
      <c r="L18" s="18"/>
      <c r="M18" s="18">
        <f t="shared" si="0"/>
        <v>0</v>
      </c>
      <c r="N18" s="297"/>
    </row>
    <row r="19" spans="1:14" ht="30" x14ac:dyDescent="0.25">
      <c r="A19" s="406">
        <v>5</v>
      </c>
      <c r="B19" s="9" t="s">
        <v>288</v>
      </c>
      <c r="C19" s="36" t="s">
        <v>26</v>
      </c>
      <c r="D19" s="308" t="s">
        <v>16</v>
      </c>
      <c r="E19" s="311"/>
      <c r="F19" s="98">
        <v>40</v>
      </c>
      <c r="G19" s="17"/>
      <c r="H19" s="18"/>
      <c r="I19" s="18"/>
      <c r="J19" s="18"/>
      <c r="K19" s="18"/>
      <c r="L19" s="18"/>
      <c r="M19" s="18"/>
      <c r="N19" s="297"/>
    </row>
    <row r="20" spans="1:14" x14ac:dyDescent="0.25">
      <c r="A20" s="407"/>
      <c r="B20" s="33"/>
      <c r="C20" s="20" t="s">
        <v>229</v>
      </c>
      <c r="D20" s="27" t="s">
        <v>106</v>
      </c>
      <c r="E20" s="29">
        <v>1.7</v>
      </c>
      <c r="F20" s="15">
        <f>F19*E20</f>
        <v>68</v>
      </c>
      <c r="G20" s="17"/>
      <c r="H20" s="57"/>
      <c r="I20" s="18"/>
      <c r="J20" s="18"/>
      <c r="K20" s="363"/>
      <c r="L20" s="18">
        <f>K20*F20</f>
        <v>0</v>
      </c>
      <c r="M20" s="18">
        <f t="shared" ref="M20:M64" si="2">L20+J20+H20</f>
        <v>0</v>
      </c>
      <c r="N20" s="297"/>
    </row>
    <row r="21" spans="1:14" ht="30" x14ac:dyDescent="0.25">
      <c r="A21" s="386">
        <v>6</v>
      </c>
      <c r="B21" s="299" t="s">
        <v>293</v>
      </c>
      <c r="C21" s="31" t="s">
        <v>99</v>
      </c>
      <c r="D21" s="308" t="s">
        <v>28</v>
      </c>
      <c r="E21" s="313"/>
      <c r="F21" s="162">
        <v>29</v>
      </c>
      <c r="G21" s="17"/>
      <c r="H21" s="18"/>
      <c r="I21" s="18"/>
      <c r="J21" s="18"/>
      <c r="K21" s="18"/>
      <c r="L21" s="18"/>
      <c r="M21" s="18">
        <f t="shared" si="2"/>
        <v>0</v>
      </c>
      <c r="N21" s="297"/>
    </row>
    <row r="22" spans="1:14" x14ac:dyDescent="0.25">
      <c r="A22" s="388"/>
      <c r="B22" s="303" t="s">
        <v>100</v>
      </c>
      <c r="C22" s="20" t="s">
        <v>17</v>
      </c>
      <c r="D22" s="100" t="s">
        <v>36</v>
      </c>
      <c r="E22" s="311">
        <v>1.1050000000000001E-2</v>
      </c>
      <c r="F22" s="100">
        <f>E22*F21</f>
        <v>0.32045000000000001</v>
      </c>
      <c r="G22" s="17"/>
      <c r="H22" s="18"/>
      <c r="I22" s="18"/>
      <c r="J22" s="18">
        <f>F22*I22</f>
        <v>0</v>
      </c>
      <c r="K22" s="363"/>
      <c r="L22" s="18">
        <f>F22*K22</f>
        <v>0</v>
      </c>
      <c r="M22" s="18">
        <f t="shared" si="2"/>
        <v>0</v>
      </c>
      <c r="N22" s="297"/>
    </row>
    <row r="23" spans="1:14" ht="30" x14ac:dyDescent="0.25">
      <c r="A23" s="386">
        <v>7</v>
      </c>
      <c r="B23" s="9" t="s">
        <v>267</v>
      </c>
      <c r="C23" s="31" t="s">
        <v>29</v>
      </c>
      <c r="D23" s="308" t="s">
        <v>28</v>
      </c>
      <c r="E23" s="313"/>
      <c r="F23" s="162">
        <v>13</v>
      </c>
      <c r="G23" s="17"/>
      <c r="H23" s="18"/>
      <c r="I23" s="18"/>
      <c r="J23" s="18"/>
      <c r="K23" s="18"/>
      <c r="L23" s="18"/>
      <c r="M23" s="18">
        <f t="shared" si="2"/>
        <v>0</v>
      </c>
      <c r="N23" s="297"/>
    </row>
    <row r="24" spans="1:14" x14ac:dyDescent="0.25">
      <c r="A24" s="388"/>
      <c r="B24" s="40"/>
      <c r="C24" s="20" t="s">
        <v>17</v>
      </c>
      <c r="D24" s="34" t="s">
        <v>18</v>
      </c>
      <c r="E24" s="311">
        <v>1.8480000000000001</v>
      </c>
      <c r="F24" s="100">
        <f>E24*F23</f>
        <v>24.024000000000001</v>
      </c>
      <c r="G24" s="17"/>
      <c r="H24" s="18"/>
      <c r="I24" s="363"/>
      <c r="J24" s="18">
        <f>F24*I24</f>
        <v>0</v>
      </c>
      <c r="K24" s="18"/>
      <c r="L24" s="18"/>
      <c r="M24" s="18">
        <f t="shared" si="2"/>
        <v>0</v>
      </c>
      <c r="N24" s="297"/>
    </row>
    <row r="25" spans="1:14" ht="45" x14ac:dyDescent="0.25">
      <c r="A25" s="386">
        <v>8</v>
      </c>
      <c r="B25" s="9" t="s">
        <v>289</v>
      </c>
      <c r="C25" s="31" t="s">
        <v>30</v>
      </c>
      <c r="D25" s="308" t="s">
        <v>28</v>
      </c>
      <c r="E25" s="50"/>
      <c r="F25" s="194">
        <v>0.7</v>
      </c>
      <c r="G25" s="17"/>
      <c r="H25" s="18"/>
      <c r="I25" s="18"/>
      <c r="J25" s="18"/>
      <c r="K25" s="18"/>
      <c r="L25" s="18"/>
      <c r="M25" s="18">
        <f t="shared" si="2"/>
        <v>0</v>
      </c>
      <c r="N25" s="297"/>
    </row>
    <row r="26" spans="1:14" x14ac:dyDescent="0.25">
      <c r="A26" s="387"/>
      <c r="B26" s="42"/>
      <c r="C26" s="20" t="s">
        <v>17</v>
      </c>
      <c r="D26" s="34" t="s">
        <v>18</v>
      </c>
      <c r="E26" s="23">
        <v>2.6160000000000001</v>
      </c>
      <c r="F26" s="352">
        <f>F25*E26</f>
        <v>1.8311999999999999</v>
      </c>
      <c r="G26" s="17"/>
      <c r="H26" s="18"/>
      <c r="I26" s="364"/>
      <c r="J26" s="62">
        <f>F26*I26</f>
        <v>0</v>
      </c>
      <c r="K26" s="18"/>
      <c r="L26" s="18"/>
      <c r="M26" s="18">
        <f t="shared" si="2"/>
        <v>0</v>
      </c>
      <c r="N26" s="297"/>
    </row>
    <row r="27" spans="1:14" x14ac:dyDescent="0.25">
      <c r="A27" s="387"/>
      <c r="B27" s="42"/>
      <c r="C27" s="20" t="s">
        <v>19</v>
      </c>
      <c r="D27" s="21" t="s">
        <v>20</v>
      </c>
      <c r="E27" s="23">
        <v>0.13800000000000001</v>
      </c>
      <c r="F27" s="352">
        <f>F25*E27</f>
        <v>9.6600000000000005E-2</v>
      </c>
      <c r="G27" s="17"/>
      <c r="H27" s="18"/>
      <c r="I27" s="18"/>
      <c r="J27" s="18"/>
      <c r="K27" s="363"/>
      <c r="L27" s="18">
        <f>F27*K27</f>
        <v>0</v>
      </c>
      <c r="M27" s="18">
        <f t="shared" si="2"/>
        <v>0</v>
      </c>
      <c r="N27" s="297"/>
    </row>
    <row r="28" spans="1:14" ht="22.5" x14ac:dyDescent="0.25">
      <c r="A28" s="387"/>
      <c r="B28" s="44" t="s">
        <v>240</v>
      </c>
      <c r="C28" s="45" t="s">
        <v>32</v>
      </c>
      <c r="D28" s="46" t="s">
        <v>28</v>
      </c>
      <c r="E28" s="349">
        <v>1.39</v>
      </c>
      <c r="F28" s="195">
        <f>F25*E28</f>
        <v>0.97299999999999986</v>
      </c>
      <c r="G28" s="365"/>
      <c r="H28" s="18">
        <f t="shared" ref="H28" si="3">F28*G28</f>
        <v>0</v>
      </c>
      <c r="I28" s="18"/>
      <c r="J28" s="18"/>
      <c r="K28" s="18"/>
      <c r="L28" s="18"/>
      <c r="M28" s="18">
        <f t="shared" si="2"/>
        <v>0</v>
      </c>
      <c r="N28" s="297"/>
    </row>
    <row r="29" spans="1:14" ht="45" x14ac:dyDescent="0.25">
      <c r="A29" s="386">
        <v>9</v>
      </c>
      <c r="B29" s="9" t="s">
        <v>270</v>
      </c>
      <c r="C29" s="49" t="s">
        <v>33</v>
      </c>
      <c r="D29" s="308" t="s">
        <v>28</v>
      </c>
      <c r="E29" s="29"/>
      <c r="F29" s="98">
        <v>13.94</v>
      </c>
      <c r="G29" s="17"/>
      <c r="H29" s="18"/>
      <c r="I29" s="18"/>
      <c r="J29" s="18"/>
      <c r="K29" s="18"/>
      <c r="L29" s="18"/>
      <c r="M29" s="18">
        <f t="shared" si="2"/>
        <v>0</v>
      </c>
      <c r="N29" s="297"/>
    </row>
    <row r="30" spans="1:14" x14ac:dyDescent="0.25">
      <c r="A30" s="387"/>
      <c r="B30" s="51"/>
      <c r="C30" s="20" t="s">
        <v>17</v>
      </c>
      <c r="D30" s="34" t="s">
        <v>18</v>
      </c>
      <c r="E30" s="29">
        <v>3.8279999999999998</v>
      </c>
      <c r="F30" s="15">
        <f>F29*E30</f>
        <v>53.362319999999997</v>
      </c>
      <c r="G30" s="17"/>
      <c r="H30" s="18"/>
      <c r="I30" s="363"/>
      <c r="J30" s="18">
        <f>F30*I30</f>
        <v>0</v>
      </c>
      <c r="K30" s="18"/>
      <c r="L30" s="18"/>
      <c r="M30" s="18">
        <f t="shared" si="2"/>
        <v>0</v>
      </c>
      <c r="N30" s="297"/>
    </row>
    <row r="31" spans="1:14" x14ac:dyDescent="0.25">
      <c r="A31" s="387"/>
      <c r="B31" s="51" t="s">
        <v>34</v>
      </c>
      <c r="C31" s="52" t="s">
        <v>35</v>
      </c>
      <c r="D31" s="53" t="s">
        <v>36</v>
      </c>
      <c r="E31" s="29">
        <v>0.51359999999999995</v>
      </c>
      <c r="F31" s="15">
        <f>F29*E31</f>
        <v>7.1595839999999988</v>
      </c>
      <c r="G31" s="17"/>
      <c r="H31" s="18"/>
      <c r="I31" s="18"/>
      <c r="J31" s="18"/>
      <c r="K31" s="363"/>
      <c r="L31" s="17">
        <f>F31*K31</f>
        <v>0</v>
      </c>
      <c r="M31" s="18">
        <f t="shared" si="2"/>
        <v>0</v>
      </c>
      <c r="N31" s="297"/>
    </row>
    <row r="32" spans="1:14" ht="22.5" x14ac:dyDescent="0.25">
      <c r="A32" s="387"/>
      <c r="B32" s="51" t="s">
        <v>37</v>
      </c>
      <c r="C32" s="310" t="s">
        <v>38</v>
      </c>
      <c r="D32" s="56" t="s">
        <v>28</v>
      </c>
      <c r="E32" s="16">
        <v>1.02</v>
      </c>
      <c r="F32" s="15">
        <f>F29*E32</f>
        <v>14.2188</v>
      </c>
      <c r="G32" s="365"/>
      <c r="H32" s="17">
        <f>F32*G32</f>
        <v>0</v>
      </c>
      <c r="I32" s="18"/>
      <c r="J32" s="18"/>
      <c r="K32" s="18"/>
      <c r="L32" s="18"/>
      <c r="M32" s="17">
        <f t="shared" si="2"/>
        <v>0</v>
      </c>
      <c r="N32" s="297"/>
    </row>
    <row r="33" spans="1:14" x14ac:dyDescent="0.25">
      <c r="A33" s="387"/>
      <c r="B33" s="58"/>
      <c r="C33" s="309" t="s">
        <v>19</v>
      </c>
      <c r="D33" s="60" t="s">
        <v>20</v>
      </c>
      <c r="E33" s="16">
        <v>1.0056</v>
      </c>
      <c r="F33" s="15">
        <f>E33*F29</f>
        <v>14.018064000000001</v>
      </c>
      <c r="G33" s="17"/>
      <c r="H33" s="18"/>
      <c r="I33" s="18"/>
      <c r="J33" s="18"/>
      <c r="K33" s="364"/>
      <c r="L33" s="18">
        <f>F33*K33</f>
        <v>0</v>
      </c>
      <c r="M33" s="18">
        <f t="shared" si="2"/>
        <v>0</v>
      </c>
      <c r="N33" s="297"/>
    </row>
    <row r="34" spans="1:14" ht="30" x14ac:dyDescent="0.25">
      <c r="A34" s="387"/>
      <c r="B34" s="51" t="s">
        <v>39</v>
      </c>
      <c r="C34" s="63" t="s">
        <v>40</v>
      </c>
      <c r="D34" s="27" t="s">
        <v>28</v>
      </c>
      <c r="E34" s="29">
        <v>9.7000000000000003E-3</v>
      </c>
      <c r="F34" s="15">
        <f>F29*E34</f>
        <v>0.135218</v>
      </c>
      <c r="G34" s="365"/>
      <c r="H34" s="18">
        <f>F34*G34</f>
        <v>0</v>
      </c>
      <c r="I34" s="18"/>
      <c r="J34" s="18"/>
      <c r="K34" s="18"/>
      <c r="L34" s="18"/>
      <c r="M34" s="18">
        <f t="shared" si="2"/>
        <v>0</v>
      </c>
      <c r="N34" s="297"/>
    </row>
    <row r="35" spans="1:14" ht="22.5" x14ac:dyDescent="0.25">
      <c r="A35" s="387"/>
      <c r="B35" s="44" t="s">
        <v>41</v>
      </c>
      <c r="C35" s="310" t="s">
        <v>42</v>
      </c>
      <c r="D35" s="56" t="s">
        <v>28</v>
      </c>
      <c r="E35" s="16">
        <v>1.14E-2</v>
      </c>
      <c r="F35" s="15">
        <f>E35*F29</f>
        <v>0.158916</v>
      </c>
      <c r="G35" s="365"/>
      <c r="H35" s="18">
        <f t="shared" ref="H35:H40" si="4">F35*G35</f>
        <v>0</v>
      </c>
      <c r="I35" s="18"/>
      <c r="J35" s="18"/>
      <c r="K35" s="18"/>
      <c r="L35" s="18"/>
      <c r="M35" s="18">
        <f t="shared" si="2"/>
        <v>0</v>
      </c>
      <c r="N35" s="297"/>
    </row>
    <row r="36" spans="1:14" ht="22.5" x14ac:dyDescent="0.25">
      <c r="A36" s="387"/>
      <c r="B36" s="51" t="s">
        <v>43</v>
      </c>
      <c r="C36" s="310" t="s">
        <v>44</v>
      </c>
      <c r="D36" s="56" t="s">
        <v>28</v>
      </c>
      <c r="E36" s="16">
        <v>1.37E-2</v>
      </c>
      <c r="F36" s="15">
        <f>E36*F29</f>
        <v>0.19097800000000001</v>
      </c>
      <c r="G36" s="365"/>
      <c r="H36" s="18">
        <f t="shared" si="4"/>
        <v>0</v>
      </c>
      <c r="I36" s="18"/>
      <c r="J36" s="18"/>
      <c r="K36" s="18"/>
      <c r="L36" s="18"/>
      <c r="M36" s="18">
        <f t="shared" si="2"/>
        <v>0</v>
      </c>
      <c r="N36" s="297"/>
    </row>
    <row r="37" spans="1:14" ht="22.5" x14ac:dyDescent="0.25">
      <c r="A37" s="387"/>
      <c r="B37" s="51" t="s">
        <v>45</v>
      </c>
      <c r="C37" s="26" t="s">
        <v>46</v>
      </c>
      <c r="D37" s="27" t="s">
        <v>28</v>
      </c>
      <c r="E37" s="29">
        <v>2.2000000000000001E-3</v>
      </c>
      <c r="F37" s="15">
        <f>E37*F30</f>
        <v>0.117397104</v>
      </c>
      <c r="G37" s="365"/>
      <c r="H37" s="18">
        <f t="shared" si="4"/>
        <v>0</v>
      </c>
      <c r="I37" s="18"/>
      <c r="J37" s="18"/>
      <c r="K37" s="18"/>
      <c r="L37" s="18"/>
      <c r="M37" s="18">
        <f t="shared" si="2"/>
        <v>0</v>
      </c>
      <c r="N37" s="297"/>
    </row>
    <row r="38" spans="1:14" ht="22.5" x14ac:dyDescent="0.25">
      <c r="A38" s="387"/>
      <c r="B38" s="58" t="s">
        <v>47</v>
      </c>
      <c r="C38" s="310" t="s">
        <v>48</v>
      </c>
      <c r="D38" s="56" t="s">
        <v>49</v>
      </c>
      <c r="E38" s="29">
        <f>0.025*10</f>
        <v>0.25</v>
      </c>
      <c r="F38" s="15">
        <f>E38*F29</f>
        <v>3.4849999999999999</v>
      </c>
      <c r="G38" s="365"/>
      <c r="H38" s="18">
        <f t="shared" si="4"/>
        <v>0</v>
      </c>
      <c r="I38" s="18"/>
      <c r="J38" s="18"/>
      <c r="K38" s="18"/>
      <c r="L38" s="18"/>
      <c r="M38" s="18">
        <f t="shared" si="2"/>
        <v>0</v>
      </c>
      <c r="N38" s="297"/>
    </row>
    <row r="39" spans="1:14" ht="30" x14ac:dyDescent="0.25">
      <c r="A39" s="387"/>
      <c r="B39" s="58" t="s">
        <v>50</v>
      </c>
      <c r="C39" s="63" t="s">
        <v>51</v>
      </c>
      <c r="D39" s="27" t="s">
        <v>49</v>
      </c>
      <c r="E39" s="29">
        <f>0.515</f>
        <v>0.51500000000000001</v>
      </c>
      <c r="F39" s="15">
        <f>E39*F29</f>
        <v>7.1791</v>
      </c>
      <c r="G39" s="365"/>
      <c r="H39" s="18">
        <f>F39*G39</f>
        <v>0</v>
      </c>
      <c r="I39" s="18"/>
      <c r="J39" s="18"/>
      <c r="K39" s="18"/>
      <c r="L39" s="18"/>
      <c r="M39" s="18">
        <f t="shared" si="2"/>
        <v>0</v>
      </c>
      <c r="N39" s="297"/>
    </row>
    <row r="40" spans="1:14" x14ac:dyDescent="0.25">
      <c r="A40" s="388"/>
      <c r="B40" s="58"/>
      <c r="C40" s="310" t="s">
        <v>21</v>
      </c>
      <c r="D40" s="56" t="s">
        <v>20</v>
      </c>
      <c r="E40" s="16">
        <v>0.439</v>
      </c>
      <c r="F40" s="15">
        <f>E40*F29</f>
        <v>6.1196599999999997</v>
      </c>
      <c r="G40" s="365"/>
      <c r="H40" s="18">
        <f t="shared" si="4"/>
        <v>0</v>
      </c>
      <c r="I40" s="18"/>
      <c r="J40" s="18"/>
      <c r="K40" s="18"/>
      <c r="L40" s="18"/>
      <c r="M40" s="18">
        <f t="shared" si="2"/>
        <v>0</v>
      </c>
      <c r="N40" s="297"/>
    </row>
    <row r="41" spans="1:14" ht="45" x14ac:dyDescent="0.3">
      <c r="A41" s="386">
        <v>10</v>
      </c>
      <c r="B41" s="321" t="s">
        <v>271</v>
      </c>
      <c r="C41" s="49" t="s">
        <v>52</v>
      </c>
      <c r="D41" s="308" t="s">
        <v>24</v>
      </c>
      <c r="E41" s="29"/>
      <c r="F41" s="98">
        <v>0.24185999999999999</v>
      </c>
      <c r="G41" s="17"/>
      <c r="H41" s="18"/>
      <c r="I41" s="18"/>
      <c r="J41" s="18"/>
      <c r="K41" s="18"/>
      <c r="L41" s="18"/>
      <c r="M41" s="18">
        <f t="shared" si="2"/>
        <v>0</v>
      </c>
      <c r="N41" s="297"/>
    </row>
    <row r="42" spans="1:14" x14ac:dyDescent="0.25">
      <c r="A42" s="387"/>
      <c r="B42" s="66"/>
      <c r="C42" s="20" t="s">
        <v>17</v>
      </c>
      <c r="D42" s="34" t="s">
        <v>18</v>
      </c>
      <c r="E42" s="29">
        <v>29.28</v>
      </c>
      <c r="F42" s="15">
        <f>F41*E42</f>
        <v>7.0816607999999999</v>
      </c>
      <c r="G42" s="17"/>
      <c r="H42" s="18"/>
      <c r="I42" s="363"/>
      <c r="J42" s="18">
        <f>F42*I42</f>
        <v>0</v>
      </c>
      <c r="K42" s="18"/>
      <c r="L42" s="18"/>
      <c r="M42" s="18">
        <f t="shared" si="2"/>
        <v>0</v>
      </c>
      <c r="N42" s="297"/>
    </row>
    <row r="43" spans="1:14" ht="22.5" x14ac:dyDescent="0.25">
      <c r="A43" s="388"/>
      <c r="B43" s="67" t="s">
        <v>53</v>
      </c>
      <c r="C43" s="63" t="s">
        <v>54</v>
      </c>
      <c r="D43" s="27" t="s">
        <v>24</v>
      </c>
      <c r="E43" s="29">
        <v>1</v>
      </c>
      <c r="F43" s="15">
        <f>F41*E43</f>
        <v>0.24185999999999999</v>
      </c>
      <c r="G43" s="365"/>
      <c r="H43" s="264">
        <f t="shared" ref="H43" si="5">F43*G43</f>
        <v>0</v>
      </c>
      <c r="I43" s="264"/>
      <c r="J43" s="264"/>
      <c r="K43" s="264"/>
      <c r="L43" s="264"/>
      <c r="M43" s="17">
        <f t="shared" si="2"/>
        <v>0</v>
      </c>
      <c r="N43" s="297"/>
    </row>
    <row r="44" spans="1:14" ht="60" x14ac:dyDescent="0.25">
      <c r="A44" s="386">
        <v>11</v>
      </c>
      <c r="B44" s="9" t="s">
        <v>290</v>
      </c>
      <c r="C44" s="9" t="s">
        <v>55</v>
      </c>
      <c r="D44" s="56" t="s">
        <v>56</v>
      </c>
      <c r="E44" s="70"/>
      <c r="F44" s="162">
        <v>30</v>
      </c>
      <c r="G44" s="71"/>
      <c r="H44" s="62"/>
      <c r="I44" s="62"/>
      <c r="J44" s="62"/>
      <c r="K44" s="62"/>
      <c r="L44" s="62"/>
      <c r="M44" s="18">
        <f t="shared" si="2"/>
        <v>0</v>
      </c>
      <c r="N44" s="297"/>
    </row>
    <row r="45" spans="1:14" x14ac:dyDescent="0.25">
      <c r="A45" s="387"/>
      <c r="B45" s="44"/>
      <c r="C45" s="13" t="s">
        <v>17</v>
      </c>
      <c r="D45" s="14" t="s">
        <v>18</v>
      </c>
      <c r="E45" s="16">
        <v>0.67679999999999996</v>
      </c>
      <c r="F45" s="15">
        <f>F44*E45</f>
        <v>20.303999999999998</v>
      </c>
      <c r="G45" s="17"/>
      <c r="H45" s="18"/>
      <c r="I45" s="363"/>
      <c r="J45" s="18">
        <f>F45*I45</f>
        <v>0</v>
      </c>
      <c r="K45" s="18"/>
      <c r="L45" s="18"/>
      <c r="M45" s="18">
        <f t="shared" si="2"/>
        <v>0</v>
      </c>
      <c r="N45" s="297"/>
    </row>
    <row r="46" spans="1:14" x14ac:dyDescent="0.25">
      <c r="A46" s="387"/>
      <c r="B46" s="72"/>
      <c r="C46" s="13" t="s">
        <v>19</v>
      </c>
      <c r="D46" s="56" t="s">
        <v>20</v>
      </c>
      <c r="E46" s="16">
        <v>4.9099999999999998E-2</v>
      </c>
      <c r="F46" s="15">
        <f>F44*E46</f>
        <v>1.4729999999999999</v>
      </c>
      <c r="G46" s="17"/>
      <c r="H46" s="18"/>
      <c r="I46" s="18"/>
      <c r="J46" s="18"/>
      <c r="K46" s="363"/>
      <c r="L46" s="18">
        <f>F46*K46</f>
        <v>0</v>
      </c>
      <c r="M46" s="18">
        <f t="shared" si="2"/>
        <v>0</v>
      </c>
      <c r="N46" s="297"/>
    </row>
    <row r="47" spans="1:14" ht="22.5" x14ac:dyDescent="0.25">
      <c r="A47" s="387"/>
      <c r="B47" s="73" t="s">
        <v>57</v>
      </c>
      <c r="C47" s="310" t="s">
        <v>58</v>
      </c>
      <c r="D47" s="56" t="s">
        <v>24</v>
      </c>
      <c r="E47" s="16">
        <v>4.4999999999999997E-3</v>
      </c>
      <c r="F47" s="15">
        <f>F44*E47</f>
        <v>0.13499999999999998</v>
      </c>
      <c r="G47" s="365"/>
      <c r="H47" s="18">
        <f>G47*F47</f>
        <v>0</v>
      </c>
      <c r="I47" s="18"/>
      <c r="J47" s="18"/>
      <c r="K47" s="18"/>
      <c r="L47" s="18"/>
      <c r="M47" s="18">
        <f t="shared" si="2"/>
        <v>0</v>
      </c>
      <c r="N47" s="297"/>
    </row>
    <row r="48" spans="1:14" ht="22.5" x14ac:dyDescent="0.25">
      <c r="A48" s="387"/>
      <c r="B48" s="73" t="s">
        <v>235</v>
      </c>
      <c r="C48" s="310" t="s">
        <v>236</v>
      </c>
      <c r="D48" s="56" t="s">
        <v>28</v>
      </c>
      <c r="E48" s="16">
        <v>7.4999999999999997E-3</v>
      </c>
      <c r="F48" s="15">
        <f>E48*F44</f>
        <v>0.22499999999999998</v>
      </c>
      <c r="G48" s="365"/>
      <c r="H48" s="18">
        <f>F48*G48</f>
        <v>0</v>
      </c>
      <c r="I48" s="18"/>
      <c r="J48" s="18"/>
      <c r="K48" s="18"/>
      <c r="L48" s="18"/>
      <c r="M48" s="18">
        <f t="shared" si="2"/>
        <v>0</v>
      </c>
      <c r="N48" s="297"/>
    </row>
    <row r="49" spans="1:14" x14ac:dyDescent="0.25">
      <c r="A49" s="388"/>
      <c r="B49" s="72"/>
      <c r="C49" s="310" t="s">
        <v>21</v>
      </c>
      <c r="D49" s="56" t="s">
        <v>20</v>
      </c>
      <c r="E49" s="16">
        <v>0.26500000000000001</v>
      </c>
      <c r="F49" s="15">
        <f>F44*E49</f>
        <v>7.95</v>
      </c>
      <c r="G49" s="365"/>
      <c r="H49" s="18">
        <f>G49*F49</f>
        <v>0</v>
      </c>
      <c r="I49" s="18"/>
      <c r="J49" s="18"/>
      <c r="K49" s="18"/>
      <c r="L49" s="18"/>
      <c r="M49" s="18">
        <f t="shared" si="2"/>
        <v>0</v>
      </c>
      <c r="N49" s="297"/>
    </row>
    <row r="50" spans="1:14" ht="45" x14ac:dyDescent="0.25">
      <c r="A50" s="386">
        <v>12</v>
      </c>
      <c r="B50" s="9" t="s">
        <v>275</v>
      </c>
      <c r="C50" s="49" t="s">
        <v>64</v>
      </c>
      <c r="D50" s="308" t="s">
        <v>56</v>
      </c>
      <c r="E50" s="29"/>
      <c r="F50" s="98">
        <v>8</v>
      </c>
      <c r="G50" s="17"/>
      <c r="H50" s="18"/>
      <c r="I50" s="18"/>
      <c r="J50" s="18"/>
      <c r="K50" s="18"/>
      <c r="L50" s="18"/>
      <c r="M50" s="18">
        <f t="shared" si="2"/>
        <v>0</v>
      </c>
      <c r="N50" s="297"/>
    </row>
    <row r="51" spans="1:14" x14ac:dyDescent="0.25">
      <c r="A51" s="387"/>
      <c r="B51" s="51"/>
      <c r="C51" s="20" t="s">
        <v>17</v>
      </c>
      <c r="D51" s="34" t="s">
        <v>18</v>
      </c>
      <c r="E51" s="29">
        <v>8.2799999999999994</v>
      </c>
      <c r="F51" s="15">
        <f>F50*E51</f>
        <v>66.239999999999995</v>
      </c>
      <c r="G51" s="17"/>
      <c r="H51" s="18"/>
      <c r="I51" s="363"/>
      <c r="J51" s="18">
        <f>F51*I51</f>
        <v>0</v>
      </c>
      <c r="K51" s="18"/>
      <c r="L51" s="18"/>
      <c r="M51" s="18">
        <f t="shared" si="2"/>
        <v>0</v>
      </c>
      <c r="N51" s="297"/>
    </row>
    <row r="52" spans="1:14" ht="22.5" x14ac:dyDescent="0.25">
      <c r="A52" s="387"/>
      <c r="B52" s="51" t="s">
        <v>65</v>
      </c>
      <c r="C52" s="310" t="s">
        <v>66</v>
      </c>
      <c r="D52" s="27" t="s">
        <v>28</v>
      </c>
      <c r="E52" s="29">
        <f>10.1/100</f>
        <v>0.10099999999999999</v>
      </c>
      <c r="F52" s="15">
        <f>F50*E52</f>
        <v>0.80799999999999994</v>
      </c>
      <c r="G52" s="365"/>
      <c r="H52" s="57">
        <f>F52*G52</f>
        <v>0</v>
      </c>
      <c r="I52" s="18"/>
      <c r="J52" s="18"/>
      <c r="K52" s="18"/>
      <c r="L52" s="18"/>
      <c r="M52" s="18">
        <f t="shared" si="2"/>
        <v>0</v>
      </c>
      <c r="N52" s="297"/>
    </row>
    <row r="53" spans="1:14" x14ac:dyDescent="0.25">
      <c r="A53" s="387"/>
      <c r="B53" s="58"/>
      <c r="C53" s="309" t="s">
        <v>19</v>
      </c>
      <c r="D53" s="53" t="s">
        <v>20</v>
      </c>
      <c r="E53" s="29">
        <v>1.1532</v>
      </c>
      <c r="F53" s="15">
        <f>E53*F50</f>
        <v>9.2256</v>
      </c>
      <c r="G53" s="17"/>
      <c r="H53" s="57"/>
      <c r="I53" s="18"/>
      <c r="J53" s="18"/>
      <c r="K53" s="364"/>
      <c r="L53" s="18">
        <f>F53*K53</f>
        <v>0</v>
      </c>
      <c r="M53" s="18">
        <f t="shared" si="2"/>
        <v>0</v>
      </c>
      <c r="N53" s="297"/>
    </row>
    <row r="54" spans="1:14" ht="30" x14ac:dyDescent="0.25">
      <c r="A54" s="387"/>
      <c r="B54" s="51" t="s">
        <v>239</v>
      </c>
      <c r="C54" s="63" t="s">
        <v>67</v>
      </c>
      <c r="D54" s="27" t="s">
        <v>28</v>
      </c>
      <c r="E54" s="29">
        <v>0.22</v>
      </c>
      <c r="F54" s="15">
        <f>F50*E54</f>
        <v>1.76</v>
      </c>
      <c r="G54" s="365"/>
      <c r="H54" s="57">
        <f>F54*G54</f>
        <v>0</v>
      </c>
      <c r="I54" s="18"/>
      <c r="J54" s="18"/>
      <c r="K54" s="18"/>
      <c r="L54" s="18"/>
      <c r="M54" s="18">
        <f t="shared" si="2"/>
        <v>0</v>
      </c>
      <c r="N54" s="297"/>
    </row>
    <row r="55" spans="1:14" ht="22.5" x14ac:dyDescent="0.25">
      <c r="A55" s="387"/>
      <c r="B55" s="51" t="s">
        <v>240</v>
      </c>
      <c r="C55" s="63" t="s">
        <v>68</v>
      </c>
      <c r="D55" s="27" t="s">
        <v>28</v>
      </c>
      <c r="E55" s="29">
        <f>2/100</f>
        <v>0.02</v>
      </c>
      <c r="F55" s="15">
        <f>E55*F50</f>
        <v>0.16</v>
      </c>
      <c r="G55" s="365"/>
      <c r="H55" s="18">
        <f>F55*G55</f>
        <v>0</v>
      </c>
      <c r="I55" s="18"/>
      <c r="J55" s="18"/>
      <c r="K55" s="18"/>
      <c r="L55" s="18"/>
      <c r="M55" s="18">
        <f t="shared" si="2"/>
        <v>0</v>
      </c>
      <c r="N55" s="297"/>
    </row>
    <row r="56" spans="1:14" ht="22.5" x14ac:dyDescent="0.25">
      <c r="A56" s="387"/>
      <c r="B56" s="58" t="s">
        <v>69</v>
      </c>
      <c r="C56" s="310" t="s">
        <v>70</v>
      </c>
      <c r="D56" s="56" t="s">
        <v>24</v>
      </c>
      <c r="E56" s="29">
        <f>0.49/100</f>
        <v>4.8999999999999998E-3</v>
      </c>
      <c r="F56" s="15">
        <f>E56*F50</f>
        <v>3.9199999999999999E-2</v>
      </c>
      <c r="G56" s="365"/>
      <c r="H56" s="57">
        <f t="shared" ref="H56:H57" si="6">F56*G56</f>
        <v>0</v>
      </c>
      <c r="I56" s="18"/>
      <c r="J56" s="18"/>
      <c r="K56" s="18"/>
      <c r="L56" s="18"/>
      <c r="M56" s="18">
        <f t="shared" si="2"/>
        <v>0</v>
      </c>
      <c r="N56" s="297"/>
    </row>
    <row r="57" spans="1:14" x14ac:dyDescent="0.25">
      <c r="A57" s="388"/>
      <c r="B57" s="58"/>
      <c r="C57" s="310" t="s">
        <v>21</v>
      </c>
      <c r="D57" s="56" t="s">
        <v>20</v>
      </c>
      <c r="E57" s="16">
        <f>9.09/100</f>
        <v>9.0899999999999995E-2</v>
      </c>
      <c r="F57" s="15">
        <f>E57*F50</f>
        <v>0.72719999999999996</v>
      </c>
      <c r="G57" s="365"/>
      <c r="H57" s="18">
        <f t="shared" si="6"/>
        <v>0</v>
      </c>
      <c r="I57" s="18"/>
      <c r="J57" s="18"/>
      <c r="K57" s="18"/>
      <c r="L57" s="18"/>
      <c r="M57" s="18">
        <f t="shared" si="2"/>
        <v>0</v>
      </c>
      <c r="N57" s="297"/>
    </row>
    <row r="58" spans="1:14" ht="30" x14ac:dyDescent="0.25">
      <c r="A58" s="386">
        <v>13</v>
      </c>
      <c r="B58" s="9" t="s">
        <v>276</v>
      </c>
      <c r="C58" s="49" t="s">
        <v>71</v>
      </c>
      <c r="D58" s="308" t="s">
        <v>56</v>
      </c>
      <c r="E58" s="29"/>
      <c r="F58" s="98">
        <v>4</v>
      </c>
      <c r="G58" s="17"/>
      <c r="H58" s="18"/>
      <c r="I58" s="18"/>
      <c r="J58" s="18"/>
      <c r="K58" s="18"/>
      <c r="L58" s="18"/>
      <c r="M58" s="18">
        <f t="shared" si="2"/>
        <v>0</v>
      </c>
      <c r="N58" s="297"/>
    </row>
    <row r="59" spans="1:14" x14ac:dyDescent="0.25">
      <c r="A59" s="387"/>
      <c r="B59" s="51"/>
      <c r="C59" s="20" t="s">
        <v>17</v>
      </c>
      <c r="D59" s="34" t="s">
        <v>18</v>
      </c>
      <c r="E59" s="29">
        <v>10.68</v>
      </c>
      <c r="F59" s="15">
        <f>F58*E59</f>
        <v>42.72</v>
      </c>
      <c r="G59" s="17"/>
      <c r="H59" s="18"/>
      <c r="I59" s="363"/>
      <c r="J59" s="18">
        <f>F59*I59</f>
        <v>0</v>
      </c>
      <c r="K59" s="18"/>
      <c r="L59" s="18"/>
      <c r="M59" s="18">
        <f t="shared" si="2"/>
        <v>0</v>
      </c>
      <c r="N59" s="297"/>
    </row>
    <row r="60" spans="1:14" ht="22.5" x14ac:dyDescent="0.25">
      <c r="A60" s="387"/>
      <c r="B60" s="51" t="s">
        <v>65</v>
      </c>
      <c r="C60" s="310" t="s">
        <v>66</v>
      </c>
      <c r="D60" s="27" t="s">
        <v>28</v>
      </c>
      <c r="E60" s="29">
        <f>3.6/100</f>
        <v>3.6000000000000004E-2</v>
      </c>
      <c r="F60" s="15">
        <f>F58*E60</f>
        <v>0.14400000000000002</v>
      </c>
      <c r="G60" s="365"/>
      <c r="H60" s="18">
        <f>F60*G60</f>
        <v>0</v>
      </c>
      <c r="I60" s="18"/>
      <c r="J60" s="18"/>
      <c r="K60" s="18"/>
      <c r="L60" s="18"/>
      <c r="M60" s="18">
        <f t="shared" si="2"/>
        <v>0</v>
      </c>
      <c r="N60" s="297"/>
    </row>
    <row r="61" spans="1:14" x14ac:dyDescent="0.25">
      <c r="A61" s="387"/>
      <c r="B61" s="58"/>
      <c r="C61" s="309" t="s">
        <v>19</v>
      </c>
      <c r="D61" s="53" t="s">
        <v>20</v>
      </c>
      <c r="E61" s="29">
        <v>0.156</v>
      </c>
      <c r="F61" s="15">
        <f>E61*F58</f>
        <v>0.624</v>
      </c>
      <c r="G61" s="17"/>
      <c r="H61" s="18"/>
      <c r="I61" s="18"/>
      <c r="J61" s="18"/>
      <c r="K61" s="364"/>
      <c r="L61" s="18">
        <f>F61*K61</f>
        <v>0</v>
      </c>
      <c r="M61" s="18">
        <f t="shared" si="2"/>
        <v>0</v>
      </c>
      <c r="N61" s="297"/>
    </row>
    <row r="62" spans="1:14" ht="30" x14ac:dyDescent="0.25">
      <c r="A62" s="387"/>
      <c r="B62" s="51" t="s">
        <v>72</v>
      </c>
      <c r="C62" s="63" t="s">
        <v>73</v>
      </c>
      <c r="D62" s="27" t="s">
        <v>28</v>
      </c>
      <c r="E62" s="29">
        <v>0.22</v>
      </c>
      <c r="F62" s="28">
        <f>F58*E62</f>
        <v>0.88</v>
      </c>
      <c r="G62" s="365"/>
      <c r="H62" s="38">
        <f>F62*G62</f>
        <v>0</v>
      </c>
      <c r="I62" s="18"/>
      <c r="J62" s="18"/>
      <c r="K62" s="18"/>
      <c r="L62" s="18"/>
      <c r="M62" s="25">
        <f t="shared" si="2"/>
        <v>0</v>
      </c>
    </row>
    <row r="63" spans="1:14" ht="22.5" x14ac:dyDescent="0.25">
      <c r="A63" s="387"/>
      <c r="B63" s="58" t="s">
        <v>74</v>
      </c>
      <c r="C63" s="310" t="s">
        <v>75</v>
      </c>
      <c r="D63" s="56" t="s">
        <v>49</v>
      </c>
      <c r="E63" s="29">
        <v>0.5</v>
      </c>
      <c r="F63" s="28">
        <f>F58*E63</f>
        <v>2</v>
      </c>
      <c r="G63" s="365"/>
      <c r="H63" s="25">
        <f t="shared" ref="H63:H64" si="7">F63*G63</f>
        <v>0</v>
      </c>
      <c r="I63" s="18"/>
      <c r="J63" s="18"/>
      <c r="K63" s="18"/>
      <c r="L63" s="18"/>
      <c r="M63" s="25">
        <f t="shared" si="2"/>
        <v>0</v>
      </c>
    </row>
    <row r="64" spans="1:14" x14ac:dyDescent="0.25">
      <c r="A64" s="388"/>
      <c r="B64" s="58"/>
      <c r="C64" s="310" t="s">
        <v>21</v>
      </c>
      <c r="D64" s="56" t="s">
        <v>20</v>
      </c>
      <c r="E64" s="16">
        <f>10/100</f>
        <v>0.1</v>
      </c>
      <c r="F64" s="15">
        <f>E64*F58</f>
        <v>0.4</v>
      </c>
      <c r="G64" s="365"/>
      <c r="H64" s="18">
        <f t="shared" si="7"/>
        <v>0</v>
      </c>
      <c r="I64" s="18"/>
      <c r="J64" s="18"/>
      <c r="K64" s="18"/>
      <c r="L64" s="18"/>
      <c r="M64" s="25">
        <f t="shared" si="2"/>
        <v>0</v>
      </c>
    </row>
    <row r="65" spans="1:13" ht="40.5" x14ac:dyDescent="0.25">
      <c r="A65" s="386">
        <v>14</v>
      </c>
      <c r="B65" s="75" t="s">
        <v>291</v>
      </c>
      <c r="C65" s="76" t="s">
        <v>76</v>
      </c>
      <c r="D65" s="77" t="s">
        <v>1</v>
      </c>
      <c r="E65" s="213"/>
      <c r="F65" s="268">
        <f>21.2*4.71/1000</f>
        <v>9.9851999999999996E-2</v>
      </c>
      <c r="G65" s="79"/>
      <c r="H65" s="78"/>
      <c r="I65" s="80"/>
      <c r="J65" s="81"/>
      <c r="K65" s="80"/>
      <c r="L65" s="81"/>
      <c r="M65" s="79"/>
    </row>
    <row r="66" spans="1:13" ht="15.75" x14ac:dyDescent="0.25">
      <c r="A66" s="387"/>
      <c r="B66" s="80"/>
      <c r="C66" s="20" t="s">
        <v>17</v>
      </c>
      <c r="D66" s="34" t="s">
        <v>18</v>
      </c>
      <c r="E66" s="214">
        <v>37.68</v>
      </c>
      <c r="F66" s="79">
        <f>F65*E66</f>
        <v>3.7624233599999997</v>
      </c>
      <c r="G66" s="79"/>
      <c r="H66" s="82"/>
      <c r="I66" s="366"/>
      <c r="J66" s="79">
        <f>F66*I66</f>
        <v>0</v>
      </c>
      <c r="K66" s="80"/>
      <c r="L66" s="80"/>
      <c r="M66" s="79">
        <f>H66+J66+L66</f>
        <v>0</v>
      </c>
    </row>
    <row r="67" spans="1:13" ht="15.75" x14ac:dyDescent="0.25">
      <c r="A67" s="387"/>
      <c r="B67" s="80"/>
      <c r="C67" s="84" t="s">
        <v>77</v>
      </c>
      <c r="D67" s="56" t="s">
        <v>20</v>
      </c>
      <c r="E67" s="214">
        <v>0.44400000000000001</v>
      </c>
      <c r="F67" s="79">
        <f>E67*F65</f>
        <v>4.4334287999999999E-2</v>
      </c>
      <c r="G67" s="79"/>
      <c r="H67" s="80"/>
      <c r="I67" s="80"/>
      <c r="J67" s="80"/>
      <c r="K67" s="367"/>
      <c r="L67" s="79">
        <f>K67*F67</f>
        <v>0</v>
      </c>
      <c r="M67" s="79">
        <f>H67+J67+L67</f>
        <v>0</v>
      </c>
    </row>
    <row r="68" spans="1:13" ht="47.25" x14ac:dyDescent="0.25">
      <c r="A68" s="387"/>
      <c r="B68" s="80" t="s">
        <v>245</v>
      </c>
      <c r="C68" s="84" t="s">
        <v>279</v>
      </c>
      <c r="D68" s="85" t="s">
        <v>24</v>
      </c>
      <c r="E68" s="214">
        <v>1</v>
      </c>
      <c r="F68" s="79">
        <f>F65*E68</f>
        <v>9.9851999999999996E-2</v>
      </c>
      <c r="G68" s="368"/>
      <c r="H68" s="79">
        <f>G68*F68</f>
        <v>0</v>
      </c>
      <c r="I68" s="80"/>
      <c r="J68" s="80"/>
      <c r="K68" s="80"/>
      <c r="L68" s="80"/>
      <c r="M68" s="79">
        <f t="shared" ref="M68:M69" si="8">H68+J68+L68</f>
        <v>0</v>
      </c>
    </row>
    <row r="69" spans="1:13" ht="15.75" x14ac:dyDescent="0.25">
      <c r="A69" s="388"/>
      <c r="B69" s="80"/>
      <c r="C69" s="310" t="s">
        <v>21</v>
      </c>
      <c r="D69" s="56" t="s">
        <v>20</v>
      </c>
      <c r="E69" s="214">
        <v>28.9</v>
      </c>
      <c r="F69" s="79">
        <f>E69*F65</f>
        <v>2.8857227999999999</v>
      </c>
      <c r="G69" s="368"/>
      <c r="H69" s="79">
        <f>G69*F69</f>
        <v>0</v>
      </c>
      <c r="I69" s="80"/>
      <c r="J69" s="80"/>
      <c r="K69" s="80"/>
      <c r="L69" s="80"/>
      <c r="M69" s="79">
        <f t="shared" si="8"/>
        <v>0</v>
      </c>
    </row>
    <row r="70" spans="1:13" ht="31.5" x14ac:dyDescent="0.25">
      <c r="A70" s="389">
        <v>15</v>
      </c>
      <c r="B70" s="75" t="s">
        <v>280</v>
      </c>
      <c r="C70" s="76" t="s">
        <v>0</v>
      </c>
      <c r="D70" s="77" t="s">
        <v>1</v>
      </c>
      <c r="E70" s="213"/>
      <c r="F70" s="82">
        <f>F65</f>
        <v>9.9851999999999996E-2</v>
      </c>
      <c r="G70" s="79"/>
      <c r="H70" s="78"/>
      <c r="I70" s="80"/>
      <c r="J70" s="81"/>
      <c r="K70" s="80"/>
      <c r="L70" s="81"/>
      <c r="M70" s="79"/>
    </row>
    <row r="71" spans="1:13" ht="15.75" x14ac:dyDescent="0.25">
      <c r="A71" s="390"/>
      <c r="B71" s="80"/>
      <c r="C71" s="84" t="s">
        <v>78</v>
      </c>
      <c r="D71" s="85" t="s">
        <v>79</v>
      </c>
      <c r="E71" s="214">
        <v>4.6399999999999997</v>
      </c>
      <c r="F71" s="79">
        <f>F70*E71</f>
        <v>0.46331327999999994</v>
      </c>
      <c r="G71" s="79"/>
      <c r="H71" s="82"/>
      <c r="I71" s="366"/>
      <c r="J71" s="79">
        <f>F71*I71</f>
        <v>0</v>
      </c>
      <c r="K71" s="80"/>
      <c r="L71" s="80"/>
      <c r="M71" s="79">
        <f>H71+J71+L71</f>
        <v>0</v>
      </c>
    </row>
    <row r="72" spans="1:13" ht="15.75" x14ac:dyDescent="0.25">
      <c r="A72" s="390"/>
      <c r="B72" s="165" t="s">
        <v>80</v>
      </c>
      <c r="C72" s="84" t="s">
        <v>81</v>
      </c>
      <c r="D72" s="85" t="s">
        <v>49</v>
      </c>
      <c r="E72" s="214">
        <v>2</v>
      </c>
      <c r="F72" s="79">
        <f>F70*E72</f>
        <v>0.19970399999999999</v>
      </c>
      <c r="G72" s="368"/>
      <c r="H72" s="79">
        <f>G72*F72</f>
        <v>0</v>
      </c>
      <c r="I72" s="80"/>
      <c r="J72" s="80"/>
      <c r="K72" s="80"/>
      <c r="L72" s="80"/>
      <c r="M72" s="79">
        <f t="shared" ref="M72:M73" si="9">H72+J72+L72</f>
        <v>0</v>
      </c>
    </row>
    <row r="73" spans="1:13" ht="27" x14ac:dyDescent="0.25">
      <c r="A73" s="391"/>
      <c r="B73" s="165" t="s">
        <v>82</v>
      </c>
      <c r="C73" s="84" t="s">
        <v>83</v>
      </c>
      <c r="D73" s="85" t="s">
        <v>49</v>
      </c>
      <c r="E73" s="214">
        <v>4</v>
      </c>
      <c r="F73" s="79">
        <f>F70*E73</f>
        <v>0.39940799999999999</v>
      </c>
      <c r="G73" s="368"/>
      <c r="H73" s="79">
        <f>G73*F73</f>
        <v>0</v>
      </c>
      <c r="I73" s="80"/>
      <c r="J73" s="80"/>
      <c r="K73" s="80"/>
      <c r="L73" s="80"/>
      <c r="M73" s="79">
        <f t="shared" si="9"/>
        <v>0</v>
      </c>
    </row>
    <row r="74" spans="1:13" x14ac:dyDescent="0.25">
      <c r="A74" s="117"/>
      <c r="B74" s="118"/>
      <c r="C74" s="119" t="s">
        <v>11</v>
      </c>
      <c r="D74" s="120"/>
      <c r="E74" s="120"/>
      <c r="F74" s="121"/>
      <c r="G74" s="122"/>
      <c r="H74" s="123">
        <f>SUM(H9:H73)</f>
        <v>0</v>
      </c>
      <c r="I74" s="124"/>
      <c r="J74" s="123">
        <f>SUM(J9:J73)</f>
        <v>0</v>
      </c>
      <c r="K74" s="122"/>
      <c r="L74" s="123">
        <f>SUM(L9:L73)</f>
        <v>0</v>
      </c>
      <c r="M74" s="123">
        <f>SUM(M9:M73)</f>
        <v>0</v>
      </c>
    </row>
    <row r="75" spans="1:13" ht="18" x14ac:dyDescent="0.25">
      <c r="A75" s="181"/>
      <c r="B75" s="404" t="s">
        <v>154</v>
      </c>
      <c r="C75" s="404"/>
      <c r="D75" s="404"/>
      <c r="E75" s="404"/>
      <c r="F75" s="182"/>
      <c r="G75" s="183"/>
      <c r="H75" s="184"/>
      <c r="I75" s="185"/>
      <c r="J75" s="184"/>
      <c r="K75" s="183"/>
      <c r="L75" s="184"/>
      <c r="M75" s="186"/>
    </row>
    <row r="76" spans="1:13" ht="63" x14ac:dyDescent="0.25">
      <c r="A76" s="401">
        <v>1</v>
      </c>
      <c r="B76" s="265" t="s">
        <v>294</v>
      </c>
      <c r="C76" s="265" t="s">
        <v>103</v>
      </c>
      <c r="D76" s="266" t="s">
        <v>1</v>
      </c>
      <c r="E76" s="158"/>
      <c r="F76" s="268">
        <v>0.69899900000000004</v>
      </c>
      <c r="G76" s="79"/>
      <c r="H76" s="78"/>
      <c r="I76" s="80"/>
      <c r="J76" s="81"/>
      <c r="K76" s="80"/>
      <c r="L76" s="81"/>
      <c r="M76" s="79"/>
    </row>
    <row r="77" spans="1:13" ht="15.75" x14ac:dyDescent="0.25">
      <c r="A77" s="402"/>
      <c r="B77" s="161"/>
      <c r="C77" s="275" t="s">
        <v>17</v>
      </c>
      <c r="D77" s="14" t="s">
        <v>18</v>
      </c>
      <c r="E77" s="160">
        <v>64.561000000000007</v>
      </c>
      <c r="F77" s="160">
        <f>F76*E77</f>
        <v>45.128074439000009</v>
      </c>
      <c r="G77" s="79"/>
      <c r="H77" s="82"/>
      <c r="I77" s="366"/>
      <c r="J77" s="79">
        <f>F77*I77</f>
        <v>0</v>
      </c>
      <c r="K77" s="80"/>
      <c r="L77" s="80"/>
      <c r="M77" s="79">
        <f>H77+J77+L77</f>
        <v>0</v>
      </c>
    </row>
    <row r="78" spans="1:13" ht="31.5" x14ac:dyDescent="0.25">
      <c r="A78" s="402"/>
      <c r="B78" s="161" t="s">
        <v>248</v>
      </c>
      <c r="C78" s="161" t="s">
        <v>298</v>
      </c>
      <c r="D78" s="14" t="s">
        <v>106</v>
      </c>
      <c r="E78" s="161">
        <v>0.42</v>
      </c>
      <c r="F78" s="160">
        <f>F76*E78</f>
        <v>0.29357958000000001</v>
      </c>
      <c r="G78" s="80"/>
      <c r="H78" s="78"/>
      <c r="I78" s="80"/>
      <c r="J78" s="79"/>
      <c r="K78" s="367"/>
      <c r="L78" s="79">
        <f>F78*K78</f>
        <v>0</v>
      </c>
      <c r="M78" s="79">
        <f>H78+J78+L78</f>
        <v>0</v>
      </c>
    </row>
    <row r="79" spans="1:13" ht="15.75" x14ac:dyDescent="0.25">
      <c r="A79" s="402"/>
      <c r="B79" s="161"/>
      <c r="C79" s="269" t="s">
        <v>107</v>
      </c>
      <c r="D79" s="56" t="s">
        <v>20</v>
      </c>
      <c r="E79" s="161">
        <v>22.08</v>
      </c>
      <c r="F79" s="160">
        <f>E79*F76</f>
        <v>15.43389792</v>
      </c>
      <c r="G79" s="79"/>
      <c r="H79" s="80"/>
      <c r="I79" s="80"/>
      <c r="J79" s="80"/>
      <c r="K79" s="367"/>
      <c r="L79" s="79">
        <f>K79*F79</f>
        <v>0</v>
      </c>
      <c r="M79" s="79">
        <f>H79+J79+L79</f>
        <v>0</v>
      </c>
    </row>
    <row r="80" spans="1:13" ht="31.5" x14ac:dyDescent="0.25">
      <c r="A80" s="402"/>
      <c r="B80" s="161" t="s">
        <v>250</v>
      </c>
      <c r="C80" s="269" t="s">
        <v>109</v>
      </c>
      <c r="D80" s="270" t="s">
        <v>110</v>
      </c>
      <c r="E80" s="161" t="s">
        <v>111</v>
      </c>
      <c r="F80" s="160">
        <v>44</v>
      </c>
      <c r="G80" s="368"/>
      <c r="H80" s="80">
        <f t="shared" ref="H80:H82" si="10">G80*F80</f>
        <v>0</v>
      </c>
      <c r="I80" s="80"/>
      <c r="J80" s="80"/>
      <c r="K80" s="80"/>
      <c r="L80" s="80"/>
      <c r="M80" s="79">
        <f t="shared" ref="M80:M83" si="11">H80+J80+L80</f>
        <v>0</v>
      </c>
    </row>
    <row r="81" spans="1:13" ht="31.5" x14ac:dyDescent="0.25">
      <c r="A81" s="402"/>
      <c r="B81" s="161" t="s">
        <v>251</v>
      </c>
      <c r="C81" s="269" t="s">
        <v>113</v>
      </c>
      <c r="D81" s="270" t="s">
        <v>110</v>
      </c>
      <c r="E81" s="161" t="s">
        <v>111</v>
      </c>
      <c r="F81" s="160">
        <v>65</v>
      </c>
      <c r="G81" s="368"/>
      <c r="H81" s="80">
        <f t="shared" si="10"/>
        <v>0</v>
      </c>
      <c r="I81" s="80"/>
      <c r="J81" s="80"/>
      <c r="K81" s="80"/>
      <c r="L81" s="80"/>
      <c r="M81" s="79">
        <f t="shared" si="11"/>
        <v>0</v>
      </c>
    </row>
    <row r="82" spans="1:13" ht="15.75" x14ac:dyDescent="0.25">
      <c r="A82" s="402"/>
      <c r="B82" s="161" t="s">
        <v>299</v>
      </c>
      <c r="C82" s="269" t="s">
        <v>253</v>
      </c>
      <c r="D82" s="56" t="s">
        <v>49</v>
      </c>
      <c r="E82" s="161">
        <v>24.4</v>
      </c>
      <c r="F82" s="160">
        <f>F76*E82</f>
        <v>17.055575600000001</v>
      </c>
      <c r="G82" s="368"/>
      <c r="H82" s="79">
        <f t="shared" si="10"/>
        <v>0</v>
      </c>
      <c r="I82" s="80"/>
      <c r="J82" s="80"/>
      <c r="K82" s="80"/>
      <c r="L82" s="80"/>
      <c r="M82" s="79">
        <f t="shared" si="11"/>
        <v>0</v>
      </c>
    </row>
    <row r="83" spans="1:13" ht="15.75" x14ac:dyDescent="0.25">
      <c r="A83" s="403"/>
      <c r="B83" s="161"/>
      <c r="C83" s="127" t="s">
        <v>21</v>
      </c>
      <c r="D83" s="56" t="s">
        <v>20</v>
      </c>
      <c r="E83" s="161">
        <v>2.78</v>
      </c>
      <c r="F83" s="160">
        <f>E83*F76</f>
        <v>1.94321722</v>
      </c>
      <c r="G83" s="368"/>
      <c r="H83" s="79">
        <f>G83*F83</f>
        <v>0</v>
      </c>
      <c r="I83" s="80"/>
      <c r="J83" s="80"/>
      <c r="K83" s="80"/>
      <c r="L83" s="80"/>
      <c r="M83" s="79">
        <f t="shared" si="11"/>
        <v>0</v>
      </c>
    </row>
    <row r="84" spans="1:13" ht="47.25" x14ac:dyDescent="0.25">
      <c r="A84" s="401">
        <v>2</v>
      </c>
      <c r="B84" s="276" t="s">
        <v>295</v>
      </c>
      <c r="C84" s="277" t="s">
        <v>117</v>
      </c>
      <c r="D84" s="158" t="s">
        <v>139</v>
      </c>
      <c r="E84" s="70"/>
      <c r="F84" s="162">
        <f>0.3</f>
        <v>0.3</v>
      </c>
      <c r="G84" s="129"/>
      <c r="H84" s="129"/>
      <c r="I84" s="129"/>
      <c r="J84" s="129"/>
      <c r="K84" s="129"/>
      <c r="L84" s="129"/>
      <c r="M84" s="130"/>
    </row>
    <row r="85" spans="1:13" ht="15.75" x14ac:dyDescent="0.25">
      <c r="A85" s="402"/>
      <c r="B85" s="216"/>
      <c r="C85" s="275" t="s">
        <v>17</v>
      </c>
      <c r="D85" s="14" t="s">
        <v>18</v>
      </c>
      <c r="E85" s="161">
        <v>81.599999999999994</v>
      </c>
      <c r="F85" s="160">
        <f>F84*E85</f>
        <v>24.479999999999997</v>
      </c>
      <c r="G85" s="79"/>
      <c r="H85" s="82"/>
      <c r="I85" s="366"/>
      <c r="J85" s="79">
        <f>F85*I85</f>
        <v>0</v>
      </c>
      <c r="K85" s="80"/>
      <c r="L85" s="80"/>
      <c r="M85" s="79">
        <f>H85+J85+L85</f>
        <v>0</v>
      </c>
    </row>
    <row r="86" spans="1:13" ht="15.75" x14ac:dyDescent="0.25">
      <c r="A86" s="402"/>
      <c r="B86" s="216"/>
      <c r="C86" s="269" t="s">
        <v>107</v>
      </c>
      <c r="D86" s="161" t="s">
        <v>119</v>
      </c>
      <c r="E86" s="16">
        <v>3.5999999999999997E-2</v>
      </c>
      <c r="F86" s="15">
        <f>F84*E86</f>
        <v>1.0799999999999999E-2</v>
      </c>
      <c r="G86" s="131"/>
      <c r="H86" s="131"/>
      <c r="I86" s="131"/>
      <c r="J86" s="131"/>
      <c r="K86" s="369"/>
      <c r="L86" s="131">
        <f>F86*K86</f>
        <v>0</v>
      </c>
      <c r="M86" s="131">
        <f t="shared" ref="M86:M88" si="12">L86+J86+H86</f>
        <v>0</v>
      </c>
    </row>
    <row r="87" spans="1:13" ht="15.75" x14ac:dyDescent="0.25">
      <c r="A87" s="402"/>
      <c r="B87" s="161" t="s">
        <v>120</v>
      </c>
      <c r="C87" s="269" t="s">
        <v>121</v>
      </c>
      <c r="D87" s="161" t="s">
        <v>122</v>
      </c>
      <c r="E87" s="15">
        <v>25.3</v>
      </c>
      <c r="F87" s="15">
        <f>F84*E87</f>
        <v>7.59</v>
      </c>
      <c r="G87" s="369"/>
      <c r="H87" s="131">
        <f>F87*G87</f>
        <v>0</v>
      </c>
      <c r="I87" s="131"/>
      <c r="J87" s="131"/>
      <c r="K87" s="131"/>
      <c r="L87" s="131"/>
      <c r="M87" s="131">
        <f t="shared" si="12"/>
        <v>0</v>
      </c>
    </row>
    <row r="88" spans="1:13" ht="15.75" x14ac:dyDescent="0.25">
      <c r="A88" s="402"/>
      <c r="B88" s="161" t="s">
        <v>123</v>
      </c>
      <c r="C88" s="269" t="s">
        <v>124</v>
      </c>
      <c r="D88" s="161" t="s">
        <v>122</v>
      </c>
      <c r="E88" s="15">
        <v>2.7</v>
      </c>
      <c r="F88" s="15">
        <f>F84*E88</f>
        <v>0.81</v>
      </c>
      <c r="G88" s="369"/>
      <c r="H88" s="131">
        <f>F88*G88</f>
        <v>0</v>
      </c>
      <c r="I88" s="131"/>
      <c r="J88" s="131"/>
      <c r="K88" s="131"/>
      <c r="L88" s="131"/>
      <c r="M88" s="131">
        <f t="shared" si="12"/>
        <v>0</v>
      </c>
    </row>
    <row r="89" spans="1:13" ht="15.75" x14ac:dyDescent="0.25">
      <c r="A89" s="403"/>
      <c r="B89" s="161"/>
      <c r="C89" s="127" t="s">
        <v>21</v>
      </c>
      <c r="D89" s="56" t="s">
        <v>20</v>
      </c>
      <c r="E89" s="161">
        <v>0.19</v>
      </c>
      <c r="F89" s="160">
        <f>F84*E89</f>
        <v>5.6999999999999995E-2</v>
      </c>
      <c r="G89" s="367"/>
      <c r="H89" s="79">
        <f>G89*F89</f>
        <v>0</v>
      </c>
      <c r="I89" s="80"/>
      <c r="J89" s="79"/>
      <c r="K89" s="80"/>
      <c r="L89" s="79"/>
      <c r="M89" s="79">
        <f>G89*F89</f>
        <v>0</v>
      </c>
    </row>
    <row r="90" spans="1:13" ht="47.25" x14ac:dyDescent="0.25">
      <c r="A90" s="401">
        <v>3</v>
      </c>
      <c r="B90" s="217" t="s">
        <v>300</v>
      </c>
      <c r="C90" s="279" t="s">
        <v>125</v>
      </c>
      <c r="D90" s="134" t="s">
        <v>122</v>
      </c>
      <c r="E90" s="134"/>
      <c r="F90" s="197">
        <v>32.700000000000003</v>
      </c>
      <c r="G90" s="136"/>
      <c r="H90" s="137"/>
      <c r="I90" s="136"/>
      <c r="J90" s="138"/>
      <c r="K90" s="136"/>
      <c r="L90" s="138"/>
      <c r="M90" s="138"/>
    </row>
    <row r="91" spans="1:13" ht="15.75" x14ac:dyDescent="0.25">
      <c r="A91" s="402"/>
      <c r="B91" s="217"/>
      <c r="C91" s="275" t="s">
        <v>17</v>
      </c>
      <c r="D91" s="14" t="s">
        <v>18</v>
      </c>
      <c r="E91" s="323">
        <v>2.52E-2</v>
      </c>
      <c r="F91" s="139">
        <f>E91*F90</f>
        <v>0.82404000000000011</v>
      </c>
      <c r="G91" s="140"/>
      <c r="H91" s="91"/>
      <c r="I91" s="370"/>
      <c r="J91" s="91">
        <f>F91*I91</f>
        <v>0</v>
      </c>
      <c r="K91" s="140"/>
      <c r="L91" s="91"/>
      <c r="M91" s="91">
        <f>H91+J91+L91</f>
        <v>0</v>
      </c>
    </row>
    <row r="92" spans="1:13" ht="15.75" x14ac:dyDescent="0.25">
      <c r="A92" s="402"/>
      <c r="B92" s="217"/>
      <c r="C92" s="269" t="s">
        <v>107</v>
      </c>
      <c r="D92" s="161" t="s">
        <v>119</v>
      </c>
      <c r="E92" s="323">
        <v>1.6000000000000001E-3</v>
      </c>
      <c r="F92" s="139">
        <f>F90*E92</f>
        <v>5.2320000000000005E-2</v>
      </c>
      <c r="G92" s="140"/>
      <c r="H92" s="91"/>
      <c r="I92" s="141"/>
      <c r="J92" s="91"/>
      <c r="K92" s="371"/>
      <c r="L92" s="91">
        <f>F92*K92</f>
        <v>0</v>
      </c>
      <c r="M92" s="91">
        <f>H92+J92+L92</f>
        <v>0</v>
      </c>
    </row>
    <row r="93" spans="1:13" x14ac:dyDescent="0.25">
      <c r="A93" s="402"/>
      <c r="B93" s="282" t="s">
        <v>114</v>
      </c>
      <c r="C93" s="283" t="s">
        <v>63</v>
      </c>
      <c r="D93" s="56" t="s">
        <v>49</v>
      </c>
      <c r="E93" s="263" t="s">
        <v>111</v>
      </c>
      <c r="F93" s="15">
        <v>9.6</v>
      </c>
      <c r="G93" s="365"/>
      <c r="H93" s="24">
        <f t="shared" ref="H93:H95" si="13">F93*G93</f>
        <v>0</v>
      </c>
      <c r="I93" s="69"/>
      <c r="J93" s="69"/>
      <c r="K93" s="69"/>
      <c r="L93" s="69"/>
      <c r="M93" s="24">
        <f t="shared" ref="M93:M95" si="14">L93+J93+H93</f>
        <v>0</v>
      </c>
    </row>
    <row r="94" spans="1:13" x14ac:dyDescent="0.25">
      <c r="A94" s="402"/>
      <c r="B94" s="282" t="s">
        <v>257</v>
      </c>
      <c r="C94" s="284" t="s">
        <v>126</v>
      </c>
      <c r="D94" s="56" t="s">
        <v>49</v>
      </c>
      <c r="E94" s="263" t="s">
        <v>111</v>
      </c>
      <c r="F94" s="15">
        <v>19</v>
      </c>
      <c r="G94" s="365"/>
      <c r="H94" s="69">
        <f t="shared" si="13"/>
        <v>0</v>
      </c>
      <c r="I94" s="69"/>
      <c r="J94" s="69"/>
      <c r="K94" s="69"/>
      <c r="L94" s="69"/>
      <c r="M94" s="24">
        <f t="shared" si="14"/>
        <v>0</v>
      </c>
    </row>
    <row r="95" spans="1:13" x14ac:dyDescent="0.25">
      <c r="A95" s="403"/>
      <c r="B95" s="282" t="s">
        <v>258</v>
      </c>
      <c r="C95" s="284" t="s">
        <v>127</v>
      </c>
      <c r="D95" s="56" t="s">
        <v>49</v>
      </c>
      <c r="E95" s="263" t="s">
        <v>111</v>
      </c>
      <c r="F95" s="15">
        <v>4.0999999999999996</v>
      </c>
      <c r="G95" s="365"/>
      <c r="H95" s="69">
        <f t="shared" si="13"/>
        <v>0</v>
      </c>
      <c r="I95" s="69"/>
      <c r="J95" s="69"/>
      <c r="K95" s="69"/>
      <c r="L95" s="69"/>
      <c r="M95" s="24">
        <f t="shared" si="14"/>
        <v>0</v>
      </c>
    </row>
    <row r="96" spans="1:13" ht="63" x14ac:dyDescent="0.25">
      <c r="A96" s="401">
        <v>4</v>
      </c>
      <c r="B96" s="196" t="s">
        <v>301</v>
      </c>
      <c r="C96" s="277" t="s">
        <v>128</v>
      </c>
      <c r="D96" s="134" t="s">
        <v>136</v>
      </c>
      <c r="E96" s="285"/>
      <c r="F96" s="201">
        <f>10.2*1.1</f>
        <v>11.22</v>
      </c>
      <c r="G96" s="144"/>
      <c r="H96" s="144"/>
      <c r="I96" s="144"/>
      <c r="J96" s="144"/>
      <c r="K96" s="144"/>
      <c r="L96" s="144"/>
      <c r="M96" s="144"/>
    </row>
    <row r="97" spans="1:13" ht="15.75" x14ac:dyDescent="0.25">
      <c r="A97" s="402"/>
      <c r="B97" s="218"/>
      <c r="C97" s="286" t="s">
        <v>17</v>
      </c>
      <c r="D97" s="14" t="s">
        <v>18</v>
      </c>
      <c r="E97" s="295">
        <v>0.3024</v>
      </c>
      <c r="F97" s="160">
        <f>F96*E97</f>
        <v>3.3929280000000004</v>
      </c>
      <c r="G97" s="79"/>
      <c r="H97" s="82"/>
      <c r="I97" s="366"/>
      <c r="J97" s="79">
        <f>F97*I97</f>
        <v>0</v>
      </c>
      <c r="K97" s="80"/>
      <c r="L97" s="80"/>
      <c r="M97" s="79">
        <f>H97+J97+L97</f>
        <v>0</v>
      </c>
    </row>
    <row r="98" spans="1:13" ht="15.75" x14ac:dyDescent="0.25">
      <c r="A98" s="402"/>
      <c r="B98" s="287"/>
      <c r="C98" s="288" t="s">
        <v>107</v>
      </c>
      <c r="D98" s="161" t="s">
        <v>119</v>
      </c>
      <c r="E98" s="271">
        <v>6.4000000000000001E-2</v>
      </c>
      <c r="F98" s="139">
        <f>F96*E98</f>
        <v>0.71808000000000005</v>
      </c>
      <c r="G98" s="140"/>
      <c r="H98" s="91"/>
      <c r="I98" s="141"/>
      <c r="J98" s="91"/>
      <c r="K98" s="371"/>
      <c r="L98" s="91">
        <f>F98*K98</f>
        <v>0</v>
      </c>
      <c r="M98" s="91">
        <f>H98+J98+L98</f>
        <v>0</v>
      </c>
    </row>
    <row r="99" spans="1:13" ht="27" x14ac:dyDescent="0.25">
      <c r="A99" s="402"/>
      <c r="B99" s="289" t="s">
        <v>129</v>
      </c>
      <c r="C99" s="290" t="s">
        <v>130</v>
      </c>
      <c r="D99" s="291" t="s">
        <v>137</v>
      </c>
      <c r="E99" s="291" t="s">
        <v>111</v>
      </c>
      <c r="F99" s="155">
        <v>0.73</v>
      </c>
      <c r="G99" s="370"/>
      <c r="H99" s="91">
        <f t="shared" ref="H99:H101" si="15">F99*G99</f>
        <v>0</v>
      </c>
      <c r="I99" s="141"/>
      <c r="J99" s="91"/>
      <c r="K99" s="140"/>
      <c r="L99" s="91"/>
      <c r="M99" s="91">
        <f t="shared" ref="M99:M101" si="16">H99+J99+L99</f>
        <v>0</v>
      </c>
    </row>
    <row r="100" spans="1:13" ht="15.75" x14ac:dyDescent="0.25">
      <c r="A100" s="402"/>
      <c r="B100" s="289"/>
      <c r="C100" s="290" t="s">
        <v>131</v>
      </c>
      <c r="D100" s="291" t="s">
        <v>137</v>
      </c>
      <c r="E100" s="291"/>
      <c r="F100" s="155">
        <f>F99*0.3</f>
        <v>0.219</v>
      </c>
      <c r="G100" s="370"/>
      <c r="H100" s="91">
        <f t="shared" si="15"/>
        <v>0</v>
      </c>
      <c r="I100" s="141"/>
      <c r="J100" s="91"/>
      <c r="K100" s="140"/>
      <c r="L100" s="91"/>
      <c r="M100" s="91">
        <f t="shared" si="16"/>
        <v>0</v>
      </c>
    </row>
    <row r="101" spans="1:13" x14ac:dyDescent="0.25">
      <c r="A101" s="402"/>
      <c r="B101" s="289" t="s">
        <v>132</v>
      </c>
      <c r="C101" s="290" t="s">
        <v>133</v>
      </c>
      <c r="D101" s="291" t="s">
        <v>49</v>
      </c>
      <c r="E101" s="324">
        <v>0.17701800000000001</v>
      </c>
      <c r="F101" s="155">
        <f>F96*E101</f>
        <v>1.9861419600000003</v>
      </c>
      <c r="G101" s="372"/>
      <c r="H101" s="91">
        <f t="shared" si="15"/>
        <v>0</v>
      </c>
      <c r="I101" s="141"/>
      <c r="J101" s="91"/>
      <c r="K101" s="140"/>
      <c r="L101" s="91"/>
      <c r="M101" s="91">
        <f t="shared" si="16"/>
        <v>0</v>
      </c>
    </row>
    <row r="102" spans="1:13" ht="15.75" x14ac:dyDescent="0.25">
      <c r="A102" s="403"/>
      <c r="B102" s="292"/>
      <c r="C102" s="127" t="s">
        <v>21</v>
      </c>
      <c r="D102" s="56" t="s">
        <v>20</v>
      </c>
      <c r="E102" s="295">
        <v>5.28E-2</v>
      </c>
      <c r="F102" s="160">
        <f>F96*E102</f>
        <v>0.59241600000000005</v>
      </c>
      <c r="G102" s="367"/>
      <c r="H102" s="79">
        <f>G102*F102</f>
        <v>0</v>
      </c>
      <c r="I102" s="80"/>
      <c r="J102" s="79"/>
      <c r="K102" s="80"/>
      <c r="L102" s="79"/>
      <c r="M102" s="79">
        <f>G102*F102</f>
        <v>0</v>
      </c>
    </row>
    <row r="103" spans="1:13" x14ac:dyDescent="0.25">
      <c r="A103" s="202"/>
      <c r="B103" s="202"/>
      <c r="C103" s="203" t="s">
        <v>134</v>
      </c>
      <c r="D103" s="202"/>
      <c r="E103" s="202"/>
      <c r="F103" s="202"/>
      <c r="G103" s="202"/>
      <c r="H103" s="193">
        <f>SUM(H77:H102)</f>
        <v>0</v>
      </c>
      <c r="I103" s="204"/>
      <c r="J103" s="193">
        <f>SUM(J77:J102)</f>
        <v>0</v>
      </c>
      <c r="K103" s="204"/>
      <c r="L103" s="193">
        <f>SUM(L77:L102)</f>
        <v>0</v>
      </c>
      <c r="M103" s="193">
        <f>SUM(M77:M102)</f>
        <v>0</v>
      </c>
    </row>
    <row r="104" spans="1:13" x14ac:dyDescent="0.25">
      <c r="A104" s="117"/>
      <c r="B104" s="118"/>
      <c r="C104" s="119" t="s">
        <v>135</v>
      </c>
      <c r="D104" s="120"/>
      <c r="E104" s="120"/>
      <c r="F104" s="121"/>
      <c r="G104" s="122"/>
      <c r="H104" s="205">
        <f>H103+H74</f>
        <v>0</v>
      </c>
      <c r="I104" s="205"/>
      <c r="J104" s="205">
        <f>J103+J74</f>
        <v>0</v>
      </c>
      <c r="K104" s="205"/>
      <c r="L104" s="205">
        <f>L103+L74</f>
        <v>0</v>
      </c>
      <c r="M104" s="205">
        <f>M103+M74</f>
        <v>0</v>
      </c>
    </row>
    <row r="105" spans="1:13" ht="30" x14ac:dyDescent="0.25">
      <c r="A105" s="317"/>
      <c r="B105" s="318"/>
      <c r="C105" s="31" t="s">
        <v>260</v>
      </c>
      <c r="D105" s="26"/>
      <c r="E105" s="26"/>
      <c r="F105" s="28"/>
      <c r="G105" s="87"/>
      <c r="H105" s="319">
        <f>H104-H106</f>
        <v>0</v>
      </c>
      <c r="I105" s="319"/>
      <c r="J105" s="319">
        <f t="shared" ref="J105:L105" si="17">J104-J106</f>
        <v>0</v>
      </c>
      <c r="K105" s="319"/>
      <c r="L105" s="319">
        <f t="shared" si="17"/>
        <v>0</v>
      </c>
      <c r="M105" s="328">
        <f>L105+J105+H105</f>
        <v>0</v>
      </c>
    </row>
    <row r="106" spans="1:13" ht="30" x14ac:dyDescent="0.25">
      <c r="A106" s="317"/>
      <c r="B106" s="318"/>
      <c r="C106" s="31" t="s">
        <v>261</v>
      </c>
      <c r="D106" s="26"/>
      <c r="E106" s="26"/>
      <c r="F106" s="28"/>
      <c r="G106" s="87"/>
      <c r="H106" s="422"/>
      <c r="I106" s="319"/>
      <c r="J106" s="422"/>
      <c r="K106" s="319"/>
      <c r="L106" s="422"/>
      <c r="M106" s="328">
        <f>L106+J106+H106</f>
        <v>0</v>
      </c>
    </row>
    <row r="107" spans="1:13" ht="30" x14ac:dyDescent="0.25">
      <c r="A107" s="86"/>
      <c r="B107" s="89"/>
      <c r="C107" s="95" t="s">
        <v>84</v>
      </c>
      <c r="D107" s="90"/>
      <c r="E107" s="90"/>
      <c r="F107" s="90">
        <v>0.04</v>
      </c>
      <c r="G107" s="87"/>
      <c r="H107" s="91"/>
      <c r="I107" s="88"/>
      <c r="J107" s="91"/>
      <c r="K107" s="87"/>
      <c r="L107" s="91"/>
      <c r="M107" s="331">
        <f>H104*F107</f>
        <v>0</v>
      </c>
    </row>
    <row r="108" spans="1:13" x14ac:dyDescent="0.25">
      <c r="A108" s="86"/>
      <c r="B108" s="92"/>
      <c r="C108" s="9" t="s">
        <v>11</v>
      </c>
      <c r="D108" s="93"/>
      <c r="E108" s="93"/>
      <c r="F108" s="90"/>
      <c r="G108" s="87"/>
      <c r="H108" s="91"/>
      <c r="I108" s="88"/>
      <c r="J108" s="91"/>
      <c r="K108" s="87"/>
      <c r="L108" s="91"/>
      <c r="M108" s="208">
        <f>M107+M104</f>
        <v>0</v>
      </c>
    </row>
    <row r="109" spans="1:13" ht="30" x14ac:dyDescent="0.25">
      <c r="A109" s="86"/>
      <c r="B109" s="92"/>
      <c r="C109" s="95" t="s">
        <v>262</v>
      </c>
      <c r="D109" s="93"/>
      <c r="E109" s="93"/>
      <c r="F109" s="90">
        <v>0.1</v>
      </c>
      <c r="G109" s="87"/>
      <c r="H109" s="91"/>
      <c r="I109" s="88"/>
      <c r="J109" s="91"/>
      <c r="K109" s="87"/>
      <c r="L109" s="91"/>
      <c r="M109" s="156">
        <f>M105*F109</f>
        <v>0</v>
      </c>
    </row>
    <row r="110" spans="1:13" x14ac:dyDescent="0.25">
      <c r="A110" s="86"/>
      <c r="B110" s="94"/>
      <c r="C110" s="95" t="s">
        <v>85</v>
      </c>
      <c r="D110" s="90"/>
      <c r="E110" s="90"/>
      <c r="F110" s="90">
        <v>0.08</v>
      </c>
      <c r="G110" s="94"/>
      <c r="H110" s="94"/>
      <c r="I110" s="94"/>
      <c r="J110" s="94"/>
      <c r="K110" s="94"/>
      <c r="L110" s="94"/>
      <c r="M110" s="157">
        <f>M106*F110</f>
        <v>0</v>
      </c>
    </row>
    <row r="111" spans="1:13" x14ac:dyDescent="0.25">
      <c r="A111" s="86"/>
      <c r="B111" s="94"/>
      <c r="C111" s="9" t="s">
        <v>11</v>
      </c>
      <c r="D111" s="93"/>
      <c r="E111" s="93"/>
      <c r="F111" s="90"/>
      <c r="G111" s="94"/>
      <c r="H111" s="94"/>
      <c r="I111" s="94"/>
      <c r="J111" s="94"/>
      <c r="K111" s="94"/>
      <c r="L111" s="94"/>
      <c r="M111" s="325">
        <f>SUM(M108:M110)</f>
        <v>0</v>
      </c>
    </row>
    <row r="112" spans="1:13" x14ac:dyDescent="0.25">
      <c r="A112" s="86"/>
      <c r="B112" s="94"/>
      <c r="C112" s="95" t="s">
        <v>86</v>
      </c>
      <c r="D112" s="90"/>
      <c r="E112" s="90"/>
      <c r="F112" s="90">
        <v>0.08</v>
      </c>
      <c r="G112" s="94"/>
      <c r="H112" s="94"/>
      <c r="I112" s="94"/>
      <c r="J112" s="94"/>
      <c r="K112" s="94"/>
      <c r="L112" s="94"/>
      <c r="M112" s="332">
        <f>M111*F112</f>
        <v>0</v>
      </c>
    </row>
    <row r="113" spans="1:13" x14ac:dyDescent="0.25">
      <c r="A113" s="86"/>
      <c r="B113" s="94"/>
      <c r="C113" s="9" t="s">
        <v>11</v>
      </c>
      <c r="D113" s="93"/>
      <c r="E113" s="93"/>
      <c r="F113" s="90"/>
      <c r="G113" s="94"/>
      <c r="H113" s="94"/>
      <c r="I113" s="94"/>
      <c r="J113" s="94"/>
      <c r="K113" s="94"/>
      <c r="L113" s="94"/>
      <c r="M113" s="96">
        <f>M111+M112</f>
        <v>0</v>
      </c>
    </row>
    <row r="114" spans="1:13" x14ac:dyDescent="0.25">
      <c r="M114" s="97"/>
    </row>
    <row r="115" spans="1:13" ht="15.75" x14ac:dyDescent="0.25">
      <c r="C115" s="257"/>
      <c r="D115" s="374"/>
      <c r="E115" s="374"/>
      <c r="F115" s="374"/>
      <c r="M115" s="97"/>
    </row>
  </sheetData>
  <mergeCells count="35">
    <mergeCell ref="D115:F115"/>
    <mergeCell ref="A96:A102"/>
    <mergeCell ref="B75:E75"/>
    <mergeCell ref="B8:E8"/>
    <mergeCell ref="A76:A83"/>
    <mergeCell ref="A84:A89"/>
    <mergeCell ref="A90:A95"/>
    <mergeCell ref="A9:A11"/>
    <mergeCell ref="A12:A13"/>
    <mergeCell ref="A14:A16"/>
    <mergeCell ref="A17:A18"/>
    <mergeCell ref="A19:A20"/>
    <mergeCell ref="A21:A22"/>
    <mergeCell ref="A50:A57"/>
    <mergeCell ref="A58:A64"/>
    <mergeCell ref="A65:A69"/>
    <mergeCell ref="A1:M1"/>
    <mergeCell ref="A2:M2"/>
    <mergeCell ref="A3:M3"/>
    <mergeCell ref="A4:M4"/>
    <mergeCell ref="G5:H5"/>
    <mergeCell ref="I5:J5"/>
    <mergeCell ref="K5:L5"/>
    <mergeCell ref="M5:M6"/>
    <mergeCell ref="E5:F5"/>
    <mergeCell ref="A5:A6"/>
    <mergeCell ref="B5:B6"/>
    <mergeCell ref="C5:C6"/>
    <mergeCell ref="D5:D6"/>
    <mergeCell ref="A70:A73"/>
    <mergeCell ref="A23:A24"/>
    <mergeCell ref="A25:A28"/>
    <mergeCell ref="A29:A40"/>
    <mergeCell ref="A41:A43"/>
    <mergeCell ref="A44:A49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6"/>
  <sheetViews>
    <sheetView view="pageBreakPreview" topLeftCell="A94" zoomScaleNormal="100" zoomScaleSheetLayoutView="100" workbookViewId="0">
      <selection activeCell="G113" sqref="G113"/>
    </sheetView>
  </sheetViews>
  <sheetFormatPr defaultRowHeight="15" x14ac:dyDescent="0.25"/>
  <cols>
    <col min="1" max="1" width="3" bestFit="1" customWidth="1"/>
    <col min="2" max="2" width="9" customWidth="1"/>
    <col min="3" max="3" width="31.28515625" customWidth="1"/>
    <col min="4" max="4" width="8.28515625" customWidth="1"/>
    <col min="5" max="5" width="7.42578125" bestFit="1" customWidth="1"/>
    <col min="6" max="6" width="9.28515625" bestFit="1" customWidth="1"/>
    <col min="7" max="7" width="7.42578125" bestFit="1" customWidth="1"/>
    <col min="8" max="8" width="8.28515625" customWidth="1"/>
    <col min="9" max="9" width="7.28515625" bestFit="1" customWidth="1"/>
    <col min="10" max="10" width="10.28515625" bestFit="1" customWidth="1"/>
    <col min="11" max="11" width="8.28515625" bestFit="1" customWidth="1"/>
    <col min="12" max="12" width="9.28515625" bestFit="1" customWidth="1"/>
    <col min="13" max="13" width="11.42578125" style="296" customWidth="1"/>
  </cols>
  <sheetData>
    <row r="1" spans="1:13" ht="42" customHeight="1" x14ac:dyDescent="0.25">
      <c r="A1" s="392" t="s">
        <v>2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</row>
    <row r="2" spans="1:13" ht="18" x14ac:dyDescent="0.25">
      <c r="A2" s="394" t="s">
        <v>182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</row>
    <row r="3" spans="1:13" ht="18" x14ac:dyDescent="0.25">
      <c r="A3" s="395" t="s">
        <v>222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</row>
    <row r="4" spans="1:13" ht="14.45" customHeight="1" x14ac:dyDescent="0.25">
      <c r="A4" s="408"/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</row>
    <row r="5" spans="1:13" ht="39" customHeight="1" x14ac:dyDescent="0.25">
      <c r="A5" s="396" t="s">
        <v>3</v>
      </c>
      <c r="B5" s="397" t="s">
        <v>4</v>
      </c>
      <c r="C5" s="397" t="s">
        <v>5</v>
      </c>
      <c r="D5" s="399" t="s">
        <v>6</v>
      </c>
      <c r="E5" s="399" t="s">
        <v>7</v>
      </c>
      <c r="F5" s="399"/>
      <c r="G5" s="398" t="s">
        <v>8</v>
      </c>
      <c r="H5" s="398"/>
      <c r="I5" s="400" t="s">
        <v>9</v>
      </c>
      <c r="J5" s="400"/>
      <c r="K5" s="397" t="s">
        <v>10</v>
      </c>
      <c r="L5" s="398"/>
      <c r="M5" s="398" t="s">
        <v>11</v>
      </c>
    </row>
    <row r="6" spans="1:13" ht="60" customHeight="1" x14ac:dyDescent="0.25">
      <c r="A6" s="396"/>
      <c r="B6" s="397"/>
      <c r="C6" s="398"/>
      <c r="D6" s="399"/>
      <c r="E6" s="2" t="s">
        <v>12</v>
      </c>
      <c r="F6" s="3" t="s">
        <v>13</v>
      </c>
      <c r="G6" s="4" t="s">
        <v>14</v>
      </c>
      <c r="H6" s="5" t="s">
        <v>11</v>
      </c>
      <c r="I6" s="4" t="s">
        <v>14</v>
      </c>
      <c r="J6" s="5" t="s">
        <v>11</v>
      </c>
      <c r="K6" s="4" t="s">
        <v>14</v>
      </c>
      <c r="L6" s="5" t="s">
        <v>11</v>
      </c>
      <c r="M6" s="398"/>
    </row>
    <row r="7" spans="1:13" ht="15" customHeight="1" x14ac:dyDescent="0.25">
      <c r="A7" s="106">
        <v>1</v>
      </c>
      <c r="B7" s="105">
        <v>2</v>
      </c>
      <c r="C7" s="106">
        <v>3</v>
      </c>
      <c r="D7" s="105">
        <v>4</v>
      </c>
      <c r="E7" s="106">
        <v>5</v>
      </c>
      <c r="F7" s="105">
        <v>6</v>
      </c>
      <c r="G7" s="106">
        <v>7</v>
      </c>
      <c r="H7" s="105">
        <v>8</v>
      </c>
      <c r="I7" s="106">
        <v>9</v>
      </c>
      <c r="J7" s="105">
        <v>10</v>
      </c>
      <c r="K7" s="106">
        <v>11</v>
      </c>
      <c r="L7" s="105">
        <v>12</v>
      </c>
      <c r="M7" s="106">
        <v>13</v>
      </c>
    </row>
    <row r="8" spans="1:13" ht="15" customHeight="1" x14ac:dyDescent="0.25">
      <c r="A8" s="113"/>
      <c r="B8" s="404" t="s">
        <v>101</v>
      </c>
      <c r="C8" s="404"/>
      <c r="D8" s="404"/>
      <c r="E8" s="404"/>
      <c r="F8" s="114"/>
      <c r="G8" s="115"/>
      <c r="H8" s="114"/>
      <c r="I8" s="115"/>
      <c r="J8" s="114"/>
      <c r="K8" s="115"/>
      <c r="L8" s="114"/>
      <c r="M8" s="116"/>
    </row>
    <row r="9" spans="1:13" ht="41.25" customHeight="1" x14ac:dyDescent="0.25">
      <c r="A9" s="405">
        <v>1</v>
      </c>
      <c r="B9" s="299" t="s">
        <v>264</v>
      </c>
      <c r="C9" s="31" t="s">
        <v>96</v>
      </c>
      <c r="D9" s="30" t="s">
        <v>16</v>
      </c>
      <c r="E9" s="50"/>
      <c r="F9" s="98">
        <v>7</v>
      </c>
      <c r="G9" s="17"/>
      <c r="H9" s="18"/>
      <c r="I9" s="18"/>
      <c r="J9" s="18"/>
      <c r="K9" s="18"/>
      <c r="L9" s="18"/>
      <c r="M9" s="18"/>
    </row>
    <row r="10" spans="1:13" x14ac:dyDescent="0.25">
      <c r="A10" s="405"/>
      <c r="B10" s="300"/>
      <c r="C10" s="13" t="s">
        <v>17</v>
      </c>
      <c r="D10" s="99" t="s">
        <v>18</v>
      </c>
      <c r="E10" s="16">
        <v>1.9800000000000002E-2</v>
      </c>
      <c r="F10" s="15">
        <f>F9*E10</f>
        <v>0.1386</v>
      </c>
      <c r="G10" s="18"/>
      <c r="H10" s="18"/>
      <c r="I10" s="363"/>
      <c r="J10" s="18">
        <f>F10*I10</f>
        <v>0</v>
      </c>
      <c r="K10" s="18"/>
      <c r="L10" s="18"/>
      <c r="M10" s="18">
        <f t="shared" ref="M10:M18" si="0">L10+J10+H10</f>
        <v>0</v>
      </c>
    </row>
    <row r="11" spans="1:13" ht="39.6" customHeight="1" x14ac:dyDescent="0.25">
      <c r="A11" s="407"/>
      <c r="B11" s="301" t="s">
        <v>93</v>
      </c>
      <c r="C11" s="20" t="s">
        <v>92</v>
      </c>
      <c r="D11" s="100" t="s">
        <v>36</v>
      </c>
      <c r="E11" s="16">
        <v>4.4400000000000002E-2</v>
      </c>
      <c r="F11" s="15">
        <f>F9*E11</f>
        <v>0.31080000000000002</v>
      </c>
      <c r="G11" s="18"/>
      <c r="H11" s="18"/>
      <c r="I11" s="18"/>
      <c r="J11" s="18"/>
      <c r="K11" s="363"/>
      <c r="L11" s="18">
        <f>F11*K11</f>
        <v>0</v>
      </c>
      <c r="M11" s="18">
        <f t="shared" si="0"/>
        <v>0</v>
      </c>
    </row>
    <row r="12" spans="1:13" ht="45" x14ac:dyDescent="0.25">
      <c r="A12" s="406">
        <v>2</v>
      </c>
      <c r="B12" s="299" t="s">
        <v>265</v>
      </c>
      <c r="C12" s="31" t="s">
        <v>25</v>
      </c>
      <c r="D12" s="30" t="s">
        <v>16</v>
      </c>
      <c r="E12" s="50"/>
      <c r="F12" s="98">
        <v>2</v>
      </c>
      <c r="G12" s="17"/>
      <c r="H12" s="18"/>
      <c r="I12" s="18"/>
      <c r="J12" s="18"/>
      <c r="K12" s="18"/>
      <c r="L12" s="18"/>
      <c r="M12" s="18">
        <f t="shared" si="0"/>
        <v>0</v>
      </c>
    </row>
    <row r="13" spans="1:13" x14ac:dyDescent="0.25">
      <c r="A13" s="407"/>
      <c r="B13" s="302"/>
      <c r="C13" s="20" t="s">
        <v>17</v>
      </c>
      <c r="D13" s="34" t="s">
        <v>18</v>
      </c>
      <c r="E13" s="311">
        <v>2.472</v>
      </c>
      <c r="F13" s="15">
        <f>F12*E13</f>
        <v>4.944</v>
      </c>
      <c r="G13" s="17"/>
      <c r="H13" s="18"/>
      <c r="I13" s="363"/>
      <c r="J13" s="18">
        <f>F13*I13</f>
        <v>0</v>
      </c>
      <c r="K13" s="18"/>
      <c r="L13" s="18"/>
      <c r="M13" s="18">
        <f t="shared" si="0"/>
        <v>0</v>
      </c>
    </row>
    <row r="14" spans="1:13" ht="45" x14ac:dyDescent="0.25">
      <c r="A14" s="406">
        <v>3</v>
      </c>
      <c r="B14" s="299" t="s">
        <v>292</v>
      </c>
      <c r="C14" s="31" t="s">
        <v>98</v>
      </c>
      <c r="D14" s="30" t="s">
        <v>16</v>
      </c>
      <c r="E14" s="50"/>
      <c r="F14" s="98">
        <v>25</v>
      </c>
      <c r="G14" s="17"/>
      <c r="H14" s="18"/>
      <c r="I14" s="18"/>
      <c r="J14" s="18"/>
      <c r="K14" s="18"/>
      <c r="L14" s="18"/>
      <c r="M14" s="18"/>
    </row>
    <row r="15" spans="1:13" x14ac:dyDescent="0.25">
      <c r="A15" s="405"/>
      <c r="B15" s="300"/>
      <c r="C15" s="13" t="s">
        <v>17</v>
      </c>
      <c r="D15" s="99" t="s">
        <v>18</v>
      </c>
      <c r="E15" s="16">
        <v>2.58E-2</v>
      </c>
      <c r="F15" s="15">
        <f>F14*E15</f>
        <v>0.64500000000000002</v>
      </c>
      <c r="G15" s="18"/>
      <c r="H15" s="18"/>
      <c r="I15" s="363"/>
      <c r="J15" s="18">
        <f>F15*I15</f>
        <v>0</v>
      </c>
      <c r="K15" s="18"/>
      <c r="L15" s="18"/>
      <c r="M15" s="18">
        <f t="shared" ref="M15:M16" si="1">L15+J15+H15</f>
        <v>0</v>
      </c>
    </row>
    <row r="16" spans="1:13" ht="45" x14ac:dyDescent="0.25">
      <c r="A16" s="407"/>
      <c r="B16" s="301" t="s">
        <v>93</v>
      </c>
      <c r="C16" s="20" t="s">
        <v>92</v>
      </c>
      <c r="D16" s="100" t="s">
        <v>36</v>
      </c>
      <c r="E16" s="16">
        <v>5.7829999999999999E-2</v>
      </c>
      <c r="F16" s="15">
        <f>F14*E16</f>
        <v>1.4457500000000001</v>
      </c>
      <c r="G16" s="18"/>
      <c r="H16" s="18"/>
      <c r="I16" s="18"/>
      <c r="J16" s="18"/>
      <c r="K16" s="363"/>
      <c r="L16" s="18">
        <f>F16*K16</f>
        <v>0</v>
      </c>
      <c r="M16" s="18">
        <f t="shared" si="1"/>
        <v>0</v>
      </c>
    </row>
    <row r="17" spans="1:13" ht="45" x14ac:dyDescent="0.25">
      <c r="A17" s="406">
        <v>4</v>
      </c>
      <c r="B17" s="299" t="s">
        <v>266</v>
      </c>
      <c r="C17" s="31" t="s">
        <v>87</v>
      </c>
      <c r="D17" s="30" t="s">
        <v>16</v>
      </c>
      <c r="E17" s="50"/>
      <c r="F17" s="98">
        <v>1</v>
      </c>
      <c r="G17" s="17"/>
      <c r="H17" s="18"/>
      <c r="I17" s="18"/>
      <c r="J17" s="18"/>
      <c r="K17" s="18"/>
      <c r="L17" s="18"/>
      <c r="M17" s="18">
        <f t="shared" si="0"/>
        <v>0</v>
      </c>
    </row>
    <row r="18" spans="1:13" x14ac:dyDescent="0.25">
      <c r="A18" s="407"/>
      <c r="B18" s="302"/>
      <c r="C18" s="20" t="s">
        <v>17</v>
      </c>
      <c r="D18" s="34" t="s">
        <v>18</v>
      </c>
      <c r="E18" s="311">
        <v>3.5880000000000001</v>
      </c>
      <c r="F18" s="15">
        <f>F17*E18</f>
        <v>3.5880000000000001</v>
      </c>
      <c r="G18" s="17"/>
      <c r="H18" s="18"/>
      <c r="I18" s="363"/>
      <c r="J18" s="18">
        <f>F18*I18</f>
        <v>0</v>
      </c>
      <c r="K18" s="18"/>
      <c r="L18" s="18"/>
      <c r="M18" s="18">
        <f t="shared" si="0"/>
        <v>0</v>
      </c>
    </row>
    <row r="19" spans="1:13" ht="30" x14ac:dyDescent="0.25">
      <c r="A19" s="406">
        <v>5</v>
      </c>
      <c r="B19" s="9" t="s">
        <v>288</v>
      </c>
      <c r="C19" s="36" t="s">
        <v>26</v>
      </c>
      <c r="D19" s="308" t="s">
        <v>16</v>
      </c>
      <c r="E19" s="311"/>
      <c r="F19" s="98">
        <v>40</v>
      </c>
      <c r="G19" s="17"/>
      <c r="H19" s="18"/>
      <c r="I19" s="18"/>
      <c r="J19" s="18"/>
      <c r="K19" s="18"/>
      <c r="L19" s="18"/>
      <c r="M19" s="18"/>
    </row>
    <row r="20" spans="1:13" x14ac:dyDescent="0.25">
      <c r="A20" s="407"/>
      <c r="B20" s="33"/>
      <c r="C20" s="20" t="s">
        <v>229</v>
      </c>
      <c r="D20" s="27" t="s">
        <v>106</v>
      </c>
      <c r="E20" s="29">
        <v>1.7</v>
      </c>
      <c r="F20" s="15">
        <f>F19*E20</f>
        <v>68</v>
      </c>
      <c r="G20" s="17"/>
      <c r="H20" s="57"/>
      <c r="I20" s="18"/>
      <c r="J20" s="18"/>
      <c r="K20" s="363"/>
      <c r="L20" s="18">
        <f>F20*K20</f>
        <v>0</v>
      </c>
      <c r="M20" s="18">
        <f t="shared" ref="M20:M64" si="2">L20+J20+H20</f>
        <v>0</v>
      </c>
    </row>
    <row r="21" spans="1:13" ht="30" x14ac:dyDescent="0.25">
      <c r="A21" s="386">
        <v>6</v>
      </c>
      <c r="B21" s="299" t="s">
        <v>293</v>
      </c>
      <c r="C21" s="31" t="s">
        <v>99</v>
      </c>
      <c r="D21" s="308" t="s">
        <v>28</v>
      </c>
      <c r="E21" s="313"/>
      <c r="F21" s="162">
        <v>23</v>
      </c>
      <c r="G21" s="17"/>
      <c r="H21" s="18"/>
      <c r="I21" s="18"/>
      <c r="J21" s="18"/>
      <c r="K21" s="18"/>
      <c r="L21" s="18"/>
      <c r="M21" s="18">
        <f t="shared" si="2"/>
        <v>0</v>
      </c>
    </row>
    <row r="22" spans="1:13" x14ac:dyDescent="0.25">
      <c r="A22" s="388"/>
      <c r="B22" s="303" t="s">
        <v>100</v>
      </c>
      <c r="C22" s="20" t="s">
        <v>17</v>
      </c>
      <c r="D22" s="100" t="s">
        <v>36</v>
      </c>
      <c r="E22" s="311">
        <v>1.1050000000000001E-2</v>
      </c>
      <c r="F22" s="100">
        <f>E22*F21</f>
        <v>0.25415000000000004</v>
      </c>
      <c r="G22" s="17"/>
      <c r="H22" s="18"/>
      <c r="I22" s="18"/>
      <c r="J22" s="18"/>
      <c r="K22" s="363"/>
      <c r="L22" s="18">
        <f>K22*F22</f>
        <v>0</v>
      </c>
      <c r="M22" s="18">
        <f t="shared" ref="M22" si="3">L22+J22+H22</f>
        <v>0</v>
      </c>
    </row>
    <row r="23" spans="1:13" ht="30" x14ac:dyDescent="0.25">
      <c r="A23" s="386">
        <v>7</v>
      </c>
      <c r="B23" s="9" t="s">
        <v>267</v>
      </c>
      <c r="C23" s="31" t="s">
        <v>29</v>
      </c>
      <c r="D23" s="308" t="s">
        <v>28</v>
      </c>
      <c r="E23" s="313"/>
      <c r="F23" s="162">
        <v>12</v>
      </c>
      <c r="G23" s="17"/>
      <c r="H23" s="18"/>
      <c r="I23" s="18"/>
      <c r="J23" s="18"/>
      <c r="K23" s="18"/>
      <c r="L23" s="18"/>
      <c r="M23" s="18">
        <f t="shared" si="2"/>
        <v>0</v>
      </c>
    </row>
    <row r="24" spans="1:13" x14ac:dyDescent="0.25">
      <c r="A24" s="388"/>
      <c r="B24" s="40"/>
      <c r="C24" s="20" t="s">
        <v>17</v>
      </c>
      <c r="D24" s="34" t="s">
        <v>18</v>
      </c>
      <c r="E24" s="311">
        <v>1.8480000000000001</v>
      </c>
      <c r="F24" s="100">
        <f>E24*F23</f>
        <v>22.176000000000002</v>
      </c>
      <c r="G24" s="17"/>
      <c r="H24" s="18"/>
      <c r="I24" s="363"/>
      <c r="J24" s="18">
        <f>F24*I24</f>
        <v>0</v>
      </c>
      <c r="K24" s="18"/>
      <c r="L24" s="18"/>
      <c r="M24" s="18">
        <f t="shared" si="2"/>
        <v>0</v>
      </c>
    </row>
    <row r="25" spans="1:13" ht="45" x14ac:dyDescent="0.25">
      <c r="A25" s="386">
        <v>8</v>
      </c>
      <c r="B25" s="9" t="s">
        <v>289</v>
      </c>
      <c r="C25" s="31" t="s">
        <v>30</v>
      </c>
      <c r="D25" s="308" t="s">
        <v>28</v>
      </c>
      <c r="E25" s="50"/>
      <c r="F25" s="194">
        <v>0.8</v>
      </c>
      <c r="G25" s="17"/>
      <c r="H25" s="18"/>
      <c r="I25" s="18"/>
      <c r="J25" s="18"/>
      <c r="K25" s="18"/>
      <c r="L25" s="18"/>
      <c r="M25" s="18">
        <f t="shared" si="2"/>
        <v>0</v>
      </c>
    </row>
    <row r="26" spans="1:13" x14ac:dyDescent="0.25">
      <c r="A26" s="387"/>
      <c r="B26" s="42"/>
      <c r="C26" s="20" t="s">
        <v>17</v>
      </c>
      <c r="D26" s="34" t="s">
        <v>18</v>
      </c>
      <c r="E26" s="23">
        <v>2.6160000000000001</v>
      </c>
      <c r="F26" s="352">
        <f>F25*E26</f>
        <v>2.0928</v>
      </c>
      <c r="G26" s="17"/>
      <c r="H26" s="18"/>
      <c r="I26" s="364"/>
      <c r="J26" s="62">
        <f>F26*I26</f>
        <v>0</v>
      </c>
      <c r="K26" s="18"/>
      <c r="L26" s="18"/>
      <c r="M26" s="18">
        <f t="shared" si="2"/>
        <v>0</v>
      </c>
    </row>
    <row r="27" spans="1:13" x14ac:dyDescent="0.25">
      <c r="A27" s="387"/>
      <c r="B27" s="42"/>
      <c r="C27" s="20" t="s">
        <v>19</v>
      </c>
      <c r="D27" s="21" t="s">
        <v>20</v>
      </c>
      <c r="E27" s="23">
        <v>0.13800000000000001</v>
      </c>
      <c r="F27" s="352">
        <f>F25*E27</f>
        <v>0.11040000000000001</v>
      </c>
      <c r="G27" s="17"/>
      <c r="H27" s="18"/>
      <c r="I27" s="18"/>
      <c r="J27" s="18"/>
      <c r="K27" s="363"/>
      <c r="L27" s="18">
        <f>F27*K27</f>
        <v>0</v>
      </c>
      <c r="M27" s="18">
        <f t="shared" si="2"/>
        <v>0</v>
      </c>
    </row>
    <row r="28" spans="1:13" ht="22.5" x14ac:dyDescent="0.25">
      <c r="A28" s="387"/>
      <c r="B28" s="44" t="s">
        <v>240</v>
      </c>
      <c r="C28" s="45" t="s">
        <v>32</v>
      </c>
      <c r="D28" s="46" t="s">
        <v>28</v>
      </c>
      <c r="E28" s="349">
        <v>1.39</v>
      </c>
      <c r="F28" s="195">
        <f>F25*E28</f>
        <v>1.1119999999999999</v>
      </c>
      <c r="G28" s="365"/>
      <c r="H28" s="18">
        <f t="shared" ref="H28" si="4">F28*G28</f>
        <v>0</v>
      </c>
      <c r="I28" s="18"/>
      <c r="J28" s="18"/>
      <c r="K28" s="18"/>
      <c r="L28" s="18"/>
      <c r="M28" s="18">
        <f t="shared" si="2"/>
        <v>0</v>
      </c>
    </row>
    <row r="29" spans="1:13" ht="45" x14ac:dyDescent="0.25">
      <c r="A29" s="386">
        <v>9</v>
      </c>
      <c r="B29" s="9" t="s">
        <v>270</v>
      </c>
      <c r="C29" s="49" t="s">
        <v>33</v>
      </c>
      <c r="D29" s="308" t="s">
        <v>28</v>
      </c>
      <c r="E29" s="29"/>
      <c r="F29" s="98">
        <v>11.5</v>
      </c>
      <c r="G29" s="17"/>
      <c r="H29" s="18"/>
      <c r="I29" s="18"/>
      <c r="J29" s="18"/>
      <c r="K29" s="18"/>
      <c r="L29" s="18"/>
      <c r="M29" s="18">
        <f t="shared" si="2"/>
        <v>0</v>
      </c>
    </row>
    <row r="30" spans="1:13" x14ac:dyDescent="0.25">
      <c r="A30" s="387"/>
      <c r="B30" s="51"/>
      <c r="C30" s="20" t="s">
        <v>17</v>
      </c>
      <c r="D30" s="34" t="s">
        <v>18</v>
      </c>
      <c r="E30" s="29">
        <v>3.8279999999999998</v>
      </c>
      <c r="F30" s="15">
        <f>F29*E30</f>
        <v>44.021999999999998</v>
      </c>
      <c r="G30" s="17"/>
      <c r="H30" s="18"/>
      <c r="I30" s="363"/>
      <c r="J30" s="18">
        <f>F30*I30</f>
        <v>0</v>
      </c>
      <c r="K30" s="18"/>
      <c r="L30" s="18"/>
      <c r="M30" s="18">
        <f t="shared" si="2"/>
        <v>0</v>
      </c>
    </row>
    <row r="31" spans="1:13" x14ac:dyDescent="0.25">
      <c r="A31" s="387"/>
      <c r="B31" s="51" t="s">
        <v>34</v>
      </c>
      <c r="C31" s="52" t="s">
        <v>35</v>
      </c>
      <c r="D31" s="53" t="s">
        <v>36</v>
      </c>
      <c r="E31" s="29">
        <v>0.51359999999999995</v>
      </c>
      <c r="F31" s="15">
        <f>F29*E31</f>
        <v>5.9063999999999997</v>
      </c>
      <c r="G31" s="17"/>
      <c r="H31" s="18"/>
      <c r="I31" s="18"/>
      <c r="J31" s="18"/>
      <c r="K31" s="363"/>
      <c r="L31" s="17">
        <f>F31*K31</f>
        <v>0</v>
      </c>
      <c r="M31" s="18">
        <f t="shared" si="2"/>
        <v>0</v>
      </c>
    </row>
    <row r="32" spans="1:13" ht="22.5" x14ac:dyDescent="0.25">
      <c r="A32" s="387"/>
      <c r="B32" s="51" t="s">
        <v>37</v>
      </c>
      <c r="C32" s="310" t="s">
        <v>38</v>
      </c>
      <c r="D32" s="56" t="s">
        <v>28</v>
      </c>
      <c r="E32" s="16">
        <v>1.02</v>
      </c>
      <c r="F32" s="15">
        <f>F29*E32</f>
        <v>11.73</v>
      </c>
      <c r="G32" s="365"/>
      <c r="H32" s="17">
        <f>F32*G32</f>
        <v>0</v>
      </c>
      <c r="I32" s="17"/>
      <c r="J32" s="17"/>
      <c r="K32" s="17"/>
      <c r="L32" s="17"/>
      <c r="M32" s="17">
        <f t="shared" si="2"/>
        <v>0</v>
      </c>
    </row>
    <row r="33" spans="1:13" x14ac:dyDescent="0.25">
      <c r="A33" s="387"/>
      <c r="B33" s="58"/>
      <c r="C33" s="309" t="s">
        <v>19</v>
      </c>
      <c r="D33" s="60" t="s">
        <v>20</v>
      </c>
      <c r="E33" s="16">
        <v>1.0056</v>
      </c>
      <c r="F33" s="15">
        <f>E33*F29</f>
        <v>11.564400000000001</v>
      </c>
      <c r="G33" s="17"/>
      <c r="H33" s="18"/>
      <c r="I33" s="18"/>
      <c r="J33" s="18"/>
      <c r="K33" s="364"/>
      <c r="L33" s="18">
        <f>F33*K33</f>
        <v>0</v>
      </c>
      <c r="M33" s="18">
        <f t="shared" si="2"/>
        <v>0</v>
      </c>
    </row>
    <row r="34" spans="1:13" ht="30" x14ac:dyDescent="0.25">
      <c r="A34" s="387"/>
      <c r="B34" s="51" t="s">
        <v>39</v>
      </c>
      <c r="C34" s="63" t="s">
        <v>40</v>
      </c>
      <c r="D34" s="27" t="s">
        <v>28</v>
      </c>
      <c r="E34" s="29">
        <v>9.7000000000000003E-3</v>
      </c>
      <c r="F34" s="15">
        <f>F29*E34</f>
        <v>0.11155000000000001</v>
      </c>
      <c r="G34" s="365"/>
      <c r="H34" s="18">
        <f>F34*G34</f>
        <v>0</v>
      </c>
      <c r="I34" s="18"/>
      <c r="J34" s="18"/>
      <c r="K34" s="18"/>
      <c r="L34" s="18"/>
      <c r="M34" s="18">
        <f t="shared" si="2"/>
        <v>0</v>
      </c>
    </row>
    <row r="35" spans="1:13" ht="22.5" x14ac:dyDescent="0.25">
      <c r="A35" s="387"/>
      <c r="B35" s="44" t="s">
        <v>41</v>
      </c>
      <c r="C35" s="310" t="s">
        <v>42</v>
      </c>
      <c r="D35" s="56" t="s">
        <v>28</v>
      </c>
      <c r="E35" s="16">
        <v>1.14E-2</v>
      </c>
      <c r="F35" s="15">
        <f>E35*F29</f>
        <v>0.13109999999999999</v>
      </c>
      <c r="G35" s="365"/>
      <c r="H35" s="18">
        <f t="shared" ref="H35:H40" si="5">F35*G35</f>
        <v>0</v>
      </c>
      <c r="I35" s="18"/>
      <c r="J35" s="18"/>
      <c r="K35" s="18"/>
      <c r="L35" s="18"/>
      <c r="M35" s="18">
        <f t="shared" si="2"/>
        <v>0</v>
      </c>
    </row>
    <row r="36" spans="1:13" ht="22.5" x14ac:dyDescent="0.25">
      <c r="A36" s="387"/>
      <c r="B36" s="51" t="s">
        <v>43</v>
      </c>
      <c r="C36" s="310" t="s">
        <v>44</v>
      </c>
      <c r="D36" s="56" t="s">
        <v>28</v>
      </c>
      <c r="E36" s="16">
        <v>1.37E-2</v>
      </c>
      <c r="F36" s="15">
        <f>E36*F29</f>
        <v>0.15755</v>
      </c>
      <c r="G36" s="365"/>
      <c r="H36" s="18">
        <f t="shared" si="5"/>
        <v>0</v>
      </c>
      <c r="I36" s="18"/>
      <c r="J36" s="18"/>
      <c r="K36" s="18"/>
      <c r="L36" s="18"/>
      <c r="M36" s="18">
        <f t="shared" si="2"/>
        <v>0</v>
      </c>
    </row>
    <row r="37" spans="1:13" ht="22.5" x14ac:dyDescent="0.25">
      <c r="A37" s="387"/>
      <c r="B37" s="51" t="s">
        <v>45</v>
      </c>
      <c r="C37" s="26" t="s">
        <v>46</v>
      </c>
      <c r="D37" s="27" t="s">
        <v>28</v>
      </c>
      <c r="E37" s="29">
        <v>2.2000000000000001E-3</v>
      </c>
      <c r="F37" s="15">
        <f>E37*F30</f>
        <v>9.6848400000000001E-2</v>
      </c>
      <c r="G37" s="365"/>
      <c r="H37" s="18">
        <f t="shared" si="5"/>
        <v>0</v>
      </c>
      <c r="I37" s="18"/>
      <c r="J37" s="18"/>
      <c r="K37" s="18"/>
      <c r="L37" s="18"/>
      <c r="M37" s="18">
        <f t="shared" si="2"/>
        <v>0</v>
      </c>
    </row>
    <row r="38" spans="1:13" ht="22.5" x14ac:dyDescent="0.25">
      <c r="A38" s="387"/>
      <c r="B38" s="58" t="s">
        <v>47</v>
      </c>
      <c r="C38" s="310" t="s">
        <v>48</v>
      </c>
      <c r="D38" s="56" t="s">
        <v>49</v>
      </c>
      <c r="E38" s="29">
        <f>0.025*10</f>
        <v>0.25</v>
      </c>
      <c r="F38" s="15">
        <f>E38*F29</f>
        <v>2.875</v>
      </c>
      <c r="G38" s="365"/>
      <c r="H38" s="18">
        <f t="shared" si="5"/>
        <v>0</v>
      </c>
      <c r="I38" s="18"/>
      <c r="J38" s="18"/>
      <c r="K38" s="18"/>
      <c r="L38" s="18"/>
      <c r="M38" s="18">
        <f t="shared" si="2"/>
        <v>0</v>
      </c>
    </row>
    <row r="39" spans="1:13" ht="30" x14ac:dyDescent="0.25">
      <c r="A39" s="387"/>
      <c r="B39" s="58" t="s">
        <v>50</v>
      </c>
      <c r="C39" s="63" t="s">
        <v>51</v>
      </c>
      <c r="D39" s="27" t="s">
        <v>49</v>
      </c>
      <c r="E39" s="29">
        <f>0.515</f>
        <v>0.51500000000000001</v>
      </c>
      <c r="F39" s="15">
        <f>E39*F29</f>
        <v>5.9225000000000003</v>
      </c>
      <c r="G39" s="365"/>
      <c r="H39" s="18">
        <f>F39*G39</f>
        <v>0</v>
      </c>
      <c r="I39" s="18"/>
      <c r="J39" s="18"/>
      <c r="K39" s="18"/>
      <c r="L39" s="18"/>
      <c r="M39" s="18">
        <f t="shared" si="2"/>
        <v>0</v>
      </c>
    </row>
    <row r="40" spans="1:13" x14ac:dyDescent="0.25">
      <c r="A40" s="388"/>
      <c r="B40" s="58"/>
      <c r="C40" s="310" t="s">
        <v>21</v>
      </c>
      <c r="D40" s="56" t="s">
        <v>20</v>
      </c>
      <c r="E40" s="16">
        <v>0.439</v>
      </c>
      <c r="F40" s="15">
        <f>E40*F29</f>
        <v>5.0484999999999998</v>
      </c>
      <c r="G40" s="365"/>
      <c r="H40" s="18">
        <f t="shared" si="5"/>
        <v>0</v>
      </c>
      <c r="I40" s="18"/>
      <c r="J40" s="18"/>
      <c r="K40" s="18"/>
      <c r="L40" s="18"/>
      <c r="M40" s="18">
        <f t="shared" si="2"/>
        <v>0</v>
      </c>
    </row>
    <row r="41" spans="1:13" ht="45" x14ac:dyDescent="0.3">
      <c r="A41" s="386">
        <v>10</v>
      </c>
      <c r="B41" s="321" t="s">
        <v>271</v>
      </c>
      <c r="C41" s="49" t="s">
        <v>52</v>
      </c>
      <c r="D41" s="308" t="s">
        <v>24</v>
      </c>
      <c r="E41" s="29"/>
      <c r="F41" s="98">
        <v>0.23419999999999999</v>
      </c>
      <c r="G41" s="17"/>
      <c r="H41" s="18"/>
      <c r="I41" s="18"/>
      <c r="J41" s="18"/>
      <c r="K41" s="18"/>
      <c r="L41" s="18"/>
      <c r="M41" s="18">
        <f t="shared" si="2"/>
        <v>0</v>
      </c>
    </row>
    <row r="42" spans="1:13" x14ac:dyDescent="0.25">
      <c r="A42" s="387"/>
      <c r="B42" s="66"/>
      <c r="C42" s="20" t="s">
        <v>17</v>
      </c>
      <c r="D42" s="34" t="s">
        <v>18</v>
      </c>
      <c r="E42" s="29">
        <v>29.28</v>
      </c>
      <c r="F42" s="15">
        <f>F41*E42</f>
        <v>6.8573760000000004</v>
      </c>
      <c r="G42" s="17"/>
      <c r="H42" s="18"/>
      <c r="I42" s="363"/>
      <c r="J42" s="18">
        <f>F42*I42</f>
        <v>0</v>
      </c>
      <c r="K42" s="18"/>
      <c r="L42" s="18"/>
      <c r="M42" s="18">
        <f t="shared" si="2"/>
        <v>0</v>
      </c>
    </row>
    <row r="43" spans="1:13" ht="22.5" x14ac:dyDescent="0.25">
      <c r="A43" s="388"/>
      <c r="B43" s="67" t="s">
        <v>53</v>
      </c>
      <c r="C43" s="63" t="s">
        <v>54</v>
      </c>
      <c r="D43" s="27" t="s">
        <v>24</v>
      </c>
      <c r="E43" s="29">
        <v>1</v>
      </c>
      <c r="F43" s="15">
        <f>F41*E43</f>
        <v>0.23419999999999999</v>
      </c>
      <c r="G43" s="365"/>
      <c r="H43" s="17">
        <f t="shared" ref="H43" si="6">F43*G43</f>
        <v>0</v>
      </c>
      <c r="I43" s="264"/>
      <c r="J43" s="264"/>
      <c r="K43" s="264"/>
      <c r="L43" s="264"/>
      <c r="M43" s="17">
        <f t="shared" si="2"/>
        <v>0</v>
      </c>
    </row>
    <row r="44" spans="1:13" ht="60" x14ac:dyDescent="0.25">
      <c r="A44" s="386">
        <v>11</v>
      </c>
      <c r="B44" s="9" t="s">
        <v>290</v>
      </c>
      <c r="C44" s="9" t="s">
        <v>55</v>
      </c>
      <c r="D44" s="56" t="s">
        <v>56</v>
      </c>
      <c r="E44" s="70"/>
      <c r="F44" s="162">
        <v>24</v>
      </c>
      <c r="G44" s="71"/>
      <c r="H44" s="62"/>
      <c r="I44" s="62"/>
      <c r="J44" s="62"/>
      <c r="K44" s="62"/>
      <c r="L44" s="62"/>
      <c r="M44" s="18">
        <f t="shared" si="2"/>
        <v>0</v>
      </c>
    </row>
    <row r="45" spans="1:13" x14ac:dyDescent="0.25">
      <c r="A45" s="387"/>
      <c r="B45" s="44"/>
      <c r="C45" s="13" t="s">
        <v>17</v>
      </c>
      <c r="D45" s="14" t="s">
        <v>18</v>
      </c>
      <c r="E45" s="16">
        <v>0.67679999999999996</v>
      </c>
      <c r="F45" s="15">
        <f>F44*E45</f>
        <v>16.243199999999998</v>
      </c>
      <c r="G45" s="17"/>
      <c r="H45" s="18"/>
      <c r="I45" s="363"/>
      <c r="J45" s="18">
        <f>F45*I45</f>
        <v>0</v>
      </c>
      <c r="K45" s="18"/>
      <c r="L45" s="18"/>
      <c r="M45" s="18">
        <f t="shared" si="2"/>
        <v>0</v>
      </c>
    </row>
    <row r="46" spans="1:13" x14ac:dyDescent="0.25">
      <c r="A46" s="387"/>
      <c r="B46" s="72"/>
      <c r="C46" s="13" t="s">
        <v>19</v>
      </c>
      <c r="D46" s="56" t="s">
        <v>20</v>
      </c>
      <c r="E46" s="16">
        <v>4.9099999999999998E-2</v>
      </c>
      <c r="F46" s="15">
        <f>F44*E46</f>
        <v>1.1783999999999999</v>
      </c>
      <c r="G46" s="17"/>
      <c r="H46" s="18"/>
      <c r="I46" s="18"/>
      <c r="J46" s="18"/>
      <c r="K46" s="363"/>
      <c r="L46" s="18">
        <f>F46*K46</f>
        <v>0</v>
      </c>
      <c r="M46" s="18">
        <f t="shared" si="2"/>
        <v>0</v>
      </c>
    </row>
    <row r="47" spans="1:13" ht="22.5" x14ac:dyDescent="0.25">
      <c r="A47" s="387"/>
      <c r="B47" s="73" t="s">
        <v>57</v>
      </c>
      <c r="C47" s="310" t="s">
        <v>58</v>
      </c>
      <c r="D47" s="56" t="s">
        <v>24</v>
      </c>
      <c r="E47" s="16">
        <v>4.4999999999999997E-3</v>
      </c>
      <c r="F47" s="15">
        <f>F44*E47</f>
        <v>0.10799999999999998</v>
      </c>
      <c r="G47" s="365"/>
      <c r="H47" s="17">
        <f>G47*F47</f>
        <v>0</v>
      </c>
      <c r="I47" s="18"/>
      <c r="J47" s="18"/>
      <c r="K47" s="18"/>
      <c r="L47" s="18"/>
      <c r="M47" s="18">
        <f t="shared" si="2"/>
        <v>0</v>
      </c>
    </row>
    <row r="48" spans="1:13" ht="22.5" x14ac:dyDescent="0.25">
      <c r="A48" s="387"/>
      <c r="B48" s="73" t="s">
        <v>235</v>
      </c>
      <c r="C48" s="310" t="s">
        <v>236</v>
      </c>
      <c r="D48" s="56" t="s">
        <v>28</v>
      </c>
      <c r="E48" s="16">
        <v>7.4999999999999997E-3</v>
      </c>
      <c r="F48" s="15">
        <f>E48*F44</f>
        <v>0.18</v>
      </c>
      <c r="G48" s="365"/>
      <c r="H48" s="18">
        <f>F48*G48</f>
        <v>0</v>
      </c>
      <c r="I48" s="18"/>
      <c r="J48" s="18"/>
      <c r="K48" s="18"/>
      <c r="L48" s="18"/>
      <c r="M48" s="18">
        <f t="shared" si="2"/>
        <v>0</v>
      </c>
    </row>
    <row r="49" spans="1:13" x14ac:dyDescent="0.25">
      <c r="A49" s="388"/>
      <c r="B49" s="72"/>
      <c r="C49" s="310" t="s">
        <v>21</v>
      </c>
      <c r="D49" s="56" t="s">
        <v>20</v>
      </c>
      <c r="E49" s="16">
        <v>0.26500000000000001</v>
      </c>
      <c r="F49" s="15">
        <f>F44*E49</f>
        <v>6.36</v>
      </c>
      <c r="G49" s="365"/>
      <c r="H49" s="18">
        <f>G49*F49</f>
        <v>0</v>
      </c>
      <c r="I49" s="18"/>
      <c r="J49" s="18"/>
      <c r="K49" s="18"/>
      <c r="L49" s="18"/>
      <c r="M49" s="18">
        <f t="shared" si="2"/>
        <v>0</v>
      </c>
    </row>
    <row r="50" spans="1:13" ht="45" x14ac:dyDescent="0.25">
      <c r="A50" s="386">
        <v>12</v>
      </c>
      <c r="B50" s="9" t="s">
        <v>275</v>
      </c>
      <c r="C50" s="49" t="s">
        <v>64</v>
      </c>
      <c r="D50" s="308" t="s">
        <v>56</v>
      </c>
      <c r="E50" s="29"/>
      <c r="F50" s="98">
        <v>8.5</v>
      </c>
      <c r="G50" s="17"/>
      <c r="H50" s="18"/>
      <c r="I50" s="18"/>
      <c r="J50" s="18"/>
      <c r="K50" s="18"/>
      <c r="L50" s="18"/>
      <c r="M50" s="18">
        <f t="shared" si="2"/>
        <v>0</v>
      </c>
    </row>
    <row r="51" spans="1:13" x14ac:dyDescent="0.25">
      <c r="A51" s="387"/>
      <c r="B51" s="51"/>
      <c r="C51" s="20" t="s">
        <v>17</v>
      </c>
      <c r="D51" s="34" t="s">
        <v>18</v>
      </c>
      <c r="E51" s="29">
        <v>8.2799999999999994</v>
      </c>
      <c r="F51" s="15">
        <f>F50*E51</f>
        <v>70.38</v>
      </c>
      <c r="G51" s="17"/>
      <c r="H51" s="18"/>
      <c r="I51" s="363"/>
      <c r="J51" s="18">
        <f>F51*I51</f>
        <v>0</v>
      </c>
      <c r="K51" s="18"/>
      <c r="L51" s="18"/>
      <c r="M51" s="18">
        <f t="shared" si="2"/>
        <v>0</v>
      </c>
    </row>
    <row r="52" spans="1:13" ht="22.5" x14ac:dyDescent="0.25">
      <c r="A52" s="387"/>
      <c r="B52" s="51" t="s">
        <v>65</v>
      </c>
      <c r="C52" s="310" t="s">
        <v>66</v>
      </c>
      <c r="D52" s="27" t="s">
        <v>28</v>
      </c>
      <c r="E52" s="29">
        <f>10.1/100</f>
        <v>0.10099999999999999</v>
      </c>
      <c r="F52" s="15">
        <f>F50*E52</f>
        <v>0.85849999999999993</v>
      </c>
      <c r="G52" s="365"/>
      <c r="H52" s="57">
        <f>F52*G52</f>
        <v>0</v>
      </c>
      <c r="I52" s="18"/>
      <c r="J52" s="18"/>
      <c r="K52" s="18"/>
      <c r="L52" s="18"/>
      <c r="M52" s="18">
        <f t="shared" si="2"/>
        <v>0</v>
      </c>
    </row>
    <row r="53" spans="1:13" x14ac:dyDescent="0.25">
      <c r="A53" s="387"/>
      <c r="B53" s="58"/>
      <c r="C53" s="309" t="s">
        <v>19</v>
      </c>
      <c r="D53" s="53" t="s">
        <v>20</v>
      </c>
      <c r="E53" s="29">
        <v>1.1532</v>
      </c>
      <c r="F53" s="15">
        <f>E53*F50</f>
        <v>9.8021999999999991</v>
      </c>
      <c r="G53" s="17"/>
      <c r="H53" s="57"/>
      <c r="I53" s="18"/>
      <c r="J53" s="18"/>
      <c r="K53" s="364"/>
      <c r="L53" s="18">
        <f>F53*K53</f>
        <v>0</v>
      </c>
      <c r="M53" s="18">
        <f t="shared" si="2"/>
        <v>0</v>
      </c>
    </row>
    <row r="54" spans="1:13" ht="30" x14ac:dyDescent="0.25">
      <c r="A54" s="387"/>
      <c r="B54" s="51" t="s">
        <v>239</v>
      </c>
      <c r="C54" s="63" t="s">
        <v>67</v>
      </c>
      <c r="D54" s="27" t="s">
        <v>28</v>
      </c>
      <c r="E54" s="29">
        <v>0.22</v>
      </c>
      <c r="F54" s="15">
        <f>F50*E54</f>
        <v>1.87</v>
      </c>
      <c r="G54" s="365"/>
      <c r="H54" s="57">
        <f>F54*G54</f>
        <v>0</v>
      </c>
      <c r="I54" s="18"/>
      <c r="J54" s="18"/>
      <c r="K54" s="18"/>
      <c r="L54" s="18"/>
      <c r="M54" s="18">
        <f t="shared" si="2"/>
        <v>0</v>
      </c>
    </row>
    <row r="55" spans="1:13" ht="16.149999999999999" customHeight="1" x14ac:dyDescent="0.25">
      <c r="A55" s="387"/>
      <c r="B55" s="51" t="s">
        <v>240</v>
      </c>
      <c r="C55" s="63" t="s">
        <v>68</v>
      </c>
      <c r="D55" s="27" t="s">
        <v>28</v>
      </c>
      <c r="E55" s="29">
        <f>2/100</f>
        <v>0.02</v>
      </c>
      <c r="F55" s="15">
        <f>E55*F50</f>
        <v>0.17</v>
      </c>
      <c r="G55" s="365"/>
      <c r="H55" s="18">
        <f>F55*G55</f>
        <v>0</v>
      </c>
      <c r="I55" s="18"/>
      <c r="J55" s="18"/>
      <c r="K55" s="18"/>
      <c r="L55" s="18"/>
      <c r="M55" s="18">
        <f t="shared" si="2"/>
        <v>0</v>
      </c>
    </row>
    <row r="56" spans="1:13" ht="22.5" x14ac:dyDescent="0.25">
      <c r="A56" s="387"/>
      <c r="B56" s="58" t="s">
        <v>69</v>
      </c>
      <c r="C56" s="310" t="s">
        <v>70</v>
      </c>
      <c r="D56" s="56" t="s">
        <v>24</v>
      </c>
      <c r="E56" s="29">
        <f>0.49/100</f>
        <v>4.8999999999999998E-3</v>
      </c>
      <c r="F56" s="15">
        <f>E56*F50</f>
        <v>4.165E-2</v>
      </c>
      <c r="G56" s="365"/>
      <c r="H56" s="57">
        <f t="shared" ref="H56:H57" si="7">F56*G56</f>
        <v>0</v>
      </c>
      <c r="I56" s="18"/>
      <c r="J56" s="18"/>
      <c r="K56" s="18"/>
      <c r="L56" s="18"/>
      <c r="M56" s="18">
        <f t="shared" si="2"/>
        <v>0</v>
      </c>
    </row>
    <row r="57" spans="1:13" x14ac:dyDescent="0.25">
      <c r="A57" s="388"/>
      <c r="B57" s="58"/>
      <c r="C57" s="310" t="s">
        <v>21</v>
      </c>
      <c r="D57" s="56" t="s">
        <v>20</v>
      </c>
      <c r="E57" s="16">
        <f>9.09/100</f>
        <v>9.0899999999999995E-2</v>
      </c>
      <c r="F57" s="15">
        <f>E57*F50</f>
        <v>0.77264999999999995</v>
      </c>
      <c r="G57" s="365"/>
      <c r="H57" s="18">
        <f t="shared" si="7"/>
        <v>0</v>
      </c>
      <c r="I57" s="18"/>
      <c r="J57" s="18"/>
      <c r="K57" s="18"/>
      <c r="L57" s="18"/>
      <c r="M57" s="18">
        <f t="shared" si="2"/>
        <v>0</v>
      </c>
    </row>
    <row r="58" spans="1:13" ht="30" x14ac:dyDescent="0.25">
      <c r="A58" s="386">
        <v>13</v>
      </c>
      <c r="B58" s="9" t="s">
        <v>276</v>
      </c>
      <c r="C58" s="49" t="s">
        <v>71</v>
      </c>
      <c r="D58" s="308" t="s">
        <v>56</v>
      </c>
      <c r="E58" s="29"/>
      <c r="F58" s="98">
        <v>5.2</v>
      </c>
      <c r="G58" s="17"/>
      <c r="H58" s="18"/>
      <c r="I58" s="18"/>
      <c r="J58" s="18"/>
      <c r="K58" s="18"/>
      <c r="L58" s="18"/>
      <c r="M58" s="18">
        <f t="shared" si="2"/>
        <v>0</v>
      </c>
    </row>
    <row r="59" spans="1:13" x14ac:dyDescent="0.25">
      <c r="A59" s="387"/>
      <c r="B59" s="51"/>
      <c r="C59" s="20" t="s">
        <v>17</v>
      </c>
      <c r="D59" s="34" t="s">
        <v>18</v>
      </c>
      <c r="E59" s="29">
        <v>10.68</v>
      </c>
      <c r="F59" s="15">
        <f>F58*E59</f>
        <v>55.536000000000001</v>
      </c>
      <c r="G59" s="17"/>
      <c r="H59" s="18"/>
      <c r="I59" s="363"/>
      <c r="J59" s="18">
        <f>F59*I59</f>
        <v>0</v>
      </c>
      <c r="K59" s="18"/>
      <c r="L59" s="18"/>
      <c r="M59" s="18">
        <f t="shared" si="2"/>
        <v>0</v>
      </c>
    </row>
    <row r="60" spans="1:13" ht="22.5" x14ac:dyDescent="0.25">
      <c r="A60" s="387"/>
      <c r="B60" s="51" t="s">
        <v>65</v>
      </c>
      <c r="C60" s="310" t="s">
        <v>66</v>
      </c>
      <c r="D60" s="27" t="s">
        <v>28</v>
      </c>
      <c r="E60" s="29">
        <f>3.6/100</f>
        <v>3.6000000000000004E-2</v>
      </c>
      <c r="F60" s="15">
        <f>F58*E60</f>
        <v>0.18720000000000003</v>
      </c>
      <c r="G60" s="365"/>
      <c r="H60" s="18">
        <f>F60*G60</f>
        <v>0</v>
      </c>
      <c r="I60" s="18"/>
      <c r="J60" s="18"/>
      <c r="K60" s="18"/>
      <c r="L60" s="18"/>
      <c r="M60" s="18">
        <f t="shared" si="2"/>
        <v>0</v>
      </c>
    </row>
    <row r="61" spans="1:13" x14ac:dyDescent="0.25">
      <c r="A61" s="387"/>
      <c r="B61" s="58"/>
      <c r="C61" s="309" t="s">
        <v>19</v>
      </c>
      <c r="D61" s="53" t="s">
        <v>20</v>
      </c>
      <c r="E61" s="29">
        <v>0.156</v>
      </c>
      <c r="F61" s="15">
        <f>E61*F58</f>
        <v>0.81120000000000003</v>
      </c>
      <c r="G61" s="17"/>
      <c r="H61" s="18"/>
      <c r="I61" s="18"/>
      <c r="J61" s="18"/>
      <c r="K61" s="364"/>
      <c r="L61" s="18">
        <f>F61*K61</f>
        <v>0</v>
      </c>
      <c r="M61" s="18">
        <f t="shared" si="2"/>
        <v>0</v>
      </c>
    </row>
    <row r="62" spans="1:13" ht="30" x14ac:dyDescent="0.25">
      <c r="A62" s="387"/>
      <c r="B62" s="51" t="s">
        <v>72</v>
      </c>
      <c r="C62" s="63" t="s">
        <v>73</v>
      </c>
      <c r="D62" s="27" t="s">
        <v>28</v>
      </c>
      <c r="E62" s="29">
        <v>0.22</v>
      </c>
      <c r="F62" s="15">
        <f>F58*E62</f>
        <v>1.1440000000000001</v>
      </c>
      <c r="G62" s="365"/>
      <c r="H62" s="57">
        <f>F62*G62</f>
        <v>0</v>
      </c>
      <c r="I62" s="18"/>
      <c r="J62" s="18"/>
      <c r="K62" s="18"/>
      <c r="L62" s="18"/>
      <c r="M62" s="18">
        <f t="shared" si="2"/>
        <v>0</v>
      </c>
    </row>
    <row r="63" spans="1:13" ht="22.5" x14ac:dyDescent="0.25">
      <c r="A63" s="387"/>
      <c r="B63" s="58" t="s">
        <v>74</v>
      </c>
      <c r="C63" s="310" t="s">
        <v>75</v>
      </c>
      <c r="D63" s="56" t="s">
        <v>49</v>
      </c>
      <c r="E63" s="29">
        <v>0.5</v>
      </c>
      <c r="F63" s="15">
        <f>F58*E63</f>
        <v>2.6</v>
      </c>
      <c r="G63" s="365"/>
      <c r="H63" s="18">
        <f t="shared" ref="H63:H64" si="8">F63*G63</f>
        <v>0</v>
      </c>
      <c r="I63" s="18"/>
      <c r="J63" s="18"/>
      <c r="K63" s="18"/>
      <c r="L63" s="18"/>
      <c r="M63" s="18">
        <f t="shared" si="2"/>
        <v>0</v>
      </c>
    </row>
    <row r="64" spans="1:13" x14ac:dyDescent="0.25">
      <c r="A64" s="388"/>
      <c r="B64" s="58"/>
      <c r="C64" s="310" t="s">
        <v>21</v>
      </c>
      <c r="D64" s="56" t="s">
        <v>20</v>
      </c>
      <c r="E64" s="16">
        <f>10/100</f>
        <v>0.1</v>
      </c>
      <c r="F64" s="15">
        <f>E64*F58</f>
        <v>0.52</v>
      </c>
      <c r="G64" s="365"/>
      <c r="H64" s="18">
        <f t="shared" si="8"/>
        <v>0</v>
      </c>
      <c r="I64" s="18"/>
      <c r="J64" s="18"/>
      <c r="K64" s="18"/>
      <c r="L64" s="18"/>
      <c r="M64" s="18">
        <f t="shared" si="2"/>
        <v>0</v>
      </c>
    </row>
    <row r="65" spans="1:15" ht="40.5" x14ac:dyDescent="0.25">
      <c r="A65" s="386">
        <v>14</v>
      </c>
      <c r="B65" s="75" t="s">
        <v>291</v>
      </c>
      <c r="C65" s="76" t="s">
        <v>76</v>
      </c>
      <c r="D65" s="77" t="s">
        <v>1</v>
      </c>
      <c r="E65" s="213"/>
      <c r="F65" s="268">
        <f>20*4.71/1000</f>
        <v>9.4200000000000006E-2</v>
      </c>
      <c r="G65" s="160"/>
      <c r="H65" s="158"/>
      <c r="I65" s="161"/>
      <c r="J65" s="267"/>
      <c r="K65" s="161"/>
      <c r="L65" s="267"/>
      <c r="M65" s="160"/>
    </row>
    <row r="66" spans="1:15" ht="15.75" x14ac:dyDescent="0.25">
      <c r="A66" s="387"/>
      <c r="B66" s="80"/>
      <c r="C66" s="20" t="s">
        <v>17</v>
      </c>
      <c r="D66" s="34" t="s">
        <v>18</v>
      </c>
      <c r="E66" s="214">
        <v>37.68</v>
      </c>
      <c r="F66" s="160">
        <f>F65*E66</f>
        <v>3.5494560000000002</v>
      </c>
      <c r="G66" s="160"/>
      <c r="H66" s="268"/>
      <c r="I66" s="366"/>
      <c r="J66" s="160">
        <f>F66*I66</f>
        <v>0</v>
      </c>
      <c r="K66" s="161"/>
      <c r="L66" s="161"/>
      <c r="M66" s="160">
        <f>H66+J66+L66</f>
        <v>0</v>
      </c>
    </row>
    <row r="67" spans="1:15" ht="15.75" x14ac:dyDescent="0.25">
      <c r="A67" s="387"/>
      <c r="B67" s="80"/>
      <c r="C67" s="84" t="s">
        <v>77</v>
      </c>
      <c r="D67" s="56" t="s">
        <v>20</v>
      </c>
      <c r="E67" s="214">
        <v>0.44400000000000001</v>
      </c>
      <c r="F67" s="160">
        <f>E67*F65</f>
        <v>4.1824800000000002E-2</v>
      </c>
      <c r="G67" s="160"/>
      <c r="H67" s="161"/>
      <c r="I67" s="161"/>
      <c r="J67" s="161"/>
      <c r="K67" s="367"/>
      <c r="L67" s="160">
        <f>K67*F67</f>
        <v>0</v>
      </c>
      <c r="M67" s="160">
        <f>H67+J67+L67</f>
        <v>0</v>
      </c>
    </row>
    <row r="68" spans="1:15" ht="47.25" x14ac:dyDescent="0.25">
      <c r="A68" s="387"/>
      <c r="B68" s="80" t="s">
        <v>245</v>
      </c>
      <c r="C68" s="84" t="s">
        <v>279</v>
      </c>
      <c r="D68" s="85" t="s">
        <v>24</v>
      </c>
      <c r="E68" s="214">
        <v>1</v>
      </c>
      <c r="F68" s="160">
        <f>F65*E68</f>
        <v>9.4200000000000006E-2</v>
      </c>
      <c r="G68" s="368"/>
      <c r="H68" s="161">
        <f>G68*F68</f>
        <v>0</v>
      </c>
      <c r="I68" s="161"/>
      <c r="J68" s="161"/>
      <c r="K68" s="161"/>
      <c r="L68" s="161"/>
      <c r="M68" s="160">
        <f t="shared" ref="M68:M69" si="9">H68+J68+L68</f>
        <v>0</v>
      </c>
    </row>
    <row r="69" spans="1:15" ht="15.75" x14ac:dyDescent="0.25">
      <c r="A69" s="388"/>
      <c r="B69" s="80"/>
      <c r="C69" s="310" t="s">
        <v>21</v>
      </c>
      <c r="D69" s="56" t="s">
        <v>20</v>
      </c>
      <c r="E69" s="214">
        <v>28.9</v>
      </c>
      <c r="F69" s="160">
        <f>E69*F65</f>
        <v>2.7223800000000002</v>
      </c>
      <c r="G69" s="368"/>
      <c r="H69" s="160">
        <f>G69*F69</f>
        <v>0</v>
      </c>
      <c r="I69" s="161"/>
      <c r="J69" s="161"/>
      <c r="K69" s="161"/>
      <c r="L69" s="161"/>
      <c r="M69" s="160">
        <f t="shared" si="9"/>
        <v>0</v>
      </c>
    </row>
    <row r="70" spans="1:15" ht="31.5" x14ac:dyDescent="0.25">
      <c r="A70" s="389">
        <v>15</v>
      </c>
      <c r="B70" s="75" t="s">
        <v>280</v>
      </c>
      <c r="C70" s="76" t="s">
        <v>0</v>
      </c>
      <c r="D70" s="77" t="s">
        <v>1</v>
      </c>
      <c r="E70" s="213"/>
      <c r="F70" s="268">
        <f>F65</f>
        <v>9.4200000000000006E-2</v>
      </c>
      <c r="G70" s="160"/>
      <c r="H70" s="158"/>
      <c r="I70" s="161"/>
      <c r="J70" s="267"/>
      <c r="K70" s="161"/>
      <c r="L70" s="267"/>
      <c r="M70" s="160"/>
    </row>
    <row r="71" spans="1:15" ht="15.75" x14ac:dyDescent="0.25">
      <c r="A71" s="390"/>
      <c r="B71" s="80"/>
      <c r="C71" s="84" t="s">
        <v>78</v>
      </c>
      <c r="D71" s="85" t="s">
        <v>79</v>
      </c>
      <c r="E71" s="214">
        <v>4.6399999999999997</v>
      </c>
      <c r="F71" s="79">
        <f>F70*E71</f>
        <v>0.43708799999999998</v>
      </c>
      <c r="G71" s="79"/>
      <c r="H71" s="82"/>
      <c r="I71" s="366"/>
      <c r="J71" s="79">
        <f>F71*I71</f>
        <v>0</v>
      </c>
      <c r="K71" s="80"/>
      <c r="L71" s="80"/>
      <c r="M71" s="79">
        <f>H71+J71+L71</f>
        <v>0</v>
      </c>
    </row>
    <row r="72" spans="1:15" ht="15.75" x14ac:dyDescent="0.25">
      <c r="A72" s="390"/>
      <c r="B72" s="165" t="s">
        <v>80</v>
      </c>
      <c r="C72" s="84" t="s">
        <v>81</v>
      </c>
      <c r="D72" s="85" t="s">
        <v>49</v>
      </c>
      <c r="E72" s="214">
        <v>2</v>
      </c>
      <c r="F72" s="79">
        <f>F70*E72</f>
        <v>0.18840000000000001</v>
      </c>
      <c r="G72" s="368"/>
      <c r="H72" s="79">
        <f>G72*F72</f>
        <v>0</v>
      </c>
      <c r="I72" s="80"/>
      <c r="J72" s="80"/>
      <c r="K72" s="80"/>
      <c r="L72" s="80"/>
      <c r="M72" s="79">
        <f t="shared" ref="M72:M73" si="10">H72+J72+L72</f>
        <v>0</v>
      </c>
    </row>
    <row r="73" spans="1:15" ht="27" x14ac:dyDescent="0.25">
      <c r="A73" s="391"/>
      <c r="B73" s="165" t="s">
        <v>82</v>
      </c>
      <c r="C73" s="84" t="s">
        <v>83</v>
      </c>
      <c r="D73" s="85" t="s">
        <v>49</v>
      </c>
      <c r="E73" s="214">
        <v>4</v>
      </c>
      <c r="F73" s="79">
        <f>F70*E73</f>
        <v>0.37680000000000002</v>
      </c>
      <c r="G73" s="368"/>
      <c r="H73" s="79">
        <f>G73*F73</f>
        <v>0</v>
      </c>
      <c r="I73" s="80"/>
      <c r="J73" s="80"/>
      <c r="K73" s="80"/>
      <c r="L73" s="80"/>
      <c r="M73" s="79">
        <f t="shared" si="10"/>
        <v>0</v>
      </c>
    </row>
    <row r="74" spans="1:15" x14ac:dyDescent="0.25">
      <c r="A74" s="117"/>
      <c r="B74" s="118"/>
      <c r="C74" s="119" t="s">
        <v>102</v>
      </c>
      <c r="D74" s="120"/>
      <c r="E74" s="120"/>
      <c r="F74" s="121"/>
      <c r="G74" s="122"/>
      <c r="H74" s="123">
        <f>SUM(H9:H73)</f>
        <v>0</v>
      </c>
      <c r="I74" s="124"/>
      <c r="J74" s="123">
        <f>SUM(J9:J73)</f>
        <v>0</v>
      </c>
      <c r="K74" s="122"/>
      <c r="L74" s="123">
        <f>SUM(L9:L73)</f>
        <v>0</v>
      </c>
      <c r="M74" s="123">
        <f>SUM(M9:M73)</f>
        <v>0</v>
      </c>
      <c r="O74" s="322"/>
    </row>
    <row r="75" spans="1:15" ht="18" x14ac:dyDescent="0.25">
      <c r="A75" s="181"/>
      <c r="B75" s="404" t="s">
        <v>154</v>
      </c>
      <c r="C75" s="404"/>
      <c r="D75" s="404"/>
      <c r="E75" s="404"/>
      <c r="F75" s="182"/>
      <c r="G75" s="183"/>
      <c r="H75" s="184"/>
      <c r="I75" s="185"/>
      <c r="J75" s="184"/>
      <c r="K75" s="183"/>
      <c r="L75" s="184"/>
      <c r="M75" s="186"/>
    </row>
    <row r="76" spans="1:15" ht="63" x14ac:dyDescent="0.25">
      <c r="A76" s="401">
        <v>1</v>
      </c>
      <c r="B76" s="265" t="s">
        <v>294</v>
      </c>
      <c r="C76" s="265" t="s">
        <v>103</v>
      </c>
      <c r="D76" s="266" t="s">
        <v>1</v>
      </c>
      <c r="E76" s="158"/>
      <c r="F76" s="268">
        <v>0.69899900000000004</v>
      </c>
      <c r="G76" s="79"/>
      <c r="H76" s="78"/>
      <c r="I76" s="80"/>
      <c r="J76" s="81"/>
      <c r="K76" s="80"/>
      <c r="L76" s="81"/>
      <c r="M76" s="79"/>
    </row>
    <row r="77" spans="1:15" ht="15.75" x14ac:dyDescent="0.25">
      <c r="A77" s="402"/>
      <c r="B77" s="161"/>
      <c r="C77" s="275" t="s">
        <v>17</v>
      </c>
      <c r="D77" s="14" t="s">
        <v>18</v>
      </c>
      <c r="E77" s="160">
        <v>64.561000000000007</v>
      </c>
      <c r="F77" s="159">
        <f>F76*E77</f>
        <v>45.128074439000009</v>
      </c>
      <c r="G77" s="79"/>
      <c r="H77" s="82"/>
      <c r="I77" s="366"/>
      <c r="J77" s="79">
        <f>F77*I77</f>
        <v>0</v>
      </c>
      <c r="K77" s="80"/>
      <c r="L77" s="80"/>
      <c r="M77" s="79">
        <f>H77+J77+L77</f>
        <v>0</v>
      </c>
    </row>
    <row r="78" spans="1:15" ht="31.5" x14ac:dyDescent="0.25">
      <c r="A78" s="402"/>
      <c r="B78" s="161" t="s">
        <v>248</v>
      </c>
      <c r="C78" s="161" t="s">
        <v>298</v>
      </c>
      <c r="D78" s="14" t="s">
        <v>106</v>
      </c>
      <c r="E78" s="161">
        <v>0.42</v>
      </c>
      <c r="F78" s="160">
        <f>F76*E78</f>
        <v>0.29357958000000001</v>
      </c>
      <c r="G78" s="80"/>
      <c r="H78" s="78"/>
      <c r="I78" s="80"/>
      <c r="J78" s="79"/>
      <c r="K78" s="367"/>
      <c r="L78" s="79">
        <f>F78*K78</f>
        <v>0</v>
      </c>
      <c r="M78" s="79">
        <f>H78+J78+L78</f>
        <v>0</v>
      </c>
    </row>
    <row r="79" spans="1:15" ht="15.75" x14ac:dyDescent="0.25">
      <c r="A79" s="402"/>
      <c r="B79" s="161"/>
      <c r="C79" s="269" t="s">
        <v>107</v>
      </c>
      <c r="D79" s="56" t="s">
        <v>20</v>
      </c>
      <c r="E79" s="161">
        <v>22.08</v>
      </c>
      <c r="F79" s="295">
        <f>E79*F76</f>
        <v>15.43389792</v>
      </c>
      <c r="G79" s="79"/>
      <c r="H79" s="80"/>
      <c r="I79" s="80"/>
      <c r="J79" s="80"/>
      <c r="K79" s="367"/>
      <c r="L79" s="79">
        <f>K79*F79</f>
        <v>0</v>
      </c>
      <c r="M79" s="79">
        <f>H79+J79+L79</f>
        <v>0</v>
      </c>
    </row>
    <row r="80" spans="1:15" ht="31.5" x14ac:dyDescent="0.25">
      <c r="A80" s="402"/>
      <c r="B80" s="161" t="s">
        <v>250</v>
      </c>
      <c r="C80" s="269" t="s">
        <v>109</v>
      </c>
      <c r="D80" s="270" t="s">
        <v>110</v>
      </c>
      <c r="E80" s="161" t="s">
        <v>111</v>
      </c>
      <c r="F80" s="161">
        <v>44</v>
      </c>
      <c r="G80" s="368"/>
      <c r="H80" s="80">
        <f t="shared" ref="H80:H82" si="11">G80*F80</f>
        <v>0</v>
      </c>
      <c r="I80" s="80"/>
      <c r="J80" s="80"/>
      <c r="K80" s="80"/>
      <c r="L80" s="80"/>
      <c r="M80" s="79">
        <f t="shared" ref="M80:M83" si="12">H80+J80+L80</f>
        <v>0</v>
      </c>
    </row>
    <row r="81" spans="1:13" ht="31.5" x14ac:dyDescent="0.25">
      <c r="A81" s="402"/>
      <c r="B81" s="161" t="s">
        <v>251</v>
      </c>
      <c r="C81" s="269" t="s">
        <v>113</v>
      </c>
      <c r="D81" s="270" t="s">
        <v>110</v>
      </c>
      <c r="E81" s="161" t="s">
        <v>111</v>
      </c>
      <c r="F81" s="161">
        <v>65</v>
      </c>
      <c r="G81" s="368"/>
      <c r="H81" s="80">
        <f t="shared" si="11"/>
        <v>0</v>
      </c>
      <c r="I81" s="80"/>
      <c r="J81" s="80"/>
      <c r="K81" s="80"/>
      <c r="L81" s="80"/>
      <c r="M81" s="79">
        <f t="shared" si="12"/>
        <v>0</v>
      </c>
    </row>
    <row r="82" spans="1:13" ht="15.75" x14ac:dyDescent="0.25">
      <c r="A82" s="402"/>
      <c r="B82" s="161" t="s">
        <v>299</v>
      </c>
      <c r="C82" s="269" t="s">
        <v>253</v>
      </c>
      <c r="D82" s="56" t="s">
        <v>49</v>
      </c>
      <c r="E82" s="161">
        <v>24.4</v>
      </c>
      <c r="F82" s="160">
        <f>F76*E82</f>
        <v>17.055575600000001</v>
      </c>
      <c r="G82" s="368"/>
      <c r="H82" s="79">
        <f t="shared" si="11"/>
        <v>0</v>
      </c>
      <c r="I82" s="80"/>
      <c r="J82" s="80"/>
      <c r="K82" s="80"/>
      <c r="L82" s="80"/>
      <c r="M82" s="79">
        <f t="shared" si="12"/>
        <v>0</v>
      </c>
    </row>
    <row r="83" spans="1:13" ht="15.75" x14ac:dyDescent="0.25">
      <c r="A83" s="403"/>
      <c r="B83" s="161"/>
      <c r="C83" s="127" t="s">
        <v>21</v>
      </c>
      <c r="D83" s="56" t="s">
        <v>20</v>
      </c>
      <c r="E83" s="161">
        <v>2.78</v>
      </c>
      <c r="F83" s="160">
        <f>E83*F76</f>
        <v>1.94321722</v>
      </c>
      <c r="G83" s="368"/>
      <c r="H83" s="79">
        <f>G83*F83</f>
        <v>0</v>
      </c>
      <c r="I83" s="80"/>
      <c r="J83" s="80"/>
      <c r="K83" s="80"/>
      <c r="L83" s="80"/>
      <c r="M83" s="79">
        <f t="shared" si="12"/>
        <v>0</v>
      </c>
    </row>
    <row r="84" spans="1:13" ht="47.25" x14ac:dyDescent="0.25">
      <c r="A84" s="401">
        <v>2</v>
      </c>
      <c r="B84" s="276" t="s">
        <v>295</v>
      </c>
      <c r="C84" s="277" t="s">
        <v>117</v>
      </c>
      <c r="D84" s="158" t="s">
        <v>139</v>
      </c>
      <c r="E84" s="70"/>
      <c r="F84" s="162">
        <f>0.3</f>
        <v>0.3</v>
      </c>
      <c r="G84" s="129"/>
      <c r="H84" s="129"/>
      <c r="I84" s="129"/>
      <c r="J84" s="129"/>
      <c r="K84" s="129"/>
      <c r="L84" s="129"/>
      <c r="M84" s="130"/>
    </row>
    <row r="85" spans="1:13" ht="15.75" x14ac:dyDescent="0.25">
      <c r="A85" s="402"/>
      <c r="B85" s="216"/>
      <c r="C85" s="275" t="s">
        <v>17</v>
      </c>
      <c r="D85" s="14" t="s">
        <v>18</v>
      </c>
      <c r="E85" s="161">
        <v>81.599999999999994</v>
      </c>
      <c r="F85" s="159">
        <f>F84*E85</f>
        <v>24.479999999999997</v>
      </c>
      <c r="G85" s="79"/>
      <c r="H85" s="82"/>
      <c r="I85" s="366"/>
      <c r="J85" s="79">
        <f>F85*I85</f>
        <v>0</v>
      </c>
      <c r="K85" s="80"/>
      <c r="L85" s="80"/>
      <c r="M85" s="79">
        <f>H85+J85+L85</f>
        <v>0</v>
      </c>
    </row>
    <row r="86" spans="1:13" ht="15.75" x14ac:dyDescent="0.25">
      <c r="A86" s="402"/>
      <c r="B86" s="216"/>
      <c r="C86" s="269" t="s">
        <v>107</v>
      </c>
      <c r="D86" s="161" t="s">
        <v>119</v>
      </c>
      <c r="E86" s="16">
        <v>3.5999999999999997E-2</v>
      </c>
      <c r="F86" s="16">
        <f>F84*E86</f>
        <v>1.0799999999999999E-2</v>
      </c>
      <c r="G86" s="131"/>
      <c r="H86" s="131"/>
      <c r="I86" s="131"/>
      <c r="J86" s="131"/>
      <c r="K86" s="369"/>
      <c r="L86" s="131">
        <f>F86*K86</f>
        <v>0</v>
      </c>
      <c r="M86" s="131">
        <f t="shared" ref="M86:M88" si="13">L86+J86+H86</f>
        <v>0</v>
      </c>
    </row>
    <row r="87" spans="1:13" ht="15.75" x14ac:dyDescent="0.25">
      <c r="A87" s="402"/>
      <c r="B87" s="161" t="s">
        <v>120</v>
      </c>
      <c r="C87" s="269" t="s">
        <v>121</v>
      </c>
      <c r="D87" s="161" t="s">
        <v>122</v>
      </c>
      <c r="E87" s="15">
        <v>25.3</v>
      </c>
      <c r="F87" s="16">
        <f>F84*E87</f>
        <v>7.59</v>
      </c>
      <c r="G87" s="369"/>
      <c r="H87" s="131">
        <f>F87*G87</f>
        <v>0</v>
      </c>
      <c r="I87" s="131"/>
      <c r="J87" s="131"/>
      <c r="K87" s="131"/>
      <c r="L87" s="131"/>
      <c r="M87" s="131">
        <f t="shared" si="13"/>
        <v>0</v>
      </c>
    </row>
    <row r="88" spans="1:13" ht="15.75" x14ac:dyDescent="0.25">
      <c r="A88" s="402"/>
      <c r="B88" s="161" t="s">
        <v>123</v>
      </c>
      <c r="C88" s="269" t="s">
        <v>124</v>
      </c>
      <c r="D88" s="161" t="s">
        <v>122</v>
      </c>
      <c r="E88" s="15">
        <v>2.7</v>
      </c>
      <c r="F88" s="16">
        <f>F84*E88</f>
        <v>0.81</v>
      </c>
      <c r="G88" s="369"/>
      <c r="H88" s="131">
        <f>F88*G88</f>
        <v>0</v>
      </c>
      <c r="I88" s="131"/>
      <c r="J88" s="131"/>
      <c r="K88" s="131"/>
      <c r="L88" s="131"/>
      <c r="M88" s="131">
        <f t="shared" si="13"/>
        <v>0</v>
      </c>
    </row>
    <row r="89" spans="1:13" ht="15.75" x14ac:dyDescent="0.25">
      <c r="A89" s="403"/>
      <c r="B89" s="161"/>
      <c r="C89" s="127" t="s">
        <v>21</v>
      </c>
      <c r="D89" s="56" t="s">
        <v>20</v>
      </c>
      <c r="E89" s="161">
        <v>0.19</v>
      </c>
      <c r="F89" s="160">
        <f>F84*E89</f>
        <v>5.6999999999999995E-2</v>
      </c>
      <c r="G89" s="367"/>
      <c r="H89" s="79">
        <f>G89*F89</f>
        <v>0</v>
      </c>
      <c r="I89" s="80"/>
      <c r="J89" s="79"/>
      <c r="K89" s="80"/>
      <c r="L89" s="79"/>
      <c r="M89" s="79">
        <f>G89*F89</f>
        <v>0</v>
      </c>
    </row>
    <row r="90" spans="1:13" ht="47.25" x14ac:dyDescent="0.25">
      <c r="A90" s="401">
        <v>3</v>
      </c>
      <c r="B90" s="217" t="s">
        <v>300</v>
      </c>
      <c r="C90" s="279" t="s">
        <v>125</v>
      </c>
      <c r="D90" s="134" t="s">
        <v>122</v>
      </c>
      <c r="E90" s="134"/>
      <c r="F90" s="197">
        <v>32.700000000000003</v>
      </c>
      <c r="G90" s="136"/>
      <c r="H90" s="137"/>
      <c r="I90" s="136"/>
      <c r="J90" s="138"/>
      <c r="K90" s="136"/>
      <c r="L90" s="138"/>
      <c r="M90" s="138"/>
    </row>
    <row r="91" spans="1:13" ht="15.75" x14ac:dyDescent="0.25">
      <c r="A91" s="402"/>
      <c r="B91" s="217"/>
      <c r="C91" s="275" t="s">
        <v>17</v>
      </c>
      <c r="D91" s="14" t="s">
        <v>18</v>
      </c>
      <c r="E91" s="323">
        <v>2.52E-2</v>
      </c>
      <c r="F91" s="139">
        <f>E91*F90</f>
        <v>0.82404000000000011</v>
      </c>
      <c r="G91" s="140"/>
      <c r="H91" s="91"/>
      <c r="I91" s="370"/>
      <c r="J91" s="91">
        <f>F91*I91</f>
        <v>0</v>
      </c>
      <c r="K91" s="140"/>
      <c r="L91" s="91"/>
      <c r="M91" s="91">
        <f>H91+J91+L91</f>
        <v>0</v>
      </c>
    </row>
    <row r="92" spans="1:13" ht="15.75" x14ac:dyDescent="0.25">
      <c r="A92" s="402"/>
      <c r="B92" s="217"/>
      <c r="C92" s="269" t="s">
        <v>107</v>
      </c>
      <c r="D92" s="161" t="s">
        <v>119</v>
      </c>
      <c r="E92" s="323">
        <v>1.6000000000000001E-3</v>
      </c>
      <c r="F92" s="139">
        <f>F90*E92</f>
        <v>5.2320000000000005E-2</v>
      </c>
      <c r="G92" s="140"/>
      <c r="H92" s="91"/>
      <c r="I92" s="141"/>
      <c r="J92" s="91"/>
      <c r="K92" s="371"/>
      <c r="L92" s="91">
        <f>F92*K92</f>
        <v>0</v>
      </c>
      <c r="M92" s="91">
        <f>H92+J92+L92</f>
        <v>0</v>
      </c>
    </row>
    <row r="93" spans="1:13" x14ac:dyDescent="0.25">
      <c r="A93" s="402"/>
      <c r="B93" s="282" t="s">
        <v>114</v>
      </c>
      <c r="C93" s="283" t="s">
        <v>63</v>
      </c>
      <c r="D93" s="56" t="s">
        <v>49</v>
      </c>
      <c r="E93" s="263" t="s">
        <v>111</v>
      </c>
      <c r="F93" s="15">
        <v>9.6</v>
      </c>
      <c r="G93" s="365"/>
      <c r="H93" s="24">
        <f t="shared" ref="H93:H95" si="14">F93*G93</f>
        <v>0</v>
      </c>
      <c r="I93" s="69"/>
      <c r="J93" s="69"/>
      <c r="K93" s="69"/>
      <c r="L93" s="69"/>
      <c r="M93" s="24">
        <f t="shared" ref="M93:M95" si="15">L93+J93+H93</f>
        <v>0</v>
      </c>
    </row>
    <row r="94" spans="1:13" x14ac:dyDescent="0.25">
      <c r="A94" s="402"/>
      <c r="B94" s="282" t="s">
        <v>257</v>
      </c>
      <c r="C94" s="284" t="s">
        <v>126</v>
      </c>
      <c r="D94" s="56" t="s">
        <v>49</v>
      </c>
      <c r="E94" s="263" t="s">
        <v>111</v>
      </c>
      <c r="F94" s="15">
        <v>19</v>
      </c>
      <c r="G94" s="365"/>
      <c r="H94" s="69">
        <f t="shared" si="14"/>
        <v>0</v>
      </c>
      <c r="I94" s="69"/>
      <c r="J94" s="69"/>
      <c r="K94" s="69"/>
      <c r="L94" s="69"/>
      <c r="M94" s="24">
        <f t="shared" si="15"/>
        <v>0</v>
      </c>
    </row>
    <row r="95" spans="1:13" x14ac:dyDescent="0.25">
      <c r="A95" s="403"/>
      <c r="B95" s="282" t="s">
        <v>258</v>
      </c>
      <c r="C95" s="284" t="s">
        <v>127</v>
      </c>
      <c r="D95" s="56" t="s">
        <v>49</v>
      </c>
      <c r="E95" s="263" t="s">
        <v>111</v>
      </c>
      <c r="F95" s="15">
        <v>4.0999999999999996</v>
      </c>
      <c r="G95" s="365"/>
      <c r="H95" s="69">
        <f t="shared" si="14"/>
        <v>0</v>
      </c>
      <c r="I95" s="69"/>
      <c r="J95" s="69"/>
      <c r="K95" s="69"/>
      <c r="L95" s="69"/>
      <c r="M95" s="24">
        <f t="shared" si="15"/>
        <v>0</v>
      </c>
    </row>
    <row r="96" spans="1:13" ht="63" x14ac:dyDescent="0.25">
      <c r="A96" s="401">
        <v>4</v>
      </c>
      <c r="B96" s="196" t="s">
        <v>301</v>
      </c>
      <c r="C96" s="277" t="s">
        <v>128</v>
      </c>
      <c r="D96" s="134" t="s">
        <v>136</v>
      </c>
      <c r="E96" s="285"/>
      <c r="F96" s="201">
        <f>10.2*1.1</f>
        <v>11.22</v>
      </c>
      <c r="G96" s="144"/>
      <c r="H96" s="144"/>
      <c r="I96" s="144"/>
      <c r="J96" s="144"/>
      <c r="K96" s="144"/>
      <c r="L96" s="144"/>
      <c r="M96" s="144"/>
    </row>
    <row r="97" spans="1:13" ht="15.75" x14ac:dyDescent="0.25">
      <c r="A97" s="402"/>
      <c r="B97" s="218"/>
      <c r="C97" s="286" t="s">
        <v>17</v>
      </c>
      <c r="D97" s="14" t="s">
        <v>18</v>
      </c>
      <c r="E97" s="295">
        <v>0.3024</v>
      </c>
      <c r="F97" s="159">
        <f>F96*E97</f>
        <v>3.3929280000000004</v>
      </c>
      <c r="G97" s="79"/>
      <c r="H97" s="82"/>
      <c r="I97" s="366"/>
      <c r="J97" s="79">
        <f>F97*I97</f>
        <v>0</v>
      </c>
      <c r="K97" s="80"/>
      <c r="L97" s="80"/>
      <c r="M97" s="79">
        <f>H97+J97+L97</f>
        <v>0</v>
      </c>
    </row>
    <row r="98" spans="1:13" ht="15.75" x14ac:dyDescent="0.25">
      <c r="A98" s="402"/>
      <c r="B98" s="287"/>
      <c r="C98" s="288" t="s">
        <v>107</v>
      </c>
      <c r="D98" s="161" t="s">
        <v>119</v>
      </c>
      <c r="E98" s="271">
        <v>6.4000000000000001E-2</v>
      </c>
      <c r="F98" s="139">
        <f>F96*E98</f>
        <v>0.71808000000000005</v>
      </c>
      <c r="G98" s="140"/>
      <c r="H98" s="91"/>
      <c r="I98" s="141"/>
      <c r="J98" s="91"/>
      <c r="K98" s="371"/>
      <c r="L98" s="91">
        <f>F98*K98</f>
        <v>0</v>
      </c>
      <c r="M98" s="91">
        <f>H98+J98+L98</f>
        <v>0</v>
      </c>
    </row>
    <row r="99" spans="1:13" ht="27" x14ac:dyDescent="0.25">
      <c r="A99" s="402"/>
      <c r="B99" s="289" t="s">
        <v>129</v>
      </c>
      <c r="C99" s="290" t="s">
        <v>130</v>
      </c>
      <c r="D99" s="291" t="s">
        <v>137</v>
      </c>
      <c r="E99" s="291" t="s">
        <v>111</v>
      </c>
      <c r="F99" s="155">
        <v>0.73</v>
      </c>
      <c r="G99" s="370"/>
      <c r="H99" s="91">
        <f t="shared" ref="H99:H101" si="16">F99*G99</f>
        <v>0</v>
      </c>
      <c r="I99" s="141"/>
      <c r="J99" s="91"/>
      <c r="K99" s="140"/>
      <c r="L99" s="91"/>
      <c r="M99" s="91">
        <f t="shared" ref="M99:M101" si="17">H99+J99+L99</f>
        <v>0</v>
      </c>
    </row>
    <row r="100" spans="1:13" ht="15.75" x14ac:dyDescent="0.25">
      <c r="A100" s="402"/>
      <c r="B100" s="289"/>
      <c r="C100" s="290" t="s">
        <v>131</v>
      </c>
      <c r="D100" s="291" t="s">
        <v>137</v>
      </c>
      <c r="E100" s="291"/>
      <c r="F100" s="155">
        <f>F99*0.3</f>
        <v>0.219</v>
      </c>
      <c r="G100" s="370"/>
      <c r="H100" s="91">
        <f t="shared" si="16"/>
        <v>0</v>
      </c>
      <c r="I100" s="141"/>
      <c r="J100" s="91"/>
      <c r="K100" s="140"/>
      <c r="L100" s="91"/>
      <c r="M100" s="91">
        <f t="shared" si="17"/>
        <v>0</v>
      </c>
    </row>
    <row r="101" spans="1:13" x14ac:dyDescent="0.25">
      <c r="A101" s="402"/>
      <c r="B101" s="289" t="s">
        <v>132</v>
      </c>
      <c r="C101" s="290" t="s">
        <v>133</v>
      </c>
      <c r="D101" s="291" t="s">
        <v>49</v>
      </c>
      <c r="E101" s="324">
        <v>0.17701800000000001</v>
      </c>
      <c r="F101" s="155">
        <f>F96*E101</f>
        <v>1.9861419600000003</v>
      </c>
      <c r="G101" s="372"/>
      <c r="H101" s="91">
        <f t="shared" si="16"/>
        <v>0</v>
      </c>
      <c r="I101" s="141"/>
      <c r="J101" s="91"/>
      <c r="K101" s="140"/>
      <c r="L101" s="91"/>
      <c r="M101" s="91">
        <f t="shared" si="17"/>
        <v>0</v>
      </c>
    </row>
    <row r="102" spans="1:13" ht="15.75" x14ac:dyDescent="0.25">
      <c r="A102" s="403"/>
      <c r="B102" s="292"/>
      <c r="C102" s="127" t="s">
        <v>21</v>
      </c>
      <c r="D102" s="56" t="s">
        <v>20</v>
      </c>
      <c r="E102" s="295">
        <v>5.28E-2</v>
      </c>
      <c r="F102" s="160">
        <f>F96*E102</f>
        <v>0.59241600000000005</v>
      </c>
      <c r="G102" s="367"/>
      <c r="H102" s="79">
        <f>G102*F102</f>
        <v>0</v>
      </c>
      <c r="I102" s="80"/>
      <c r="J102" s="79"/>
      <c r="K102" s="80"/>
      <c r="L102" s="79"/>
      <c r="M102" s="79">
        <f>G102*F102</f>
        <v>0</v>
      </c>
    </row>
    <row r="103" spans="1:13" x14ac:dyDescent="0.25">
      <c r="A103" s="202"/>
      <c r="B103" s="202"/>
      <c r="C103" s="203" t="s">
        <v>134</v>
      </c>
      <c r="D103" s="202"/>
      <c r="E103" s="202"/>
      <c r="F103" s="202"/>
      <c r="G103" s="202"/>
      <c r="H103" s="193">
        <f>SUM(H77:H102)</f>
        <v>0</v>
      </c>
      <c r="I103" s="204"/>
      <c r="J103" s="193">
        <f>SUM(J77:J102)</f>
        <v>0</v>
      </c>
      <c r="K103" s="204"/>
      <c r="L103" s="193">
        <f>SUM(L77:L102)</f>
        <v>0</v>
      </c>
      <c r="M103" s="193">
        <f>SUM(M77:M102)</f>
        <v>0</v>
      </c>
    </row>
    <row r="104" spans="1:13" x14ac:dyDescent="0.25">
      <c r="A104" s="117"/>
      <c r="B104" s="118"/>
      <c r="C104" s="119" t="s">
        <v>135</v>
      </c>
      <c r="D104" s="120"/>
      <c r="E104" s="120"/>
      <c r="F104" s="121"/>
      <c r="G104" s="122"/>
      <c r="H104" s="205">
        <f>H103+H74</f>
        <v>0</v>
      </c>
      <c r="I104" s="205"/>
      <c r="J104" s="205">
        <f>J103+J74</f>
        <v>0</v>
      </c>
      <c r="K104" s="205"/>
      <c r="L104" s="205">
        <f>L103+L74</f>
        <v>0</v>
      </c>
      <c r="M104" s="205">
        <f>M103+M74</f>
        <v>0</v>
      </c>
    </row>
    <row r="105" spans="1:13" ht="30" x14ac:dyDescent="0.25">
      <c r="A105" s="317"/>
      <c r="B105" s="318"/>
      <c r="C105" s="31" t="s">
        <v>260</v>
      </c>
      <c r="D105" s="26"/>
      <c r="E105" s="26"/>
      <c r="F105" s="28"/>
      <c r="G105" s="87"/>
      <c r="H105" s="319">
        <f>H104-H106</f>
        <v>0</v>
      </c>
      <c r="I105" s="319"/>
      <c r="J105" s="319">
        <f t="shared" ref="J105:L105" si="18">J104-J106</f>
        <v>0</v>
      </c>
      <c r="K105" s="319"/>
      <c r="L105" s="319">
        <f t="shared" si="18"/>
        <v>0</v>
      </c>
      <c r="M105" s="319">
        <f>L105+J105+H105</f>
        <v>0</v>
      </c>
    </row>
    <row r="106" spans="1:13" ht="30" x14ac:dyDescent="0.25">
      <c r="A106" s="317"/>
      <c r="B106" s="318"/>
      <c r="C106" s="31" t="s">
        <v>261</v>
      </c>
      <c r="D106" s="26"/>
      <c r="E106" s="26"/>
      <c r="F106" s="28"/>
      <c r="G106" s="87"/>
      <c r="H106" s="422"/>
      <c r="I106" s="319"/>
      <c r="J106" s="422"/>
      <c r="K106" s="319"/>
      <c r="L106" s="422"/>
      <c r="M106" s="319">
        <f>L106+J106+H106</f>
        <v>0</v>
      </c>
    </row>
    <row r="107" spans="1:13" ht="30" x14ac:dyDescent="0.25">
      <c r="A107" s="86"/>
      <c r="B107" s="89"/>
      <c r="C107" s="95" t="s">
        <v>84</v>
      </c>
      <c r="D107" s="90"/>
      <c r="E107" s="90"/>
      <c r="F107" s="90">
        <v>0.04</v>
      </c>
      <c r="G107" s="87"/>
      <c r="H107" s="91"/>
      <c r="I107" s="88"/>
      <c r="J107" s="91"/>
      <c r="K107" s="87"/>
      <c r="L107" s="91"/>
      <c r="M107" s="156">
        <f>H104*F107</f>
        <v>0</v>
      </c>
    </row>
    <row r="108" spans="1:13" x14ac:dyDescent="0.25">
      <c r="A108" s="86"/>
      <c r="B108" s="92"/>
      <c r="C108" s="9" t="s">
        <v>11</v>
      </c>
      <c r="D108" s="93"/>
      <c r="E108" s="93"/>
      <c r="F108" s="90"/>
      <c r="G108" s="87"/>
      <c r="H108" s="91"/>
      <c r="I108" s="88"/>
      <c r="J108" s="91"/>
      <c r="K108" s="87"/>
      <c r="L108" s="91"/>
      <c r="M108" s="208">
        <f>M107+M104</f>
        <v>0</v>
      </c>
    </row>
    <row r="109" spans="1:13" ht="30" x14ac:dyDescent="0.25">
      <c r="A109" s="86"/>
      <c r="B109" s="92"/>
      <c r="C109" s="95" t="s">
        <v>262</v>
      </c>
      <c r="D109" s="93"/>
      <c r="E109" s="93"/>
      <c r="F109" s="90">
        <v>0.1</v>
      </c>
      <c r="G109" s="87"/>
      <c r="H109" s="91"/>
      <c r="I109" s="88"/>
      <c r="J109" s="91"/>
      <c r="K109" s="87"/>
      <c r="L109" s="91"/>
      <c r="M109" s="156">
        <f>M105*F109</f>
        <v>0</v>
      </c>
    </row>
    <row r="110" spans="1:13" x14ac:dyDescent="0.25">
      <c r="A110" s="86"/>
      <c r="B110" s="94"/>
      <c r="C110" s="95" t="s">
        <v>85</v>
      </c>
      <c r="D110" s="90"/>
      <c r="E110" s="90"/>
      <c r="F110" s="90">
        <v>0.08</v>
      </c>
      <c r="G110" s="94"/>
      <c r="H110" s="94"/>
      <c r="I110" s="94"/>
      <c r="J110" s="94"/>
      <c r="K110" s="94"/>
      <c r="L110" s="94"/>
      <c r="M110" s="157">
        <f>M106*F110</f>
        <v>0</v>
      </c>
    </row>
    <row r="111" spans="1:13" x14ac:dyDescent="0.25">
      <c r="A111" s="86"/>
      <c r="B111" s="94"/>
      <c r="C111" s="9" t="s">
        <v>11</v>
      </c>
      <c r="D111" s="93"/>
      <c r="E111" s="93"/>
      <c r="F111" s="90"/>
      <c r="G111" s="94"/>
      <c r="H111" s="94"/>
      <c r="I111" s="94"/>
      <c r="J111" s="94"/>
      <c r="K111" s="94"/>
      <c r="L111" s="94"/>
      <c r="M111" s="96">
        <f>SUM(M108:M110)</f>
        <v>0</v>
      </c>
    </row>
    <row r="112" spans="1:13" x14ac:dyDescent="0.25">
      <c r="A112" s="86"/>
      <c r="B112" s="94"/>
      <c r="C112" s="95" t="s">
        <v>86</v>
      </c>
      <c r="D112" s="90"/>
      <c r="E112" s="90"/>
      <c r="F112" s="90">
        <v>0.08</v>
      </c>
      <c r="G112" s="94"/>
      <c r="H112" s="94"/>
      <c r="I112" s="94"/>
      <c r="J112" s="94"/>
      <c r="K112" s="94"/>
      <c r="L112" s="94"/>
      <c r="M112" s="157">
        <f>M111*F112</f>
        <v>0</v>
      </c>
    </row>
    <row r="113" spans="1:13" x14ac:dyDescent="0.25">
      <c r="A113" s="86"/>
      <c r="B113" s="94"/>
      <c r="C113" s="9" t="s">
        <v>11</v>
      </c>
      <c r="D113" s="93"/>
      <c r="E113" s="93"/>
      <c r="F113" s="90"/>
      <c r="G113" s="94"/>
      <c r="H113" s="94"/>
      <c r="I113" s="94"/>
      <c r="J113" s="94"/>
      <c r="K113" s="94"/>
      <c r="L113" s="94"/>
      <c r="M113" s="96">
        <f>M111+M112</f>
        <v>0</v>
      </c>
    </row>
    <row r="114" spans="1:13" x14ac:dyDescent="0.25">
      <c r="M114" s="97"/>
    </row>
    <row r="115" spans="1:13" ht="15.75" x14ac:dyDescent="0.25">
      <c r="C115" s="257"/>
      <c r="D115" s="374"/>
      <c r="E115" s="374"/>
      <c r="F115" s="374"/>
      <c r="H115" s="355"/>
      <c r="I115" s="355"/>
      <c r="J115" s="355"/>
      <c r="K115" s="355"/>
      <c r="L115" s="355"/>
      <c r="M115" s="355"/>
    </row>
    <row r="116" spans="1:13" ht="15.75" x14ac:dyDescent="0.3">
      <c r="A116" s="1"/>
      <c r="B116" s="1"/>
      <c r="C116" s="1"/>
      <c r="D116" s="1"/>
      <c r="E116" s="1"/>
      <c r="F116" s="1"/>
      <c r="H116" s="356"/>
      <c r="I116" s="356"/>
      <c r="J116" s="356"/>
      <c r="K116" s="356"/>
      <c r="L116" s="356"/>
      <c r="M116" s="357"/>
    </row>
    <row r="117" spans="1:13" ht="15.75" x14ac:dyDescent="0.3">
      <c r="A117" s="1"/>
      <c r="B117" s="1"/>
      <c r="C117" s="1"/>
      <c r="D117" s="1"/>
      <c r="E117" s="1"/>
      <c r="F117" s="1"/>
    </row>
    <row r="118" spans="1:13" ht="15.75" x14ac:dyDescent="0.3">
      <c r="A118" s="1"/>
      <c r="B118" s="1"/>
      <c r="C118" s="1"/>
      <c r="D118" s="1"/>
      <c r="E118" s="1"/>
      <c r="F118" s="1"/>
    </row>
    <row r="119" spans="1:13" ht="15.75" x14ac:dyDescent="0.3">
      <c r="A119" s="1"/>
      <c r="B119" s="1"/>
      <c r="C119" s="1"/>
      <c r="D119" s="1"/>
      <c r="E119" s="1"/>
      <c r="F119" s="1"/>
    </row>
    <row r="120" spans="1:13" ht="15.75" x14ac:dyDescent="0.3">
      <c r="A120" s="1"/>
      <c r="B120" s="1"/>
      <c r="C120" s="1"/>
      <c r="D120" s="1"/>
      <c r="E120" s="1"/>
      <c r="F120" s="1"/>
    </row>
    <row r="121" spans="1:13" ht="15.75" x14ac:dyDescent="0.3">
      <c r="A121" s="1"/>
      <c r="B121" s="1"/>
      <c r="C121" s="1"/>
      <c r="D121" s="1"/>
      <c r="E121" s="1"/>
      <c r="F121" s="1"/>
    </row>
    <row r="122" spans="1:13" ht="15.75" x14ac:dyDescent="0.3">
      <c r="A122" s="1"/>
      <c r="B122" s="1"/>
      <c r="C122" s="1"/>
      <c r="D122" s="1"/>
      <c r="E122" s="1"/>
      <c r="F122" s="1"/>
    </row>
    <row r="123" spans="1:13" ht="15.75" x14ac:dyDescent="0.3">
      <c r="A123" s="1"/>
      <c r="B123" s="1"/>
      <c r="C123" s="1"/>
      <c r="D123" s="1"/>
      <c r="E123" s="1"/>
      <c r="F123" s="1"/>
    </row>
    <row r="124" spans="1:13" ht="15.75" x14ac:dyDescent="0.3">
      <c r="A124" s="1"/>
      <c r="B124" s="1"/>
      <c r="C124" s="1"/>
      <c r="D124" s="1"/>
      <c r="E124" s="1"/>
      <c r="F124" s="1"/>
    </row>
    <row r="125" spans="1:13" ht="15.75" x14ac:dyDescent="0.3">
      <c r="A125" s="1"/>
      <c r="B125" s="1"/>
      <c r="C125" s="1"/>
      <c r="D125" s="1"/>
      <c r="E125" s="1"/>
      <c r="F125" s="1"/>
    </row>
    <row r="126" spans="1:13" ht="15.75" x14ac:dyDescent="0.3">
      <c r="A126" s="1"/>
      <c r="B126" s="1"/>
      <c r="C126" s="1"/>
      <c r="D126" s="1"/>
      <c r="E126" s="1"/>
      <c r="F126" s="1"/>
    </row>
    <row r="127" spans="1:13" ht="15.75" x14ac:dyDescent="0.3">
      <c r="A127" s="1"/>
      <c r="B127" s="1"/>
      <c r="C127" s="1"/>
      <c r="D127" s="1"/>
      <c r="E127" s="1"/>
      <c r="F127" s="1"/>
    </row>
    <row r="128" spans="1:13" ht="15.75" x14ac:dyDescent="0.3">
      <c r="A128" s="1"/>
      <c r="B128" s="1"/>
      <c r="C128" s="1"/>
      <c r="D128" s="1"/>
      <c r="E128" s="1"/>
      <c r="F128" s="1"/>
    </row>
    <row r="129" spans="1:6" ht="15.75" x14ac:dyDescent="0.3">
      <c r="A129" s="1"/>
      <c r="B129" s="1"/>
      <c r="C129" s="1"/>
      <c r="D129" s="1"/>
      <c r="E129" s="1"/>
      <c r="F129" s="1"/>
    </row>
    <row r="130" spans="1:6" ht="15.75" x14ac:dyDescent="0.3">
      <c r="A130" s="1"/>
      <c r="B130" s="1"/>
      <c r="C130" s="1"/>
      <c r="D130" s="1"/>
      <c r="E130" s="1"/>
      <c r="F130" s="1"/>
    </row>
    <row r="131" spans="1:6" ht="15.75" x14ac:dyDescent="0.3">
      <c r="A131" s="1"/>
      <c r="B131" s="1"/>
      <c r="C131" s="1"/>
      <c r="D131" s="1"/>
      <c r="E131" s="1"/>
      <c r="F131" s="1"/>
    </row>
    <row r="132" spans="1:6" ht="15.75" x14ac:dyDescent="0.3">
      <c r="A132" s="1"/>
      <c r="B132" s="1"/>
      <c r="C132" s="1"/>
      <c r="D132" s="1"/>
      <c r="E132" s="1"/>
      <c r="F132" s="1"/>
    </row>
    <row r="133" spans="1:6" ht="15.75" x14ac:dyDescent="0.3">
      <c r="A133" s="1"/>
      <c r="B133" s="1"/>
      <c r="C133" s="1"/>
      <c r="D133" s="1"/>
      <c r="E133" s="1"/>
      <c r="F133" s="1"/>
    </row>
    <row r="134" spans="1:6" ht="15.75" x14ac:dyDescent="0.3">
      <c r="A134" s="1"/>
      <c r="B134" s="1"/>
      <c r="C134" s="1"/>
      <c r="D134" s="1"/>
      <c r="E134" s="1"/>
      <c r="F134" s="1"/>
    </row>
    <row r="135" spans="1:6" ht="15.75" x14ac:dyDescent="0.3">
      <c r="A135" s="1"/>
      <c r="B135" s="1"/>
      <c r="C135" s="1"/>
      <c r="D135" s="1"/>
      <c r="E135" s="1"/>
      <c r="F135" s="1"/>
    </row>
    <row r="136" spans="1:6" ht="15.75" x14ac:dyDescent="0.3">
      <c r="A136" s="1"/>
      <c r="B136" s="1"/>
      <c r="C136" s="1"/>
      <c r="D136" s="1"/>
      <c r="E136" s="1"/>
      <c r="F136" s="1"/>
    </row>
    <row r="137" spans="1:6" ht="15.75" x14ac:dyDescent="0.3">
      <c r="A137" s="1"/>
      <c r="B137" s="1"/>
      <c r="C137" s="1"/>
      <c r="D137" s="1"/>
      <c r="E137" s="1"/>
      <c r="F137" s="1"/>
    </row>
    <row r="138" spans="1:6" ht="15.75" x14ac:dyDescent="0.3">
      <c r="A138" s="1"/>
      <c r="B138" s="1"/>
      <c r="C138" s="1"/>
      <c r="D138" s="1"/>
      <c r="E138" s="1"/>
      <c r="F138" s="1"/>
    </row>
    <row r="139" spans="1:6" ht="15.75" x14ac:dyDescent="0.3">
      <c r="A139" s="1"/>
      <c r="B139" s="1"/>
      <c r="C139" s="1"/>
      <c r="D139" s="1"/>
      <c r="E139" s="1"/>
      <c r="F139" s="1"/>
    </row>
    <row r="140" spans="1:6" ht="15.75" x14ac:dyDescent="0.3">
      <c r="A140" s="1"/>
      <c r="B140" s="1"/>
      <c r="C140" s="1"/>
      <c r="D140" s="1"/>
      <c r="E140" s="1"/>
      <c r="F140" s="1"/>
    </row>
    <row r="141" spans="1:6" ht="15.75" x14ac:dyDescent="0.3">
      <c r="A141" s="1"/>
      <c r="B141" s="1"/>
      <c r="C141" s="1"/>
      <c r="D141" s="1"/>
      <c r="E141" s="1"/>
      <c r="F141" s="1"/>
    </row>
    <row r="142" spans="1:6" ht="15.75" x14ac:dyDescent="0.3">
      <c r="A142" s="1"/>
      <c r="B142" s="1"/>
      <c r="C142" s="1"/>
      <c r="D142" s="1"/>
      <c r="E142" s="1"/>
      <c r="F142" s="1"/>
    </row>
    <row r="143" spans="1:6" ht="15.75" x14ac:dyDescent="0.3">
      <c r="A143" s="1"/>
      <c r="B143" s="1"/>
      <c r="C143" s="1"/>
      <c r="D143" s="1"/>
      <c r="E143" s="1"/>
      <c r="F143" s="1"/>
    </row>
    <row r="144" spans="1:6" ht="15.75" x14ac:dyDescent="0.3">
      <c r="A144" s="1"/>
      <c r="B144" s="1"/>
      <c r="C144" s="1"/>
      <c r="D144" s="1"/>
      <c r="E144" s="1"/>
      <c r="F144" s="1"/>
    </row>
    <row r="145" spans="1:6" ht="15.75" x14ac:dyDescent="0.3">
      <c r="A145" s="1"/>
      <c r="B145" s="1"/>
      <c r="C145" s="1"/>
      <c r="D145" s="1"/>
      <c r="E145" s="1"/>
      <c r="F145" s="1"/>
    </row>
    <row r="146" spans="1:6" ht="15.75" x14ac:dyDescent="0.3">
      <c r="A146" s="1"/>
      <c r="B146" s="1"/>
      <c r="C146" s="1"/>
      <c r="D146" s="1"/>
      <c r="E146" s="1"/>
      <c r="F146" s="1"/>
    </row>
    <row r="147" spans="1:6" ht="15.75" x14ac:dyDescent="0.3">
      <c r="A147" s="1"/>
      <c r="B147" s="1"/>
      <c r="C147" s="1"/>
      <c r="D147" s="1"/>
      <c r="E147" s="1"/>
      <c r="F147" s="1"/>
    </row>
    <row r="148" spans="1:6" ht="15.75" x14ac:dyDescent="0.3">
      <c r="A148" s="1"/>
      <c r="B148" s="1"/>
      <c r="C148" s="1"/>
      <c r="D148" s="1"/>
      <c r="E148" s="1"/>
      <c r="F148" s="1"/>
    </row>
    <row r="149" spans="1:6" ht="15.75" x14ac:dyDescent="0.3">
      <c r="A149" s="1"/>
      <c r="B149" s="1"/>
      <c r="C149" s="1"/>
      <c r="D149" s="1"/>
      <c r="E149" s="1"/>
      <c r="F149" s="1"/>
    </row>
    <row r="150" spans="1:6" ht="15.75" x14ac:dyDescent="0.3">
      <c r="A150" s="1"/>
      <c r="B150" s="1"/>
      <c r="C150" s="1"/>
      <c r="D150" s="1"/>
      <c r="E150" s="1"/>
      <c r="F150" s="1"/>
    </row>
    <row r="151" spans="1:6" ht="15.75" x14ac:dyDescent="0.3">
      <c r="A151" s="1"/>
      <c r="B151" s="1"/>
      <c r="C151" s="1"/>
      <c r="D151" s="1"/>
      <c r="E151" s="1"/>
      <c r="F151" s="1"/>
    </row>
    <row r="152" spans="1:6" ht="15.75" x14ac:dyDescent="0.3">
      <c r="A152" s="1"/>
      <c r="B152" s="1"/>
      <c r="C152" s="1"/>
      <c r="D152" s="1"/>
      <c r="E152" s="1"/>
      <c r="F152" s="1"/>
    </row>
    <row r="153" spans="1:6" ht="15.75" x14ac:dyDescent="0.3">
      <c r="A153" s="1"/>
      <c r="B153" s="1"/>
      <c r="C153" s="1"/>
      <c r="D153" s="1"/>
      <c r="E153" s="1"/>
      <c r="F153" s="1"/>
    </row>
    <row r="154" spans="1:6" ht="15.75" x14ac:dyDescent="0.3">
      <c r="A154" s="1"/>
      <c r="B154" s="1"/>
      <c r="C154" s="1"/>
      <c r="D154" s="1"/>
      <c r="E154" s="1"/>
      <c r="F154" s="1"/>
    </row>
    <row r="155" spans="1:6" ht="15.75" x14ac:dyDescent="0.3">
      <c r="A155" s="1"/>
      <c r="B155" s="1"/>
      <c r="C155" s="1"/>
      <c r="D155" s="1"/>
      <c r="E155" s="1"/>
      <c r="F155" s="1"/>
    </row>
    <row r="156" spans="1:6" ht="15.75" x14ac:dyDescent="0.3">
      <c r="A156" s="1"/>
      <c r="B156" s="1"/>
      <c r="C156" s="1"/>
      <c r="D156" s="1"/>
      <c r="E156" s="1"/>
      <c r="F156" s="1"/>
    </row>
    <row r="157" spans="1:6" ht="15.75" x14ac:dyDescent="0.3">
      <c r="A157" s="1"/>
      <c r="B157" s="1"/>
      <c r="C157" s="1"/>
      <c r="D157" s="1"/>
      <c r="E157" s="1"/>
      <c r="F157" s="1"/>
    </row>
    <row r="158" spans="1:6" ht="15.75" x14ac:dyDescent="0.3">
      <c r="A158" s="1"/>
      <c r="B158" s="1"/>
      <c r="C158" s="1"/>
      <c r="D158" s="1"/>
      <c r="E158" s="1"/>
      <c r="F158" s="1"/>
    </row>
    <row r="159" spans="1:6" ht="15.75" x14ac:dyDescent="0.3">
      <c r="A159" s="1"/>
      <c r="B159" s="1"/>
      <c r="C159" s="1"/>
      <c r="D159" s="1"/>
      <c r="E159" s="1"/>
      <c r="F159" s="1"/>
    </row>
    <row r="160" spans="1:6" ht="15.75" x14ac:dyDescent="0.3">
      <c r="A160" s="1"/>
      <c r="B160" s="1"/>
      <c r="C160" s="1"/>
      <c r="D160" s="1"/>
      <c r="E160" s="1"/>
      <c r="F160" s="1"/>
    </row>
    <row r="161" spans="1:6" ht="15.75" x14ac:dyDescent="0.3">
      <c r="A161" s="1"/>
      <c r="B161" s="1"/>
      <c r="C161" s="1"/>
      <c r="D161" s="1"/>
      <c r="E161" s="1"/>
      <c r="F161" s="1"/>
    </row>
    <row r="162" spans="1:6" ht="15.75" x14ac:dyDescent="0.3">
      <c r="A162" s="1"/>
      <c r="B162" s="1"/>
      <c r="C162" s="1"/>
      <c r="D162" s="1"/>
      <c r="E162" s="1"/>
      <c r="F162" s="1"/>
    </row>
    <row r="163" spans="1:6" ht="15.75" x14ac:dyDescent="0.3">
      <c r="A163" s="1"/>
      <c r="B163" s="1"/>
      <c r="C163" s="1"/>
      <c r="D163" s="1"/>
      <c r="E163" s="1"/>
      <c r="F163" s="1"/>
    </row>
    <row r="164" spans="1:6" ht="15.75" x14ac:dyDescent="0.3">
      <c r="A164" s="1"/>
      <c r="B164" s="1"/>
      <c r="C164" s="1"/>
      <c r="D164" s="1"/>
      <c r="E164" s="1"/>
      <c r="F164" s="1"/>
    </row>
    <row r="165" spans="1:6" ht="15.75" x14ac:dyDescent="0.3">
      <c r="A165" s="1"/>
      <c r="B165" s="1"/>
      <c r="C165" s="1"/>
      <c r="D165" s="1"/>
      <c r="E165" s="1"/>
      <c r="F165" s="1"/>
    </row>
    <row r="166" spans="1:6" ht="15.75" x14ac:dyDescent="0.3">
      <c r="A166" s="1"/>
      <c r="B166" s="1"/>
      <c r="C166" s="1"/>
      <c r="D166" s="1"/>
      <c r="E166" s="1"/>
      <c r="F166" s="1"/>
    </row>
  </sheetData>
  <mergeCells count="35">
    <mergeCell ref="D115:F115"/>
    <mergeCell ref="A96:A102"/>
    <mergeCell ref="B75:E75"/>
    <mergeCell ref="B8:E8"/>
    <mergeCell ref="A76:A83"/>
    <mergeCell ref="A84:A89"/>
    <mergeCell ref="A90:A95"/>
    <mergeCell ref="A9:A11"/>
    <mergeCell ref="A12:A13"/>
    <mergeCell ref="A14:A16"/>
    <mergeCell ref="A17:A18"/>
    <mergeCell ref="A19:A20"/>
    <mergeCell ref="A21:A22"/>
    <mergeCell ref="A50:A57"/>
    <mergeCell ref="A58:A64"/>
    <mergeCell ref="A65:A69"/>
    <mergeCell ref="A1:M1"/>
    <mergeCell ref="A2:M2"/>
    <mergeCell ref="A3:M3"/>
    <mergeCell ref="A4:M4"/>
    <mergeCell ref="G5:H5"/>
    <mergeCell ref="I5:J5"/>
    <mergeCell ref="K5:L5"/>
    <mergeCell ref="M5:M6"/>
    <mergeCell ref="E5:F5"/>
    <mergeCell ref="A5:A6"/>
    <mergeCell ref="B5:B6"/>
    <mergeCell ref="C5:C6"/>
    <mergeCell ref="D5:D6"/>
    <mergeCell ref="A70:A73"/>
    <mergeCell ref="A23:A24"/>
    <mergeCell ref="A25:A28"/>
    <mergeCell ref="A29:A40"/>
    <mergeCell ref="A41:A43"/>
    <mergeCell ref="A44:A49"/>
  </mergeCells>
  <pageMargins left="0.7" right="0.7" top="0.75" bottom="0.75" header="0.3" footer="0.3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5"/>
  <sheetViews>
    <sheetView view="pageBreakPreview" topLeftCell="A100" zoomScaleNormal="100" zoomScaleSheetLayoutView="100" workbookViewId="0">
      <selection activeCell="J124" sqref="J124"/>
    </sheetView>
  </sheetViews>
  <sheetFormatPr defaultRowHeight="15" x14ac:dyDescent="0.25"/>
  <cols>
    <col min="1" max="1" width="3" bestFit="1" customWidth="1"/>
    <col min="2" max="2" width="9" customWidth="1"/>
    <col min="3" max="3" width="31.28515625" customWidth="1"/>
    <col min="4" max="4" width="8.28515625" customWidth="1"/>
    <col min="5" max="5" width="7.42578125" bestFit="1" customWidth="1"/>
    <col min="6" max="6" width="9.140625" bestFit="1" customWidth="1"/>
    <col min="7" max="7" width="7.42578125" bestFit="1" customWidth="1"/>
    <col min="8" max="8" width="9.7109375" bestFit="1" customWidth="1"/>
    <col min="9" max="9" width="7.28515625" bestFit="1" customWidth="1"/>
    <col min="10" max="10" width="10.28515625" bestFit="1" customWidth="1"/>
    <col min="11" max="11" width="8.28515625" bestFit="1" customWidth="1"/>
    <col min="12" max="12" width="9.28515625" bestFit="1" customWidth="1"/>
    <col min="13" max="13" width="8.85546875" customWidth="1"/>
  </cols>
  <sheetData>
    <row r="1" spans="1:13" ht="43.15" customHeight="1" x14ac:dyDescent="0.25">
      <c r="A1" s="392" t="s">
        <v>2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</row>
    <row r="2" spans="1:13" ht="18" x14ac:dyDescent="0.25">
      <c r="A2" s="394" t="s">
        <v>183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</row>
    <row r="3" spans="1:13" ht="18" x14ac:dyDescent="0.25">
      <c r="A3" s="395" t="s">
        <v>223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</row>
    <row r="4" spans="1:13" ht="20.45" customHeight="1" x14ac:dyDescent="0.25">
      <c r="A4" s="408"/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</row>
    <row r="5" spans="1:13" ht="39" customHeight="1" x14ac:dyDescent="0.25">
      <c r="A5" s="396" t="s">
        <v>3</v>
      </c>
      <c r="B5" s="397" t="s">
        <v>4</v>
      </c>
      <c r="C5" s="397" t="s">
        <v>5</v>
      </c>
      <c r="D5" s="399" t="s">
        <v>6</v>
      </c>
      <c r="E5" s="399" t="s">
        <v>7</v>
      </c>
      <c r="F5" s="399"/>
      <c r="G5" s="398" t="s">
        <v>8</v>
      </c>
      <c r="H5" s="398"/>
      <c r="I5" s="400" t="s">
        <v>9</v>
      </c>
      <c r="J5" s="400"/>
      <c r="K5" s="397" t="s">
        <v>10</v>
      </c>
      <c r="L5" s="398"/>
      <c r="M5" s="398" t="s">
        <v>11</v>
      </c>
    </row>
    <row r="6" spans="1:13" ht="60.6" customHeight="1" x14ac:dyDescent="0.25">
      <c r="A6" s="396"/>
      <c r="B6" s="397"/>
      <c r="C6" s="398"/>
      <c r="D6" s="399"/>
      <c r="E6" s="2" t="s">
        <v>12</v>
      </c>
      <c r="F6" s="3" t="s">
        <v>13</v>
      </c>
      <c r="G6" s="4" t="s">
        <v>14</v>
      </c>
      <c r="H6" s="5" t="s">
        <v>11</v>
      </c>
      <c r="I6" s="4" t="s">
        <v>14</v>
      </c>
      <c r="J6" s="5" t="s">
        <v>11</v>
      </c>
      <c r="K6" s="4" t="s">
        <v>14</v>
      </c>
      <c r="L6" s="5" t="s">
        <v>11</v>
      </c>
      <c r="M6" s="398"/>
    </row>
    <row r="7" spans="1:13" ht="15" customHeight="1" x14ac:dyDescent="0.25">
      <c r="A7" s="106">
        <v>1</v>
      </c>
      <c r="B7" s="105">
        <v>2</v>
      </c>
      <c r="C7" s="106">
        <v>3</v>
      </c>
      <c r="D7" s="105">
        <v>4</v>
      </c>
      <c r="E7" s="106">
        <v>5</v>
      </c>
      <c r="F7" s="105">
        <v>6</v>
      </c>
      <c r="G7" s="106">
        <v>7</v>
      </c>
      <c r="H7" s="105">
        <v>8</v>
      </c>
      <c r="I7" s="106">
        <v>9</v>
      </c>
      <c r="J7" s="105">
        <v>10</v>
      </c>
      <c r="K7" s="106">
        <v>11</v>
      </c>
      <c r="L7" s="105">
        <v>12</v>
      </c>
      <c r="M7" s="106">
        <v>13</v>
      </c>
    </row>
    <row r="8" spans="1:13" ht="15" customHeight="1" x14ac:dyDescent="0.25">
      <c r="A8" s="113"/>
      <c r="B8" s="404" t="s">
        <v>101</v>
      </c>
      <c r="C8" s="404"/>
      <c r="D8" s="404"/>
      <c r="E8" s="404"/>
      <c r="F8" s="114"/>
      <c r="G8" s="115"/>
      <c r="H8" s="114"/>
      <c r="I8" s="115"/>
      <c r="J8" s="114"/>
      <c r="K8" s="115"/>
      <c r="L8" s="114"/>
      <c r="M8" s="116"/>
    </row>
    <row r="9" spans="1:13" ht="45" x14ac:dyDescent="0.25">
      <c r="A9" s="405">
        <v>1</v>
      </c>
      <c r="B9" s="299" t="s">
        <v>264</v>
      </c>
      <c r="C9" s="31" t="s">
        <v>96</v>
      </c>
      <c r="D9" s="30" t="s">
        <v>16</v>
      </c>
      <c r="E9" s="32"/>
      <c r="F9" s="98">
        <v>30</v>
      </c>
      <c r="G9" s="17"/>
      <c r="H9" s="18"/>
      <c r="I9" s="18"/>
      <c r="J9" s="18"/>
      <c r="K9" s="18"/>
      <c r="L9" s="18"/>
      <c r="M9" s="17"/>
    </row>
    <row r="10" spans="1:13" x14ac:dyDescent="0.25">
      <c r="A10" s="405"/>
      <c r="B10" s="300"/>
      <c r="C10" s="13" t="s">
        <v>17</v>
      </c>
      <c r="D10" s="99" t="s">
        <v>18</v>
      </c>
      <c r="E10" s="16">
        <v>1.9800000000000002E-2</v>
      </c>
      <c r="F10" s="15">
        <f>F9*E10</f>
        <v>0.59400000000000008</v>
      </c>
      <c r="G10" s="18"/>
      <c r="H10" s="18"/>
      <c r="I10" s="363"/>
      <c r="J10" s="18">
        <f>F10*I10</f>
        <v>0</v>
      </c>
      <c r="K10" s="18"/>
      <c r="L10" s="18"/>
      <c r="M10" s="17">
        <f t="shared" ref="M10:M18" si="0">L10+J10+H10</f>
        <v>0</v>
      </c>
    </row>
    <row r="11" spans="1:13" ht="45" x14ac:dyDescent="0.25">
      <c r="A11" s="407"/>
      <c r="B11" s="301" t="s">
        <v>93</v>
      </c>
      <c r="C11" s="20" t="s">
        <v>92</v>
      </c>
      <c r="D11" s="100" t="s">
        <v>36</v>
      </c>
      <c r="E11" s="16">
        <v>4.4400000000000002E-2</v>
      </c>
      <c r="F11" s="15">
        <f>F9*E11</f>
        <v>1.3320000000000001</v>
      </c>
      <c r="G11" s="18"/>
      <c r="H11" s="18"/>
      <c r="I11" s="18"/>
      <c r="J11" s="18"/>
      <c r="K11" s="363"/>
      <c r="L11" s="18">
        <f>F11*K11</f>
        <v>0</v>
      </c>
      <c r="M11" s="17">
        <f t="shared" si="0"/>
        <v>0</v>
      </c>
    </row>
    <row r="12" spans="1:13" ht="45" x14ac:dyDescent="0.25">
      <c r="A12" s="406">
        <v>2</v>
      </c>
      <c r="B12" s="299" t="s">
        <v>265</v>
      </c>
      <c r="C12" s="31" t="s">
        <v>25</v>
      </c>
      <c r="D12" s="30" t="s">
        <v>16</v>
      </c>
      <c r="E12" s="32"/>
      <c r="F12" s="98">
        <v>2</v>
      </c>
      <c r="G12" s="17"/>
      <c r="H12" s="18"/>
      <c r="I12" s="18"/>
      <c r="J12" s="18"/>
      <c r="K12" s="18"/>
      <c r="L12" s="18"/>
      <c r="M12" s="17"/>
    </row>
    <row r="13" spans="1:13" x14ac:dyDescent="0.25">
      <c r="A13" s="407"/>
      <c r="B13" s="302"/>
      <c r="C13" s="20" t="s">
        <v>17</v>
      </c>
      <c r="D13" s="34" t="s">
        <v>18</v>
      </c>
      <c r="E13" s="35">
        <v>2.472</v>
      </c>
      <c r="F13" s="15">
        <f>F12*E13</f>
        <v>4.944</v>
      </c>
      <c r="G13" s="17"/>
      <c r="H13" s="18"/>
      <c r="I13" s="363"/>
      <c r="J13" s="18">
        <f>F13*I13</f>
        <v>0</v>
      </c>
      <c r="K13" s="18"/>
      <c r="L13" s="18"/>
      <c r="M13" s="17">
        <f t="shared" si="0"/>
        <v>0</v>
      </c>
    </row>
    <row r="14" spans="1:13" ht="45" x14ac:dyDescent="0.25">
      <c r="A14" s="406">
        <v>3</v>
      </c>
      <c r="B14" s="299" t="s">
        <v>292</v>
      </c>
      <c r="C14" s="31" t="s">
        <v>98</v>
      </c>
      <c r="D14" s="30" t="s">
        <v>16</v>
      </c>
      <c r="E14" s="32"/>
      <c r="F14" s="98">
        <v>25</v>
      </c>
      <c r="G14" s="17"/>
      <c r="H14" s="18"/>
      <c r="I14" s="18"/>
      <c r="J14" s="18"/>
      <c r="K14" s="18"/>
      <c r="L14" s="18"/>
      <c r="M14" s="17"/>
    </row>
    <row r="15" spans="1:13" x14ac:dyDescent="0.25">
      <c r="A15" s="405"/>
      <c r="B15" s="300"/>
      <c r="C15" s="13" t="s">
        <v>17</v>
      </c>
      <c r="D15" s="99" t="s">
        <v>18</v>
      </c>
      <c r="E15" s="16">
        <v>2.58E-2</v>
      </c>
      <c r="F15" s="15">
        <f>F14*E15</f>
        <v>0.64500000000000002</v>
      </c>
      <c r="G15" s="18"/>
      <c r="H15" s="18"/>
      <c r="I15" s="363"/>
      <c r="J15" s="18">
        <f>F15*I15</f>
        <v>0</v>
      </c>
      <c r="K15" s="18"/>
      <c r="L15" s="18"/>
      <c r="M15" s="17">
        <f t="shared" ref="M15:M16" si="1">L15+J15+H15</f>
        <v>0</v>
      </c>
    </row>
    <row r="16" spans="1:13" ht="45" x14ac:dyDescent="0.25">
      <c r="A16" s="407"/>
      <c r="B16" s="301" t="s">
        <v>93</v>
      </c>
      <c r="C16" s="20" t="s">
        <v>92</v>
      </c>
      <c r="D16" s="100" t="s">
        <v>36</v>
      </c>
      <c r="E16" s="16">
        <v>5.7829999999999999E-2</v>
      </c>
      <c r="F16" s="15">
        <f>F14*E16</f>
        <v>1.4457500000000001</v>
      </c>
      <c r="G16" s="18"/>
      <c r="H16" s="18"/>
      <c r="I16" s="18"/>
      <c r="J16" s="18"/>
      <c r="K16" s="363"/>
      <c r="L16" s="18">
        <f>F16*K16</f>
        <v>0</v>
      </c>
      <c r="M16" s="17">
        <f t="shared" si="1"/>
        <v>0</v>
      </c>
    </row>
    <row r="17" spans="1:13" ht="45" x14ac:dyDescent="0.25">
      <c r="A17" s="406">
        <v>4</v>
      </c>
      <c r="B17" s="299" t="s">
        <v>266</v>
      </c>
      <c r="C17" s="31" t="s">
        <v>87</v>
      </c>
      <c r="D17" s="30" t="s">
        <v>16</v>
      </c>
      <c r="E17" s="32"/>
      <c r="F17" s="98">
        <v>3</v>
      </c>
      <c r="G17" s="17"/>
      <c r="H17" s="18"/>
      <c r="I17" s="18"/>
      <c r="J17" s="18"/>
      <c r="K17" s="18"/>
      <c r="L17" s="18"/>
      <c r="M17" s="17"/>
    </row>
    <row r="18" spans="1:13" x14ac:dyDescent="0.25">
      <c r="A18" s="407"/>
      <c r="B18" s="302"/>
      <c r="C18" s="20" t="s">
        <v>17</v>
      </c>
      <c r="D18" s="34" t="s">
        <v>18</v>
      </c>
      <c r="E18" s="35">
        <v>3.5880000000000001</v>
      </c>
      <c r="F18" s="15">
        <f>F17*E18</f>
        <v>10.763999999999999</v>
      </c>
      <c r="G18" s="17"/>
      <c r="H18" s="18"/>
      <c r="I18" s="363"/>
      <c r="J18" s="18">
        <f>F18*I18</f>
        <v>0</v>
      </c>
      <c r="K18" s="18"/>
      <c r="L18" s="18"/>
      <c r="M18" s="17">
        <f t="shared" si="0"/>
        <v>0</v>
      </c>
    </row>
    <row r="19" spans="1:13" ht="30" x14ac:dyDescent="0.25">
      <c r="A19" s="406">
        <v>5</v>
      </c>
      <c r="B19" s="9" t="s">
        <v>288</v>
      </c>
      <c r="C19" s="36" t="s">
        <v>26</v>
      </c>
      <c r="D19" s="308" t="s">
        <v>16</v>
      </c>
      <c r="E19" s="35"/>
      <c r="F19" s="98">
        <v>40</v>
      </c>
      <c r="G19" s="17"/>
      <c r="H19" s="18"/>
      <c r="I19" s="18"/>
      <c r="J19" s="18"/>
      <c r="K19" s="18"/>
      <c r="L19" s="18"/>
      <c r="M19" s="17"/>
    </row>
    <row r="20" spans="1:13" x14ac:dyDescent="0.25">
      <c r="A20" s="407"/>
      <c r="B20" s="33"/>
      <c r="C20" s="20" t="s">
        <v>229</v>
      </c>
      <c r="D20" s="27" t="s">
        <v>106</v>
      </c>
      <c r="E20" s="28">
        <v>1.7</v>
      </c>
      <c r="F20" s="15">
        <f>F19*E20</f>
        <v>68</v>
      </c>
      <c r="G20" s="17"/>
      <c r="H20" s="57"/>
      <c r="I20" s="18"/>
      <c r="J20" s="18"/>
      <c r="K20" s="363"/>
      <c r="L20" s="18">
        <f>K20*F20</f>
        <v>0</v>
      </c>
      <c r="M20" s="17">
        <f t="shared" ref="M20:M64" si="2">L20+J20+H20</f>
        <v>0</v>
      </c>
    </row>
    <row r="21" spans="1:13" ht="30" x14ac:dyDescent="0.25">
      <c r="A21" s="413">
        <v>6</v>
      </c>
      <c r="B21" s="299" t="s">
        <v>293</v>
      </c>
      <c r="C21" s="31" t="s">
        <v>99</v>
      </c>
      <c r="D21" s="308" t="s">
        <v>28</v>
      </c>
      <c r="E21" s="39"/>
      <c r="F21" s="162">
        <v>47</v>
      </c>
      <c r="G21" s="17"/>
      <c r="H21" s="18"/>
      <c r="I21" s="18"/>
      <c r="J21" s="18"/>
      <c r="K21" s="18"/>
      <c r="L21" s="18"/>
      <c r="M21" s="17"/>
    </row>
    <row r="22" spans="1:13" x14ac:dyDescent="0.25">
      <c r="A22" s="415"/>
      <c r="B22" s="303" t="s">
        <v>100</v>
      </c>
      <c r="C22" s="20" t="s">
        <v>17</v>
      </c>
      <c r="D22" s="100" t="s">
        <v>36</v>
      </c>
      <c r="E22" s="311">
        <v>1.1050000000000001E-2</v>
      </c>
      <c r="F22" s="100">
        <f>E22*F21</f>
        <v>0.51935000000000009</v>
      </c>
      <c r="G22" s="17"/>
      <c r="H22" s="18"/>
      <c r="I22" s="18"/>
      <c r="J22" s="18">
        <f>F22*I22</f>
        <v>0</v>
      </c>
      <c r="K22" s="363"/>
      <c r="L22" s="18">
        <f>F22*K22</f>
        <v>0</v>
      </c>
      <c r="M22" s="17">
        <f t="shared" si="2"/>
        <v>0</v>
      </c>
    </row>
    <row r="23" spans="1:13" ht="30" x14ac:dyDescent="0.25">
      <c r="A23" s="413">
        <v>7</v>
      </c>
      <c r="B23" s="9" t="s">
        <v>267</v>
      </c>
      <c r="C23" s="31" t="s">
        <v>29</v>
      </c>
      <c r="D23" s="308" t="s">
        <v>28</v>
      </c>
      <c r="E23" s="39"/>
      <c r="F23" s="162">
        <v>13</v>
      </c>
      <c r="G23" s="17"/>
      <c r="H23" s="18"/>
      <c r="I23" s="18"/>
      <c r="J23" s="18"/>
      <c r="K23" s="18"/>
      <c r="L23" s="18"/>
      <c r="M23" s="17"/>
    </row>
    <row r="24" spans="1:13" x14ac:dyDescent="0.25">
      <c r="A24" s="415"/>
      <c r="B24" s="40"/>
      <c r="C24" s="20" t="s">
        <v>17</v>
      </c>
      <c r="D24" s="34" t="s">
        <v>18</v>
      </c>
      <c r="E24" s="311">
        <v>1.8480000000000001</v>
      </c>
      <c r="F24" s="100">
        <f>E24*F23</f>
        <v>24.024000000000001</v>
      </c>
      <c r="G24" s="17"/>
      <c r="H24" s="18"/>
      <c r="I24" s="363"/>
      <c r="J24" s="18">
        <f>F24*I24</f>
        <v>0</v>
      </c>
      <c r="K24" s="18"/>
      <c r="L24" s="18"/>
      <c r="M24" s="17">
        <f t="shared" si="2"/>
        <v>0</v>
      </c>
    </row>
    <row r="25" spans="1:13" ht="45" x14ac:dyDescent="0.25">
      <c r="A25" s="413">
        <v>8</v>
      </c>
      <c r="B25" s="9" t="s">
        <v>289</v>
      </c>
      <c r="C25" s="31" t="s">
        <v>30</v>
      </c>
      <c r="D25" s="308" t="s">
        <v>28</v>
      </c>
      <c r="E25" s="30"/>
      <c r="F25" s="194">
        <v>0.7</v>
      </c>
      <c r="G25" s="17"/>
      <c r="H25" s="18"/>
      <c r="I25" s="18"/>
      <c r="J25" s="18"/>
      <c r="K25" s="18"/>
      <c r="L25" s="18"/>
      <c r="M25" s="17"/>
    </row>
    <row r="26" spans="1:13" x14ac:dyDescent="0.25">
      <c r="A26" s="414"/>
      <c r="B26" s="42"/>
      <c r="C26" s="20" t="s">
        <v>17</v>
      </c>
      <c r="D26" s="34" t="s">
        <v>18</v>
      </c>
      <c r="E26" s="23">
        <v>2.6160000000000001</v>
      </c>
      <c r="F26" s="352">
        <f>F25*E26</f>
        <v>1.8311999999999999</v>
      </c>
      <c r="G26" s="17"/>
      <c r="H26" s="18"/>
      <c r="I26" s="364"/>
      <c r="J26" s="62">
        <f>F26*I26</f>
        <v>0</v>
      </c>
      <c r="K26" s="18"/>
      <c r="L26" s="18"/>
      <c r="M26" s="17">
        <f t="shared" si="2"/>
        <v>0</v>
      </c>
    </row>
    <row r="27" spans="1:13" x14ac:dyDescent="0.25">
      <c r="A27" s="414"/>
      <c r="B27" s="42"/>
      <c r="C27" s="20" t="s">
        <v>19</v>
      </c>
      <c r="D27" s="21" t="s">
        <v>20</v>
      </c>
      <c r="E27" s="23">
        <v>0.13800000000000001</v>
      </c>
      <c r="F27" s="352">
        <f>F25*E27</f>
        <v>9.6600000000000005E-2</v>
      </c>
      <c r="G27" s="17"/>
      <c r="H27" s="18"/>
      <c r="I27" s="18"/>
      <c r="J27" s="18"/>
      <c r="K27" s="363"/>
      <c r="L27" s="18">
        <f>F27*K27</f>
        <v>0</v>
      </c>
      <c r="M27" s="17">
        <f t="shared" si="2"/>
        <v>0</v>
      </c>
    </row>
    <row r="28" spans="1:13" ht="22.5" x14ac:dyDescent="0.25">
      <c r="A28" s="414"/>
      <c r="B28" s="44" t="s">
        <v>240</v>
      </c>
      <c r="C28" s="45" t="s">
        <v>32</v>
      </c>
      <c r="D28" s="46" t="s">
        <v>28</v>
      </c>
      <c r="E28" s="47">
        <v>1.39</v>
      </c>
      <c r="F28" s="195">
        <f>F25*E28</f>
        <v>0.97299999999999986</v>
      </c>
      <c r="G28" s="365"/>
      <c r="H28" s="18">
        <f t="shared" ref="H28" si="3">F28*G28</f>
        <v>0</v>
      </c>
      <c r="I28" s="18"/>
      <c r="J28" s="18"/>
      <c r="K28" s="18"/>
      <c r="L28" s="18"/>
      <c r="M28" s="17">
        <f t="shared" si="2"/>
        <v>0</v>
      </c>
    </row>
    <row r="29" spans="1:13" ht="45" x14ac:dyDescent="0.25">
      <c r="A29" s="413">
        <v>9</v>
      </c>
      <c r="B29" s="9" t="s">
        <v>270</v>
      </c>
      <c r="C29" s="49" t="s">
        <v>33</v>
      </c>
      <c r="D29" s="308" t="s">
        <v>28</v>
      </c>
      <c r="E29" s="29"/>
      <c r="F29" s="98">
        <v>10.9</v>
      </c>
      <c r="G29" s="17"/>
      <c r="H29" s="18"/>
      <c r="I29" s="18"/>
      <c r="J29" s="18"/>
      <c r="K29" s="18"/>
      <c r="L29" s="18"/>
      <c r="M29" s="17"/>
    </row>
    <row r="30" spans="1:13" x14ac:dyDescent="0.25">
      <c r="A30" s="414"/>
      <c r="B30" s="51"/>
      <c r="C30" s="20" t="s">
        <v>17</v>
      </c>
      <c r="D30" s="34" t="s">
        <v>18</v>
      </c>
      <c r="E30" s="29">
        <v>3.8279999999999998</v>
      </c>
      <c r="F30" s="15">
        <f>F29*E30</f>
        <v>41.725200000000001</v>
      </c>
      <c r="G30" s="17"/>
      <c r="H30" s="18"/>
      <c r="I30" s="363"/>
      <c r="J30" s="18">
        <f>F30*I30</f>
        <v>0</v>
      </c>
      <c r="K30" s="18"/>
      <c r="L30" s="18"/>
      <c r="M30" s="17">
        <f t="shared" si="2"/>
        <v>0</v>
      </c>
    </row>
    <row r="31" spans="1:13" x14ac:dyDescent="0.25">
      <c r="A31" s="414"/>
      <c r="B31" s="51" t="s">
        <v>34</v>
      </c>
      <c r="C31" s="52" t="s">
        <v>35</v>
      </c>
      <c r="D31" s="53" t="s">
        <v>36</v>
      </c>
      <c r="E31" s="29">
        <v>0.51359999999999995</v>
      </c>
      <c r="F31" s="15">
        <f>F29*E31</f>
        <v>5.5982399999999997</v>
      </c>
      <c r="G31" s="17"/>
      <c r="H31" s="18"/>
      <c r="I31" s="18"/>
      <c r="J31" s="18"/>
      <c r="K31" s="363"/>
      <c r="L31" s="17">
        <f>F31*K31</f>
        <v>0</v>
      </c>
      <c r="M31" s="17">
        <f t="shared" si="2"/>
        <v>0</v>
      </c>
    </row>
    <row r="32" spans="1:13" ht="22.5" x14ac:dyDescent="0.25">
      <c r="A32" s="414"/>
      <c r="B32" s="51" t="s">
        <v>37</v>
      </c>
      <c r="C32" s="310" t="s">
        <v>38</v>
      </c>
      <c r="D32" s="56" t="s">
        <v>28</v>
      </c>
      <c r="E32" s="16">
        <v>1.02</v>
      </c>
      <c r="F32" s="15">
        <f>F29*E32</f>
        <v>11.118</v>
      </c>
      <c r="G32" s="365"/>
      <c r="H32" s="17">
        <f>F32*G32</f>
        <v>0</v>
      </c>
      <c r="I32" s="18"/>
      <c r="J32" s="18"/>
      <c r="K32" s="18"/>
      <c r="L32" s="18"/>
      <c r="M32" s="17">
        <f t="shared" si="2"/>
        <v>0</v>
      </c>
    </row>
    <row r="33" spans="1:13" x14ac:dyDescent="0.25">
      <c r="A33" s="414"/>
      <c r="B33" s="58"/>
      <c r="C33" s="309" t="s">
        <v>19</v>
      </c>
      <c r="D33" s="60" t="s">
        <v>20</v>
      </c>
      <c r="E33" s="16">
        <v>1.0056</v>
      </c>
      <c r="F33" s="15">
        <f>E33*F29</f>
        <v>10.961040000000001</v>
      </c>
      <c r="G33" s="17"/>
      <c r="H33" s="18"/>
      <c r="I33" s="18"/>
      <c r="J33" s="18"/>
      <c r="K33" s="364"/>
      <c r="L33" s="18">
        <f>F33*K33</f>
        <v>0</v>
      </c>
      <c r="M33" s="17">
        <f t="shared" si="2"/>
        <v>0</v>
      </c>
    </row>
    <row r="34" spans="1:13" ht="30" x14ac:dyDescent="0.25">
      <c r="A34" s="414"/>
      <c r="B34" s="51" t="s">
        <v>39</v>
      </c>
      <c r="C34" s="63" t="s">
        <v>40</v>
      </c>
      <c r="D34" s="27" t="s">
        <v>28</v>
      </c>
      <c r="E34" s="29">
        <v>9.7000000000000003E-3</v>
      </c>
      <c r="F34" s="15">
        <f>F29*E34</f>
        <v>0.10573</v>
      </c>
      <c r="G34" s="365"/>
      <c r="H34" s="18">
        <f>F34*G34</f>
        <v>0</v>
      </c>
      <c r="I34" s="18"/>
      <c r="J34" s="18"/>
      <c r="K34" s="18"/>
      <c r="L34" s="18"/>
      <c r="M34" s="17">
        <f t="shared" si="2"/>
        <v>0</v>
      </c>
    </row>
    <row r="35" spans="1:13" ht="22.5" x14ac:dyDescent="0.25">
      <c r="A35" s="414"/>
      <c r="B35" s="44" t="s">
        <v>41</v>
      </c>
      <c r="C35" s="310" t="s">
        <v>42</v>
      </c>
      <c r="D35" s="56" t="s">
        <v>28</v>
      </c>
      <c r="E35" s="16">
        <v>1.14E-2</v>
      </c>
      <c r="F35" s="15">
        <f>E35*F29</f>
        <v>0.12426000000000001</v>
      </c>
      <c r="G35" s="365"/>
      <c r="H35" s="18">
        <f t="shared" ref="H35:H40" si="4">F35*G35</f>
        <v>0</v>
      </c>
      <c r="I35" s="18"/>
      <c r="J35" s="18"/>
      <c r="K35" s="18"/>
      <c r="L35" s="18"/>
      <c r="M35" s="17">
        <f t="shared" si="2"/>
        <v>0</v>
      </c>
    </row>
    <row r="36" spans="1:13" ht="22.5" x14ac:dyDescent="0.25">
      <c r="A36" s="414"/>
      <c r="B36" s="51" t="s">
        <v>43</v>
      </c>
      <c r="C36" s="310" t="s">
        <v>44</v>
      </c>
      <c r="D36" s="56" t="s">
        <v>28</v>
      </c>
      <c r="E36" s="16">
        <v>1.37E-2</v>
      </c>
      <c r="F36" s="15">
        <f>E36*F29</f>
        <v>0.14933000000000002</v>
      </c>
      <c r="G36" s="365"/>
      <c r="H36" s="18">
        <f t="shared" si="4"/>
        <v>0</v>
      </c>
      <c r="I36" s="18"/>
      <c r="J36" s="18"/>
      <c r="K36" s="18"/>
      <c r="L36" s="18"/>
      <c r="M36" s="17">
        <f t="shared" si="2"/>
        <v>0</v>
      </c>
    </row>
    <row r="37" spans="1:13" ht="22.5" x14ac:dyDescent="0.25">
      <c r="A37" s="414"/>
      <c r="B37" s="51" t="s">
        <v>45</v>
      </c>
      <c r="C37" s="26" t="s">
        <v>46</v>
      </c>
      <c r="D37" s="27" t="s">
        <v>28</v>
      </c>
      <c r="E37" s="29">
        <v>2.2000000000000001E-3</v>
      </c>
      <c r="F37" s="15">
        <f>E37*F30</f>
        <v>9.1795440000000006E-2</v>
      </c>
      <c r="G37" s="365"/>
      <c r="H37" s="18">
        <f t="shared" si="4"/>
        <v>0</v>
      </c>
      <c r="I37" s="18"/>
      <c r="J37" s="18"/>
      <c r="K37" s="18"/>
      <c r="L37" s="18"/>
      <c r="M37" s="17">
        <f t="shared" si="2"/>
        <v>0</v>
      </c>
    </row>
    <row r="38" spans="1:13" ht="22.5" x14ac:dyDescent="0.25">
      <c r="A38" s="414"/>
      <c r="B38" s="58" t="s">
        <v>47</v>
      </c>
      <c r="C38" s="310" t="s">
        <v>48</v>
      </c>
      <c r="D38" s="56" t="s">
        <v>49</v>
      </c>
      <c r="E38" s="29">
        <f>0.025*10</f>
        <v>0.25</v>
      </c>
      <c r="F38" s="15">
        <f>E38*F29</f>
        <v>2.7250000000000001</v>
      </c>
      <c r="G38" s="365"/>
      <c r="H38" s="18">
        <f t="shared" si="4"/>
        <v>0</v>
      </c>
      <c r="I38" s="18"/>
      <c r="J38" s="18"/>
      <c r="K38" s="18"/>
      <c r="L38" s="18"/>
      <c r="M38" s="17">
        <f t="shared" si="2"/>
        <v>0</v>
      </c>
    </row>
    <row r="39" spans="1:13" ht="30" x14ac:dyDescent="0.25">
      <c r="A39" s="414"/>
      <c r="B39" s="58" t="s">
        <v>50</v>
      </c>
      <c r="C39" s="63" t="s">
        <v>51</v>
      </c>
      <c r="D39" s="27" t="s">
        <v>49</v>
      </c>
      <c r="E39" s="29">
        <f>0.515</f>
        <v>0.51500000000000001</v>
      </c>
      <c r="F39" s="15">
        <f>E39*F29</f>
        <v>5.6135000000000002</v>
      </c>
      <c r="G39" s="365"/>
      <c r="H39" s="18">
        <f>F39*G39</f>
        <v>0</v>
      </c>
      <c r="I39" s="18"/>
      <c r="J39" s="18"/>
      <c r="K39" s="18"/>
      <c r="L39" s="18"/>
      <c r="M39" s="17">
        <f t="shared" si="2"/>
        <v>0</v>
      </c>
    </row>
    <row r="40" spans="1:13" x14ac:dyDescent="0.25">
      <c r="A40" s="415"/>
      <c r="B40" s="58"/>
      <c r="C40" s="310" t="s">
        <v>21</v>
      </c>
      <c r="D40" s="56" t="s">
        <v>20</v>
      </c>
      <c r="E40" s="16">
        <v>0.439</v>
      </c>
      <c r="F40" s="15">
        <f>E40*F29</f>
        <v>4.7850999999999999</v>
      </c>
      <c r="G40" s="365"/>
      <c r="H40" s="18">
        <f t="shared" si="4"/>
        <v>0</v>
      </c>
      <c r="I40" s="18"/>
      <c r="J40" s="18"/>
      <c r="K40" s="18"/>
      <c r="L40" s="18"/>
      <c r="M40" s="17">
        <f t="shared" si="2"/>
        <v>0</v>
      </c>
    </row>
    <row r="41" spans="1:13" ht="45" x14ac:dyDescent="0.3">
      <c r="A41" s="413">
        <v>10</v>
      </c>
      <c r="B41" s="321" t="s">
        <v>271</v>
      </c>
      <c r="C41" s="49" t="s">
        <v>52</v>
      </c>
      <c r="D41" s="308" t="s">
        <v>24</v>
      </c>
      <c r="E41" s="29"/>
      <c r="F41" s="98">
        <v>0.23268</v>
      </c>
      <c r="G41" s="17"/>
      <c r="H41" s="18"/>
      <c r="I41" s="18"/>
      <c r="J41" s="18"/>
      <c r="K41" s="18"/>
      <c r="L41" s="18"/>
      <c r="M41" s="17"/>
    </row>
    <row r="42" spans="1:13" x14ac:dyDescent="0.25">
      <c r="A42" s="414"/>
      <c r="B42" s="66"/>
      <c r="C42" s="20" t="s">
        <v>17</v>
      </c>
      <c r="D42" s="34" t="s">
        <v>18</v>
      </c>
      <c r="E42" s="29">
        <v>29.28</v>
      </c>
      <c r="F42" s="15">
        <f>F41*E42</f>
        <v>6.8128704000000004</v>
      </c>
      <c r="G42" s="17"/>
      <c r="H42" s="18"/>
      <c r="I42" s="363"/>
      <c r="J42" s="18">
        <f>F42*I42</f>
        <v>0</v>
      </c>
      <c r="K42" s="18"/>
      <c r="L42" s="18"/>
      <c r="M42" s="17">
        <f t="shared" si="2"/>
        <v>0</v>
      </c>
    </row>
    <row r="43" spans="1:13" ht="22.5" x14ac:dyDescent="0.25">
      <c r="A43" s="415"/>
      <c r="B43" s="67" t="s">
        <v>53</v>
      </c>
      <c r="C43" s="63" t="s">
        <v>54</v>
      </c>
      <c r="D43" s="27" t="s">
        <v>24</v>
      </c>
      <c r="E43" s="37">
        <v>1</v>
      </c>
      <c r="F43" s="15">
        <f>F41*E43</f>
        <v>0.23268</v>
      </c>
      <c r="G43" s="365"/>
      <c r="H43" s="17">
        <f t="shared" ref="H43" si="5">F43*G43</f>
        <v>0</v>
      </c>
      <c r="I43" s="264"/>
      <c r="J43" s="264"/>
      <c r="K43" s="264"/>
      <c r="L43" s="264"/>
      <c r="M43" s="17">
        <f t="shared" si="2"/>
        <v>0</v>
      </c>
    </row>
    <row r="44" spans="1:13" ht="60" x14ac:dyDescent="0.25">
      <c r="A44" s="413">
        <v>11</v>
      </c>
      <c r="B44" s="9" t="s">
        <v>290</v>
      </c>
      <c r="C44" s="9" t="s">
        <v>55</v>
      </c>
      <c r="D44" s="56" t="s">
        <v>56</v>
      </c>
      <c r="E44" s="70"/>
      <c r="F44" s="162">
        <v>30</v>
      </c>
      <c r="G44" s="71"/>
      <c r="H44" s="62"/>
      <c r="I44" s="62"/>
      <c r="J44" s="62"/>
      <c r="K44" s="62"/>
      <c r="L44" s="62"/>
      <c r="M44" s="17"/>
    </row>
    <row r="45" spans="1:13" x14ac:dyDescent="0.25">
      <c r="A45" s="414"/>
      <c r="B45" s="44"/>
      <c r="C45" s="13" t="s">
        <v>17</v>
      </c>
      <c r="D45" s="14" t="s">
        <v>18</v>
      </c>
      <c r="E45" s="16">
        <v>0.67679999999999996</v>
      </c>
      <c r="F45" s="15">
        <f>F44*E45</f>
        <v>20.303999999999998</v>
      </c>
      <c r="G45" s="17"/>
      <c r="H45" s="18"/>
      <c r="I45" s="363"/>
      <c r="J45" s="18">
        <f>F45*I45</f>
        <v>0</v>
      </c>
      <c r="K45" s="18"/>
      <c r="L45" s="18"/>
      <c r="M45" s="17">
        <f t="shared" si="2"/>
        <v>0</v>
      </c>
    </row>
    <row r="46" spans="1:13" x14ac:dyDescent="0.25">
      <c r="A46" s="414"/>
      <c r="B46" s="72"/>
      <c r="C46" s="13" t="s">
        <v>19</v>
      </c>
      <c r="D46" s="56" t="s">
        <v>20</v>
      </c>
      <c r="E46" s="16">
        <v>4.9099999999999998E-2</v>
      </c>
      <c r="F46" s="15">
        <f>F44*E46</f>
        <v>1.4729999999999999</v>
      </c>
      <c r="G46" s="17"/>
      <c r="H46" s="18"/>
      <c r="I46" s="18"/>
      <c r="J46" s="18"/>
      <c r="K46" s="363"/>
      <c r="L46" s="18">
        <f>F46*K46</f>
        <v>0</v>
      </c>
      <c r="M46" s="17">
        <f t="shared" si="2"/>
        <v>0</v>
      </c>
    </row>
    <row r="47" spans="1:13" ht="22.5" x14ac:dyDescent="0.25">
      <c r="A47" s="414"/>
      <c r="B47" s="73" t="s">
        <v>57</v>
      </c>
      <c r="C47" s="310" t="s">
        <v>58</v>
      </c>
      <c r="D47" s="56" t="s">
        <v>24</v>
      </c>
      <c r="E47" s="16">
        <v>4.4999999999999997E-3</v>
      </c>
      <c r="F47" s="15">
        <f>F44*E47</f>
        <v>0.13499999999999998</v>
      </c>
      <c r="G47" s="365"/>
      <c r="H47" s="18">
        <f>G47*F47</f>
        <v>0</v>
      </c>
      <c r="I47" s="18"/>
      <c r="J47" s="18"/>
      <c r="K47" s="18"/>
      <c r="L47" s="18"/>
      <c r="M47" s="17">
        <f t="shared" si="2"/>
        <v>0</v>
      </c>
    </row>
    <row r="48" spans="1:13" ht="22.5" x14ac:dyDescent="0.25">
      <c r="A48" s="414"/>
      <c r="B48" s="73" t="s">
        <v>235</v>
      </c>
      <c r="C48" s="310" t="s">
        <v>236</v>
      </c>
      <c r="D48" s="56" t="s">
        <v>28</v>
      </c>
      <c r="E48" s="16">
        <v>7.4999999999999997E-3</v>
      </c>
      <c r="F48" s="15">
        <f>E48*F44</f>
        <v>0.22499999999999998</v>
      </c>
      <c r="G48" s="365"/>
      <c r="H48" s="18">
        <f>F48*G48</f>
        <v>0</v>
      </c>
      <c r="I48" s="18"/>
      <c r="J48" s="18"/>
      <c r="K48" s="18"/>
      <c r="L48" s="18"/>
      <c r="M48" s="17">
        <f t="shared" si="2"/>
        <v>0</v>
      </c>
    </row>
    <row r="49" spans="1:13" x14ac:dyDescent="0.25">
      <c r="A49" s="415"/>
      <c r="B49" s="72"/>
      <c r="C49" s="310" t="s">
        <v>21</v>
      </c>
      <c r="D49" s="56" t="s">
        <v>20</v>
      </c>
      <c r="E49" s="16">
        <v>0.26500000000000001</v>
      </c>
      <c r="F49" s="15">
        <f>F44*E49</f>
        <v>7.95</v>
      </c>
      <c r="G49" s="365"/>
      <c r="H49" s="18">
        <f>G49*F49</f>
        <v>0</v>
      </c>
      <c r="I49" s="18"/>
      <c r="J49" s="18"/>
      <c r="K49" s="18"/>
      <c r="L49" s="18"/>
      <c r="M49" s="17">
        <f t="shared" si="2"/>
        <v>0</v>
      </c>
    </row>
    <row r="50" spans="1:13" ht="45" x14ac:dyDescent="0.25">
      <c r="A50" s="413">
        <v>12</v>
      </c>
      <c r="B50" s="9" t="s">
        <v>275</v>
      </c>
      <c r="C50" s="49" t="s">
        <v>64</v>
      </c>
      <c r="D50" s="308" t="s">
        <v>56</v>
      </c>
      <c r="E50" s="29"/>
      <c r="F50" s="98">
        <v>5</v>
      </c>
      <c r="G50" s="17"/>
      <c r="H50" s="18"/>
      <c r="I50" s="18"/>
      <c r="J50" s="18"/>
      <c r="K50" s="18"/>
      <c r="L50" s="18"/>
      <c r="M50" s="17"/>
    </row>
    <row r="51" spans="1:13" x14ac:dyDescent="0.25">
      <c r="A51" s="414"/>
      <c r="B51" s="51"/>
      <c r="C51" s="20" t="s">
        <v>17</v>
      </c>
      <c r="D51" s="34" t="s">
        <v>18</v>
      </c>
      <c r="E51" s="29">
        <v>8.2799999999999994</v>
      </c>
      <c r="F51" s="15">
        <f>F50*E51</f>
        <v>41.4</v>
      </c>
      <c r="G51" s="17"/>
      <c r="H51" s="18"/>
      <c r="I51" s="363"/>
      <c r="J51" s="18">
        <f>F51*I51</f>
        <v>0</v>
      </c>
      <c r="K51" s="18"/>
      <c r="L51" s="18"/>
      <c r="M51" s="17">
        <f t="shared" si="2"/>
        <v>0</v>
      </c>
    </row>
    <row r="52" spans="1:13" ht="22.5" x14ac:dyDescent="0.25">
      <c r="A52" s="414"/>
      <c r="B52" s="51" t="s">
        <v>65</v>
      </c>
      <c r="C52" s="310" t="s">
        <v>66</v>
      </c>
      <c r="D52" s="27" t="s">
        <v>28</v>
      </c>
      <c r="E52" s="29">
        <f>10.1/100</f>
        <v>0.10099999999999999</v>
      </c>
      <c r="F52" s="15">
        <f>F50*E52</f>
        <v>0.505</v>
      </c>
      <c r="G52" s="365"/>
      <c r="H52" s="57">
        <f>F52*G52</f>
        <v>0</v>
      </c>
      <c r="I52" s="18"/>
      <c r="J52" s="18"/>
      <c r="K52" s="18"/>
      <c r="L52" s="18"/>
      <c r="M52" s="17">
        <f t="shared" si="2"/>
        <v>0</v>
      </c>
    </row>
    <row r="53" spans="1:13" x14ac:dyDescent="0.25">
      <c r="A53" s="414"/>
      <c r="B53" s="58"/>
      <c r="C53" s="309" t="s">
        <v>19</v>
      </c>
      <c r="D53" s="53" t="s">
        <v>20</v>
      </c>
      <c r="E53" s="29">
        <v>1.1532</v>
      </c>
      <c r="F53" s="15">
        <f>E53*F50</f>
        <v>5.766</v>
      </c>
      <c r="G53" s="17"/>
      <c r="H53" s="57"/>
      <c r="I53" s="18"/>
      <c r="J53" s="18"/>
      <c r="K53" s="364"/>
      <c r="L53" s="18">
        <f>F53*K53</f>
        <v>0</v>
      </c>
      <c r="M53" s="17">
        <f t="shared" si="2"/>
        <v>0</v>
      </c>
    </row>
    <row r="54" spans="1:13" ht="30" x14ac:dyDescent="0.25">
      <c r="A54" s="414"/>
      <c r="B54" s="51" t="s">
        <v>239</v>
      </c>
      <c r="C54" s="63" t="s">
        <v>67</v>
      </c>
      <c r="D54" s="27" t="s">
        <v>28</v>
      </c>
      <c r="E54" s="28">
        <v>0.22</v>
      </c>
      <c r="F54" s="15">
        <f>F50*E54</f>
        <v>1.1000000000000001</v>
      </c>
      <c r="G54" s="365"/>
      <c r="H54" s="57">
        <f>F54*G54</f>
        <v>0</v>
      </c>
      <c r="I54" s="18"/>
      <c r="J54" s="18"/>
      <c r="K54" s="18"/>
      <c r="L54" s="18"/>
      <c r="M54" s="17">
        <f t="shared" si="2"/>
        <v>0</v>
      </c>
    </row>
    <row r="55" spans="1:13" ht="22.5" x14ac:dyDescent="0.25">
      <c r="A55" s="414"/>
      <c r="B55" s="51" t="s">
        <v>240</v>
      </c>
      <c r="C55" s="63" t="s">
        <v>68</v>
      </c>
      <c r="D55" s="27" t="s">
        <v>28</v>
      </c>
      <c r="E55" s="29">
        <f>2/100</f>
        <v>0.02</v>
      </c>
      <c r="F55" s="15">
        <f>E55*F50</f>
        <v>0.1</v>
      </c>
      <c r="G55" s="365"/>
      <c r="H55" s="18">
        <f>F55*G55</f>
        <v>0</v>
      </c>
      <c r="I55" s="18"/>
      <c r="J55" s="18"/>
      <c r="K55" s="18"/>
      <c r="L55" s="18"/>
      <c r="M55" s="17">
        <f t="shared" si="2"/>
        <v>0</v>
      </c>
    </row>
    <row r="56" spans="1:13" ht="22.5" x14ac:dyDescent="0.25">
      <c r="A56" s="414"/>
      <c r="B56" s="58" t="s">
        <v>69</v>
      </c>
      <c r="C56" s="310" t="s">
        <v>70</v>
      </c>
      <c r="D56" s="56" t="s">
        <v>24</v>
      </c>
      <c r="E56" s="29">
        <f>0.49/100</f>
        <v>4.8999999999999998E-3</v>
      </c>
      <c r="F56" s="15">
        <f>E56*F50</f>
        <v>2.4500000000000001E-2</v>
      </c>
      <c r="G56" s="365"/>
      <c r="H56" s="57">
        <f t="shared" ref="H56:H57" si="6">F56*G56</f>
        <v>0</v>
      </c>
      <c r="I56" s="18"/>
      <c r="J56" s="18"/>
      <c r="K56" s="18"/>
      <c r="L56" s="18"/>
      <c r="M56" s="17">
        <f t="shared" si="2"/>
        <v>0</v>
      </c>
    </row>
    <row r="57" spans="1:13" x14ac:dyDescent="0.25">
      <c r="A57" s="415"/>
      <c r="B57" s="58"/>
      <c r="C57" s="310" t="s">
        <v>21</v>
      </c>
      <c r="D57" s="56" t="s">
        <v>20</v>
      </c>
      <c r="E57" s="16">
        <f>9.09/100</f>
        <v>9.0899999999999995E-2</v>
      </c>
      <c r="F57" s="15">
        <f>E57*F50</f>
        <v>0.45449999999999996</v>
      </c>
      <c r="G57" s="365"/>
      <c r="H57" s="18">
        <f t="shared" si="6"/>
        <v>0</v>
      </c>
      <c r="I57" s="18"/>
      <c r="J57" s="18"/>
      <c r="K57" s="18"/>
      <c r="L57" s="18"/>
      <c r="M57" s="17">
        <f t="shared" si="2"/>
        <v>0</v>
      </c>
    </row>
    <row r="58" spans="1:13" ht="30" x14ac:dyDescent="0.25">
      <c r="A58" s="413">
        <v>13</v>
      </c>
      <c r="B58" s="9" t="s">
        <v>276</v>
      </c>
      <c r="C58" s="49" t="s">
        <v>71</v>
      </c>
      <c r="D58" s="308" t="s">
        <v>56</v>
      </c>
      <c r="E58" s="29"/>
      <c r="F58" s="98">
        <v>5.2</v>
      </c>
      <c r="G58" s="17"/>
      <c r="H58" s="18"/>
      <c r="I58" s="18"/>
      <c r="J58" s="18"/>
      <c r="K58" s="18"/>
      <c r="L58" s="18"/>
      <c r="M58" s="17"/>
    </row>
    <row r="59" spans="1:13" x14ac:dyDescent="0.25">
      <c r="A59" s="414"/>
      <c r="B59" s="51"/>
      <c r="C59" s="20" t="s">
        <v>17</v>
      </c>
      <c r="D59" s="34" t="s">
        <v>18</v>
      </c>
      <c r="E59" s="29">
        <v>10.68</v>
      </c>
      <c r="F59" s="15">
        <f>F58*E59</f>
        <v>55.536000000000001</v>
      </c>
      <c r="G59" s="17"/>
      <c r="H59" s="18"/>
      <c r="I59" s="363"/>
      <c r="J59" s="18">
        <f>F59*I59</f>
        <v>0</v>
      </c>
      <c r="K59" s="18"/>
      <c r="L59" s="18"/>
      <c r="M59" s="17">
        <f t="shared" si="2"/>
        <v>0</v>
      </c>
    </row>
    <row r="60" spans="1:13" ht="22.5" x14ac:dyDescent="0.25">
      <c r="A60" s="414"/>
      <c r="B60" s="51" t="s">
        <v>65</v>
      </c>
      <c r="C60" s="310" t="s">
        <v>66</v>
      </c>
      <c r="D60" s="27" t="s">
        <v>28</v>
      </c>
      <c r="E60" s="29">
        <f>3.6/100</f>
        <v>3.6000000000000004E-2</v>
      </c>
      <c r="F60" s="15">
        <f>F58*E60</f>
        <v>0.18720000000000003</v>
      </c>
      <c r="G60" s="365"/>
      <c r="H60" s="18">
        <f>F60*G60</f>
        <v>0</v>
      </c>
      <c r="I60" s="18"/>
      <c r="J60" s="18"/>
      <c r="K60" s="18"/>
      <c r="L60" s="18"/>
      <c r="M60" s="17">
        <f t="shared" si="2"/>
        <v>0</v>
      </c>
    </row>
    <row r="61" spans="1:13" x14ac:dyDescent="0.25">
      <c r="A61" s="414"/>
      <c r="B61" s="58"/>
      <c r="C61" s="309" t="s">
        <v>19</v>
      </c>
      <c r="D61" s="53" t="s">
        <v>20</v>
      </c>
      <c r="E61" s="29">
        <v>0.156</v>
      </c>
      <c r="F61" s="15">
        <f>E61*F58</f>
        <v>0.81120000000000003</v>
      </c>
      <c r="G61" s="17"/>
      <c r="H61" s="18"/>
      <c r="I61" s="18"/>
      <c r="J61" s="18"/>
      <c r="K61" s="364"/>
      <c r="L61" s="18">
        <f>F61*K61</f>
        <v>0</v>
      </c>
      <c r="M61" s="17">
        <f t="shared" si="2"/>
        <v>0</v>
      </c>
    </row>
    <row r="62" spans="1:13" ht="30" x14ac:dyDescent="0.25">
      <c r="A62" s="414"/>
      <c r="B62" s="51" t="s">
        <v>72</v>
      </c>
      <c r="C62" s="63" t="s">
        <v>73</v>
      </c>
      <c r="D62" s="27" t="s">
        <v>28</v>
      </c>
      <c r="E62" s="28">
        <v>0.22</v>
      </c>
      <c r="F62" s="15">
        <f>F58*E62</f>
        <v>1.1440000000000001</v>
      </c>
      <c r="G62" s="365"/>
      <c r="H62" s="57">
        <f>F62*G62</f>
        <v>0</v>
      </c>
      <c r="I62" s="18"/>
      <c r="J62" s="18"/>
      <c r="K62" s="18"/>
      <c r="L62" s="18"/>
      <c r="M62" s="17">
        <f t="shared" si="2"/>
        <v>0</v>
      </c>
    </row>
    <row r="63" spans="1:13" ht="22.5" x14ac:dyDescent="0.25">
      <c r="A63" s="414"/>
      <c r="B63" s="58" t="s">
        <v>74</v>
      </c>
      <c r="C63" s="310" t="s">
        <v>75</v>
      </c>
      <c r="D63" s="56" t="s">
        <v>49</v>
      </c>
      <c r="E63" s="29">
        <v>0.5</v>
      </c>
      <c r="F63" s="15">
        <f>F58*E63</f>
        <v>2.6</v>
      </c>
      <c r="G63" s="365"/>
      <c r="H63" s="18">
        <f t="shared" ref="H63:H64" si="7">F63*G63</f>
        <v>0</v>
      </c>
      <c r="I63" s="18"/>
      <c r="J63" s="18"/>
      <c r="K63" s="18"/>
      <c r="L63" s="18"/>
      <c r="M63" s="17">
        <f t="shared" si="2"/>
        <v>0</v>
      </c>
    </row>
    <row r="64" spans="1:13" x14ac:dyDescent="0.25">
      <c r="A64" s="415"/>
      <c r="B64" s="58"/>
      <c r="C64" s="310" t="s">
        <v>21</v>
      </c>
      <c r="D64" s="56" t="s">
        <v>20</v>
      </c>
      <c r="E64" s="16">
        <f>10/100</f>
        <v>0.1</v>
      </c>
      <c r="F64" s="15">
        <f>E64*F58</f>
        <v>0.52</v>
      </c>
      <c r="G64" s="365"/>
      <c r="H64" s="18">
        <f t="shared" si="7"/>
        <v>0</v>
      </c>
      <c r="I64" s="18"/>
      <c r="J64" s="18"/>
      <c r="K64" s="18"/>
      <c r="L64" s="18"/>
      <c r="M64" s="17">
        <f t="shared" si="2"/>
        <v>0</v>
      </c>
    </row>
    <row r="65" spans="1:13" ht="40.5" x14ac:dyDescent="0.25">
      <c r="A65" s="413">
        <v>14</v>
      </c>
      <c r="B65" s="75" t="s">
        <v>291</v>
      </c>
      <c r="C65" s="76" t="s">
        <v>76</v>
      </c>
      <c r="D65" s="77" t="s">
        <v>1</v>
      </c>
      <c r="E65" s="78"/>
      <c r="F65" s="268">
        <f>18.4*4.71/1000</f>
        <v>8.6663999999999991E-2</v>
      </c>
      <c r="G65" s="160"/>
      <c r="H65" s="158"/>
      <c r="I65" s="161"/>
      <c r="J65" s="267"/>
      <c r="K65" s="161"/>
      <c r="L65" s="267"/>
      <c r="M65" s="160"/>
    </row>
    <row r="66" spans="1:13" ht="15.75" x14ac:dyDescent="0.25">
      <c r="A66" s="414"/>
      <c r="B66" s="80"/>
      <c r="C66" s="20" t="s">
        <v>17</v>
      </c>
      <c r="D66" s="34" t="s">
        <v>18</v>
      </c>
      <c r="E66" s="80">
        <v>37.68</v>
      </c>
      <c r="F66" s="160">
        <f>F65*E66</f>
        <v>3.2654995199999997</v>
      </c>
      <c r="G66" s="160"/>
      <c r="H66" s="268"/>
      <c r="I66" s="366"/>
      <c r="J66" s="160">
        <f>F66*I66</f>
        <v>0</v>
      </c>
      <c r="K66" s="161"/>
      <c r="L66" s="161"/>
      <c r="M66" s="160">
        <f>H66+J66+L66</f>
        <v>0</v>
      </c>
    </row>
    <row r="67" spans="1:13" ht="15.75" x14ac:dyDescent="0.25">
      <c r="A67" s="414"/>
      <c r="B67" s="80"/>
      <c r="C67" s="84" t="s">
        <v>77</v>
      </c>
      <c r="D67" s="56" t="s">
        <v>20</v>
      </c>
      <c r="E67" s="80">
        <v>0.44400000000000001</v>
      </c>
      <c r="F67" s="160">
        <f>E67*F65</f>
        <v>3.8478815999999999E-2</v>
      </c>
      <c r="G67" s="160"/>
      <c r="H67" s="161"/>
      <c r="I67" s="161"/>
      <c r="J67" s="161"/>
      <c r="K67" s="367"/>
      <c r="L67" s="160">
        <f>K67*F67</f>
        <v>0</v>
      </c>
      <c r="M67" s="160">
        <f>H67+J67+L67</f>
        <v>0</v>
      </c>
    </row>
    <row r="68" spans="1:13" ht="47.25" x14ac:dyDescent="0.25">
      <c r="A68" s="414"/>
      <c r="B68" s="80" t="s">
        <v>245</v>
      </c>
      <c r="C68" s="84" t="s">
        <v>279</v>
      </c>
      <c r="D68" s="85" t="s">
        <v>24</v>
      </c>
      <c r="E68" s="80">
        <v>1</v>
      </c>
      <c r="F68" s="160">
        <f>F65*E68</f>
        <v>8.6663999999999991E-2</v>
      </c>
      <c r="G68" s="368"/>
      <c r="H68" s="160">
        <f>G68*F68</f>
        <v>0</v>
      </c>
      <c r="I68" s="161"/>
      <c r="J68" s="161"/>
      <c r="K68" s="161"/>
      <c r="L68" s="161"/>
      <c r="M68" s="160">
        <f t="shared" ref="M68:M69" si="8">H68+J68+L68</f>
        <v>0</v>
      </c>
    </row>
    <row r="69" spans="1:13" ht="15.75" x14ac:dyDescent="0.25">
      <c r="A69" s="415"/>
      <c r="B69" s="80"/>
      <c r="C69" s="310" t="s">
        <v>21</v>
      </c>
      <c r="D69" s="56" t="s">
        <v>20</v>
      </c>
      <c r="E69" s="80">
        <v>28.9</v>
      </c>
      <c r="F69" s="160">
        <f>E69*F65</f>
        <v>2.5045895999999996</v>
      </c>
      <c r="G69" s="368"/>
      <c r="H69" s="160">
        <f>G69*F69</f>
        <v>0</v>
      </c>
      <c r="I69" s="161"/>
      <c r="J69" s="161"/>
      <c r="K69" s="161"/>
      <c r="L69" s="161"/>
      <c r="M69" s="160">
        <f t="shared" si="8"/>
        <v>0</v>
      </c>
    </row>
    <row r="70" spans="1:13" ht="31.5" x14ac:dyDescent="0.25">
      <c r="A70" s="416">
        <v>15</v>
      </c>
      <c r="B70" s="75" t="s">
        <v>280</v>
      </c>
      <c r="C70" s="76" t="s">
        <v>0</v>
      </c>
      <c r="D70" s="77" t="s">
        <v>1</v>
      </c>
      <c r="E70" s="78"/>
      <c r="F70" s="268">
        <f>F65</f>
        <v>8.6663999999999991E-2</v>
      </c>
      <c r="G70" s="160"/>
      <c r="H70" s="158"/>
      <c r="I70" s="161"/>
      <c r="J70" s="267"/>
      <c r="K70" s="161"/>
      <c r="L70" s="267"/>
      <c r="M70" s="160"/>
    </row>
    <row r="71" spans="1:13" ht="15.75" x14ac:dyDescent="0.25">
      <c r="A71" s="417"/>
      <c r="B71" s="80"/>
      <c r="C71" s="84" t="s">
        <v>78</v>
      </c>
      <c r="D71" s="85" t="s">
        <v>79</v>
      </c>
      <c r="E71" s="80">
        <v>4.6399999999999997</v>
      </c>
      <c r="F71" s="160">
        <f>F70*E71</f>
        <v>0.40212095999999992</v>
      </c>
      <c r="G71" s="160"/>
      <c r="H71" s="268"/>
      <c r="I71" s="366"/>
      <c r="J71" s="160">
        <f>F71*I71</f>
        <v>0</v>
      </c>
      <c r="K71" s="161"/>
      <c r="L71" s="161"/>
      <c r="M71" s="160">
        <f>H71+J71+L71</f>
        <v>0</v>
      </c>
    </row>
    <row r="72" spans="1:13" ht="15.75" x14ac:dyDescent="0.25">
      <c r="A72" s="417"/>
      <c r="B72" s="165" t="s">
        <v>80</v>
      </c>
      <c r="C72" s="84" t="s">
        <v>81</v>
      </c>
      <c r="D72" s="85" t="s">
        <v>49</v>
      </c>
      <c r="E72" s="80">
        <v>2</v>
      </c>
      <c r="F72" s="160">
        <f>F70*E72</f>
        <v>0.17332799999999998</v>
      </c>
      <c r="G72" s="368"/>
      <c r="H72" s="160">
        <f>G72*F72</f>
        <v>0</v>
      </c>
      <c r="I72" s="161"/>
      <c r="J72" s="161"/>
      <c r="K72" s="161"/>
      <c r="L72" s="161"/>
      <c r="M72" s="160">
        <f t="shared" ref="M72:M73" si="9">H72+J72+L72</f>
        <v>0</v>
      </c>
    </row>
    <row r="73" spans="1:13" ht="27" x14ac:dyDescent="0.25">
      <c r="A73" s="418"/>
      <c r="B73" s="165" t="s">
        <v>82</v>
      </c>
      <c r="C73" s="84" t="s">
        <v>83</v>
      </c>
      <c r="D73" s="85" t="s">
        <v>49</v>
      </c>
      <c r="E73" s="80">
        <v>4</v>
      </c>
      <c r="F73" s="160">
        <f>F70*E73</f>
        <v>0.34665599999999996</v>
      </c>
      <c r="G73" s="368"/>
      <c r="H73" s="160">
        <f>G73*F73</f>
        <v>0</v>
      </c>
      <c r="I73" s="161"/>
      <c r="J73" s="161"/>
      <c r="K73" s="161"/>
      <c r="L73" s="161"/>
      <c r="M73" s="160">
        <f t="shared" si="9"/>
        <v>0</v>
      </c>
    </row>
    <row r="74" spans="1:13" x14ac:dyDescent="0.25">
      <c r="A74" s="117"/>
      <c r="B74" s="118"/>
      <c r="C74" s="119" t="s">
        <v>11</v>
      </c>
      <c r="D74" s="120"/>
      <c r="E74" s="120"/>
      <c r="F74" s="121"/>
      <c r="G74" s="122"/>
      <c r="H74" s="123">
        <f>SUM(H9:H73)</f>
        <v>0</v>
      </c>
      <c r="I74" s="124"/>
      <c r="J74" s="123">
        <f>SUM(J9:J73)</f>
        <v>0</v>
      </c>
      <c r="K74" s="122"/>
      <c r="L74" s="123">
        <f>SUM(L9:L73)</f>
        <v>0</v>
      </c>
      <c r="M74" s="123">
        <f>SUM(M9:M73)</f>
        <v>0</v>
      </c>
    </row>
    <row r="75" spans="1:13" ht="18" x14ac:dyDescent="0.25">
      <c r="A75" s="272"/>
      <c r="B75" s="404" t="s">
        <v>151</v>
      </c>
      <c r="C75" s="404"/>
      <c r="D75" s="404"/>
      <c r="E75" s="404"/>
      <c r="F75" s="182"/>
      <c r="G75" s="273"/>
      <c r="H75" s="184"/>
      <c r="I75" s="274"/>
      <c r="J75" s="184"/>
      <c r="K75" s="273"/>
      <c r="L75" s="184"/>
      <c r="M75" s="186"/>
    </row>
    <row r="76" spans="1:13" ht="63" x14ac:dyDescent="0.25">
      <c r="A76" s="419">
        <v>1</v>
      </c>
      <c r="B76" s="265" t="s">
        <v>294</v>
      </c>
      <c r="C76" s="265" t="s">
        <v>103</v>
      </c>
      <c r="D76" s="266" t="s">
        <v>1</v>
      </c>
      <c r="E76" s="158"/>
      <c r="F76" s="268">
        <v>0.58599999999999997</v>
      </c>
      <c r="G76" s="160"/>
      <c r="H76" s="158"/>
      <c r="I76" s="161"/>
      <c r="J76" s="267"/>
      <c r="K76" s="161"/>
      <c r="L76" s="267"/>
      <c r="M76" s="160"/>
    </row>
    <row r="77" spans="1:13" ht="15.75" x14ac:dyDescent="0.25">
      <c r="A77" s="420"/>
      <c r="B77" s="161"/>
      <c r="C77" s="275" t="s">
        <v>17</v>
      </c>
      <c r="D77" s="14" t="s">
        <v>18</v>
      </c>
      <c r="E77" s="160">
        <v>64.558000000000007</v>
      </c>
      <c r="F77" s="160">
        <f>F76*E77</f>
        <v>37.830988000000005</v>
      </c>
      <c r="G77" s="160"/>
      <c r="H77" s="268"/>
      <c r="I77" s="366"/>
      <c r="J77" s="160">
        <f>F77*I77</f>
        <v>0</v>
      </c>
      <c r="K77" s="161"/>
      <c r="L77" s="161"/>
      <c r="M77" s="160">
        <f>H77+J77+L77</f>
        <v>0</v>
      </c>
    </row>
    <row r="78" spans="1:13" ht="31.5" x14ac:dyDescent="0.25">
      <c r="A78" s="420"/>
      <c r="B78" s="161" t="s">
        <v>248</v>
      </c>
      <c r="C78" s="161" t="s">
        <v>298</v>
      </c>
      <c r="D78" s="14" t="s">
        <v>106</v>
      </c>
      <c r="E78" s="161">
        <v>0.42</v>
      </c>
      <c r="F78" s="160">
        <f>F76*E78</f>
        <v>0.24611999999999998</v>
      </c>
      <c r="G78" s="161"/>
      <c r="H78" s="158"/>
      <c r="I78" s="161"/>
      <c r="J78" s="160"/>
      <c r="K78" s="367"/>
      <c r="L78" s="160">
        <f>F78*K78</f>
        <v>0</v>
      </c>
      <c r="M78" s="160">
        <f>H78+J78+L78</f>
        <v>0</v>
      </c>
    </row>
    <row r="79" spans="1:13" ht="15.75" x14ac:dyDescent="0.25">
      <c r="A79" s="420"/>
      <c r="B79" s="161"/>
      <c r="C79" s="269" t="s">
        <v>107</v>
      </c>
      <c r="D79" s="56" t="s">
        <v>20</v>
      </c>
      <c r="E79" s="161">
        <v>22.08</v>
      </c>
      <c r="F79" s="160">
        <f>E79*F76</f>
        <v>12.938879999999997</v>
      </c>
      <c r="G79" s="160"/>
      <c r="H79" s="161"/>
      <c r="I79" s="161"/>
      <c r="J79" s="161"/>
      <c r="K79" s="367"/>
      <c r="L79" s="160">
        <f>K79*F79</f>
        <v>0</v>
      </c>
      <c r="M79" s="160">
        <f>H79+J79+L79</f>
        <v>0</v>
      </c>
    </row>
    <row r="80" spans="1:13" ht="31.5" x14ac:dyDescent="0.25">
      <c r="A80" s="420"/>
      <c r="B80" s="161" t="s">
        <v>250</v>
      </c>
      <c r="C80" s="269" t="s">
        <v>109</v>
      </c>
      <c r="D80" s="270" t="s">
        <v>110</v>
      </c>
      <c r="E80" s="161" t="s">
        <v>111</v>
      </c>
      <c r="F80" s="160">
        <v>38</v>
      </c>
      <c r="G80" s="368"/>
      <c r="H80" s="161">
        <f t="shared" ref="H80:H82" si="10">G80*F80</f>
        <v>0</v>
      </c>
      <c r="I80" s="161"/>
      <c r="J80" s="161"/>
      <c r="K80" s="161"/>
      <c r="L80" s="161"/>
      <c r="M80" s="160">
        <f t="shared" ref="M80:M83" si="11">H80+J80+L80</f>
        <v>0</v>
      </c>
    </row>
    <row r="81" spans="1:13" ht="31.5" x14ac:dyDescent="0.25">
      <c r="A81" s="420"/>
      <c r="B81" s="161" t="s">
        <v>251</v>
      </c>
      <c r="C81" s="269" t="s">
        <v>113</v>
      </c>
      <c r="D81" s="270" t="s">
        <v>110</v>
      </c>
      <c r="E81" s="161" t="s">
        <v>111</v>
      </c>
      <c r="F81" s="160">
        <v>53</v>
      </c>
      <c r="G81" s="368"/>
      <c r="H81" s="161">
        <f t="shared" si="10"/>
        <v>0</v>
      </c>
      <c r="I81" s="161"/>
      <c r="J81" s="161"/>
      <c r="K81" s="161"/>
      <c r="L81" s="161"/>
      <c r="M81" s="160">
        <f t="shared" si="11"/>
        <v>0</v>
      </c>
    </row>
    <row r="82" spans="1:13" ht="15.75" x14ac:dyDescent="0.25">
      <c r="A82" s="420"/>
      <c r="B82" s="161" t="s">
        <v>299</v>
      </c>
      <c r="C82" s="269" t="s">
        <v>253</v>
      </c>
      <c r="D82" s="56" t="s">
        <v>49</v>
      </c>
      <c r="E82" s="161">
        <v>24.4</v>
      </c>
      <c r="F82" s="160">
        <f>F76*E82</f>
        <v>14.298399999999999</v>
      </c>
      <c r="G82" s="368"/>
      <c r="H82" s="160">
        <f t="shared" si="10"/>
        <v>0</v>
      </c>
      <c r="I82" s="161"/>
      <c r="J82" s="161"/>
      <c r="K82" s="161"/>
      <c r="L82" s="161"/>
      <c r="M82" s="160">
        <f t="shared" si="11"/>
        <v>0</v>
      </c>
    </row>
    <row r="83" spans="1:13" ht="15.75" x14ac:dyDescent="0.25">
      <c r="A83" s="421"/>
      <c r="B83" s="161"/>
      <c r="C83" s="127" t="s">
        <v>21</v>
      </c>
      <c r="D83" s="56" t="s">
        <v>20</v>
      </c>
      <c r="E83" s="161">
        <v>2.78</v>
      </c>
      <c r="F83" s="160">
        <f>E83*F76</f>
        <v>1.6290799999999999</v>
      </c>
      <c r="G83" s="368"/>
      <c r="H83" s="160">
        <f>G83*F83</f>
        <v>0</v>
      </c>
      <c r="I83" s="161"/>
      <c r="J83" s="161"/>
      <c r="K83" s="161"/>
      <c r="L83" s="161"/>
      <c r="M83" s="160">
        <f t="shared" si="11"/>
        <v>0</v>
      </c>
    </row>
    <row r="84" spans="1:13" ht="47.25" x14ac:dyDescent="0.25">
      <c r="A84" s="419">
        <v>2</v>
      </c>
      <c r="B84" s="276" t="s">
        <v>295</v>
      </c>
      <c r="C84" s="277" t="s">
        <v>117</v>
      </c>
      <c r="D84" s="158" t="s">
        <v>139</v>
      </c>
      <c r="E84" s="70"/>
      <c r="F84" s="162">
        <f>(38*0.32+53*0.24)/100</f>
        <v>0.24879999999999999</v>
      </c>
      <c r="G84" s="129"/>
      <c r="H84" s="129"/>
      <c r="I84" s="129"/>
      <c r="J84" s="129"/>
      <c r="K84" s="129"/>
      <c r="L84" s="129"/>
      <c r="M84" s="293"/>
    </row>
    <row r="85" spans="1:13" ht="15.75" x14ac:dyDescent="0.25">
      <c r="A85" s="420"/>
      <c r="B85" s="216"/>
      <c r="C85" s="275" t="s">
        <v>17</v>
      </c>
      <c r="D85" s="14" t="s">
        <v>18</v>
      </c>
      <c r="E85" s="161">
        <v>81.599999999999994</v>
      </c>
      <c r="F85" s="160">
        <f>F84*E85</f>
        <v>20.302079999999997</v>
      </c>
      <c r="G85" s="160"/>
      <c r="H85" s="268"/>
      <c r="I85" s="366"/>
      <c r="J85" s="160">
        <f>F85*I85</f>
        <v>0</v>
      </c>
      <c r="K85" s="161"/>
      <c r="L85" s="161"/>
      <c r="M85" s="160">
        <f>H85+J85+L85</f>
        <v>0</v>
      </c>
    </row>
    <row r="86" spans="1:13" ht="15.75" x14ac:dyDescent="0.25">
      <c r="A86" s="420"/>
      <c r="B86" s="216"/>
      <c r="C86" s="269" t="s">
        <v>107</v>
      </c>
      <c r="D86" s="161" t="s">
        <v>119</v>
      </c>
      <c r="E86" s="15">
        <v>3.5999999999999997E-2</v>
      </c>
      <c r="F86" s="15">
        <f>F84*E86</f>
        <v>8.9567999999999991E-3</v>
      </c>
      <c r="G86" s="278"/>
      <c r="H86" s="278"/>
      <c r="I86" s="278"/>
      <c r="J86" s="278"/>
      <c r="K86" s="369"/>
      <c r="L86" s="278">
        <f>F86*K86</f>
        <v>0</v>
      </c>
      <c r="M86" s="17">
        <f t="shared" ref="M86:M88" si="12">L86+J86+H86</f>
        <v>0</v>
      </c>
    </row>
    <row r="87" spans="1:13" ht="15.75" x14ac:dyDescent="0.25">
      <c r="A87" s="420"/>
      <c r="B87" s="161" t="s">
        <v>120</v>
      </c>
      <c r="C87" s="269" t="s">
        <v>121</v>
      </c>
      <c r="D87" s="161" t="s">
        <v>122</v>
      </c>
      <c r="E87" s="15">
        <v>25.3</v>
      </c>
      <c r="F87" s="15">
        <f>F84*E87</f>
        <v>6.2946400000000002</v>
      </c>
      <c r="G87" s="369"/>
      <c r="H87" s="278">
        <f>F87*G87</f>
        <v>0</v>
      </c>
      <c r="I87" s="278"/>
      <c r="J87" s="278"/>
      <c r="K87" s="278"/>
      <c r="L87" s="278"/>
      <c r="M87" s="17">
        <f t="shared" si="12"/>
        <v>0</v>
      </c>
    </row>
    <row r="88" spans="1:13" ht="15.75" x14ac:dyDescent="0.25">
      <c r="A88" s="420"/>
      <c r="B88" s="161" t="s">
        <v>123</v>
      </c>
      <c r="C88" s="269" t="s">
        <v>124</v>
      </c>
      <c r="D88" s="161" t="s">
        <v>122</v>
      </c>
      <c r="E88" s="15">
        <v>2.7</v>
      </c>
      <c r="F88" s="15">
        <f>F84*E88</f>
        <v>0.67176000000000002</v>
      </c>
      <c r="G88" s="369"/>
      <c r="H88" s="278">
        <f>F88*G88</f>
        <v>0</v>
      </c>
      <c r="I88" s="278"/>
      <c r="J88" s="278"/>
      <c r="K88" s="278"/>
      <c r="L88" s="278"/>
      <c r="M88" s="17">
        <f t="shared" si="12"/>
        <v>0</v>
      </c>
    </row>
    <row r="89" spans="1:13" ht="15.75" x14ac:dyDescent="0.25">
      <c r="A89" s="421"/>
      <c r="B89" s="161"/>
      <c r="C89" s="127" t="s">
        <v>21</v>
      </c>
      <c r="D89" s="56" t="s">
        <v>20</v>
      </c>
      <c r="E89" s="161">
        <v>0.19</v>
      </c>
      <c r="F89" s="160">
        <f>F84*E89</f>
        <v>4.7272000000000002E-2</v>
      </c>
      <c r="G89" s="367"/>
      <c r="H89" s="160">
        <f>G89*F89</f>
        <v>0</v>
      </c>
      <c r="I89" s="161"/>
      <c r="J89" s="160"/>
      <c r="K89" s="161"/>
      <c r="L89" s="160"/>
      <c r="M89" s="160">
        <f>G89*F89</f>
        <v>0</v>
      </c>
    </row>
    <row r="90" spans="1:13" ht="47.25" x14ac:dyDescent="0.25">
      <c r="A90" s="419">
        <v>3</v>
      </c>
      <c r="B90" s="217" t="s">
        <v>300</v>
      </c>
      <c r="C90" s="279" t="s">
        <v>125</v>
      </c>
      <c r="D90" s="134" t="s">
        <v>122</v>
      </c>
      <c r="E90" s="134"/>
      <c r="F90" s="135">
        <v>32.700000000000003</v>
      </c>
      <c r="G90" s="280"/>
      <c r="H90" s="281"/>
      <c r="I90" s="280"/>
      <c r="J90" s="139"/>
      <c r="K90" s="280"/>
      <c r="L90" s="139"/>
      <c r="M90" s="139"/>
    </row>
    <row r="91" spans="1:13" ht="15.75" x14ac:dyDescent="0.25">
      <c r="A91" s="420"/>
      <c r="B91" s="217"/>
      <c r="C91" s="275" t="s">
        <v>17</v>
      </c>
      <c r="D91" s="14" t="s">
        <v>18</v>
      </c>
      <c r="E91" s="323">
        <v>2.52E-2</v>
      </c>
      <c r="F91" s="139">
        <f>E91*F90</f>
        <v>0.82404000000000011</v>
      </c>
      <c r="G91" s="140"/>
      <c r="H91" s="91"/>
      <c r="I91" s="370"/>
      <c r="J91" s="91">
        <f>F91*I91</f>
        <v>0</v>
      </c>
      <c r="K91" s="140"/>
      <c r="L91" s="91"/>
      <c r="M91" s="91">
        <f>H91+J91+L91</f>
        <v>0</v>
      </c>
    </row>
    <row r="92" spans="1:13" ht="15.75" x14ac:dyDescent="0.25">
      <c r="A92" s="420"/>
      <c r="B92" s="217"/>
      <c r="C92" s="269" t="s">
        <v>107</v>
      </c>
      <c r="D92" s="161" t="s">
        <v>119</v>
      </c>
      <c r="E92" s="323">
        <v>1.6000000000000001E-3</v>
      </c>
      <c r="F92" s="139">
        <f>F90*E92</f>
        <v>5.2320000000000005E-2</v>
      </c>
      <c r="G92" s="140"/>
      <c r="H92" s="91"/>
      <c r="I92" s="141"/>
      <c r="J92" s="91"/>
      <c r="K92" s="371"/>
      <c r="L92" s="91">
        <f>F92*K92</f>
        <v>0</v>
      </c>
      <c r="M92" s="91">
        <f>H92+J92+L92</f>
        <v>0</v>
      </c>
    </row>
    <row r="93" spans="1:13" x14ac:dyDescent="0.25">
      <c r="A93" s="420"/>
      <c r="B93" s="282" t="s">
        <v>114</v>
      </c>
      <c r="C93" s="283" t="s">
        <v>63</v>
      </c>
      <c r="D93" s="56" t="s">
        <v>49</v>
      </c>
      <c r="E93" s="263" t="s">
        <v>111</v>
      </c>
      <c r="F93" s="15">
        <v>9.6</v>
      </c>
      <c r="G93" s="365"/>
      <c r="H93" s="264">
        <f t="shared" ref="H93:H95" si="13">F93*G93</f>
        <v>0</v>
      </c>
      <c r="I93" s="264"/>
      <c r="J93" s="264"/>
      <c r="K93" s="264"/>
      <c r="L93" s="264"/>
      <c r="M93" s="17">
        <f t="shared" ref="M93:M95" si="14">L93+J93+H93</f>
        <v>0</v>
      </c>
    </row>
    <row r="94" spans="1:13" x14ac:dyDescent="0.25">
      <c r="A94" s="420"/>
      <c r="B94" s="282" t="s">
        <v>257</v>
      </c>
      <c r="C94" s="284" t="s">
        <v>126</v>
      </c>
      <c r="D94" s="56" t="s">
        <v>49</v>
      </c>
      <c r="E94" s="263" t="s">
        <v>111</v>
      </c>
      <c r="F94" s="15">
        <v>19</v>
      </c>
      <c r="G94" s="365"/>
      <c r="H94" s="264">
        <f t="shared" si="13"/>
        <v>0</v>
      </c>
      <c r="I94" s="264"/>
      <c r="J94" s="264"/>
      <c r="K94" s="264"/>
      <c r="L94" s="264"/>
      <c r="M94" s="17">
        <f t="shared" si="14"/>
        <v>0</v>
      </c>
    </row>
    <row r="95" spans="1:13" x14ac:dyDescent="0.25">
      <c r="A95" s="421"/>
      <c r="B95" s="282" t="s">
        <v>258</v>
      </c>
      <c r="C95" s="284" t="s">
        <v>127</v>
      </c>
      <c r="D95" s="56" t="s">
        <v>49</v>
      </c>
      <c r="E95" s="263" t="s">
        <v>111</v>
      </c>
      <c r="F95" s="15">
        <v>4.0999999999999996</v>
      </c>
      <c r="G95" s="365"/>
      <c r="H95" s="264">
        <f t="shared" si="13"/>
        <v>0</v>
      </c>
      <c r="I95" s="264"/>
      <c r="J95" s="264"/>
      <c r="K95" s="264"/>
      <c r="L95" s="264"/>
      <c r="M95" s="17">
        <f t="shared" si="14"/>
        <v>0</v>
      </c>
    </row>
    <row r="96" spans="1:13" ht="63" x14ac:dyDescent="0.25">
      <c r="A96" s="419">
        <v>4</v>
      </c>
      <c r="B96" s="196" t="s">
        <v>301</v>
      </c>
      <c r="C96" s="277" t="s">
        <v>128</v>
      </c>
      <c r="D96" s="134" t="s">
        <v>136</v>
      </c>
      <c r="E96" s="285"/>
      <c r="F96" s="201">
        <f>8.6*1.1</f>
        <v>9.4600000000000009</v>
      </c>
      <c r="G96" s="285"/>
      <c r="H96" s="285"/>
      <c r="I96" s="285"/>
      <c r="J96" s="285"/>
      <c r="K96" s="285"/>
      <c r="L96" s="285"/>
      <c r="M96" s="294"/>
    </row>
    <row r="97" spans="1:13" ht="15.75" x14ac:dyDescent="0.25">
      <c r="A97" s="420"/>
      <c r="B97" s="218"/>
      <c r="C97" s="286" t="s">
        <v>17</v>
      </c>
      <c r="D97" s="14" t="s">
        <v>18</v>
      </c>
      <c r="E97" s="161">
        <v>0.3024</v>
      </c>
      <c r="F97" s="160">
        <f>F96*E97</f>
        <v>2.8607040000000001</v>
      </c>
      <c r="G97" s="160"/>
      <c r="H97" s="268"/>
      <c r="I97" s="366"/>
      <c r="J97" s="160">
        <f>F97*I97</f>
        <v>0</v>
      </c>
      <c r="K97" s="161"/>
      <c r="L97" s="161"/>
      <c r="M97" s="160">
        <f>H97+J97+L97</f>
        <v>0</v>
      </c>
    </row>
    <row r="98" spans="1:13" ht="15.75" x14ac:dyDescent="0.25">
      <c r="A98" s="420"/>
      <c r="B98" s="287"/>
      <c r="C98" s="288" t="s">
        <v>107</v>
      </c>
      <c r="D98" s="161" t="s">
        <v>119</v>
      </c>
      <c r="E98" s="271">
        <v>6.4000000000000001E-2</v>
      </c>
      <c r="F98" s="139">
        <f>F96*E98</f>
        <v>0.60544000000000009</v>
      </c>
      <c r="G98" s="140"/>
      <c r="H98" s="91"/>
      <c r="I98" s="141"/>
      <c r="J98" s="91"/>
      <c r="K98" s="371"/>
      <c r="L98" s="91">
        <f>F98*K98</f>
        <v>0</v>
      </c>
      <c r="M98" s="91">
        <f>H98+J98+L98</f>
        <v>0</v>
      </c>
    </row>
    <row r="99" spans="1:13" ht="27" x14ac:dyDescent="0.25">
      <c r="A99" s="420"/>
      <c r="B99" s="289" t="s">
        <v>129</v>
      </c>
      <c r="C99" s="290" t="s">
        <v>130</v>
      </c>
      <c r="D99" s="291" t="s">
        <v>137</v>
      </c>
      <c r="E99" s="291" t="s">
        <v>111</v>
      </c>
      <c r="F99" s="155">
        <v>0.62</v>
      </c>
      <c r="G99" s="370"/>
      <c r="H99" s="91">
        <f t="shared" ref="H99:H101" si="15">F99*G99</f>
        <v>0</v>
      </c>
      <c r="I99" s="141"/>
      <c r="J99" s="91">
        <f t="shared" ref="J99:J101" si="16">F99*I99</f>
        <v>0</v>
      </c>
      <c r="K99" s="140"/>
      <c r="L99" s="91">
        <f t="shared" ref="L99:L101" si="17">F99*K99</f>
        <v>0</v>
      </c>
      <c r="M99" s="91">
        <f t="shared" ref="M99:M101" si="18">H99+J99+L99</f>
        <v>0</v>
      </c>
    </row>
    <row r="100" spans="1:13" ht="15.75" x14ac:dyDescent="0.25">
      <c r="A100" s="420"/>
      <c r="B100" s="289"/>
      <c r="C100" s="290" t="s">
        <v>131</v>
      </c>
      <c r="D100" s="291" t="s">
        <v>137</v>
      </c>
      <c r="E100" s="291"/>
      <c r="F100" s="155">
        <f>F99*0.3</f>
        <v>0.186</v>
      </c>
      <c r="G100" s="370"/>
      <c r="H100" s="91">
        <f t="shared" si="15"/>
        <v>0</v>
      </c>
      <c r="I100" s="141"/>
      <c r="J100" s="91">
        <f t="shared" si="16"/>
        <v>0</v>
      </c>
      <c r="K100" s="140"/>
      <c r="L100" s="91">
        <f t="shared" si="17"/>
        <v>0</v>
      </c>
      <c r="M100" s="91">
        <f t="shared" si="18"/>
        <v>0</v>
      </c>
    </row>
    <row r="101" spans="1:13" x14ac:dyDescent="0.25">
      <c r="A101" s="420"/>
      <c r="B101" s="289" t="s">
        <v>132</v>
      </c>
      <c r="C101" s="290" t="s">
        <v>133</v>
      </c>
      <c r="D101" s="291" t="s">
        <v>49</v>
      </c>
      <c r="E101" s="291">
        <v>0.17699999999999999</v>
      </c>
      <c r="F101" s="155">
        <f>F96*E101</f>
        <v>1.67442</v>
      </c>
      <c r="G101" s="372"/>
      <c r="H101" s="91">
        <f t="shared" si="15"/>
        <v>0</v>
      </c>
      <c r="I101" s="141"/>
      <c r="J101" s="91">
        <f t="shared" si="16"/>
        <v>0</v>
      </c>
      <c r="K101" s="140"/>
      <c r="L101" s="91">
        <f t="shared" si="17"/>
        <v>0</v>
      </c>
      <c r="M101" s="91">
        <f t="shared" si="18"/>
        <v>0</v>
      </c>
    </row>
    <row r="102" spans="1:13" ht="15.75" x14ac:dyDescent="0.25">
      <c r="A102" s="421"/>
      <c r="B102" s="292"/>
      <c r="C102" s="127" t="s">
        <v>21</v>
      </c>
      <c r="D102" s="56" t="s">
        <v>20</v>
      </c>
      <c r="E102" s="295">
        <v>5.28E-2</v>
      </c>
      <c r="F102" s="160">
        <f>F96*E102</f>
        <v>0.49948800000000004</v>
      </c>
      <c r="G102" s="367"/>
      <c r="H102" s="160">
        <f>G102*F102</f>
        <v>0</v>
      </c>
      <c r="I102" s="161"/>
      <c r="J102" s="160"/>
      <c r="K102" s="161"/>
      <c r="L102" s="160"/>
      <c r="M102" s="160">
        <f>G102*F102</f>
        <v>0</v>
      </c>
    </row>
    <row r="103" spans="1:13" x14ac:dyDescent="0.25">
      <c r="A103" s="198"/>
      <c r="B103" s="204"/>
      <c r="C103" s="119" t="s">
        <v>134</v>
      </c>
      <c r="D103" s="198"/>
      <c r="E103" s="198"/>
      <c r="F103" s="198"/>
      <c r="G103" s="198"/>
      <c r="H103" s="193">
        <f>SUM(H77:H102)</f>
        <v>0</v>
      </c>
      <c r="I103" s="198"/>
      <c r="J103" s="193">
        <f>SUM(J77:J102)</f>
        <v>0</v>
      </c>
      <c r="K103" s="198"/>
      <c r="L103" s="193">
        <f>SUM(L77:L102)</f>
        <v>0</v>
      </c>
      <c r="M103" s="193">
        <f>SUM(M77:M102)</f>
        <v>0</v>
      </c>
    </row>
    <row r="104" spans="1:13" x14ac:dyDescent="0.25">
      <c r="A104" s="117"/>
      <c r="B104" s="118"/>
      <c r="C104" s="119" t="s">
        <v>135</v>
      </c>
      <c r="D104" s="120"/>
      <c r="E104" s="120"/>
      <c r="F104" s="121"/>
      <c r="G104" s="122"/>
      <c r="H104" s="205">
        <f>H103+H74</f>
        <v>0</v>
      </c>
      <c r="I104" s="205"/>
      <c r="J104" s="205">
        <f>J103+J74</f>
        <v>0</v>
      </c>
      <c r="K104" s="205"/>
      <c r="L104" s="205">
        <f>L103+L74</f>
        <v>0</v>
      </c>
      <c r="M104" s="205">
        <f>M103+M74</f>
        <v>0</v>
      </c>
    </row>
    <row r="105" spans="1:13" ht="30" x14ac:dyDescent="0.25">
      <c r="A105" s="317"/>
      <c r="B105" s="318"/>
      <c r="C105" s="31" t="s">
        <v>260</v>
      </c>
      <c r="D105" s="26"/>
      <c r="E105" s="26"/>
      <c r="F105" s="28"/>
      <c r="G105" s="87"/>
      <c r="H105" s="319">
        <f>H104-H106</f>
        <v>0</v>
      </c>
      <c r="I105" s="319"/>
      <c r="J105" s="319">
        <f t="shared" ref="J105:L105" si="19">J104-J106</f>
        <v>0</v>
      </c>
      <c r="K105" s="319"/>
      <c r="L105" s="319">
        <f t="shared" si="19"/>
        <v>0</v>
      </c>
      <c r="M105" s="319">
        <f>L105+J105+H105</f>
        <v>0</v>
      </c>
    </row>
    <row r="106" spans="1:13" ht="30" x14ac:dyDescent="0.25">
      <c r="A106" s="317"/>
      <c r="B106" s="318"/>
      <c r="C106" s="31" t="s">
        <v>261</v>
      </c>
      <c r="D106" s="26"/>
      <c r="E106" s="26"/>
      <c r="F106" s="28"/>
      <c r="G106" s="87"/>
      <c r="H106" s="422"/>
      <c r="I106" s="319"/>
      <c r="J106" s="422"/>
      <c r="K106" s="319"/>
      <c r="L106" s="422"/>
      <c r="M106" s="319">
        <f>L106+J106+H106</f>
        <v>0</v>
      </c>
    </row>
    <row r="107" spans="1:13" ht="30" x14ac:dyDescent="0.25">
      <c r="A107" s="86"/>
      <c r="B107" s="89"/>
      <c r="C107" s="95" t="s">
        <v>84</v>
      </c>
      <c r="D107" s="90"/>
      <c r="E107" s="90"/>
      <c r="F107" s="90">
        <v>0.04</v>
      </c>
      <c r="G107" s="87"/>
      <c r="H107" s="91"/>
      <c r="I107" s="88"/>
      <c r="J107" s="91"/>
      <c r="K107" s="87"/>
      <c r="L107" s="91"/>
      <c r="M107" s="156">
        <f>F107*H104</f>
        <v>0</v>
      </c>
    </row>
    <row r="108" spans="1:13" x14ac:dyDescent="0.25">
      <c r="A108" s="86"/>
      <c r="B108" s="92"/>
      <c r="C108" s="9" t="s">
        <v>11</v>
      </c>
      <c r="D108" s="93"/>
      <c r="E108" s="93"/>
      <c r="F108" s="90"/>
      <c r="G108" s="87"/>
      <c r="H108" s="91"/>
      <c r="I108" s="88"/>
      <c r="J108" s="91"/>
      <c r="K108" s="87"/>
      <c r="L108" s="91"/>
      <c r="M108" s="208">
        <f>M107+M104</f>
        <v>0</v>
      </c>
    </row>
    <row r="109" spans="1:13" ht="30" x14ac:dyDescent="0.25">
      <c r="A109" s="86"/>
      <c r="B109" s="92"/>
      <c r="C109" s="95" t="s">
        <v>262</v>
      </c>
      <c r="D109" s="93"/>
      <c r="E109" s="93"/>
      <c r="F109" s="90">
        <v>0.1</v>
      </c>
      <c r="G109" s="87"/>
      <c r="H109" s="91"/>
      <c r="I109" s="88"/>
      <c r="J109" s="91"/>
      <c r="K109" s="87"/>
      <c r="L109" s="91"/>
      <c r="M109" s="156">
        <f>M105*F109</f>
        <v>0</v>
      </c>
    </row>
    <row r="110" spans="1:13" x14ac:dyDescent="0.25">
      <c r="A110" s="86"/>
      <c r="B110" s="94"/>
      <c r="C110" s="95" t="s">
        <v>85</v>
      </c>
      <c r="D110" s="90"/>
      <c r="E110" s="90"/>
      <c r="F110" s="90">
        <v>0.08</v>
      </c>
      <c r="G110" s="94"/>
      <c r="H110" s="94"/>
      <c r="I110" s="94"/>
      <c r="J110" s="94"/>
      <c r="K110" s="94"/>
      <c r="L110" s="94"/>
      <c r="M110" s="157">
        <f>M106*F110</f>
        <v>0</v>
      </c>
    </row>
    <row r="111" spans="1:13" x14ac:dyDescent="0.25">
      <c r="A111" s="86"/>
      <c r="B111" s="94"/>
      <c r="C111" s="9" t="s">
        <v>11</v>
      </c>
      <c r="D111" s="93"/>
      <c r="E111" s="93"/>
      <c r="F111" s="90"/>
      <c r="G111" s="94"/>
      <c r="H111" s="94"/>
      <c r="I111" s="94"/>
      <c r="J111" s="94"/>
      <c r="K111" s="94"/>
      <c r="L111" s="94"/>
      <c r="M111" s="96">
        <f>SUM(M108:M110)</f>
        <v>0</v>
      </c>
    </row>
    <row r="112" spans="1:13" x14ac:dyDescent="0.25">
      <c r="A112" s="86"/>
      <c r="B112" s="94"/>
      <c r="C112" s="95" t="s">
        <v>86</v>
      </c>
      <c r="D112" s="90"/>
      <c r="E112" s="90"/>
      <c r="F112" s="90">
        <v>0.08</v>
      </c>
      <c r="G112" s="94"/>
      <c r="H112" s="94"/>
      <c r="I112" s="94"/>
      <c r="J112" s="94"/>
      <c r="K112" s="94"/>
      <c r="L112" s="94"/>
      <c r="M112" s="157">
        <f>M111*F112</f>
        <v>0</v>
      </c>
    </row>
    <row r="113" spans="1:13" x14ac:dyDescent="0.25">
      <c r="A113" s="86"/>
      <c r="B113" s="94"/>
      <c r="C113" s="9" t="s">
        <v>11</v>
      </c>
      <c r="D113" s="93"/>
      <c r="E113" s="93"/>
      <c r="F113" s="90"/>
      <c r="G113" s="94"/>
      <c r="H113" s="94"/>
      <c r="I113" s="94"/>
      <c r="J113" s="94"/>
      <c r="K113" s="94"/>
      <c r="L113" s="94"/>
      <c r="M113" s="96">
        <f>M111+M112</f>
        <v>0</v>
      </c>
    </row>
    <row r="114" spans="1:13" x14ac:dyDescent="0.25">
      <c r="M114" s="97"/>
    </row>
    <row r="115" spans="1:13" ht="15.75" x14ac:dyDescent="0.25">
      <c r="C115" s="257"/>
      <c r="D115" s="374"/>
      <c r="E115" s="374"/>
      <c r="F115" s="374"/>
      <c r="M115" s="97"/>
    </row>
  </sheetData>
  <mergeCells count="35">
    <mergeCell ref="D115:F115"/>
    <mergeCell ref="B75:E75"/>
    <mergeCell ref="A76:A83"/>
    <mergeCell ref="A84:A89"/>
    <mergeCell ref="A90:A95"/>
    <mergeCell ref="A96:A102"/>
    <mergeCell ref="A1:M1"/>
    <mergeCell ref="A2:M2"/>
    <mergeCell ref="A3:M3"/>
    <mergeCell ref="A4:M4"/>
    <mergeCell ref="G5:H5"/>
    <mergeCell ref="I5:J5"/>
    <mergeCell ref="K5:L5"/>
    <mergeCell ref="M5:M6"/>
    <mergeCell ref="E5:F5"/>
    <mergeCell ref="A9:A11"/>
    <mergeCell ref="A5:A6"/>
    <mergeCell ref="B5:B6"/>
    <mergeCell ref="C5:C6"/>
    <mergeCell ref="D5:D6"/>
    <mergeCell ref="B8:E8"/>
    <mergeCell ref="A12:A13"/>
    <mergeCell ref="A14:A16"/>
    <mergeCell ref="A17:A18"/>
    <mergeCell ref="A19:A20"/>
    <mergeCell ref="A21:A22"/>
    <mergeCell ref="A50:A57"/>
    <mergeCell ref="A58:A64"/>
    <mergeCell ref="A65:A69"/>
    <mergeCell ref="A70:A73"/>
    <mergeCell ref="A23:A24"/>
    <mergeCell ref="A25:A28"/>
    <mergeCell ref="A29:A40"/>
    <mergeCell ref="A41:A43"/>
    <mergeCell ref="A44:A4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1"/>
  <sheetViews>
    <sheetView view="pageBreakPreview" topLeftCell="A100" zoomScaleNormal="100" zoomScaleSheetLayoutView="100" workbookViewId="0">
      <selection activeCell="L112" activeCellId="2" sqref="H112 J112 L112"/>
    </sheetView>
  </sheetViews>
  <sheetFormatPr defaultRowHeight="15" x14ac:dyDescent="0.25"/>
  <cols>
    <col min="1" max="1" width="3" bestFit="1" customWidth="1"/>
    <col min="2" max="2" width="9" customWidth="1"/>
    <col min="3" max="3" width="31.28515625" customWidth="1"/>
    <col min="4" max="4" width="8.28515625" customWidth="1"/>
    <col min="5" max="5" width="7.42578125" bestFit="1" customWidth="1"/>
    <col min="6" max="6" width="9.28515625" bestFit="1" customWidth="1"/>
    <col min="7" max="7" width="9.140625" customWidth="1"/>
    <col min="8" max="8" width="9.85546875" bestFit="1" customWidth="1"/>
    <col min="9" max="9" width="7.28515625" bestFit="1" customWidth="1"/>
    <col min="10" max="10" width="9.5703125" customWidth="1"/>
    <col min="12" max="12" width="8.7109375" customWidth="1"/>
    <col min="13" max="13" width="10.5703125" style="97" customWidth="1"/>
  </cols>
  <sheetData>
    <row r="1" spans="1:13" ht="37.15" customHeight="1" x14ac:dyDescent="0.25">
      <c r="A1" s="392" t="s">
        <v>2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</row>
    <row r="2" spans="1:13" ht="18" x14ac:dyDescent="0.25">
      <c r="A2" s="394" t="s">
        <v>184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</row>
    <row r="3" spans="1:13" ht="15.6" customHeight="1" x14ac:dyDescent="0.25">
      <c r="A3" s="395" t="s">
        <v>211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</row>
    <row r="4" spans="1:13" ht="31.9" customHeight="1" x14ac:dyDescent="0.25">
      <c r="A4" s="396" t="s">
        <v>3</v>
      </c>
      <c r="B4" s="397" t="s">
        <v>4</v>
      </c>
      <c r="C4" s="397" t="s">
        <v>5</v>
      </c>
      <c r="D4" s="399" t="s">
        <v>6</v>
      </c>
      <c r="E4" s="399" t="s">
        <v>7</v>
      </c>
      <c r="F4" s="399"/>
      <c r="G4" s="398" t="s">
        <v>8</v>
      </c>
      <c r="H4" s="398"/>
      <c r="I4" s="400" t="s">
        <v>9</v>
      </c>
      <c r="J4" s="400"/>
      <c r="K4" s="397" t="s">
        <v>10</v>
      </c>
      <c r="L4" s="398"/>
      <c r="M4" s="398" t="s">
        <v>11</v>
      </c>
    </row>
    <row r="5" spans="1:13" ht="40.15" customHeight="1" x14ac:dyDescent="0.25">
      <c r="A5" s="396"/>
      <c r="B5" s="397"/>
      <c r="C5" s="398"/>
      <c r="D5" s="399"/>
      <c r="E5" s="2" t="s">
        <v>12</v>
      </c>
      <c r="F5" s="3" t="s">
        <v>13</v>
      </c>
      <c r="G5" s="4" t="s">
        <v>14</v>
      </c>
      <c r="H5" s="5" t="s">
        <v>11</v>
      </c>
      <c r="I5" s="4" t="s">
        <v>14</v>
      </c>
      <c r="J5" s="5" t="s">
        <v>11</v>
      </c>
      <c r="K5" s="4" t="s">
        <v>14</v>
      </c>
      <c r="L5" s="5" t="s">
        <v>11</v>
      </c>
      <c r="M5" s="398"/>
    </row>
    <row r="6" spans="1:13" ht="16.5" customHeight="1" x14ac:dyDescent="0.25">
      <c r="A6" s="104">
        <v>1</v>
      </c>
      <c r="B6" s="105">
        <v>2</v>
      </c>
      <c r="C6" s="106">
        <v>3</v>
      </c>
      <c r="D6" s="105">
        <v>4</v>
      </c>
      <c r="E6" s="106">
        <v>5</v>
      </c>
      <c r="F6" s="105">
        <v>6</v>
      </c>
      <c r="G6" s="106">
        <v>7</v>
      </c>
      <c r="H6" s="105">
        <v>8</v>
      </c>
      <c r="I6" s="106">
        <v>9</v>
      </c>
      <c r="J6" s="105">
        <v>10</v>
      </c>
      <c r="K6" s="106">
        <v>11</v>
      </c>
      <c r="L6" s="105">
        <v>12</v>
      </c>
      <c r="M6" s="106">
        <v>13</v>
      </c>
    </row>
    <row r="7" spans="1:13" ht="20.45" customHeight="1" x14ac:dyDescent="0.25">
      <c r="A7" s="113"/>
      <c r="B7" s="404" t="s">
        <v>101</v>
      </c>
      <c r="C7" s="404"/>
      <c r="D7" s="404"/>
      <c r="E7" s="404"/>
      <c r="F7" s="114"/>
      <c r="G7" s="115"/>
      <c r="H7" s="114"/>
      <c r="I7" s="115"/>
      <c r="J7" s="114"/>
      <c r="K7" s="115"/>
      <c r="L7" s="114"/>
      <c r="M7" s="116"/>
    </row>
    <row r="8" spans="1:13" ht="43.9" customHeight="1" x14ac:dyDescent="0.25">
      <c r="A8" s="405">
        <v>1</v>
      </c>
      <c r="B8" s="108" t="s">
        <v>224</v>
      </c>
      <c r="C8" s="109" t="s">
        <v>15</v>
      </c>
      <c r="D8" s="107" t="s">
        <v>16</v>
      </c>
      <c r="E8" s="107"/>
      <c r="F8" s="348">
        <v>1.2</v>
      </c>
      <c r="G8" s="110"/>
      <c r="H8" s="111"/>
      <c r="I8" s="112"/>
      <c r="J8" s="111"/>
      <c r="K8" s="112"/>
      <c r="L8" s="350"/>
      <c r="M8" s="112"/>
    </row>
    <row r="9" spans="1:13" x14ac:dyDescent="0.25">
      <c r="A9" s="405"/>
      <c r="B9" s="12"/>
      <c r="C9" s="13" t="s">
        <v>17</v>
      </c>
      <c r="D9" s="14" t="s">
        <v>18</v>
      </c>
      <c r="E9" s="15">
        <v>17.2</v>
      </c>
      <c r="F9" s="15">
        <f>F8*E9</f>
        <v>20.639999999999997</v>
      </c>
      <c r="G9" s="17"/>
      <c r="H9" s="18"/>
      <c r="I9" s="363"/>
      <c r="J9" s="18">
        <f>F9*I9</f>
        <v>0</v>
      </c>
      <c r="K9" s="18"/>
      <c r="L9" s="17"/>
      <c r="M9" s="25">
        <f t="shared" ref="M9:M10" si="0">L9+J9+H9</f>
        <v>0</v>
      </c>
    </row>
    <row r="10" spans="1:13" x14ac:dyDescent="0.25">
      <c r="A10" s="405"/>
      <c r="B10" s="12"/>
      <c r="C10" s="20" t="s">
        <v>19</v>
      </c>
      <c r="D10" s="21" t="s">
        <v>20</v>
      </c>
      <c r="E10" s="22">
        <v>1.0640000000000001</v>
      </c>
      <c r="F10" s="22">
        <f>F8*E10</f>
        <v>1.2767999999999999</v>
      </c>
      <c r="G10" s="24"/>
      <c r="H10" s="25"/>
      <c r="I10" s="25"/>
      <c r="J10" s="25"/>
      <c r="K10" s="363"/>
      <c r="L10" s="24">
        <f>F10*K10</f>
        <v>0</v>
      </c>
      <c r="M10" s="25">
        <f t="shared" si="0"/>
        <v>0</v>
      </c>
    </row>
    <row r="11" spans="1:13" ht="27" customHeight="1" x14ac:dyDescent="0.25">
      <c r="A11" s="406">
        <v>2</v>
      </c>
      <c r="B11" s="6" t="s">
        <v>22</v>
      </c>
      <c r="C11" s="30" t="s">
        <v>23</v>
      </c>
      <c r="D11" s="27" t="s">
        <v>24</v>
      </c>
      <c r="E11" s="28"/>
      <c r="F11" s="32">
        <v>2</v>
      </c>
      <c r="G11" s="24"/>
      <c r="H11" s="25"/>
      <c r="I11" s="25"/>
      <c r="J11" s="25"/>
      <c r="K11" s="25"/>
      <c r="L11" s="24"/>
      <c r="M11" s="25"/>
    </row>
    <row r="12" spans="1:13" x14ac:dyDescent="0.25">
      <c r="A12" s="407"/>
      <c r="B12" s="12"/>
      <c r="C12" s="13" t="s">
        <v>17</v>
      </c>
      <c r="D12" s="14" t="s">
        <v>18</v>
      </c>
      <c r="E12" s="15">
        <v>1.5</v>
      </c>
      <c r="F12" s="15">
        <f>F11*E12</f>
        <v>3</v>
      </c>
      <c r="G12" s="17"/>
      <c r="H12" s="18"/>
      <c r="I12" s="363"/>
      <c r="J12" s="18">
        <f>F12*I12</f>
        <v>0</v>
      </c>
      <c r="K12" s="18"/>
      <c r="L12" s="17"/>
      <c r="M12" s="25">
        <f t="shared" ref="M12:M16" si="1">L12+J12+H12</f>
        <v>0</v>
      </c>
    </row>
    <row r="13" spans="1:13" ht="45" x14ac:dyDescent="0.25">
      <c r="A13" s="406">
        <v>3</v>
      </c>
      <c r="B13" s="9" t="s">
        <v>225</v>
      </c>
      <c r="C13" s="31" t="s">
        <v>25</v>
      </c>
      <c r="D13" s="30" t="s">
        <v>16</v>
      </c>
      <c r="E13" s="32"/>
      <c r="F13" s="32">
        <v>8</v>
      </c>
      <c r="G13" s="24"/>
      <c r="H13" s="25"/>
      <c r="I13" s="25"/>
      <c r="J13" s="25"/>
      <c r="K13" s="25"/>
      <c r="L13" s="24"/>
      <c r="M13" s="25">
        <f t="shared" si="1"/>
        <v>0</v>
      </c>
    </row>
    <row r="14" spans="1:13" x14ac:dyDescent="0.25">
      <c r="A14" s="407"/>
      <c r="B14" s="33"/>
      <c r="C14" s="20" t="s">
        <v>17</v>
      </c>
      <c r="D14" s="34" t="s">
        <v>18</v>
      </c>
      <c r="E14" s="311">
        <v>2.472</v>
      </c>
      <c r="F14" s="28">
        <f>F13*E14</f>
        <v>19.776</v>
      </c>
      <c r="G14" s="24"/>
      <c r="H14" s="25"/>
      <c r="I14" s="363"/>
      <c r="J14" s="25">
        <f>F14*I14</f>
        <v>0</v>
      </c>
      <c r="K14" s="25"/>
      <c r="L14" s="24"/>
      <c r="M14" s="25">
        <f t="shared" si="1"/>
        <v>0</v>
      </c>
    </row>
    <row r="15" spans="1:13" ht="45" x14ac:dyDescent="0.25">
      <c r="A15" s="406">
        <v>4</v>
      </c>
      <c r="B15" s="9" t="s">
        <v>226</v>
      </c>
      <c r="C15" s="31" t="s">
        <v>87</v>
      </c>
      <c r="D15" s="30" t="s">
        <v>16</v>
      </c>
      <c r="E15" s="32"/>
      <c r="F15" s="32">
        <v>2</v>
      </c>
      <c r="G15" s="24"/>
      <c r="H15" s="25"/>
      <c r="I15" s="25"/>
      <c r="J15" s="25"/>
      <c r="K15" s="25"/>
      <c r="L15" s="24"/>
      <c r="M15" s="25">
        <f t="shared" si="1"/>
        <v>0</v>
      </c>
    </row>
    <row r="16" spans="1:13" x14ac:dyDescent="0.25">
      <c r="A16" s="407"/>
      <c r="B16" s="33"/>
      <c r="C16" s="20" t="s">
        <v>17</v>
      </c>
      <c r="D16" s="34" t="s">
        <v>18</v>
      </c>
      <c r="E16" s="311">
        <v>3.5880000000000001</v>
      </c>
      <c r="F16" s="28">
        <f>F15*E16</f>
        <v>7.1760000000000002</v>
      </c>
      <c r="G16" s="24"/>
      <c r="H16" s="25"/>
      <c r="I16" s="363"/>
      <c r="J16" s="25">
        <f>F16*I16</f>
        <v>0</v>
      </c>
      <c r="K16" s="25"/>
      <c r="L16" s="24"/>
      <c r="M16" s="25">
        <f t="shared" si="1"/>
        <v>0</v>
      </c>
    </row>
    <row r="17" spans="1:13" ht="30" x14ac:dyDescent="0.25">
      <c r="A17" s="406">
        <v>5</v>
      </c>
      <c r="B17" s="312" t="s">
        <v>227</v>
      </c>
      <c r="C17" s="36" t="s">
        <v>26</v>
      </c>
      <c r="D17" s="6" t="s">
        <v>16</v>
      </c>
      <c r="E17" s="35"/>
      <c r="F17" s="32">
        <v>20</v>
      </c>
      <c r="G17" s="24"/>
      <c r="H17" s="25"/>
      <c r="I17" s="25"/>
      <c r="J17" s="25"/>
      <c r="K17" s="25"/>
      <c r="L17" s="24"/>
      <c r="M17" s="25"/>
    </row>
    <row r="18" spans="1:13" x14ac:dyDescent="0.25">
      <c r="A18" s="407"/>
      <c r="B18" s="33"/>
      <c r="C18" s="20" t="s">
        <v>229</v>
      </c>
      <c r="D18" s="27" t="s">
        <v>20</v>
      </c>
      <c r="E18" s="28">
        <v>1.7</v>
      </c>
      <c r="F18" s="28">
        <f>F17*E18</f>
        <v>34</v>
      </c>
      <c r="G18" s="17"/>
      <c r="H18" s="38"/>
      <c r="I18" s="25"/>
      <c r="J18" s="25"/>
      <c r="K18" s="363"/>
      <c r="L18" s="24">
        <f>F18*K18</f>
        <v>0</v>
      </c>
      <c r="M18" s="25">
        <f t="shared" ref="M18:M70" si="2">L18+J18+H18</f>
        <v>0</v>
      </c>
    </row>
    <row r="19" spans="1:13" ht="30" x14ac:dyDescent="0.25">
      <c r="A19" s="386">
        <v>6</v>
      </c>
      <c r="B19" s="9" t="s">
        <v>227</v>
      </c>
      <c r="C19" s="31" t="s">
        <v>27</v>
      </c>
      <c r="D19" s="6" t="s">
        <v>28</v>
      </c>
      <c r="E19" s="39"/>
      <c r="F19" s="347">
        <v>6</v>
      </c>
      <c r="G19" s="24"/>
      <c r="H19" s="25"/>
      <c r="I19" s="25"/>
      <c r="J19" s="25"/>
      <c r="K19" s="25"/>
      <c r="L19" s="24"/>
      <c r="M19" s="25">
        <f t="shared" si="2"/>
        <v>0</v>
      </c>
    </row>
    <row r="20" spans="1:13" x14ac:dyDescent="0.25">
      <c r="A20" s="388"/>
      <c r="B20" s="40"/>
      <c r="C20" s="20" t="s">
        <v>17</v>
      </c>
      <c r="D20" s="34" t="s">
        <v>18</v>
      </c>
      <c r="E20" s="311">
        <v>1.8480000000000001</v>
      </c>
      <c r="F20" s="39">
        <f>E20*F19</f>
        <v>11.088000000000001</v>
      </c>
      <c r="G20" s="24"/>
      <c r="H20" s="25"/>
      <c r="I20" s="363"/>
      <c r="J20" s="25">
        <f>F20*I20</f>
        <v>0</v>
      </c>
      <c r="K20" s="25"/>
      <c r="L20" s="24"/>
      <c r="M20" s="25">
        <f t="shared" si="2"/>
        <v>0</v>
      </c>
    </row>
    <row r="21" spans="1:13" ht="30" x14ac:dyDescent="0.25">
      <c r="A21" s="386">
        <v>7</v>
      </c>
      <c r="B21" s="9" t="s">
        <v>227</v>
      </c>
      <c r="C21" s="31" t="s">
        <v>29</v>
      </c>
      <c r="D21" s="6" t="s">
        <v>28</v>
      </c>
      <c r="E21" s="313"/>
      <c r="F21" s="347">
        <v>4</v>
      </c>
      <c r="G21" s="24"/>
      <c r="H21" s="25"/>
      <c r="I21" s="25"/>
      <c r="J21" s="25"/>
      <c r="K21" s="25"/>
      <c r="L21" s="24"/>
      <c r="M21" s="25">
        <f t="shared" si="2"/>
        <v>0</v>
      </c>
    </row>
    <row r="22" spans="1:13" x14ac:dyDescent="0.25">
      <c r="A22" s="388"/>
      <c r="B22" s="40"/>
      <c r="C22" s="20" t="s">
        <v>17</v>
      </c>
      <c r="D22" s="34" t="s">
        <v>18</v>
      </c>
      <c r="E22" s="311">
        <v>1.8480000000000001</v>
      </c>
      <c r="F22" s="39">
        <f>E22*F21</f>
        <v>7.3920000000000003</v>
      </c>
      <c r="G22" s="24"/>
      <c r="H22" s="25"/>
      <c r="I22" s="363"/>
      <c r="J22" s="25">
        <f>F22*I22</f>
        <v>0</v>
      </c>
      <c r="K22" s="25"/>
      <c r="L22" s="24"/>
      <c r="M22" s="25">
        <f t="shared" si="2"/>
        <v>0</v>
      </c>
    </row>
    <row r="23" spans="1:13" ht="45" x14ac:dyDescent="0.25">
      <c r="A23" s="386">
        <v>8</v>
      </c>
      <c r="B23" s="9" t="s">
        <v>228</v>
      </c>
      <c r="C23" s="31" t="s">
        <v>30</v>
      </c>
      <c r="D23" s="6" t="s">
        <v>28</v>
      </c>
      <c r="E23" s="30"/>
      <c r="F23" s="41">
        <v>0.3</v>
      </c>
      <c r="G23" s="24"/>
      <c r="H23" s="25"/>
      <c r="I23" s="25"/>
      <c r="J23" s="25"/>
      <c r="K23" s="25"/>
      <c r="L23" s="24"/>
      <c r="M23" s="25">
        <f t="shared" si="2"/>
        <v>0</v>
      </c>
    </row>
    <row r="24" spans="1:13" x14ac:dyDescent="0.25">
      <c r="A24" s="387"/>
      <c r="B24" s="42"/>
      <c r="C24" s="20" t="s">
        <v>17</v>
      </c>
      <c r="D24" s="34" t="s">
        <v>18</v>
      </c>
      <c r="E24" s="23">
        <v>2.6160000000000001</v>
      </c>
      <c r="F24" s="22">
        <f>F23*E24</f>
        <v>0.78480000000000005</v>
      </c>
      <c r="G24" s="24"/>
      <c r="H24" s="25"/>
      <c r="I24" s="364"/>
      <c r="J24" s="43">
        <f>F24*I24</f>
        <v>0</v>
      </c>
      <c r="K24" s="25"/>
      <c r="L24" s="24"/>
      <c r="M24" s="25">
        <f t="shared" si="2"/>
        <v>0</v>
      </c>
    </row>
    <row r="25" spans="1:13" x14ac:dyDescent="0.25">
      <c r="A25" s="387"/>
      <c r="B25" s="42"/>
      <c r="C25" s="20" t="s">
        <v>19</v>
      </c>
      <c r="D25" s="21" t="s">
        <v>20</v>
      </c>
      <c r="E25" s="23">
        <v>0.13800000000000001</v>
      </c>
      <c r="F25" s="22">
        <f>F23*E25</f>
        <v>4.1399999999999999E-2</v>
      </c>
      <c r="G25" s="24"/>
      <c r="H25" s="25"/>
      <c r="I25" s="25"/>
      <c r="J25" s="25"/>
      <c r="K25" s="363"/>
      <c r="L25" s="24">
        <f>F25*K25</f>
        <v>0</v>
      </c>
      <c r="M25" s="25">
        <f t="shared" si="2"/>
        <v>0</v>
      </c>
    </row>
    <row r="26" spans="1:13" ht="22.5" x14ac:dyDescent="0.25">
      <c r="A26" s="387"/>
      <c r="B26" s="44" t="s">
        <v>31</v>
      </c>
      <c r="C26" s="45" t="s">
        <v>32</v>
      </c>
      <c r="D26" s="46" t="s">
        <v>28</v>
      </c>
      <c r="E26" s="47">
        <v>1.39</v>
      </c>
      <c r="F26" s="48">
        <f>F23*E26</f>
        <v>0.41699999999999998</v>
      </c>
      <c r="G26" s="365"/>
      <c r="H26" s="25">
        <f t="shared" ref="H26:H27" si="3">F26*G26</f>
        <v>0</v>
      </c>
      <c r="I26" s="25"/>
      <c r="J26" s="25"/>
      <c r="K26" s="25"/>
      <c r="L26" s="24"/>
      <c r="M26" s="25">
        <f t="shared" si="2"/>
        <v>0</v>
      </c>
    </row>
    <row r="27" spans="1:13" s="297" customFormat="1" x14ac:dyDescent="0.25">
      <c r="A27" s="388"/>
      <c r="B27" s="116"/>
      <c r="C27" s="320" t="s">
        <v>21</v>
      </c>
      <c r="D27" s="56" t="s">
        <v>20</v>
      </c>
      <c r="E27" s="16">
        <v>0</v>
      </c>
      <c r="F27" s="15">
        <f>F23*E27</f>
        <v>0</v>
      </c>
      <c r="G27" s="365"/>
      <c r="H27" s="18">
        <f t="shared" si="3"/>
        <v>0</v>
      </c>
      <c r="I27" s="18"/>
      <c r="J27" s="18"/>
      <c r="K27" s="18"/>
      <c r="L27" s="17"/>
      <c r="M27" s="18">
        <f t="shared" si="2"/>
        <v>0</v>
      </c>
    </row>
    <row r="28" spans="1:13" ht="45" x14ac:dyDescent="0.25">
      <c r="A28" s="386">
        <v>9</v>
      </c>
      <c r="B28" s="9" t="s">
        <v>230</v>
      </c>
      <c r="C28" s="49" t="s">
        <v>33</v>
      </c>
      <c r="D28" s="6" t="s">
        <v>28</v>
      </c>
      <c r="E28" s="29"/>
      <c r="F28" s="32">
        <v>5.7</v>
      </c>
      <c r="G28" s="24"/>
      <c r="H28" s="25"/>
      <c r="I28" s="25"/>
      <c r="J28" s="25"/>
      <c r="K28" s="25"/>
      <c r="L28" s="24"/>
      <c r="M28" s="25">
        <f t="shared" si="2"/>
        <v>0</v>
      </c>
    </row>
    <row r="29" spans="1:13" x14ac:dyDescent="0.25">
      <c r="A29" s="387"/>
      <c r="B29" s="51"/>
      <c r="C29" s="20" t="s">
        <v>17</v>
      </c>
      <c r="D29" s="34" t="s">
        <v>18</v>
      </c>
      <c r="E29" s="29">
        <v>3.8279999999999998</v>
      </c>
      <c r="F29" s="28">
        <f>F28*E29</f>
        <v>21.819600000000001</v>
      </c>
      <c r="G29" s="24"/>
      <c r="H29" s="25"/>
      <c r="I29" s="363"/>
      <c r="J29" s="25">
        <f>F29*I29</f>
        <v>0</v>
      </c>
      <c r="K29" s="25"/>
      <c r="L29" s="24"/>
      <c r="M29" s="25">
        <f t="shared" si="2"/>
        <v>0</v>
      </c>
    </row>
    <row r="30" spans="1:13" x14ac:dyDescent="0.25">
      <c r="A30" s="387"/>
      <c r="B30" s="51" t="s">
        <v>34</v>
      </c>
      <c r="C30" s="52" t="s">
        <v>35</v>
      </c>
      <c r="D30" s="53" t="s">
        <v>36</v>
      </c>
      <c r="E30" s="29">
        <v>0.51359999999999995</v>
      </c>
      <c r="F30" s="28">
        <f>F28*E30</f>
        <v>2.9275199999999999</v>
      </c>
      <c r="G30" s="24"/>
      <c r="H30" s="25"/>
      <c r="I30" s="25"/>
      <c r="J30" s="25"/>
      <c r="K30" s="363"/>
      <c r="L30" s="24">
        <f>K30*F30</f>
        <v>0</v>
      </c>
      <c r="M30" s="25">
        <f t="shared" si="2"/>
        <v>0</v>
      </c>
    </row>
    <row r="31" spans="1:13" ht="22.5" x14ac:dyDescent="0.25">
      <c r="A31" s="387"/>
      <c r="B31" s="55" t="s">
        <v>231</v>
      </c>
      <c r="C31" s="5" t="s">
        <v>38</v>
      </c>
      <c r="D31" s="56" t="s">
        <v>28</v>
      </c>
      <c r="E31" s="16">
        <v>1.02</v>
      </c>
      <c r="F31" s="15">
        <f>F28*E31</f>
        <v>5.8140000000000001</v>
      </c>
      <c r="G31" s="365"/>
      <c r="H31" s="57">
        <f>F31*G31</f>
        <v>0</v>
      </c>
      <c r="I31" s="18"/>
      <c r="J31" s="18"/>
      <c r="K31" s="18"/>
      <c r="L31" s="17"/>
      <c r="M31" s="25">
        <f t="shared" si="2"/>
        <v>0</v>
      </c>
    </row>
    <row r="32" spans="1:13" x14ac:dyDescent="0.25">
      <c r="A32" s="387"/>
      <c r="B32" s="58"/>
      <c r="C32" s="59" t="s">
        <v>19</v>
      </c>
      <c r="D32" s="60" t="s">
        <v>20</v>
      </c>
      <c r="E32" s="16">
        <v>1.0056</v>
      </c>
      <c r="F32" s="15">
        <f>E32*F28</f>
        <v>5.7319200000000006</v>
      </c>
      <c r="G32" s="17"/>
      <c r="H32" s="18"/>
      <c r="I32" s="18"/>
      <c r="J32" s="18"/>
      <c r="K32" s="364"/>
      <c r="L32" s="17">
        <f>F32*K32</f>
        <v>0</v>
      </c>
      <c r="M32" s="25">
        <f t="shared" si="2"/>
        <v>0</v>
      </c>
    </row>
    <row r="33" spans="1:13" ht="30" x14ac:dyDescent="0.25">
      <c r="A33" s="387"/>
      <c r="B33" s="55" t="s">
        <v>39</v>
      </c>
      <c r="C33" s="63" t="s">
        <v>232</v>
      </c>
      <c r="D33" s="27" t="s">
        <v>28</v>
      </c>
      <c r="E33" s="29">
        <v>9.7000000000000003E-3</v>
      </c>
      <c r="F33" s="28">
        <f>F28*E33</f>
        <v>5.5290000000000006E-2</v>
      </c>
      <c r="G33" s="365"/>
      <c r="H33" s="25">
        <f>F33*G33</f>
        <v>0</v>
      </c>
      <c r="I33" s="18"/>
      <c r="J33" s="18"/>
      <c r="K33" s="18"/>
      <c r="L33" s="17"/>
      <c r="M33" s="25">
        <f t="shared" si="2"/>
        <v>0</v>
      </c>
    </row>
    <row r="34" spans="1:13" ht="22.5" x14ac:dyDescent="0.25">
      <c r="A34" s="387"/>
      <c r="B34" s="64" t="s">
        <v>41</v>
      </c>
      <c r="C34" s="5" t="s">
        <v>42</v>
      </c>
      <c r="D34" s="56" t="s">
        <v>28</v>
      </c>
      <c r="E34" s="16">
        <v>1.14E-2</v>
      </c>
      <c r="F34" s="15">
        <f>E34*F28</f>
        <v>6.498000000000001E-2</v>
      </c>
      <c r="G34" s="365"/>
      <c r="H34" s="25">
        <f t="shared" ref="H34:H39" si="4">F34*G34</f>
        <v>0</v>
      </c>
      <c r="I34" s="18"/>
      <c r="J34" s="18"/>
      <c r="K34" s="18"/>
      <c r="L34" s="17"/>
      <c r="M34" s="25">
        <f t="shared" si="2"/>
        <v>0</v>
      </c>
    </row>
    <row r="35" spans="1:13" ht="22.5" x14ac:dyDescent="0.25">
      <c r="A35" s="387"/>
      <c r="B35" s="55" t="s">
        <v>43</v>
      </c>
      <c r="C35" s="5" t="s">
        <v>44</v>
      </c>
      <c r="D35" s="56" t="s">
        <v>28</v>
      </c>
      <c r="E35" s="16">
        <v>1.37E-2</v>
      </c>
      <c r="F35" s="15">
        <f>E35*F28</f>
        <v>7.8090000000000007E-2</v>
      </c>
      <c r="G35" s="365"/>
      <c r="H35" s="25">
        <f t="shared" si="4"/>
        <v>0</v>
      </c>
      <c r="I35" s="18"/>
      <c r="J35" s="18"/>
      <c r="K35" s="18"/>
      <c r="L35" s="17"/>
      <c r="M35" s="25">
        <f t="shared" si="2"/>
        <v>0</v>
      </c>
    </row>
    <row r="36" spans="1:13" ht="22.5" x14ac:dyDescent="0.25">
      <c r="A36" s="387"/>
      <c r="B36" s="55" t="s">
        <v>45</v>
      </c>
      <c r="C36" s="26" t="s">
        <v>46</v>
      </c>
      <c r="D36" s="27" t="s">
        <v>28</v>
      </c>
      <c r="E36" s="29">
        <v>2.2000000000000001E-3</v>
      </c>
      <c r="F36" s="28">
        <f>E36*F29</f>
        <v>4.8003120000000003E-2</v>
      </c>
      <c r="G36" s="365"/>
      <c r="H36" s="25">
        <f t="shared" si="4"/>
        <v>0</v>
      </c>
      <c r="I36" s="18"/>
      <c r="J36" s="18"/>
      <c r="K36" s="18"/>
      <c r="L36" s="17"/>
      <c r="M36" s="25">
        <f t="shared" si="2"/>
        <v>0</v>
      </c>
    </row>
    <row r="37" spans="1:13" ht="22.5" x14ac:dyDescent="0.25">
      <c r="A37" s="387"/>
      <c r="B37" s="65" t="s">
        <v>47</v>
      </c>
      <c r="C37" s="5" t="s">
        <v>48</v>
      </c>
      <c r="D37" s="56" t="s">
        <v>49</v>
      </c>
      <c r="E37" s="29">
        <f>0.025*10</f>
        <v>0.25</v>
      </c>
      <c r="F37" s="28">
        <f>E37*F28</f>
        <v>1.425</v>
      </c>
      <c r="G37" s="365"/>
      <c r="H37" s="25">
        <f t="shared" si="4"/>
        <v>0</v>
      </c>
      <c r="I37" s="18"/>
      <c r="J37" s="18"/>
      <c r="K37" s="18"/>
      <c r="L37" s="17"/>
      <c r="M37" s="25">
        <f t="shared" si="2"/>
        <v>0</v>
      </c>
    </row>
    <row r="38" spans="1:13" ht="30" x14ac:dyDescent="0.25">
      <c r="A38" s="387"/>
      <c r="B38" s="65" t="s">
        <v>50</v>
      </c>
      <c r="C38" s="63" t="s">
        <v>51</v>
      </c>
      <c r="D38" s="27" t="s">
        <v>49</v>
      </c>
      <c r="E38" s="29">
        <f>0.515</f>
        <v>0.51500000000000001</v>
      </c>
      <c r="F38" s="28">
        <f>E38*F28</f>
        <v>2.9355000000000002</v>
      </c>
      <c r="G38" s="365"/>
      <c r="H38" s="25">
        <f>F38*G38</f>
        <v>0</v>
      </c>
      <c r="I38" s="18"/>
      <c r="J38" s="18"/>
      <c r="K38" s="18"/>
      <c r="L38" s="17"/>
      <c r="M38" s="25">
        <f t="shared" si="2"/>
        <v>0</v>
      </c>
    </row>
    <row r="39" spans="1:13" x14ac:dyDescent="0.25">
      <c r="A39" s="388"/>
      <c r="B39" s="58"/>
      <c r="C39" s="5" t="s">
        <v>21</v>
      </c>
      <c r="D39" s="56" t="s">
        <v>20</v>
      </c>
      <c r="E39" s="16">
        <v>0.439</v>
      </c>
      <c r="F39" s="15">
        <f>E39*F28</f>
        <v>2.5023</v>
      </c>
      <c r="G39" s="365"/>
      <c r="H39" s="18">
        <f t="shared" si="4"/>
        <v>0</v>
      </c>
      <c r="I39" s="18"/>
      <c r="J39" s="18"/>
      <c r="K39" s="18"/>
      <c r="L39" s="17"/>
      <c r="M39" s="25">
        <f t="shared" si="2"/>
        <v>0</v>
      </c>
    </row>
    <row r="40" spans="1:13" ht="45" x14ac:dyDescent="0.25">
      <c r="A40" s="386">
        <v>10</v>
      </c>
      <c r="B40" s="9" t="s">
        <v>233</v>
      </c>
      <c r="C40" s="49" t="s">
        <v>52</v>
      </c>
      <c r="D40" s="6" t="s">
        <v>24</v>
      </c>
      <c r="E40" s="29"/>
      <c r="F40" s="32">
        <v>0.13400000000000001</v>
      </c>
      <c r="G40" s="24"/>
      <c r="H40" s="25"/>
      <c r="I40" s="25"/>
      <c r="J40" s="25"/>
      <c r="K40" s="25"/>
      <c r="L40" s="24"/>
      <c r="M40" s="25">
        <f t="shared" si="2"/>
        <v>0</v>
      </c>
    </row>
    <row r="41" spans="1:13" x14ac:dyDescent="0.25">
      <c r="A41" s="387"/>
      <c r="B41" s="66"/>
      <c r="C41" s="20" t="s">
        <v>17</v>
      </c>
      <c r="D41" s="34" t="s">
        <v>18</v>
      </c>
      <c r="E41" s="29">
        <v>29.28</v>
      </c>
      <c r="F41" s="28">
        <f>F40*E41</f>
        <v>3.9235200000000003</v>
      </c>
      <c r="G41" s="24"/>
      <c r="H41" s="25"/>
      <c r="I41" s="363"/>
      <c r="J41" s="25">
        <f>F41*I41</f>
        <v>0</v>
      </c>
      <c r="K41" s="25"/>
      <c r="L41" s="24"/>
      <c r="M41" s="25">
        <f t="shared" si="2"/>
        <v>0</v>
      </c>
    </row>
    <row r="42" spans="1:13" ht="22.5" x14ac:dyDescent="0.25">
      <c r="A42" s="388"/>
      <c r="B42" s="67" t="s">
        <v>53</v>
      </c>
      <c r="C42" s="63" t="s">
        <v>54</v>
      </c>
      <c r="D42" s="27" t="s">
        <v>24</v>
      </c>
      <c r="E42" s="68">
        <v>1</v>
      </c>
      <c r="F42" s="28">
        <f>F40*E42</f>
        <v>0.13400000000000001</v>
      </c>
      <c r="G42" s="365"/>
      <c r="H42" s="69">
        <f t="shared" ref="H42" si="5">F42*G42</f>
        <v>0</v>
      </c>
      <c r="I42" s="69"/>
      <c r="J42" s="69"/>
      <c r="K42" s="69"/>
      <c r="L42" s="24"/>
      <c r="M42" s="69">
        <f t="shared" si="2"/>
        <v>0</v>
      </c>
    </row>
    <row r="43" spans="1:13" ht="60" x14ac:dyDescent="0.25">
      <c r="A43" s="386">
        <v>11</v>
      </c>
      <c r="B43" s="9" t="s">
        <v>234</v>
      </c>
      <c r="C43" s="9" t="s">
        <v>55</v>
      </c>
      <c r="D43" s="163" t="s">
        <v>138</v>
      </c>
      <c r="E43" s="70"/>
      <c r="F43" s="347">
        <v>4</v>
      </c>
      <c r="G43" s="71"/>
      <c r="H43" s="62"/>
      <c r="I43" s="62"/>
      <c r="J43" s="62"/>
      <c r="K43" s="62"/>
      <c r="L43" s="71"/>
      <c r="M43" s="25">
        <f t="shared" si="2"/>
        <v>0</v>
      </c>
    </row>
    <row r="44" spans="1:13" x14ac:dyDescent="0.25">
      <c r="A44" s="387"/>
      <c r="B44" s="44"/>
      <c r="C44" s="13" t="s">
        <v>17</v>
      </c>
      <c r="D44" s="14" t="s">
        <v>18</v>
      </c>
      <c r="E44" s="16">
        <v>0.67679999999999996</v>
      </c>
      <c r="F44" s="15">
        <f>F43*E44</f>
        <v>2.7071999999999998</v>
      </c>
      <c r="G44" s="17"/>
      <c r="H44" s="18"/>
      <c r="I44" s="363"/>
      <c r="J44" s="18">
        <f>F44*I44</f>
        <v>0</v>
      </c>
      <c r="K44" s="18"/>
      <c r="L44" s="17"/>
      <c r="M44" s="25">
        <f t="shared" si="2"/>
        <v>0</v>
      </c>
    </row>
    <row r="45" spans="1:13" x14ac:dyDescent="0.25">
      <c r="A45" s="387"/>
      <c r="B45" s="72"/>
      <c r="C45" s="13" t="s">
        <v>19</v>
      </c>
      <c r="D45" s="56" t="s">
        <v>20</v>
      </c>
      <c r="E45" s="16">
        <v>4.9000000000000002E-2</v>
      </c>
      <c r="F45" s="15">
        <f>F43*E45</f>
        <v>0.19600000000000001</v>
      </c>
      <c r="G45" s="17"/>
      <c r="H45" s="18"/>
      <c r="I45" s="18"/>
      <c r="J45" s="18"/>
      <c r="K45" s="363"/>
      <c r="L45" s="17">
        <f>F45*K45</f>
        <v>0</v>
      </c>
      <c r="M45" s="25">
        <f t="shared" si="2"/>
        <v>0</v>
      </c>
    </row>
    <row r="46" spans="1:13" ht="22.5" x14ac:dyDescent="0.25">
      <c r="A46" s="387"/>
      <c r="B46" s="73" t="s">
        <v>57</v>
      </c>
      <c r="C46" s="5" t="s">
        <v>58</v>
      </c>
      <c r="D46" s="56" t="s">
        <v>24</v>
      </c>
      <c r="E46" s="16">
        <v>4.4999999999999997E-3</v>
      </c>
      <c r="F46" s="15">
        <f>F43*E46</f>
        <v>1.7999999999999999E-2</v>
      </c>
      <c r="G46" s="365"/>
      <c r="H46" s="18">
        <f>G46*F46</f>
        <v>0</v>
      </c>
      <c r="I46" s="18"/>
      <c r="J46" s="18"/>
      <c r="K46" s="18"/>
      <c r="L46" s="17"/>
      <c r="M46" s="25">
        <f t="shared" si="2"/>
        <v>0</v>
      </c>
    </row>
    <row r="47" spans="1:13" ht="22.5" x14ac:dyDescent="0.25">
      <c r="A47" s="387"/>
      <c r="B47" s="73" t="s">
        <v>235</v>
      </c>
      <c r="C47" s="307" t="s">
        <v>236</v>
      </c>
      <c r="D47" s="56" t="s">
        <v>28</v>
      </c>
      <c r="E47" s="16">
        <v>8.0000000000000002E-3</v>
      </c>
      <c r="F47" s="15">
        <f>E47*F43</f>
        <v>3.2000000000000001E-2</v>
      </c>
      <c r="G47" s="365"/>
      <c r="H47" s="18">
        <f>G47*F47</f>
        <v>0</v>
      </c>
      <c r="I47" s="18"/>
      <c r="J47" s="18"/>
      <c r="K47" s="18"/>
      <c r="L47" s="17"/>
      <c r="M47" s="25">
        <f>H47</f>
        <v>0</v>
      </c>
    </row>
    <row r="48" spans="1:13" x14ac:dyDescent="0.25">
      <c r="A48" s="388"/>
      <c r="B48" s="72"/>
      <c r="C48" s="5" t="s">
        <v>21</v>
      </c>
      <c r="D48" s="56" t="s">
        <v>20</v>
      </c>
      <c r="E48" s="16">
        <v>0.26500000000000001</v>
      </c>
      <c r="F48" s="15">
        <f>F43*E48</f>
        <v>1.06</v>
      </c>
      <c r="G48" s="365"/>
      <c r="H48" s="18">
        <f>G48*F48</f>
        <v>0</v>
      </c>
      <c r="I48" s="18"/>
      <c r="J48" s="18"/>
      <c r="K48" s="18"/>
      <c r="L48" s="17"/>
      <c r="M48" s="25">
        <f t="shared" si="2"/>
        <v>0</v>
      </c>
    </row>
    <row r="49" spans="1:13" ht="30" x14ac:dyDescent="0.25">
      <c r="A49" s="386">
        <v>12</v>
      </c>
      <c r="B49" s="9" t="s">
        <v>237</v>
      </c>
      <c r="C49" s="9" t="s">
        <v>60</v>
      </c>
      <c r="D49" s="6" t="s">
        <v>61</v>
      </c>
      <c r="E49" s="16"/>
      <c r="F49" s="98">
        <v>39</v>
      </c>
      <c r="G49" s="17"/>
      <c r="H49" s="18"/>
      <c r="I49" s="18"/>
      <c r="J49" s="18"/>
      <c r="K49" s="18"/>
      <c r="L49" s="17"/>
      <c r="M49" s="25"/>
    </row>
    <row r="50" spans="1:13" x14ac:dyDescent="0.25">
      <c r="A50" s="387"/>
      <c r="B50" s="58"/>
      <c r="C50" s="13" t="s">
        <v>17</v>
      </c>
      <c r="D50" s="14" t="s">
        <v>18</v>
      </c>
      <c r="E50" s="16">
        <v>1.24</v>
      </c>
      <c r="F50" s="15">
        <f>F49*E50</f>
        <v>48.36</v>
      </c>
      <c r="G50" s="17"/>
      <c r="H50" s="18"/>
      <c r="I50" s="363"/>
      <c r="J50" s="18">
        <f>F50*I50</f>
        <v>0</v>
      </c>
      <c r="K50" s="18"/>
      <c r="L50" s="17"/>
      <c r="M50" s="25">
        <f t="shared" ref="M50:M51" si="6">L50+J50+H50</f>
        <v>0</v>
      </c>
    </row>
    <row r="51" spans="1:13" x14ac:dyDescent="0.25">
      <c r="A51" s="388"/>
      <c r="B51" s="58"/>
      <c r="C51" s="13" t="s">
        <v>19</v>
      </c>
      <c r="D51" s="56" t="s">
        <v>20</v>
      </c>
      <c r="E51" s="16">
        <v>0.76</v>
      </c>
      <c r="F51" s="15">
        <f>F49*E51</f>
        <v>29.64</v>
      </c>
      <c r="G51" s="17"/>
      <c r="H51" s="18"/>
      <c r="I51" s="18"/>
      <c r="J51" s="18"/>
      <c r="K51" s="363"/>
      <c r="L51" s="17">
        <f>F51*K51</f>
        <v>0</v>
      </c>
      <c r="M51" s="25">
        <f t="shared" si="6"/>
        <v>0</v>
      </c>
    </row>
    <row r="52" spans="1:13" ht="27.75" x14ac:dyDescent="0.25">
      <c r="A52" s="386">
        <v>13</v>
      </c>
      <c r="B52" s="314" t="s">
        <v>238</v>
      </c>
      <c r="C52" s="31" t="s">
        <v>62</v>
      </c>
      <c r="D52" s="6" t="s">
        <v>49</v>
      </c>
      <c r="E52" s="16"/>
      <c r="F52" s="98">
        <v>17.940000000000001</v>
      </c>
      <c r="G52" s="17"/>
      <c r="H52" s="18"/>
      <c r="I52" s="18"/>
      <c r="J52" s="18"/>
      <c r="K52" s="18"/>
      <c r="L52" s="17"/>
      <c r="M52" s="25"/>
    </row>
    <row r="53" spans="1:13" x14ac:dyDescent="0.25">
      <c r="A53" s="387"/>
      <c r="B53" s="58"/>
      <c r="C53" s="13" t="s">
        <v>17</v>
      </c>
      <c r="D53" s="14" t="s">
        <v>18</v>
      </c>
      <c r="E53" s="16">
        <v>2.52E-2</v>
      </c>
      <c r="F53" s="15">
        <f>F52*E53</f>
        <v>0.45208800000000005</v>
      </c>
      <c r="G53" s="17"/>
      <c r="H53" s="18"/>
      <c r="I53" s="363"/>
      <c r="J53" s="18">
        <f>F53*I53</f>
        <v>0</v>
      </c>
      <c r="K53" s="18"/>
      <c r="L53" s="17"/>
      <c r="M53" s="25">
        <f t="shared" ref="M53:M55" si="7">L53+J53+H53</f>
        <v>0</v>
      </c>
    </row>
    <row r="54" spans="1:13" x14ac:dyDescent="0.25">
      <c r="A54" s="387"/>
      <c r="B54" s="58"/>
      <c r="C54" s="13" t="s">
        <v>19</v>
      </c>
      <c r="D54" s="56" t="s">
        <v>20</v>
      </c>
      <c r="E54" s="16">
        <v>1.6000000000000001E-3</v>
      </c>
      <c r="F54" s="15">
        <f>F52*E54</f>
        <v>2.8704000000000004E-2</v>
      </c>
      <c r="G54" s="17"/>
      <c r="H54" s="18"/>
      <c r="I54" s="18"/>
      <c r="J54" s="18"/>
      <c r="K54" s="363"/>
      <c r="L54" s="17">
        <f>F54*K54</f>
        <v>0</v>
      </c>
      <c r="M54" s="25">
        <f t="shared" si="7"/>
        <v>0</v>
      </c>
    </row>
    <row r="55" spans="1:13" x14ac:dyDescent="0.25">
      <c r="A55" s="388"/>
      <c r="B55" s="74"/>
      <c r="C55" s="63" t="s">
        <v>63</v>
      </c>
      <c r="D55" s="56" t="s">
        <v>49</v>
      </c>
      <c r="E55" s="37">
        <v>0.99680000000000002</v>
      </c>
      <c r="F55" s="28">
        <f>F52*E55</f>
        <v>17.882592000000002</v>
      </c>
      <c r="G55" s="365"/>
      <c r="H55" s="24">
        <f t="shared" ref="H55" si="8">F55*G55</f>
        <v>0</v>
      </c>
      <c r="I55" s="24"/>
      <c r="J55" s="24"/>
      <c r="K55" s="24"/>
      <c r="L55" s="24"/>
      <c r="M55" s="24">
        <f t="shared" si="7"/>
        <v>0</v>
      </c>
    </row>
    <row r="56" spans="1:13" ht="45" x14ac:dyDescent="0.25">
      <c r="A56" s="386">
        <v>14</v>
      </c>
      <c r="B56" s="9" t="s">
        <v>241</v>
      </c>
      <c r="C56" s="49" t="s">
        <v>64</v>
      </c>
      <c r="D56" s="6" t="s">
        <v>56</v>
      </c>
      <c r="E56" s="29"/>
      <c r="F56" s="32">
        <v>22</v>
      </c>
      <c r="G56" s="24"/>
      <c r="H56" s="25"/>
      <c r="I56" s="25"/>
      <c r="J56" s="25"/>
      <c r="K56" s="25"/>
      <c r="L56" s="24"/>
      <c r="M56" s="25">
        <f t="shared" si="2"/>
        <v>0</v>
      </c>
    </row>
    <row r="57" spans="1:13" x14ac:dyDescent="0.25">
      <c r="A57" s="387"/>
      <c r="B57" s="51"/>
      <c r="C57" s="20" t="s">
        <v>17</v>
      </c>
      <c r="D57" s="34" t="s">
        <v>18</v>
      </c>
      <c r="E57" s="29">
        <v>8.2799999999999994</v>
      </c>
      <c r="F57" s="28">
        <f>F56*E57</f>
        <v>182.16</v>
      </c>
      <c r="G57" s="24"/>
      <c r="H57" s="25"/>
      <c r="I57" s="363"/>
      <c r="J57" s="24">
        <f>F57*I57</f>
        <v>0</v>
      </c>
      <c r="K57" s="25"/>
      <c r="L57" s="24"/>
      <c r="M57" s="24">
        <f t="shared" si="2"/>
        <v>0</v>
      </c>
    </row>
    <row r="58" spans="1:13" ht="22.5" x14ac:dyDescent="0.25">
      <c r="A58" s="387"/>
      <c r="B58" s="55" t="s">
        <v>65</v>
      </c>
      <c r="C58" s="5" t="s">
        <v>66</v>
      </c>
      <c r="D58" s="27" t="s">
        <v>28</v>
      </c>
      <c r="E58" s="29">
        <f>10.1/100</f>
        <v>0.10099999999999999</v>
      </c>
      <c r="F58" s="28">
        <f>F56*E58</f>
        <v>2.222</v>
      </c>
      <c r="G58" s="365"/>
      <c r="H58" s="57">
        <f>F58*G58</f>
        <v>0</v>
      </c>
      <c r="I58" s="18"/>
      <c r="J58" s="18"/>
      <c r="K58" s="18"/>
      <c r="L58" s="17"/>
      <c r="M58" s="25">
        <f t="shared" si="2"/>
        <v>0</v>
      </c>
    </row>
    <row r="59" spans="1:13" x14ac:dyDescent="0.25">
      <c r="A59" s="387"/>
      <c r="B59" s="58"/>
      <c r="C59" s="59" t="s">
        <v>19</v>
      </c>
      <c r="D59" s="53" t="s">
        <v>20</v>
      </c>
      <c r="E59" s="29">
        <v>1.1532</v>
      </c>
      <c r="F59" s="28">
        <f>E59*F56</f>
        <v>25.3704</v>
      </c>
      <c r="G59" s="17"/>
      <c r="H59" s="57"/>
      <c r="I59" s="18"/>
      <c r="J59" s="18"/>
      <c r="K59" s="364"/>
      <c r="L59" s="17">
        <f>F59*K59</f>
        <v>0</v>
      </c>
      <c r="M59" s="25">
        <f t="shared" si="2"/>
        <v>0</v>
      </c>
    </row>
    <row r="60" spans="1:13" ht="30" x14ac:dyDescent="0.25">
      <c r="A60" s="387"/>
      <c r="B60" s="55" t="s">
        <v>239</v>
      </c>
      <c r="C60" s="63" t="s">
        <v>67</v>
      </c>
      <c r="D60" s="27" t="s">
        <v>28</v>
      </c>
      <c r="E60" s="28">
        <v>0.22</v>
      </c>
      <c r="F60" s="28">
        <f>F56*E60</f>
        <v>4.84</v>
      </c>
      <c r="G60" s="365"/>
      <c r="H60" s="38">
        <f>F60*G60</f>
        <v>0</v>
      </c>
      <c r="I60" s="18"/>
      <c r="J60" s="18"/>
      <c r="K60" s="18"/>
      <c r="L60" s="17"/>
      <c r="M60" s="25">
        <f t="shared" si="2"/>
        <v>0</v>
      </c>
    </row>
    <row r="61" spans="1:13" ht="22.5" x14ac:dyDescent="0.25">
      <c r="A61" s="387"/>
      <c r="B61" s="55" t="s">
        <v>240</v>
      </c>
      <c r="C61" s="63" t="s">
        <v>68</v>
      </c>
      <c r="D61" s="27" t="s">
        <v>28</v>
      </c>
      <c r="E61" s="29">
        <f>2/100</f>
        <v>0.02</v>
      </c>
      <c r="F61" s="28">
        <v>0.44</v>
      </c>
      <c r="G61" s="365"/>
      <c r="H61" s="25">
        <f>F61*G61</f>
        <v>0</v>
      </c>
      <c r="I61" s="18"/>
      <c r="J61" s="18"/>
      <c r="K61" s="18"/>
      <c r="L61" s="17"/>
      <c r="M61" s="25">
        <f t="shared" si="2"/>
        <v>0</v>
      </c>
    </row>
    <row r="62" spans="1:13" ht="22.5" x14ac:dyDescent="0.25">
      <c r="A62" s="387"/>
      <c r="B62" s="65" t="s">
        <v>69</v>
      </c>
      <c r="C62" s="5" t="s">
        <v>70</v>
      </c>
      <c r="D62" s="56" t="s">
        <v>24</v>
      </c>
      <c r="E62" s="29">
        <f>0.49/100</f>
        <v>4.8999999999999998E-3</v>
      </c>
      <c r="F62" s="28">
        <f>E62*F56</f>
        <v>0.10779999999999999</v>
      </c>
      <c r="G62" s="365"/>
      <c r="H62" s="38">
        <f t="shared" ref="H62:H63" si="9">F62*G62</f>
        <v>0</v>
      </c>
      <c r="I62" s="18"/>
      <c r="J62" s="18"/>
      <c r="K62" s="18"/>
      <c r="L62" s="17"/>
      <c r="M62" s="25">
        <f t="shared" si="2"/>
        <v>0</v>
      </c>
    </row>
    <row r="63" spans="1:13" x14ac:dyDescent="0.25">
      <c r="A63" s="388"/>
      <c r="B63" s="58"/>
      <c r="C63" s="5" t="s">
        <v>21</v>
      </c>
      <c r="D63" s="56" t="s">
        <v>20</v>
      </c>
      <c r="E63" s="16">
        <f>9.09/100</f>
        <v>9.0899999999999995E-2</v>
      </c>
      <c r="F63" s="15">
        <f>E63*F56</f>
        <v>1.9997999999999998</v>
      </c>
      <c r="G63" s="365"/>
      <c r="H63" s="18">
        <f t="shared" si="9"/>
        <v>0</v>
      </c>
      <c r="I63" s="18"/>
      <c r="J63" s="18"/>
      <c r="K63" s="18"/>
      <c r="L63" s="17"/>
      <c r="M63" s="25">
        <f t="shared" si="2"/>
        <v>0</v>
      </c>
    </row>
    <row r="64" spans="1:13" ht="30" x14ac:dyDescent="0.25">
      <c r="A64" s="386">
        <v>15</v>
      </c>
      <c r="B64" s="9" t="s">
        <v>242</v>
      </c>
      <c r="C64" s="49" t="s">
        <v>71</v>
      </c>
      <c r="D64" s="6" t="s">
        <v>56</v>
      </c>
      <c r="E64" s="29"/>
      <c r="F64" s="32">
        <v>6.6</v>
      </c>
      <c r="G64" s="24"/>
      <c r="H64" s="25"/>
      <c r="I64" s="25"/>
      <c r="J64" s="25"/>
      <c r="K64" s="25"/>
      <c r="L64" s="24"/>
      <c r="M64" s="25">
        <f t="shared" si="2"/>
        <v>0</v>
      </c>
    </row>
    <row r="65" spans="1:13" x14ac:dyDescent="0.25">
      <c r="A65" s="387"/>
      <c r="B65" s="51"/>
      <c r="C65" s="20" t="s">
        <v>17</v>
      </c>
      <c r="D65" s="34" t="s">
        <v>18</v>
      </c>
      <c r="E65" s="29">
        <v>10.68</v>
      </c>
      <c r="F65" s="28">
        <f>F64*E65</f>
        <v>70.488</v>
      </c>
      <c r="G65" s="24"/>
      <c r="H65" s="25"/>
      <c r="I65" s="363"/>
      <c r="J65" s="25">
        <f>F65*I65</f>
        <v>0</v>
      </c>
      <c r="K65" s="25"/>
      <c r="L65" s="24"/>
      <c r="M65" s="25">
        <f t="shared" si="2"/>
        <v>0</v>
      </c>
    </row>
    <row r="66" spans="1:13" ht="22.5" x14ac:dyDescent="0.25">
      <c r="A66" s="387"/>
      <c r="B66" s="55" t="s">
        <v>65</v>
      </c>
      <c r="C66" s="5" t="s">
        <v>66</v>
      </c>
      <c r="D66" s="27" t="s">
        <v>28</v>
      </c>
      <c r="E66" s="29">
        <f>3.6/100</f>
        <v>3.6000000000000004E-2</v>
      </c>
      <c r="F66" s="28">
        <f>F64*E66</f>
        <v>0.23760000000000001</v>
      </c>
      <c r="G66" s="365"/>
      <c r="H66" s="18">
        <f>F66*G66</f>
        <v>0</v>
      </c>
      <c r="I66" s="18"/>
      <c r="J66" s="18"/>
      <c r="K66" s="18"/>
      <c r="L66" s="17"/>
      <c r="M66" s="25">
        <f t="shared" si="2"/>
        <v>0</v>
      </c>
    </row>
    <row r="67" spans="1:13" x14ac:dyDescent="0.25">
      <c r="A67" s="387"/>
      <c r="B67" s="58"/>
      <c r="C67" s="59" t="s">
        <v>19</v>
      </c>
      <c r="D67" s="53" t="s">
        <v>20</v>
      </c>
      <c r="E67" s="29">
        <v>0.156</v>
      </c>
      <c r="F67" s="28">
        <f>E67*F64</f>
        <v>1.0295999999999998</v>
      </c>
      <c r="G67" s="17"/>
      <c r="H67" s="18"/>
      <c r="I67" s="18"/>
      <c r="J67" s="18"/>
      <c r="K67" s="364"/>
      <c r="L67" s="17">
        <f>F67*K67</f>
        <v>0</v>
      </c>
      <c r="M67" s="25">
        <f t="shared" si="2"/>
        <v>0</v>
      </c>
    </row>
    <row r="68" spans="1:13" ht="30" x14ac:dyDescent="0.25">
      <c r="A68" s="387"/>
      <c r="B68" s="55" t="s">
        <v>72</v>
      </c>
      <c r="C68" s="63" t="s">
        <v>73</v>
      </c>
      <c r="D68" s="27" t="s">
        <v>28</v>
      </c>
      <c r="E68" s="28">
        <v>0.22</v>
      </c>
      <c r="F68" s="28">
        <f>F64*E68</f>
        <v>1.452</v>
      </c>
      <c r="G68" s="365"/>
      <c r="H68" s="38">
        <f>F68*G68</f>
        <v>0</v>
      </c>
      <c r="I68" s="18"/>
      <c r="J68" s="18"/>
      <c r="K68" s="18"/>
      <c r="L68" s="17"/>
      <c r="M68" s="25">
        <f t="shared" si="2"/>
        <v>0</v>
      </c>
    </row>
    <row r="69" spans="1:13" ht="22.5" x14ac:dyDescent="0.25">
      <c r="A69" s="387"/>
      <c r="B69" s="65" t="s">
        <v>74</v>
      </c>
      <c r="C69" s="5" t="s">
        <v>75</v>
      </c>
      <c r="D69" s="56" t="s">
        <v>49</v>
      </c>
      <c r="E69" s="29">
        <v>0.5</v>
      </c>
      <c r="F69" s="28">
        <f>F64*E69</f>
        <v>3.3</v>
      </c>
      <c r="G69" s="365"/>
      <c r="H69" s="25">
        <f t="shared" ref="H69:H70" si="10">F69*G69</f>
        <v>0</v>
      </c>
      <c r="I69" s="18"/>
      <c r="J69" s="18"/>
      <c r="K69" s="18"/>
      <c r="L69" s="17"/>
      <c r="M69" s="25">
        <f t="shared" si="2"/>
        <v>0</v>
      </c>
    </row>
    <row r="70" spans="1:13" x14ac:dyDescent="0.25">
      <c r="A70" s="388"/>
      <c r="B70" s="58"/>
      <c r="C70" s="5" t="s">
        <v>21</v>
      </c>
      <c r="D70" s="56" t="s">
        <v>20</v>
      </c>
      <c r="E70" s="16">
        <f>10/100</f>
        <v>0.1</v>
      </c>
      <c r="F70" s="15">
        <f>E70*F64</f>
        <v>0.66</v>
      </c>
      <c r="G70" s="365"/>
      <c r="H70" s="18">
        <f t="shared" si="10"/>
        <v>0</v>
      </c>
      <c r="I70" s="18"/>
      <c r="J70" s="18"/>
      <c r="K70" s="18"/>
      <c r="L70" s="17"/>
      <c r="M70" s="25">
        <f t="shared" si="2"/>
        <v>0</v>
      </c>
    </row>
    <row r="71" spans="1:13" s="297" customFormat="1" ht="40.5" x14ac:dyDescent="0.25">
      <c r="A71" s="386">
        <v>16</v>
      </c>
      <c r="B71" s="265" t="s">
        <v>243</v>
      </c>
      <c r="C71" s="340" t="s">
        <v>76</v>
      </c>
      <c r="D71" s="266" t="s">
        <v>1</v>
      </c>
      <c r="E71" s="158"/>
      <c r="F71" s="268">
        <f>40.6*4.71/1000</f>
        <v>0.19122600000000001</v>
      </c>
      <c r="G71" s="160"/>
      <c r="H71" s="158"/>
      <c r="I71" s="161"/>
      <c r="J71" s="267"/>
      <c r="K71" s="161"/>
      <c r="L71" s="268"/>
      <c r="M71" s="160"/>
    </row>
    <row r="72" spans="1:13" ht="15.75" x14ac:dyDescent="0.25">
      <c r="A72" s="387"/>
      <c r="B72" s="80"/>
      <c r="C72" s="20" t="s">
        <v>17</v>
      </c>
      <c r="D72" s="34" t="s">
        <v>18</v>
      </c>
      <c r="E72" s="80">
        <v>37.68</v>
      </c>
      <c r="F72" s="79">
        <f>F71*E72</f>
        <v>7.2053956800000005</v>
      </c>
      <c r="G72" s="79"/>
      <c r="H72" s="82"/>
      <c r="I72" s="366"/>
      <c r="J72" s="79">
        <f>F72*I72</f>
        <v>0</v>
      </c>
      <c r="K72" s="80"/>
      <c r="L72" s="79"/>
      <c r="M72" s="79">
        <f>H72+J72+L72</f>
        <v>0</v>
      </c>
    </row>
    <row r="73" spans="1:13" ht="15.75" x14ac:dyDescent="0.25">
      <c r="A73" s="387"/>
      <c r="B73" s="80"/>
      <c r="C73" s="84" t="s">
        <v>77</v>
      </c>
      <c r="D73" s="56" t="s">
        <v>20</v>
      </c>
      <c r="E73" s="80">
        <v>0.44400000000000001</v>
      </c>
      <c r="F73" s="79">
        <f>E73*F71</f>
        <v>8.4904344000000007E-2</v>
      </c>
      <c r="G73" s="214"/>
      <c r="H73" s="214"/>
      <c r="I73" s="80"/>
      <c r="J73" s="80"/>
      <c r="K73" s="367"/>
      <c r="L73" s="79">
        <f>K73*F73</f>
        <v>0</v>
      </c>
      <c r="M73" s="79">
        <f>H73+J73+L73</f>
        <v>0</v>
      </c>
    </row>
    <row r="74" spans="1:13" ht="47.25" x14ac:dyDescent="0.25">
      <c r="A74" s="387"/>
      <c r="B74" s="80" t="s">
        <v>245</v>
      </c>
      <c r="C74" s="84" t="s">
        <v>246</v>
      </c>
      <c r="D74" s="85" t="s">
        <v>24</v>
      </c>
      <c r="E74" s="80">
        <v>1</v>
      </c>
      <c r="F74" s="79">
        <f>F71*E74</f>
        <v>0.19122600000000001</v>
      </c>
      <c r="G74" s="368"/>
      <c r="H74" s="79">
        <f>G74*F74</f>
        <v>0</v>
      </c>
      <c r="I74" s="80"/>
      <c r="J74" s="80"/>
      <c r="K74" s="80"/>
      <c r="L74" s="79"/>
      <c r="M74" s="79">
        <f t="shared" ref="M74:M75" si="11">H74+J74+L74</f>
        <v>0</v>
      </c>
    </row>
    <row r="75" spans="1:13" ht="15.75" x14ac:dyDescent="0.25">
      <c r="A75" s="388"/>
      <c r="B75" s="80"/>
      <c r="C75" s="5" t="s">
        <v>21</v>
      </c>
      <c r="D75" s="56" t="s">
        <v>20</v>
      </c>
      <c r="E75" s="80">
        <v>28.9</v>
      </c>
      <c r="F75" s="79">
        <f>E75*F71</f>
        <v>5.5264313999999999</v>
      </c>
      <c r="G75" s="368"/>
      <c r="H75" s="79">
        <f>G75*F75</f>
        <v>0</v>
      </c>
      <c r="I75" s="80"/>
      <c r="J75" s="80"/>
      <c r="K75" s="80"/>
      <c r="L75" s="79"/>
      <c r="M75" s="79">
        <f t="shared" si="11"/>
        <v>0</v>
      </c>
    </row>
    <row r="76" spans="1:13" ht="31.5" x14ac:dyDescent="0.25">
      <c r="A76" s="389">
        <v>17</v>
      </c>
      <c r="B76" s="75" t="s">
        <v>244</v>
      </c>
      <c r="C76" s="76" t="s">
        <v>0</v>
      </c>
      <c r="D76" s="77" t="s">
        <v>1</v>
      </c>
      <c r="E76" s="78"/>
      <c r="F76" s="82">
        <f>F71</f>
        <v>0.19122600000000001</v>
      </c>
      <c r="G76" s="79"/>
      <c r="H76" s="78"/>
      <c r="I76" s="80"/>
      <c r="J76" s="81"/>
      <c r="K76" s="80"/>
      <c r="L76" s="82"/>
      <c r="M76" s="79"/>
    </row>
    <row r="77" spans="1:13" ht="15.75" x14ac:dyDescent="0.25">
      <c r="A77" s="390"/>
      <c r="B77" s="80"/>
      <c r="C77" s="84" t="s">
        <v>78</v>
      </c>
      <c r="D77" s="85" t="s">
        <v>79</v>
      </c>
      <c r="E77" s="80">
        <v>5.5679999999999996</v>
      </c>
      <c r="F77" s="79">
        <f>F76*E77</f>
        <v>1.064746368</v>
      </c>
      <c r="G77" s="79"/>
      <c r="H77" s="82"/>
      <c r="I77" s="366"/>
      <c r="J77" s="79">
        <f>F77*I77</f>
        <v>0</v>
      </c>
      <c r="K77" s="80"/>
      <c r="L77" s="79"/>
      <c r="M77" s="79">
        <f>H77+J77+L77</f>
        <v>0</v>
      </c>
    </row>
    <row r="78" spans="1:13" ht="15.75" x14ac:dyDescent="0.25">
      <c r="A78" s="390"/>
      <c r="B78" s="165" t="s">
        <v>80</v>
      </c>
      <c r="C78" s="84" t="s">
        <v>81</v>
      </c>
      <c r="D78" s="85" t="s">
        <v>49</v>
      </c>
      <c r="E78" s="80">
        <v>2</v>
      </c>
      <c r="F78" s="79">
        <f>F76*E78</f>
        <v>0.38245200000000001</v>
      </c>
      <c r="G78" s="368"/>
      <c r="H78" s="79">
        <f>G78*F78</f>
        <v>0</v>
      </c>
      <c r="I78" s="80"/>
      <c r="J78" s="80"/>
      <c r="K78" s="80"/>
      <c r="L78" s="79"/>
      <c r="M78" s="79">
        <f t="shared" ref="M78:M79" si="12">H78+J78+L78</f>
        <v>0</v>
      </c>
    </row>
    <row r="79" spans="1:13" ht="27" x14ac:dyDescent="0.25">
      <c r="A79" s="391"/>
      <c r="B79" s="165" t="s">
        <v>82</v>
      </c>
      <c r="C79" s="84" t="s">
        <v>83</v>
      </c>
      <c r="D79" s="85" t="s">
        <v>49</v>
      </c>
      <c r="E79" s="80">
        <v>4</v>
      </c>
      <c r="F79" s="79">
        <f>F76*E79</f>
        <v>0.76490400000000003</v>
      </c>
      <c r="G79" s="368"/>
      <c r="H79" s="79">
        <f>G79*F79</f>
        <v>0</v>
      </c>
      <c r="I79" s="80"/>
      <c r="J79" s="80"/>
      <c r="K79" s="80"/>
      <c r="L79" s="79"/>
      <c r="M79" s="79">
        <f t="shared" si="12"/>
        <v>0</v>
      </c>
    </row>
    <row r="80" spans="1:13" x14ac:dyDescent="0.25">
      <c r="A80" s="166"/>
      <c r="B80" s="167"/>
      <c r="C80" s="168" t="s">
        <v>102</v>
      </c>
      <c r="D80" s="169"/>
      <c r="E80" s="169"/>
      <c r="F80" s="170"/>
      <c r="G80" s="171"/>
      <c r="H80" s="172">
        <f>SUM(H9:H79)</f>
        <v>0</v>
      </c>
      <c r="I80" s="173"/>
      <c r="J80" s="172">
        <f>SUM(J9:J79)</f>
        <v>0</v>
      </c>
      <c r="K80" s="171"/>
      <c r="L80" s="172">
        <f>SUM(L9:L79)</f>
        <v>0</v>
      </c>
      <c r="M80" s="172">
        <f>SUM(M9:M79)</f>
        <v>0</v>
      </c>
    </row>
    <row r="81" spans="1:13" ht="18" x14ac:dyDescent="0.25">
      <c r="A81" s="181"/>
      <c r="B81" s="404" t="s">
        <v>150</v>
      </c>
      <c r="C81" s="404"/>
      <c r="D81" s="404"/>
      <c r="E81" s="404"/>
      <c r="F81" s="182"/>
      <c r="G81" s="183"/>
      <c r="H81" s="184"/>
      <c r="I81" s="185"/>
      <c r="J81" s="184"/>
      <c r="K81" s="183"/>
      <c r="L81" s="184"/>
      <c r="M81" s="186"/>
    </row>
    <row r="82" spans="1:13" ht="63" x14ac:dyDescent="0.25">
      <c r="A82" s="402">
        <v>1</v>
      </c>
      <c r="B82" s="174" t="s">
        <v>247</v>
      </c>
      <c r="C82" s="175" t="s">
        <v>103</v>
      </c>
      <c r="D82" s="176" t="s">
        <v>1</v>
      </c>
      <c r="E82" s="177"/>
      <c r="F82" s="315">
        <v>0.61423000000000005</v>
      </c>
      <c r="G82" s="178"/>
      <c r="H82" s="177"/>
      <c r="I82" s="179"/>
      <c r="J82" s="180"/>
      <c r="K82" s="179"/>
      <c r="L82" s="351"/>
      <c r="M82" s="178"/>
    </row>
    <row r="83" spans="1:13" ht="15.75" x14ac:dyDescent="0.25">
      <c r="A83" s="402"/>
      <c r="B83" s="80"/>
      <c r="C83" s="125" t="s">
        <v>17</v>
      </c>
      <c r="D83" s="34" t="s">
        <v>18</v>
      </c>
      <c r="E83" s="80">
        <v>64.56</v>
      </c>
      <c r="F83" s="160">
        <f>F82*E83</f>
        <v>39.654688800000002</v>
      </c>
      <c r="G83" s="79"/>
      <c r="H83" s="82"/>
      <c r="I83" s="366"/>
      <c r="J83" s="79">
        <f>F83*I83</f>
        <v>0</v>
      </c>
      <c r="K83" s="80"/>
      <c r="L83" s="79"/>
      <c r="M83" s="79">
        <f>H83+J83+L83</f>
        <v>0</v>
      </c>
    </row>
    <row r="84" spans="1:13" ht="31.5" x14ac:dyDescent="0.25">
      <c r="A84" s="402"/>
      <c r="B84" s="80" t="s">
        <v>248</v>
      </c>
      <c r="C84" s="84" t="s">
        <v>249</v>
      </c>
      <c r="D84" s="34" t="s">
        <v>106</v>
      </c>
      <c r="E84" s="80">
        <v>0.42</v>
      </c>
      <c r="F84" s="160">
        <f>F82*E84</f>
        <v>0.2579766</v>
      </c>
      <c r="G84" s="80"/>
      <c r="H84" s="78"/>
      <c r="I84" s="80"/>
      <c r="J84" s="79"/>
      <c r="K84" s="367"/>
      <c r="L84" s="79">
        <f>F84*K84</f>
        <v>0</v>
      </c>
      <c r="M84" s="79">
        <f>H84+J84+L84</f>
        <v>0</v>
      </c>
    </row>
    <row r="85" spans="1:13" ht="15.75" x14ac:dyDescent="0.25">
      <c r="A85" s="402"/>
      <c r="B85" s="80"/>
      <c r="C85" s="84" t="s">
        <v>107</v>
      </c>
      <c r="D85" s="56" t="s">
        <v>20</v>
      </c>
      <c r="E85" s="80">
        <v>22.08</v>
      </c>
      <c r="F85" s="160">
        <f>E85*F82</f>
        <v>13.5621984</v>
      </c>
      <c r="G85" s="79"/>
      <c r="H85" s="80"/>
      <c r="I85" s="80"/>
      <c r="J85" s="80"/>
      <c r="K85" s="367"/>
      <c r="L85" s="79">
        <f>K85*F85</f>
        <v>0</v>
      </c>
      <c r="M85" s="79">
        <f>H85+J85+L85</f>
        <v>0</v>
      </c>
    </row>
    <row r="86" spans="1:13" ht="31.5" x14ac:dyDescent="0.25">
      <c r="A86" s="402"/>
      <c r="B86" s="80" t="s">
        <v>250</v>
      </c>
      <c r="C86" s="84" t="s">
        <v>109</v>
      </c>
      <c r="D86" s="85" t="s">
        <v>110</v>
      </c>
      <c r="E86" s="80" t="s">
        <v>111</v>
      </c>
      <c r="F86" s="160">
        <v>41</v>
      </c>
      <c r="G86" s="368"/>
      <c r="H86" s="80">
        <f t="shared" ref="H86:H87" si="13">G86*F86</f>
        <v>0</v>
      </c>
      <c r="I86" s="80"/>
      <c r="J86" s="80"/>
      <c r="K86" s="80"/>
      <c r="L86" s="79"/>
      <c r="M86" s="79">
        <f t="shared" ref="M86:M89" si="14">H86+J86+L86</f>
        <v>0</v>
      </c>
    </row>
    <row r="87" spans="1:13" ht="31.5" x14ac:dyDescent="0.25">
      <c r="A87" s="402"/>
      <c r="B87" s="80" t="s">
        <v>251</v>
      </c>
      <c r="C87" s="84" t="s">
        <v>113</v>
      </c>
      <c r="D87" s="85" t="s">
        <v>110</v>
      </c>
      <c r="E87" s="80" t="s">
        <v>111</v>
      </c>
      <c r="F87" s="160">
        <v>54</v>
      </c>
      <c r="G87" s="368"/>
      <c r="H87" s="80">
        <f t="shared" si="13"/>
        <v>0</v>
      </c>
      <c r="I87" s="80"/>
      <c r="J87" s="80"/>
      <c r="K87" s="80"/>
      <c r="L87" s="79"/>
      <c r="M87" s="79">
        <f t="shared" si="14"/>
        <v>0</v>
      </c>
    </row>
    <row r="88" spans="1:13" ht="15.75" x14ac:dyDescent="0.25">
      <c r="A88" s="402"/>
      <c r="B88" s="80" t="s">
        <v>252</v>
      </c>
      <c r="C88" s="84" t="s">
        <v>253</v>
      </c>
      <c r="D88" s="85" t="s">
        <v>49</v>
      </c>
      <c r="E88" s="80">
        <v>24.4</v>
      </c>
      <c r="F88" s="160">
        <f>E88*F82</f>
        <v>14.987212000000001</v>
      </c>
      <c r="G88" s="368"/>
      <c r="H88" s="79">
        <f>F88*G88</f>
        <v>0</v>
      </c>
      <c r="I88" s="80"/>
      <c r="J88" s="80"/>
      <c r="K88" s="80"/>
      <c r="L88" s="79"/>
      <c r="M88" s="79">
        <f>H88</f>
        <v>0</v>
      </c>
    </row>
    <row r="89" spans="1:13" ht="15.75" x14ac:dyDescent="0.25">
      <c r="A89" s="403"/>
      <c r="B89" s="80"/>
      <c r="C89" s="127" t="s">
        <v>21</v>
      </c>
      <c r="D89" s="56" t="s">
        <v>20</v>
      </c>
      <c r="E89" s="80">
        <v>2.78</v>
      </c>
      <c r="F89" s="160">
        <f>E89*F82</f>
        <v>1.7075594000000001</v>
      </c>
      <c r="G89" s="368"/>
      <c r="H89" s="79">
        <f>G89*F89</f>
        <v>0</v>
      </c>
      <c r="I89" s="80"/>
      <c r="J89" s="80"/>
      <c r="K89" s="80"/>
      <c r="L89" s="79"/>
      <c r="M89" s="79">
        <f t="shared" si="14"/>
        <v>0</v>
      </c>
    </row>
    <row r="90" spans="1:13" ht="47.25" x14ac:dyDescent="0.3">
      <c r="A90" s="401">
        <v>2</v>
      </c>
      <c r="B90" s="164" t="s">
        <v>254</v>
      </c>
      <c r="C90" s="128" t="s">
        <v>117</v>
      </c>
      <c r="D90" s="78" t="s">
        <v>139</v>
      </c>
      <c r="E90" s="70"/>
      <c r="F90" s="162">
        <f>(41*0.32+54*0.24)/100</f>
        <v>0.26079999999999998</v>
      </c>
      <c r="G90" s="129"/>
      <c r="H90" s="129"/>
      <c r="I90" s="129"/>
      <c r="J90" s="129"/>
      <c r="K90" s="129"/>
      <c r="L90" s="71"/>
      <c r="M90" s="130"/>
    </row>
    <row r="91" spans="1:13" ht="15.75" x14ac:dyDescent="0.25">
      <c r="A91" s="402"/>
      <c r="B91" s="72"/>
      <c r="C91" s="125" t="s">
        <v>17</v>
      </c>
      <c r="D91" s="34" t="s">
        <v>18</v>
      </c>
      <c r="E91" s="80">
        <v>81.599999999999994</v>
      </c>
      <c r="F91" s="79">
        <f>F90*E91</f>
        <v>21.281279999999995</v>
      </c>
      <c r="G91" s="79"/>
      <c r="H91" s="82"/>
      <c r="I91" s="366"/>
      <c r="J91" s="79">
        <f>F91*I91</f>
        <v>0</v>
      </c>
      <c r="K91" s="80"/>
      <c r="L91" s="79"/>
      <c r="M91" s="79">
        <f>H91+J91+L91</f>
        <v>0</v>
      </c>
    </row>
    <row r="92" spans="1:13" ht="15.75" x14ac:dyDescent="0.25">
      <c r="A92" s="402"/>
      <c r="B92" s="72"/>
      <c r="C92" s="84" t="s">
        <v>107</v>
      </c>
      <c r="D92" s="80" t="s">
        <v>119</v>
      </c>
      <c r="E92" s="29">
        <v>3.5999999999999997E-2</v>
      </c>
      <c r="F92" s="28">
        <f>F90*E92</f>
        <v>9.3887999999999992E-3</v>
      </c>
      <c r="G92" s="131"/>
      <c r="H92" s="131"/>
      <c r="I92" s="131"/>
      <c r="J92" s="131"/>
      <c r="K92" s="369"/>
      <c r="L92" s="24">
        <f>F92*K92</f>
        <v>0</v>
      </c>
      <c r="M92" s="131">
        <f t="shared" ref="M92:M94" si="15">L92+J92+H92</f>
        <v>0</v>
      </c>
    </row>
    <row r="93" spans="1:13" ht="16.5" x14ac:dyDescent="0.25">
      <c r="A93" s="402"/>
      <c r="B93" s="126" t="s">
        <v>120</v>
      </c>
      <c r="C93" s="84" t="s">
        <v>121</v>
      </c>
      <c r="D93" s="80" t="s">
        <v>122</v>
      </c>
      <c r="E93" s="28">
        <v>25.3</v>
      </c>
      <c r="F93" s="28">
        <f>F90*E93</f>
        <v>6.5982399999999997</v>
      </c>
      <c r="G93" s="369"/>
      <c r="H93" s="131">
        <f>F93*G93</f>
        <v>0</v>
      </c>
      <c r="I93" s="131"/>
      <c r="J93" s="131"/>
      <c r="K93" s="131"/>
      <c r="L93" s="24"/>
      <c r="M93" s="131">
        <f t="shared" si="15"/>
        <v>0</v>
      </c>
    </row>
    <row r="94" spans="1:13" ht="16.5" x14ac:dyDescent="0.25">
      <c r="A94" s="402"/>
      <c r="B94" s="126" t="s">
        <v>123</v>
      </c>
      <c r="C94" s="84" t="s">
        <v>124</v>
      </c>
      <c r="D94" s="80" t="s">
        <v>122</v>
      </c>
      <c r="E94" s="28">
        <v>2.7</v>
      </c>
      <c r="F94" s="28">
        <f>F90*E94</f>
        <v>0.70416000000000001</v>
      </c>
      <c r="G94" s="369"/>
      <c r="H94" s="131">
        <f>F94*G94</f>
        <v>0</v>
      </c>
      <c r="I94" s="131"/>
      <c r="J94" s="131"/>
      <c r="K94" s="131"/>
      <c r="L94" s="24"/>
      <c r="M94" s="131">
        <f t="shared" si="15"/>
        <v>0</v>
      </c>
    </row>
    <row r="95" spans="1:13" ht="16.5" x14ac:dyDescent="0.25">
      <c r="A95" s="403"/>
      <c r="B95" s="126"/>
      <c r="C95" s="127" t="s">
        <v>21</v>
      </c>
      <c r="D95" s="56" t="s">
        <v>20</v>
      </c>
      <c r="E95" s="80">
        <v>0.19</v>
      </c>
      <c r="F95" s="79">
        <f>F90*E95</f>
        <v>4.9551999999999999E-2</v>
      </c>
      <c r="G95" s="367"/>
      <c r="H95" s="79">
        <f>G95*F95</f>
        <v>0</v>
      </c>
      <c r="I95" s="80"/>
      <c r="J95" s="79"/>
      <c r="K95" s="80"/>
      <c r="L95" s="79"/>
      <c r="M95" s="79">
        <f>G95*F95</f>
        <v>0</v>
      </c>
    </row>
    <row r="96" spans="1:13" ht="40.5" x14ac:dyDescent="0.25">
      <c r="A96" s="401">
        <v>3</v>
      </c>
      <c r="B96" s="74" t="s">
        <v>255</v>
      </c>
      <c r="C96" s="132" t="s">
        <v>125</v>
      </c>
      <c r="D96" s="133" t="s">
        <v>122</v>
      </c>
      <c r="E96" s="134"/>
      <c r="F96" s="135">
        <v>32.700000000000003</v>
      </c>
      <c r="G96" s="136"/>
      <c r="H96" s="137"/>
      <c r="I96" s="136"/>
      <c r="J96" s="138"/>
      <c r="K96" s="136"/>
      <c r="L96" s="138"/>
      <c r="M96" s="138"/>
    </row>
    <row r="97" spans="1:15" x14ac:dyDescent="0.25">
      <c r="A97" s="402"/>
      <c r="B97" s="74"/>
      <c r="C97" s="125" t="s">
        <v>17</v>
      </c>
      <c r="D97" s="34" t="s">
        <v>18</v>
      </c>
      <c r="E97" s="316">
        <v>2.52E-2</v>
      </c>
      <c r="F97" s="139">
        <f>E97*F96</f>
        <v>0.82404000000000011</v>
      </c>
      <c r="G97" s="140"/>
      <c r="H97" s="91"/>
      <c r="I97" s="370"/>
      <c r="J97" s="91">
        <f>F97*I97</f>
        <v>0</v>
      </c>
      <c r="K97" s="140"/>
      <c r="L97" s="91">
        <f>F97*K97</f>
        <v>0</v>
      </c>
      <c r="M97" s="91">
        <f>H97+J97+L97</f>
        <v>0</v>
      </c>
    </row>
    <row r="98" spans="1:15" ht="15.75" x14ac:dyDescent="0.25">
      <c r="A98" s="402"/>
      <c r="B98" s="74"/>
      <c r="C98" s="84" t="s">
        <v>107</v>
      </c>
      <c r="D98" s="80" t="s">
        <v>119</v>
      </c>
      <c r="E98" s="316">
        <v>1.6000000000000001E-3</v>
      </c>
      <c r="F98" s="139">
        <f>F96*E98</f>
        <v>5.2320000000000005E-2</v>
      </c>
      <c r="G98" s="140"/>
      <c r="H98" s="91"/>
      <c r="I98" s="141"/>
      <c r="J98" s="91"/>
      <c r="K98" s="371"/>
      <c r="L98" s="91">
        <f>F98*K98</f>
        <v>0</v>
      </c>
      <c r="M98" s="91">
        <f>H98+J98+L98</f>
        <v>0</v>
      </c>
    </row>
    <row r="99" spans="1:15" x14ac:dyDescent="0.25">
      <c r="A99" s="402"/>
      <c r="B99" s="94" t="s">
        <v>256</v>
      </c>
      <c r="C99" s="142" t="s">
        <v>63</v>
      </c>
      <c r="D99" s="27" t="s">
        <v>49</v>
      </c>
      <c r="E99" s="68" t="s">
        <v>111</v>
      </c>
      <c r="F99" s="28">
        <v>9.5649999999999995</v>
      </c>
      <c r="G99" s="365"/>
      <c r="H99" s="24">
        <f t="shared" ref="H99:H101" si="16">F99*G99</f>
        <v>0</v>
      </c>
      <c r="I99" s="69"/>
      <c r="J99" s="69"/>
      <c r="K99" s="69"/>
      <c r="L99" s="24"/>
      <c r="M99" s="24">
        <f t="shared" ref="M99:M101" si="17">L99+J99+H99</f>
        <v>0</v>
      </c>
    </row>
    <row r="100" spans="1:15" x14ac:dyDescent="0.25">
      <c r="A100" s="402"/>
      <c r="B100" s="94" t="s">
        <v>257</v>
      </c>
      <c r="C100" s="94" t="s">
        <v>126</v>
      </c>
      <c r="D100" s="27" t="s">
        <v>49</v>
      </c>
      <c r="E100" s="68" t="s">
        <v>111</v>
      </c>
      <c r="F100" s="28">
        <v>19</v>
      </c>
      <c r="G100" s="365"/>
      <c r="H100" s="24">
        <f t="shared" si="16"/>
        <v>0</v>
      </c>
      <c r="I100" s="69"/>
      <c r="J100" s="69"/>
      <c r="K100" s="69"/>
      <c r="L100" s="24"/>
      <c r="M100" s="24">
        <f t="shared" si="17"/>
        <v>0</v>
      </c>
    </row>
    <row r="101" spans="1:15" x14ac:dyDescent="0.25">
      <c r="A101" s="403"/>
      <c r="B101" s="94" t="s">
        <v>258</v>
      </c>
      <c r="C101" s="94" t="s">
        <v>127</v>
      </c>
      <c r="D101" s="27" t="s">
        <v>49</v>
      </c>
      <c r="E101" s="68" t="s">
        <v>111</v>
      </c>
      <c r="F101" s="28">
        <v>4.0999999999999996</v>
      </c>
      <c r="G101" s="365"/>
      <c r="H101" s="24">
        <f t="shared" si="16"/>
        <v>0</v>
      </c>
      <c r="I101" s="69"/>
      <c r="J101" s="69"/>
      <c r="K101" s="69"/>
      <c r="L101" s="24"/>
      <c r="M101" s="24">
        <f t="shared" si="17"/>
        <v>0</v>
      </c>
    </row>
    <row r="102" spans="1:15" ht="63" x14ac:dyDescent="0.3">
      <c r="A102" s="401">
        <v>4</v>
      </c>
      <c r="B102" s="143" t="s">
        <v>259</v>
      </c>
      <c r="C102" s="128" t="s">
        <v>128</v>
      </c>
      <c r="D102" s="133" t="s">
        <v>136</v>
      </c>
      <c r="E102" s="144"/>
      <c r="F102" s="145">
        <f>9.4*1.1</f>
        <v>10.340000000000002</v>
      </c>
      <c r="G102" s="144"/>
      <c r="H102" s="144"/>
      <c r="I102" s="144"/>
      <c r="J102" s="144"/>
      <c r="K102" s="144"/>
      <c r="L102" s="343"/>
      <c r="M102" s="154"/>
    </row>
    <row r="103" spans="1:15" ht="15.75" x14ac:dyDescent="0.25">
      <c r="A103" s="402"/>
      <c r="B103" s="146"/>
      <c r="C103" s="147" t="s">
        <v>17</v>
      </c>
      <c r="D103" s="34" t="s">
        <v>18</v>
      </c>
      <c r="E103" s="214">
        <v>0.3024</v>
      </c>
      <c r="F103" s="79">
        <f>F102*E103</f>
        <v>3.1268160000000007</v>
      </c>
      <c r="G103" s="79"/>
      <c r="H103" s="82"/>
      <c r="I103" s="366"/>
      <c r="J103" s="79">
        <f>F103*I103</f>
        <v>0</v>
      </c>
      <c r="K103" s="80"/>
      <c r="L103" s="79"/>
      <c r="M103" s="79">
        <f>H103+J103+L103</f>
        <v>0</v>
      </c>
    </row>
    <row r="104" spans="1:15" ht="15.75" x14ac:dyDescent="0.25">
      <c r="A104" s="402"/>
      <c r="B104" s="148"/>
      <c r="C104" s="149" t="s">
        <v>107</v>
      </c>
      <c r="D104" s="80" t="s">
        <v>119</v>
      </c>
      <c r="E104" s="88">
        <v>6.4000000000000001E-2</v>
      </c>
      <c r="F104" s="139">
        <f>F102*E104</f>
        <v>0.66176000000000013</v>
      </c>
      <c r="G104" s="140"/>
      <c r="H104" s="91"/>
      <c r="I104" s="141"/>
      <c r="J104" s="91"/>
      <c r="K104" s="371"/>
      <c r="L104" s="91">
        <f>F104*K104</f>
        <v>0</v>
      </c>
      <c r="M104" s="91">
        <f>H104+J104+L104</f>
        <v>0</v>
      </c>
    </row>
    <row r="105" spans="1:15" ht="27" x14ac:dyDescent="0.25">
      <c r="A105" s="402"/>
      <c r="B105" s="150" t="s">
        <v>129</v>
      </c>
      <c r="C105" s="151" t="s">
        <v>130</v>
      </c>
      <c r="D105" s="150" t="s">
        <v>137</v>
      </c>
      <c r="E105" s="150" t="s">
        <v>111</v>
      </c>
      <c r="F105" s="155">
        <v>0.68</v>
      </c>
      <c r="G105" s="370"/>
      <c r="H105" s="91">
        <f t="shared" ref="H105:H107" si="18">F105*G105</f>
        <v>0</v>
      </c>
      <c r="I105" s="141"/>
      <c r="J105" s="91"/>
      <c r="K105" s="140"/>
      <c r="L105" s="91"/>
      <c r="M105" s="91">
        <f t="shared" ref="M105:M107" si="19">H105+J105+L105</f>
        <v>0</v>
      </c>
    </row>
    <row r="106" spans="1:15" ht="15.75" x14ac:dyDescent="0.25">
      <c r="A106" s="402"/>
      <c r="B106" s="150"/>
      <c r="C106" s="151" t="s">
        <v>131</v>
      </c>
      <c r="D106" s="150" t="s">
        <v>137</v>
      </c>
      <c r="E106" s="150"/>
      <c r="F106" s="152">
        <f>F105*0.3</f>
        <v>0.20400000000000001</v>
      </c>
      <c r="G106" s="370"/>
      <c r="H106" s="91">
        <f t="shared" si="18"/>
        <v>0</v>
      </c>
      <c r="I106" s="141"/>
      <c r="J106" s="91"/>
      <c r="K106" s="140"/>
      <c r="L106" s="91"/>
      <c r="M106" s="91">
        <f t="shared" si="19"/>
        <v>0</v>
      </c>
    </row>
    <row r="107" spans="1:15" x14ac:dyDescent="0.25">
      <c r="A107" s="402"/>
      <c r="B107" s="153" t="s">
        <v>132</v>
      </c>
      <c r="C107" s="151" t="s">
        <v>133</v>
      </c>
      <c r="D107" s="150" t="s">
        <v>49</v>
      </c>
      <c r="E107" s="150">
        <v>0.17699999999999999</v>
      </c>
      <c r="F107" s="152">
        <f>F102*E107</f>
        <v>1.8301800000000001</v>
      </c>
      <c r="G107" s="372"/>
      <c r="H107" s="91">
        <f t="shared" si="18"/>
        <v>0</v>
      </c>
      <c r="I107" s="141"/>
      <c r="J107" s="91"/>
      <c r="K107" s="140"/>
      <c r="L107" s="91"/>
      <c r="M107" s="91">
        <f t="shared" si="19"/>
        <v>0</v>
      </c>
    </row>
    <row r="108" spans="1:15" ht="15.75" x14ac:dyDescent="0.25">
      <c r="A108" s="403"/>
      <c r="B108" s="150"/>
      <c r="C108" s="127" t="s">
        <v>21</v>
      </c>
      <c r="D108" s="56" t="s">
        <v>20</v>
      </c>
      <c r="E108" s="80">
        <v>5.28E-2</v>
      </c>
      <c r="F108" s="79">
        <f>F102*E108</f>
        <v>0.5459520000000001</v>
      </c>
      <c r="G108" s="367"/>
      <c r="H108" s="79">
        <f>G108*F108</f>
        <v>0</v>
      </c>
      <c r="I108" s="80"/>
      <c r="J108" s="79"/>
      <c r="K108" s="80"/>
      <c r="L108" s="79"/>
      <c r="M108" s="79">
        <f>G108*F108</f>
        <v>0</v>
      </c>
    </row>
    <row r="109" spans="1:15" x14ac:dyDescent="0.25">
      <c r="A109" s="117"/>
      <c r="B109" s="118"/>
      <c r="C109" s="119" t="s">
        <v>134</v>
      </c>
      <c r="D109" s="120"/>
      <c r="E109" s="120"/>
      <c r="F109" s="121"/>
      <c r="G109" s="122"/>
      <c r="H109" s="123">
        <f>SUM(H82:H108)</f>
        <v>0</v>
      </c>
      <c r="I109" s="123"/>
      <c r="J109" s="123">
        <f>SUM(J82:J108)</f>
        <v>0</v>
      </c>
      <c r="K109" s="123"/>
      <c r="L109" s="123">
        <f>SUM(L82:L108)</f>
        <v>0</v>
      </c>
      <c r="M109" s="123">
        <f>SUM(M82:M108)</f>
        <v>0</v>
      </c>
    </row>
    <row r="110" spans="1:15" x14ac:dyDescent="0.25">
      <c r="A110" s="117"/>
      <c r="B110" s="118"/>
      <c r="C110" s="119" t="s">
        <v>135</v>
      </c>
      <c r="D110" s="120"/>
      <c r="E110" s="120"/>
      <c r="F110" s="121"/>
      <c r="G110" s="122"/>
      <c r="H110" s="205">
        <f>H109+H80</f>
        <v>0</v>
      </c>
      <c r="I110" s="205"/>
      <c r="J110" s="205">
        <f>J109+J80</f>
        <v>0</v>
      </c>
      <c r="K110" s="205"/>
      <c r="L110" s="205">
        <f>L109+L80</f>
        <v>0</v>
      </c>
      <c r="M110" s="205">
        <f>M109+M80</f>
        <v>0</v>
      </c>
    </row>
    <row r="111" spans="1:15" ht="30" x14ac:dyDescent="0.25">
      <c r="A111" s="317"/>
      <c r="B111" s="318"/>
      <c r="C111" s="31" t="s">
        <v>260</v>
      </c>
      <c r="D111" s="26"/>
      <c r="E111" s="26"/>
      <c r="F111" s="28"/>
      <c r="G111" s="87"/>
      <c r="H111" s="319">
        <f>H110-H112</f>
        <v>0</v>
      </c>
      <c r="I111" s="319"/>
      <c r="J111" s="319">
        <f t="shared" ref="J111:L111" si="20">J110-J112</f>
        <v>0</v>
      </c>
      <c r="K111" s="319"/>
      <c r="L111" s="319">
        <f t="shared" si="20"/>
        <v>0</v>
      </c>
      <c r="M111" s="319">
        <f>L111+J111+H111</f>
        <v>0</v>
      </c>
    </row>
    <row r="112" spans="1:15" ht="30" x14ac:dyDescent="0.25">
      <c r="A112" s="317"/>
      <c r="B112" s="318"/>
      <c r="C112" s="31" t="s">
        <v>261</v>
      </c>
      <c r="D112" s="26"/>
      <c r="E112" s="26"/>
      <c r="F112" s="28"/>
      <c r="G112" s="87"/>
      <c r="H112" s="422"/>
      <c r="I112" s="319"/>
      <c r="J112" s="422"/>
      <c r="K112" s="319"/>
      <c r="L112" s="422"/>
      <c r="M112" s="319">
        <f>L112+J112+H112</f>
        <v>0</v>
      </c>
      <c r="O112" s="103"/>
    </row>
    <row r="113" spans="1:13" ht="30" x14ac:dyDescent="0.25">
      <c r="A113" s="86"/>
      <c r="B113" s="89"/>
      <c r="C113" s="95" t="s">
        <v>84</v>
      </c>
      <c r="D113" s="90"/>
      <c r="E113" s="90"/>
      <c r="F113" s="90">
        <v>0.04</v>
      </c>
      <c r="G113" s="87"/>
      <c r="H113" s="91"/>
      <c r="I113" s="88"/>
      <c r="J113" s="91"/>
      <c r="K113" s="87"/>
      <c r="L113" s="91"/>
      <c r="M113" s="156">
        <f>H110*F113</f>
        <v>0</v>
      </c>
    </row>
    <row r="114" spans="1:13" x14ac:dyDescent="0.25">
      <c r="A114" s="86"/>
      <c r="B114" s="92"/>
      <c r="C114" s="9" t="s">
        <v>11</v>
      </c>
      <c r="D114" s="93"/>
      <c r="E114" s="93"/>
      <c r="F114" s="90"/>
      <c r="G114" s="87"/>
      <c r="H114" s="91"/>
      <c r="I114" s="88"/>
      <c r="J114" s="91"/>
      <c r="K114" s="87"/>
      <c r="L114" s="91"/>
      <c r="M114" s="208">
        <f>M113+M110</f>
        <v>0</v>
      </c>
    </row>
    <row r="115" spans="1:13" ht="30" x14ac:dyDescent="0.25">
      <c r="A115" s="86"/>
      <c r="B115" s="92"/>
      <c r="C115" s="95" t="s">
        <v>262</v>
      </c>
      <c r="D115" s="93"/>
      <c r="E115" s="93"/>
      <c r="F115" s="90">
        <v>0.1</v>
      </c>
      <c r="G115" s="87"/>
      <c r="H115" s="91"/>
      <c r="I115" s="88"/>
      <c r="J115" s="91"/>
      <c r="K115" s="87"/>
      <c r="L115" s="91"/>
      <c r="M115" s="156">
        <f>M111*F115</f>
        <v>0</v>
      </c>
    </row>
    <row r="116" spans="1:13" x14ac:dyDescent="0.25">
      <c r="A116" s="86"/>
      <c r="B116" s="94"/>
      <c r="C116" s="95" t="s">
        <v>85</v>
      </c>
      <c r="D116" s="90"/>
      <c r="E116" s="90"/>
      <c r="F116" s="90">
        <v>0.08</v>
      </c>
      <c r="G116" s="94"/>
      <c r="H116" s="94"/>
      <c r="I116" s="94"/>
      <c r="J116" s="94"/>
      <c r="K116" s="94"/>
      <c r="L116" s="94"/>
      <c r="M116" s="157">
        <f>M112*F116</f>
        <v>0</v>
      </c>
    </row>
    <row r="117" spans="1:13" x14ac:dyDescent="0.25">
      <c r="A117" s="86"/>
      <c r="B117" s="94"/>
      <c r="C117" s="9" t="s">
        <v>11</v>
      </c>
      <c r="D117" s="93"/>
      <c r="E117" s="93"/>
      <c r="F117" s="90"/>
      <c r="G117" s="94"/>
      <c r="H117" s="94"/>
      <c r="I117" s="94"/>
      <c r="J117" s="94"/>
      <c r="K117" s="94"/>
      <c r="L117" s="94"/>
      <c r="M117" s="96">
        <f>SUM(M114:M116)</f>
        <v>0</v>
      </c>
    </row>
    <row r="118" spans="1:13" x14ac:dyDescent="0.25">
      <c r="A118" s="86"/>
      <c r="B118" s="94"/>
      <c r="C118" s="95" t="s">
        <v>86</v>
      </c>
      <c r="D118" s="90"/>
      <c r="E118" s="90"/>
      <c r="F118" s="90">
        <v>0.08</v>
      </c>
      <c r="G118" s="94"/>
      <c r="H118" s="94"/>
      <c r="I118" s="94"/>
      <c r="J118" s="94"/>
      <c r="K118" s="94"/>
      <c r="L118" s="94"/>
      <c r="M118" s="157">
        <f>M117*F118</f>
        <v>0</v>
      </c>
    </row>
    <row r="119" spans="1:13" x14ac:dyDescent="0.25">
      <c r="A119" s="86"/>
      <c r="B119" s="94"/>
      <c r="C119" s="9" t="s">
        <v>11</v>
      </c>
      <c r="D119" s="93"/>
      <c r="E119" s="93"/>
      <c r="F119" s="90"/>
      <c r="G119" s="94"/>
      <c r="H119" s="94"/>
      <c r="I119" s="94"/>
      <c r="J119" s="94"/>
      <c r="K119" s="94"/>
      <c r="L119" s="94"/>
      <c r="M119" s="96">
        <f>M117+M118</f>
        <v>0</v>
      </c>
    </row>
    <row r="121" spans="1:13" ht="15.75" x14ac:dyDescent="0.25">
      <c r="C121" s="257"/>
      <c r="D121" s="374"/>
      <c r="E121" s="374"/>
      <c r="F121" s="374"/>
    </row>
  </sheetData>
  <mergeCells count="36">
    <mergeCell ref="D121:F121"/>
    <mergeCell ref="A96:A101"/>
    <mergeCell ref="A102:A108"/>
    <mergeCell ref="B7:E7"/>
    <mergeCell ref="B81:E81"/>
    <mergeCell ref="A82:A89"/>
    <mergeCell ref="A90:A95"/>
    <mergeCell ref="A8:A10"/>
    <mergeCell ref="A11:A12"/>
    <mergeCell ref="A13:A14"/>
    <mergeCell ref="A15:A16"/>
    <mergeCell ref="A17:A18"/>
    <mergeCell ref="A19:A20"/>
    <mergeCell ref="A21:A22"/>
    <mergeCell ref="A23:A27"/>
    <mergeCell ref="A28:A39"/>
    <mergeCell ref="A40:A42"/>
    <mergeCell ref="A1:M1"/>
    <mergeCell ref="A2:M2"/>
    <mergeCell ref="A3:M3"/>
    <mergeCell ref="A4:A5"/>
    <mergeCell ref="B4:B5"/>
    <mergeCell ref="C4:C5"/>
    <mergeCell ref="D4:D5"/>
    <mergeCell ref="E4:F4"/>
    <mergeCell ref="G4:H4"/>
    <mergeCell ref="I4:J4"/>
    <mergeCell ref="K4:L4"/>
    <mergeCell ref="M4:M5"/>
    <mergeCell ref="A71:A75"/>
    <mergeCell ref="A76:A79"/>
    <mergeCell ref="A43:A48"/>
    <mergeCell ref="A49:A51"/>
    <mergeCell ref="A52:A55"/>
    <mergeCell ref="A56:A63"/>
    <mergeCell ref="A64:A70"/>
  </mergeCells>
  <pageMargins left="0.7" right="0.7" top="0.75" bottom="0.75" header="0.3" footer="0.3"/>
  <pageSetup paperSize="9" scale="98" orientation="landscape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8"/>
  <sheetViews>
    <sheetView view="pageBreakPreview" topLeftCell="A142" zoomScaleNormal="100" zoomScaleSheetLayoutView="100" workbookViewId="0">
      <selection activeCell="L149" activeCellId="2" sqref="H149 J149 L149"/>
    </sheetView>
  </sheetViews>
  <sheetFormatPr defaultRowHeight="15" x14ac:dyDescent="0.25"/>
  <cols>
    <col min="1" max="1" width="3" bestFit="1" customWidth="1"/>
    <col min="2" max="2" width="9" customWidth="1"/>
    <col min="3" max="3" width="31.28515625" customWidth="1"/>
    <col min="4" max="4" width="8.28515625" customWidth="1"/>
    <col min="5" max="5" width="7.42578125" bestFit="1" customWidth="1"/>
    <col min="6" max="6" width="9.28515625" bestFit="1" customWidth="1"/>
    <col min="7" max="7" width="9.140625" customWidth="1"/>
    <col min="8" max="8" width="9.85546875" bestFit="1" customWidth="1"/>
    <col min="9" max="9" width="7.28515625" bestFit="1" customWidth="1"/>
    <col min="10" max="10" width="9" customWidth="1"/>
    <col min="12" max="12" width="8" customWidth="1"/>
    <col min="13" max="13" width="10.140625" customWidth="1"/>
  </cols>
  <sheetData>
    <row r="1" spans="1:13" ht="37.15" customHeight="1" x14ac:dyDescent="0.25">
      <c r="A1" s="392" t="s">
        <v>2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</row>
    <row r="2" spans="1:13" ht="18" x14ac:dyDescent="0.25">
      <c r="A2" s="394" t="s">
        <v>172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</row>
    <row r="3" spans="1:13" ht="18" x14ac:dyDescent="0.25">
      <c r="A3" s="395" t="s">
        <v>212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</row>
    <row r="4" spans="1:13" ht="33" customHeight="1" x14ac:dyDescent="0.25">
      <c r="A4" s="396" t="s">
        <v>3</v>
      </c>
      <c r="B4" s="397" t="s">
        <v>4</v>
      </c>
      <c r="C4" s="397" t="s">
        <v>5</v>
      </c>
      <c r="D4" s="399" t="s">
        <v>6</v>
      </c>
      <c r="E4" s="399" t="s">
        <v>7</v>
      </c>
      <c r="F4" s="399"/>
      <c r="G4" s="398" t="s">
        <v>8</v>
      </c>
      <c r="H4" s="398"/>
      <c r="I4" s="400" t="s">
        <v>9</v>
      </c>
      <c r="J4" s="400"/>
      <c r="K4" s="397" t="s">
        <v>10</v>
      </c>
      <c r="L4" s="398"/>
      <c r="M4" s="398" t="s">
        <v>11</v>
      </c>
    </row>
    <row r="5" spans="1:13" ht="52.15" customHeight="1" x14ac:dyDescent="0.25">
      <c r="A5" s="396"/>
      <c r="B5" s="397"/>
      <c r="C5" s="398"/>
      <c r="D5" s="399"/>
      <c r="E5" s="2" t="s">
        <v>12</v>
      </c>
      <c r="F5" s="3" t="s">
        <v>13</v>
      </c>
      <c r="G5" s="4" t="s">
        <v>14</v>
      </c>
      <c r="H5" s="5" t="s">
        <v>11</v>
      </c>
      <c r="I5" s="4" t="s">
        <v>14</v>
      </c>
      <c r="J5" s="5" t="s">
        <v>11</v>
      </c>
      <c r="K5" s="4" t="s">
        <v>14</v>
      </c>
      <c r="L5" s="5" t="s">
        <v>11</v>
      </c>
      <c r="M5" s="398"/>
    </row>
    <row r="6" spans="1:13" ht="15.75" customHeight="1" x14ac:dyDescent="0.25">
      <c r="A6" s="106">
        <v>1</v>
      </c>
      <c r="B6" s="105">
        <v>2</v>
      </c>
      <c r="C6" s="106">
        <v>3</v>
      </c>
      <c r="D6" s="105">
        <v>4</v>
      </c>
      <c r="E6" s="106">
        <v>5</v>
      </c>
      <c r="F6" s="105">
        <v>6</v>
      </c>
      <c r="G6" s="106">
        <v>7</v>
      </c>
      <c r="H6" s="105">
        <v>8</v>
      </c>
      <c r="I6" s="106">
        <v>9</v>
      </c>
      <c r="J6" s="105">
        <v>10</v>
      </c>
      <c r="K6" s="106">
        <v>11</v>
      </c>
      <c r="L6" s="105">
        <v>12</v>
      </c>
      <c r="M6" s="106">
        <v>13</v>
      </c>
    </row>
    <row r="7" spans="1:13" ht="15.75" customHeight="1" x14ac:dyDescent="0.25">
      <c r="A7" s="113"/>
      <c r="B7" s="404" t="s">
        <v>101</v>
      </c>
      <c r="C7" s="404"/>
      <c r="D7" s="404"/>
      <c r="E7" s="404"/>
      <c r="F7" s="114"/>
      <c r="G7" s="115"/>
      <c r="H7" s="114"/>
      <c r="I7" s="115"/>
      <c r="J7" s="114"/>
      <c r="K7" s="115"/>
      <c r="L7" s="114"/>
      <c r="M7" s="116"/>
    </row>
    <row r="8" spans="1:13" ht="45" x14ac:dyDescent="0.25">
      <c r="A8" s="406">
        <v>1</v>
      </c>
      <c r="B8" s="9" t="s">
        <v>224</v>
      </c>
      <c r="C8" s="10" t="s">
        <v>15</v>
      </c>
      <c r="D8" s="6" t="s">
        <v>16</v>
      </c>
      <c r="E8" s="6"/>
      <c r="F8" s="162">
        <v>1.4</v>
      </c>
      <c r="G8" s="11"/>
      <c r="H8" s="7"/>
      <c r="I8" s="8"/>
      <c r="J8" s="7"/>
      <c r="K8" s="8"/>
      <c r="L8" s="7"/>
      <c r="M8" s="8"/>
    </row>
    <row r="9" spans="1:13" x14ac:dyDescent="0.25">
      <c r="A9" s="405"/>
      <c r="B9" s="12"/>
      <c r="C9" s="13" t="s">
        <v>17</v>
      </c>
      <c r="D9" s="14" t="s">
        <v>18</v>
      </c>
      <c r="E9" s="15">
        <v>17.2</v>
      </c>
      <c r="F9" s="15">
        <f>F8*E9</f>
        <v>24.08</v>
      </c>
      <c r="G9" s="17"/>
      <c r="H9" s="18"/>
      <c r="I9" s="363"/>
      <c r="J9" s="18">
        <f>F9*I9</f>
        <v>0</v>
      </c>
      <c r="K9" s="18"/>
      <c r="L9" s="18"/>
      <c r="M9" s="25">
        <f t="shared" ref="M9:M10" si="0">L9+J9+H9</f>
        <v>0</v>
      </c>
    </row>
    <row r="10" spans="1:13" x14ac:dyDescent="0.25">
      <c r="A10" s="405"/>
      <c r="B10" s="12"/>
      <c r="C10" s="20" t="s">
        <v>19</v>
      </c>
      <c r="D10" s="21" t="s">
        <v>20</v>
      </c>
      <c r="E10" s="22">
        <v>1.0640000000000001</v>
      </c>
      <c r="F10" s="352">
        <f>F8*E10</f>
        <v>1.4896</v>
      </c>
      <c r="G10" s="24"/>
      <c r="H10" s="25"/>
      <c r="I10" s="25"/>
      <c r="J10" s="25"/>
      <c r="K10" s="363"/>
      <c r="L10" s="25">
        <f>F10*K10</f>
        <v>0</v>
      </c>
      <c r="M10" s="25">
        <f t="shared" si="0"/>
        <v>0</v>
      </c>
    </row>
    <row r="11" spans="1:13" ht="30" x14ac:dyDescent="0.25">
      <c r="A11" s="406">
        <v>2</v>
      </c>
      <c r="B11" s="9" t="s">
        <v>88</v>
      </c>
      <c r="C11" s="10" t="s">
        <v>89</v>
      </c>
      <c r="D11" s="6" t="s">
        <v>16</v>
      </c>
      <c r="E11" s="6"/>
      <c r="F11" s="162">
        <v>2.2000000000000002</v>
      </c>
      <c r="G11" s="11"/>
      <c r="H11" s="7"/>
      <c r="I11" s="8"/>
      <c r="J11" s="7"/>
      <c r="K11" s="8"/>
      <c r="L11" s="7"/>
      <c r="M11" s="8"/>
    </row>
    <row r="12" spans="1:13" x14ac:dyDescent="0.25">
      <c r="A12" s="405"/>
      <c r="B12" s="12"/>
      <c r="C12" s="13" t="s">
        <v>17</v>
      </c>
      <c r="D12" s="14" t="s">
        <v>18</v>
      </c>
      <c r="E12" s="15">
        <v>13.2</v>
      </c>
      <c r="F12" s="15">
        <f>F11*E12</f>
        <v>29.04</v>
      </c>
      <c r="G12" s="17"/>
      <c r="H12" s="18"/>
      <c r="I12" s="363"/>
      <c r="J12" s="18">
        <f>F12*I12</f>
        <v>0</v>
      </c>
      <c r="K12" s="18"/>
      <c r="L12" s="18"/>
      <c r="M12" s="25">
        <f t="shared" ref="M12:M13" si="1">L12+J12+H12</f>
        <v>0</v>
      </c>
    </row>
    <row r="13" spans="1:13" x14ac:dyDescent="0.25">
      <c r="A13" s="407"/>
      <c r="B13" s="12"/>
      <c r="C13" s="20" t="s">
        <v>19</v>
      </c>
      <c r="D13" s="21" t="s">
        <v>20</v>
      </c>
      <c r="E13" s="22">
        <v>9.6300000000000008</v>
      </c>
      <c r="F13" s="352">
        <f>F11*E13</f>
        <v>21.186000000000003</v>
      </c>
      <c r="G13" s="24"/>
      <c r="H13" s="25"/>
      <c r="I13" s="25"/>
      <c r="J13" s="25"/>
      <c r="K13" s="363"/>
      <c r="L13" s="25">
        <f>F13*K13</f>
        <v>0</v>
      </c>
      <c r="M13" s="25">
        <f t="shared" si="1"/>
        <v>0</v>
      </c>
    </row>
    <row r="14" spans="1:13" ht="45" x14ac:dyDescent="0.25">
      <c r="A14" s="406">
        <v>3</v>
      </c>
      <c r="B14" s="6" t="s">
        <v>91</v>
      </c>
      <c r="C14" s="31" t="s">
        <v>90</v>
      </c>
      <c r="D14" s="27" t="s">
        <v>24</v>
      </c>
      <c r="E14" s="28"/>
      <c r="F14" s="98">
        <f>F11*2.4</f>
        <v>5.28</v>
      </c>
      <c r="G14" s="24"/>
      <c r="H14" s="25"/>
      <c r="I14" s="25"/>
      <c r="J14" s="25"/>
      <c r="K14" s="25"/>
      <c r="L14" s="25"/>
      <c r="M14" s="25"/>
    </row>
    <row r="15" spans="1:13" x14ac:dyDescent="0.25">
      <c r="A15" s="407"/>
      <c r="B15" s="12"/>
      <c r="C15" s="13" t="s">
        <v>17</v>
      </c>
      <c r="D15" s="14" t="s">
        <v>18</v>
      </c>
      <c r="E15" s="15">
        <f>1.1+0.36*19</f>
        <v>7.9399999999999995</v>
      </c>
      <c r="F15" s="15">
        <f>F14*E15</f>
        <v>41.923200000000001</v>
      </c>
      <c r="G15" s="17"/>
      <c r="H15" s="18"/>
      <c r="I15" s="363"/>
      <c r="J15" s="18">
        <f>F15*I15</f>
        <v>0</v>
      </c>
      <c r="K15" s="18"/>
      <c r="L15" s="18"/>
      <c r="M15" s="25">
        <f t="shared" ref="M15:M24" si="2">L15+J15+H15</f>
        <v>0</v>
      </c>
    </row>
    <row r="16" spans="1:13" ht="45.75" customHeight="1" x14ac:dyDescent="0.25">
      <c r="A16" s="406">
        <v>4</v>
      </c>
      <c r="B16" s="9" t="s">
        <v>263</v>
      </c>
      <c r="C16" s="10" t="s">
        <v>94</v>
      </c>
      <c r="D16" s="6" t="s">
        <v>95</v>
      </c>
      <c r="E16" s="6"/>
      <c r="F16" s="162">
        <v>10</v>
      </c>
      <c r="G16" s="11"/>
      <c r="H16" s="7"/>
      <c r="I16" s="8"/>
      <c r="J16" s="7"/>
      <c r="K16" s="8"/>
      <c r="L16" s="7"/>
      <c r="M16" s="8"/>
    </row>
    <row r="17" spans="1:13" x14ac:dyDescent="0.25">
      <c r="A17" s="405"/>
      <c r="B17" s="12"/>
      <c r="C17" s="13" t="s">
        <v>17</v>
      </c>
      <c r="D17" s="14" t="s">
        <v>18</v>
      </c>
      <c r="E17" s="15">
        <v>1.08</v>
      </c>
      <c r="F17" s="15">
        <f>F16*E17</f>
        <v>10.8</v>
      </c>
      <c r="G17" s="17"/>
      <c r="H17" s="18"/>
      <c r="I17" s="363"/>
      <c r="J17" s="18">
        <f>F17*I17</f>
        <v>0</v>
      </c>
      <c r="K17" s="18"/>
      <c r="L17" s="18"/>
      <c r="M17" s="25">
        <f t="shared" ref="M17" si="3">L17+J17+H17</f>
        <v>0</v>
      </c>
    </row>
    <row r="18" spans="1:13" ht="46.5" customHeight="1" x14ac:dyDescent="0.25">
      <c r="A18" s="405">
        <v>5</v>
      </c>
      <c r="B18" s="9" t="s">
        <v>264</v>
      </c>
      <c r="C18" s="31" t="s">
        <v>96</v>
      </c>
      <c r="D18" s="30" t="s">
        <v>16</v>
      </c>
      <c r="E18" s="32"/>
      <c r="F18" s="98">
        <v>10</v>
      </c>
      <c r="G18" s="24"/>
      <c r="H18" s="25"/>
      <c r="I18" s="25"/>
      <c r="J18" s="25"/>
      <c r="K18" s="25"/>
      <c r="L18" s="25"/>
      <c r="M18" s="25"/>
    </row>
    <row r="19" spans="1:13" x14ac:dyDescent="0.25">
      <c r="A19" s="405"/>
      <c r="B19" s="72"/>
      <c r="C19" s="13" t="s">
        <v>17</v>
      </c>
      <c r="D19" s="99" t="s">
        <v>18</v>
      </c>
      <c r="E19" s="15">
        <v>1.9800000000000002E-2</v>
      </c>
      <c r="F19" s="15">
        <f>F18*E19</f>
        <v>0.19800000000000001</v>
      </c>
      <c r="G19" s="18"/>
      <c r="H19" s="18"/>
      <c r="I19" s="363"/>
      <c r="J19" s="18">
        <f>F19*I19</f>
        <v>0</v>
      </c>
      <c r="K19" s="18"/>
      <c r="L19" s="18"/>
      <c r="M19" s="25">
        <f t="shared" si="2"/>
        <v>0</v>
      </c>
    </row>
    <row r="20" spans="1:13" ht="38.25" customHeight="1" x14ac:dyDescent="0.25">
      <c r="A20" s="407"/>
      <c r="B20" s="101" t="s">
        <v>93</v>
      </c>
      <c r="C20" s="20" t="s">
        <v>92</v>
      </c>
      <c r="D20" s="100" t="s">
        <v>36</v>
      </c>
      <c r="E20" s="16">
        <v>4.4400000000000002E-2</v>
      </c>
      <c r="F20" s="15">
        <f>F18*E20</f>
        <v>0.44400000000000001</v>
      </c>
      <c r="G20" s="18"/>
      <c r="H20" s="18"/>
      <c r="I20" s="18"/>
      <c r="J20" s="18"/>
      <c r="K20" s="363"/>
      <c r="L20" s="25">
        <f>F20*K20</f>
        <v>0</v>
      </c>
      <c r="M20" s="25">
        <f t="shared" si="2"/>
        <v>0</v>
      </c>
    </row>
    <row r="21" spans="1:13" ht="45" x14ac:dyDescent="0.25">
      <c r="A21" s="406">
        <v>6</v>
      </c>
      <c r="B21" s="9" t="s">
        <v>265</v>
      </c>
      <c r="C21" s="31" t="s">
        <v>25</v>
      </c>
      <c r="D21" s="30" t="s">
        <v>16</v>
      </c>
      <c r="E21" s="32"/>
      <c r="F21" s="98">
        <v>5</v>
      </c>
      <c r="G21" s="24"/>
      <c r="H21" s="25"/>
      <c r="I21" s="25"/>
      <c r="J21" s="25"/>
      <c r="K21" s="25"/>
      <c r="L21" s="25"/>
      <c r="M21" s="25">
        <f t="shared" si="2"/>
        <v>0</v>
      </c>
    </row>
    <row r="22" spans="1:13" x14ac:dyDescent="0.25">
      <c r="A22" s="407"/>
      <c r="B22" s="33"/>
      <c r="C22" s="20" t="s">
        <v>17</v>
      </c>
      <c r="D22" s="34" t="s">
        <v>18</v>
      </c>
      <c r="E22" s="35">
        <v>2.472</v>
      </c>
      <c r="F22" s="15">
        <f>F21*E22</f>
        <v>12.36</v>
      </c>
      <c r="G22" s="24"/>
      <c r="H22" s="25"/>
      <c r="I22" s="363"/>
      <c r="J22" s="25">
        <f>F22*I22</f>
        <v>0</v>
      </c>
      <c r="K22" s="25"/>
      <c r="L22" s="25"/>
      <c r="M22" s="25">
        <f t="shared" si="2"/>
        <v>0</v>
      </c>
    </row>
    <row r="23" spans="1:13" ht="42.6" customHeight="1" x14ac:dyDescent="0.25">
      <c r="A23" s="406">
        <v>7</v>
      </c>
      <c r="B23" s="9" t="s">
        <v>266</v>
      </c>
      <c r="C23" s="31" t="s">
        <v>87</v>
      </c>
      <c r="D23" s="30" t="s">
        <v>16</v>
      </c>
      <c r="E23" s="32"/>
      <c r="F23" s="98">
        <v>2</v>
      </c>
      <c r="G23" s="24"/>
      <c r="H23" s="25"/>
      <c r="I23" s="25"/>
      <c r="J23" s="25"/>
      <c r="K23" s="25"/>
      <c r="L23" s="25"/>
      <c r="M23" s="25">
        <f t="shared" si="2"/>
        <v>0</v>
      </c>
    </row>
    <row r="24" spans="1:13" x14ac:dyDescent="0.25">
      <c r="A24" s="407"/>
      <c r="B24" s="33"/>
      <c r="C24" s="20" t="s">
        <v>17</v>
      </c>
      <c r="D24" s="34" t="s">
        <v>18</v>
      </c>
      <c r="E24" s="35">
        <v>3.5880000000000001</v>
      </c>
      <c r="F24" s="15">
        <f>F23*E24</f>
        <v>7.1760000000000002</v>
      </c>
      <c r="G24" s="24"/>
      <c r="H24" s="25"/>
      <c r="I24" s="363"/>
      <c r="J24" s="25">
        <f>F24*I24</f>
        <v>0</v>
      </c>
      <c r="K24" s="25"/>
      <c r="L24" s="25"/>
      <c r="M24" s="25">
        <f t="shared" si="2"/>
        <v>0</v>
      </c>
    </row>
    <row r="25" spans="1:13" ht="35.25" customHeight="1" x14ac:dyDescent="0.25">
      <c r="A25" s="406">
        <v>8</v>
      </c>
      <c r="B25" s="9" t="s">
        <v>268</v>
      </c>
      <c r="C25" s="36" t="s">
        <v>26</v>
      </c>
      <c r="D25" s="6" t="s">
        <v>16</v>
      </c>
      <c r="E25" s="35"/>
      <c r="F25" s="98">
        <v>20</v>
      </c>
      <c r="G25" s="24"/>
      <c r="H25" s="25"/>
      <c r="I25" s="25"/>
      <c r="J25" s="25"/>
      <c r="K25" s="25"/>
      <c r="L25" s="25"/>
      <c r="M25" s="25"/>
    </row>
    <row r="26" spans="1:13" x14ac:dyDescent="0.25">
      <c r="A26" s="407"/>
      <c r="B26" s="33"/>
      <c r="C26" s="20" t="s">
        <v>229</v>
      </c>
      <c r="D26" s="27" t="s">
        <v>20</v>
      </c>
      <c r="E26" s="28">
        <v>1.7</v>
      </c>
      <c r="F26" s="15">
        <f>F25*E26</f>
        <v>34</v>
      </c>
      <c r="G26" s="17"/>
      <c r="H26" s="38"/>
      <c r="I26" s="25"/>
      <c r="J26" s="25"/>
      <c r="K26" s="363"/>
      <c r="L26" s="24">
        <f>F26*K26</f>
        <v>0</v>
      </c>
      <c r="M26" s="25">
        <f t="shared" ref="M26:M78" si="4">L26+J26+H26</f>
        <v>0</v>
      </c>
    </row>
    <row r="27" spans="1:13" ht="30" x14ac:dyDescent="0.25">
      <c r="A27" s="386">
        <v>9</v>
      </c>
      <c r="B27" s="9" t="s">
        <v>267</v>
      </c>
      <c r="C27" s="31" t="s">
        <v>27</v>
      </c>
      <c r="D27" s="6" t="s">
        <v>28</v>
      </c>
      <c r="E27" s="39"/>
      <c r="F27" s="162">
        <v>11</v>
      </c>
      <c r="G27" s="24"/>
      <c r="H27" s="25"/>
      <c r="I27" s="25"/>
      <c r="J27" s="25"/>
      <c r="K27" s="25"/>
      <c r="L27" s="25"/>
      <c r="M27" s="25">
        <f t="shared" si="4"/>
        <v>0</v>
      </c>
    </row>
    <row r="28" spans="1:13" x14ac:dyDescent="0.25">
      <c r="A28" s="388"/>
      <c r="B28" s="40"/>
      <c r="C28" s="20" t="s">
        <v>17</v>
      </c>
      <c r="D28" s="34" t="s">
        <v>18</v>
      </c>
      <c r="E28" s="311">
        <v>1.8480000000000001</v>
      </c>
      <c r="F28" s="100">
        <f>E28*F27</f>
        <v>20.327999999999999</v>
      </c>
      <c r="G28" s="24"/>
      <c r="H28" s="25"/>
      <c r="I28" s="363"/>
      <c r="J28" s="25">
        <f>F28*I28</f>
        <v>0</v>
      </c>
      <c r="K28" s="25"/>
      <c r="L28" s="25"/>
      <c r="M28" s="25">
        <f t="shared" si="4"/>
        <v>0</v>
      </c>
    </row>
    <row r="29" spans="1:13" ht="32.25" customHeight="1" x14ac:dyDescent="0.25">
      <c r="A29" s="386">
        <v>10</v>
      </c>
      <c r="B29" s="9" t="s">
        <v>267</v>
      </c>
      <c r="C29" s="31" t="s">
        <v>29</v>
      </c>
      <c r="D29" s="6" t="s">
        <v>28</v>
      </c>
      <c r="E29" s="39"/>
      <c r="F29" s="162">
        <v>5</v>
      </c>
      <c r="G29" s="24"/>
      <c r="H29" s="25"/>
      <c r="I29" s="25"/>
      <c r="J29" s="25"/>
      <c r="K29" s="25"/>
      <c r="L29" s="25"/>
      <c r="M29" s="25">
        <f t="shared" si="4"/>
        <v>0</v>
      </c>
    </row>
    <row r="30" spans="1:13" x14ac:dyDescent="0.25">
      <c r="A30" s="388"/>
      <c r="B30" s="40"/>
      <c r="C30" s="20" t="s">
        <v>17</v>
      </c>
      <c r="D30" s="34" t="s">
        <v>18</v>
      </c>
      <c r="E30" s="35">
        <v>1.8480000000000001</v>
      </c>
      <c r="F30" s="100">
        <f>E30*F29</f>
        <v>9.24</v>
      </c>
      <c r="G30" s="24"/>
      <c r="H30" s="25"/>
      <c r="I30" s="363"/>
      <c r="J30" s="25">
        <f>F30*I30</f>
        <v>0</v>
      </c>
      <c r="K30" s="25"/>
      <c r="L30" s="25"/>
      <c r="M30" s="25">
        <f t="shared" si="4"/>
        <v>0</v>
      </c>
    </row>
    <row r="31" spans="1:13" ht="40.15" customHeight="1" x14ac:dyDescent="0.25">
      <c r="A31" s="386">
        <v>11</v>
      </c>
      <c r="B31" s="9" t="s">
        <v>269</v>
      </c>
      <c r="C31" s="31" t="s">
        <v>30</v>
      </c>
      <c r="D31" s="6" t="s">
        <v>28</v>
      </c>
      <c r="E31" s="30"/>
      <c r="F31" s="194">
        <v>0.8</v>
      </c>
      <c r="G31" s="24"/>
      <c r="H31" s="25"/>
      <c r="I31" s="25"/>
      <c r="J31" s="25"/>
      <c r="K31" s="25"/>
      <c r="L31" s="25"/>
      <c r="M31" s="25">
        <f t="shared" si="4"/>
        <v>0</v>
      </c>
    </row>
    <row r="32" spans="1:13" x14ac:dyDescent="0.25">
      <c r="A32" s="387"/>
      <c r="B32" s="42"/>
      <c r="C32" s="20" t="s">
        <v>17</v>
      </c>
      <c r="D32" s="34" t="s">
        <v>18</v>
      </c>
      <c r="E32" s="23">
        <v>2.6160000000000001</v>
      </c>
      <c r="F32" s="352">
        <f>F31*E32</f>
        <v>2.0928</v>
      </c>
      <c r="G32" s="24"/>
      <c r="H32" s="25"/>
      <c r="I32" s="364"/>
      <c r="J32" s="43">
        <f>F32*I32</f>
        <v>0</v>
      </c>
      <c r="K32" s="25"/>
      <c r="L32" s="25"/>
      <c r="M32" s="25">
        <f t="shared" si="4"/>
        <v>0</v>
      </c>
    </row>
    <row r="33" spans="1:13" x14ac:dyDescent="0.25">
      <c r="A33" s="387"/>
      <c r="B33" s="42"/>
      <c r="C33" s="20" t="s">
        <v>19</v>
      </c>
      <c r="D33" s="21" t="s">
        <v>20</v>
      </c>
      <c r="E33" s="23">
        <v>0.13800000000000001</v>
      </c>
      <c r="F33" s="352">
        <f>F31*E33</f>
        <v>0.11040000000000001</v>
      </c>
      <c r="G33" s="24"/>
      <c r="H33" s="25"/>
      <c r="I33" s="25"/>
      <c r="J33" s="25"/>
      <c r="K33" s="363"/>
      <c r="L33" s="25">
        <f>F33*K33</f>
        <v>0</v>
      </c>
      <c r="M33" s="25">
        <f t="shared" si="4"/>
        <v>0</v>
      </c>
    </row>
    <row r="34" spans="1:13" ht="23.25" customHeight="1" x14ac:dyDescent="0.25">
      <c r="A34" s="387"/>
      <c r="B34" s="44" t="s">
        <v>240</v>
      </c>
      <c r="C34" s="45" t="s">
        <v>32</v>
      </c>
      <c r="D34" s="46" t="s">
        <v>28</v>
      </c>
      <c r="E34" s="47">
        <v>1.39</v>
      </c>
      <c r="F34" s="195">
        <f>F31*E34</f>
        <v>1.1119999999999999</v>
      </c>
      <c r="G34" s="365"/>
      <c r="H34" s="25">
        <f t="shared" ref="H34" si="5">F34*G34</f>
        <v>0</v>
      </c>
      <c r="I34" s="25"/>
      <c r="J34" s="25"/>
      <c r="K34" s="25"/>
      <c r="L34" s="25"/>
      <c r="M34" s="25">
        <f t="shared" si="4"/>
        <v>0</v>
      </c>
    </row>
    <row r="35" spans="1:13" ht="45" x14ac:dyDescent="0.25">
      <c r="A35" s="386">
        <v>12</v>
      </c>
      <c r="B35" s="9" t="s">
        <v>270</v>
      </c>
      <c r="C35" s="49" t="s">
        <v>33</v>
      </c>
      <c r="D35" s="6" t="s">
        <v>28</v>
      </c>
      <c r="E35" s="29"/>
      <c r="F35" s="98">
        <v>11.5</v>
      </c>
      <c r="G35" s="24"/>
      <c r="H35" s="25"/>
      <c r="I35" s="25"/>
      <c r="J35" s="25"/>
      <c r="K35" s="25"/>
      <c r="L35" s="25"/>
      <c r="M35" s="25">
        <f t="shared" si="4"/>
        <v>0</v>
      </c>
    </row>
    <row r="36" spans="1:13" x14ac:dyDescent="0.25">
      <c r="A36" s="387"/>
      <c r="B36" s="51"/>
      <c r="C36" s="20" t="s">
        <v>17</v>
      </c>
      <c r="D36" s="34" t="s">
        <v>18</v>
      </c>
      <c r="E36" s="29">
        <v>3.8279999999999998</v>
      </c>
      <c r="F36" s="15">
        <f>F35*E36</f>
        <v>44.021999999999998</v>
      </c>
      <c r="G36" s="24"/>
      <c r="H36" s="25"/>
      <c r="I36" s="363"/>
      <c r="J36" s="25">
        <f>F36*I36</f>
        <v>0</v>
      </c>
      <c r="K36" s="25"/>
      <c r="L36" s="25"/>
      <c r="M36" s="25">
        <f t="shared" si="4"/>
        <v>0</v>
      </c>
    </row>
    <row r="37" spans="1:13" x14ac:dyDescent="0.25">
      <c r="A37" s="387"/>
      <c r="B37" s="51" t="s">
        <v>34</v>
      </c>
      <c r="C37" s="52" t="s">
        <v>35</v>
      </c>
      <c r="D37" s="53" t="s">
        <v>36</v>
      </c>
      <c r="E37" s="29">
        <v>0.51359999999999995</v>
      </c>
      <c r="F37" s="15">
        <f>F35*E37</f>
        <v>5.9063999999999997</v>
      </c>
      <c r="G37" s="24"/>
      <c r="H37" s="25"/>
      <c r="I37" s="25"/>
      <c r="J37" s="25"/>
      <c r="K37" s="363"/>
      <c r="L37" s="38">
        <f>F37*K37</f>
        <v>0</v>
      </c>
      <c r="M37" s="25">
        <f t="shared" si="4"/>
        <v>0</v>
      </c>
    </row>
    <row r="38" spans="1:13" ht="22.5" x14ac:dyDescent="0.25">
      <c r="A38" s="387"/>
      <c r="B38" s="51" t="s">
        <v>231</v>
      </c>
      <c r="C38" s="5" t="s">
        <v>38</v>
      </c>
      <c r="D38" s="56" t="s">
        <v>28</v>
      </c>
      <c r="E38" s="16">
        <v>1.02</v>
      </c>
      <c r="F38" s="15">
        <f>F35*E38</f>
        <v>11.73</v>
      </c>
      <c r="G38" s="365"/>
      <c r="H38" s="17">
        <f>F38*G38</f>
        <v>0</v>
      </c>
      <c r="I38" s="17"/>
      <c r="J38" s="17"/>
      <c r="K38" s="17"/>
      <c r="L38" s="17"/>
      <c r="M38" s="24">
        <f t="shared" si="4"/>
        <v>0</v>
      </c>
    </row>
    <row r="39" spans="1:13" x14ac:dyDescent="0.25">
      <c r="A39" s="387"/>
      <c r="B39" s="58"/>
      <c r="C39" s="59" t="s">
        <v>19</v>
      </c>
      <c r="D39" s="60" t="s">
        <v>20</v>
      </c>
      <c r="E39" s="16">
        <v>1.0057</v>
      </c>
      <c r="F39" s="15">
        <f>E39*F35</f>
        <v>11.56555</v>
      </c>
      <c r="G39" s="17"/>
      <c r="H39" s="18"/>
      <c r="I39" s="18"/>
      <c r="J39" s="18"/>
      <c r="K39" s="364"/>
      <c r="L39" s="18">
        <f>F39*K39</f>
        <v>0</v>
      </c>
      <c r="M39" s="25">
        <f t="shared" si="4"/>
        <v>0</v>
      </c>
    </row>
    <row r="40" spans="1:13" ht="30" x14ac:dyDescent="0.25">
      <c r="A40" s="387"/>
      <c r="B40" s="51" t="s">
        <v>39</v>
      </c>
      <c r="C40" s="63" t="s">
        <v>40</v>
      </c>
      <c r="D40" s="27" t="s">
        <v>28</v>
      </c>
      <c r="E40" s="29">
        <v>9.7000000000000003E-3</v>
      </c>
      <c r="F40" s="15">
        <f>F35*E40</f>
        <v>0.11155000000000001</v>
      </c>
      <c r="G40" s="365"/>
      <c r="H40" s="25">
        <f>F40*G40</f>
        <v>0</v>
      </c>
      <c r="I40" s="18"/>
      <c r="J40" s="18"/>
      <c r="K40" s="18"/>
      <c r="L40" s="18"/>
      <c r="M40" s="25">
        <f t="shared" si="4"/>
        <v>0</v>
      </c>
    </row>
    <row r="41" spans="1:13" ht="22.5" x14ac:dyDescent="0.25">
      <c r="A41" s="387"/>
      <c r="B41" s="44" t="s">
        <v>41</v>
      </c>
      <c r="C41" s="5" t="s">
        <v>42</v>
      </c>
      <c r="D41" s="56" t="s">
        <v>28</v>
      </c>
      <c r="E41" s="16">
        <v>1.14E-2</v>
      </c>
      <c r="F41" s="15">
        <f>E41*F35</f>
        <v>0.13109999999999999</v>
      </c>
      <c r="G41" s="365"/>
      <c r="H41" s="25">
        <f t="shared" ref="H41:H46" si="6">F41*G41</f>
        <v>0</v>
      </c>
      <c r="I41" s="18"/>
      <c r="J41" s="18"/>
      <c r="K41" s="18"/>
      <c r="L41" s="18"/>
      <c r="M41" s="25">
        <f t="shared" si="4"/>
        <v>0</v>
      </c>
    </row>
    <row r="42" spans="1:13" ht="22.5" x14ac:dyDescent="0.25">
      <c r="A42" s="387"/>
      <c r="B42" s="51" t="s">
        <v>43</v>
      </c>
      <c r="C42" s="5" t="s">
        <v>44</v>
      </c>
      <c r="D42" s="56" t="s">
        <v>28</v>
      </c>
      <c r="E42" s="16">
        <v>1.37E-2</v>
      </c>
      <c r="F42" s="15">
        <f>E42*F35</f>
        <v>0.15755</v>
      </c>
      <c r="G42" s="365"/>
      <c r="H42" s="25">
        <f t="shared" si="6"/>
        <v>0</v>
      </c>
      <c r="I42" s="18"/>
      <c r="J42" s="18"/>
      <c r="K42" s="18"/>
      <c r="L42" s="18"/>
      <c r="M42" s="25">
        <f t="shared" si="4"/>
        <v>0</v>
      </c>
    </row>
    <row r="43" spans="1:13" ht="22.5" x14ac:dyDescent="0.25">
      <c r="A43" s="387"/>
      <c r="B43" s="51" t="s">
        <v>45</v>
      </c>
      <c r="C43" s="26" t="s">
        <v>46</v>
      </c>
      <c r="D43" s="27" t="s">
        <v>28</v>
      </c>
      <c r="E43" s="29">
        <v>2.2000000000000001E-3</v>
      </c>
      <c r="F43" s="15">
        <f>E43*F36</f>
        <v>9.6848400000000001E-2</v>
      </c>
      <c r="G43" s="365"/>
      <c r="H43" s="25">
        <f t="shared" si="6"/>
        <v>0</v>
      </c>
      <c r="I43" s="18"/>
      <c r="J43" s="18"/>
      <c r="K43" s="18"/>
      <c r="L43" s="18"/>
      <c r="M43" s="25">
        <f t="shared" si="4"/>
        <v>0</v>
      </c>
    </row>
    <row r="44" spans="1:13" ht="22.5" x14ac:dyDescent="0.25">
      <c r="A44" s="387"/>
      <c r="B44" s="58" t="s">
        <v>47</v>
      </c>
      <c r="C44" s="5" t="s">
        <v>48</v>
      </c>
      <c r="D44" s="56" t="s">
        <v>49</v>
      </c>
      <c r="E44" s="29">
        <f>0.025*10</f>
        <v>0.25</v>
      </c>
      <c r="F44" s="15">
        <f>E44*F35</f>
        <v>2.875</v>
      </c>
      <c r="G44" s="365"/>
      <c r="H44" s="25">
        <f t="shared" si="6"/>
        <v>0</v>
      </c>
      <c r="I44" s="18"/>
      <c r="J44" s="18"/>
      <c r="K44" s="18"/>
      <c r="L44" s="18"/>
      <c r="M44" s="25">
        <f t="shared" si="4"/>
        <v>0</v>
      </c>
    </row>
    <row r="45" spans="1:13" ht="30" x14ac:dyDescent="0.25">
      <c r="A45" s="387"/>
      <c r="B45" s="58" t="s">
        <v>50</v>
      </c>
      <c r="C45" s="63" t="s">
        <v>51</v>
      </c>
      <c r="D45" s="27" t="s">
        <v>49</v>
      </c>
      <c r="E45" s="29">
        <f>0.515</f>
        <v>0.51500000000000001</v>
      </c>
      <c r="F45" s="15">
        <f>E45*F35</f>
        <v>5.9225000000000003</v>
      </c>
      <c r="G45" s="365"/>
      <c r="H45" s="25">
        <f>F45*G45</f>
        <v>0</v>
      </c>
      <c r="I45" s="18"/>
      <c r="J45" s="18"/>
      <c r="K45" s="18"/>
      <c r="L45" s="18"/>
      <c r="M45" s="25">
        <f t="shared" si="4"/>
        <v>0</v>
      </c>
    </row>
    <row r="46" spans="1:13" x14ac:dyDescent="0.25">
      <c r="A46" s="388"/>
      <c r="B46" s="58"/>
      <c r="C46" s="5" t="s">
        <v>21</v>
      </c>
      <c r="D46" s="56" t="s">
        <v>20</v>
      </c>
      <c r="E46" s="16">
        <v>0.439</v>
      </c>
      <c r="F46" s="15">
        <f>E46*F35</f>
        <v>5.0484999999999998</v>
      </c>
      <c r="G46" s="365"/>
      <c r="H46" s="18">
        <f t="shared" si="6"/>
        <v>0</v>
      </c>
      <c r="I46" s="18"/>
      <c r="J46" s="18"/>
      <c r="K46" s="18"/>
      <c r="L46" s="18"/>
      <c r="M46" s="25">
        <f t="shared" si="4"/>
        <v>0</v>
      </c>
    </row>
    <row r="47" spans="1:13" ht="45" x14ac:dyDescent="0.25">
      <c r="A47" s="386">
        <v>13</v>
      </c>
      <c r="B47" s="9" t="s">
        <v>271</v>
      </c>
      <c r="C47" s="49" t="s">
        <v>52</v>
      </c>
      <c r="D47" s="6" t="s">
        <v>24</v>
      </c>
      <c r="E47" s="29"/>
      <c r="F47" s="98">
        <v>0.5222</v>
      </c>
      <c r="G47" s="24"/>
      <c r="H47" s="25"/>
      <c r="I47" s="25"/>
      <c r="J47" s="25"/>
      <c r="K47" s="25"/>
      <c r="L47" s="25"/>
      <c r="M47" s="25">
        <f t="shared" si="4"/>
        <v>0</v>
      </c>
    </row>
    <row r="48" spans="1:13" x14ac:dyDescent="0.25">
      <c r="A48" s="387"/>
      <c r="B48" s="66"/>
      <c r="C48" s="20" t="s">
        <v>17</v>
      </c>
      <c r="D48" s="34" t="s">
        <v>18</v>
      </c>
      <c r="E48" s="29">
        <v>29.2805</v>
      </c>
      <c r="F48" s="15">
        <f>F47*E48</f>
        <v>15.290277099999999</v>
      </c>
      <c r="G48" s="24"/>
      <c r="H48" s="25"/>
      <c r="I48" s="363"/>
      <c r="J48" s="25">
        <f>F48*I48</f>
        <v>0</v>
      </c>
      <c r="K48" s="25"/>
      <c r="L48" s="25"/>
      <c r="M48" s="24">
        <f t="shared" si="4"/>
        <v>0</v>
      </c>
    </row>
    <row r="49" spans="1:13" ht="22.5" x14ac:dyDescent="0.25">
      <c r="A49" s="387"/>
      <c r="B49" s="67" t="s">
        <v>53</v>
      </c>
      <c r="C49" s="63" t="s">
        <v>54</v>
      </c>
      <c r="D49" s="27" t="s">
        <v>24</v>
      </c>
      <c r="E49" s="29">
        <v>1</v>
      </c>
      <c r="F49" s="15">
        <f>F47*E49</f>
        <v>0.5222</v>
      </c>
      <c r="G49" s="365"/>
      <c r="H49" s="24">
        <f>F49*G49</f>
        <v>0</v>
      </c>
      <c r="I49" s="69"/>
      <c r="J49" s="69"/>
      <c r="K49" s="69"/>
      <c r="L49" s="69"/>
      <c r="M49" s="24">
        <f t="shared" si="4"/>
        <v>0</v>
      </c>
    </row>
    <row r="50" spans="1:13" ht="22.5" x14ac:dyDescent="0.25">
      <c r="A50" s="388"/>
      <c r="B50" s="67" t="s">
        <v>272</v>
      </c>
      <c r="C50" s="63" t="s">
        <v>97</v>
      </c>
      <c r="D50" s="27" t="s">
        <v>24</v>
      </c>
      <c r="E50" s="68"/>
      <c r="F50" s="15">
        <f>0.0071</f>
        <v>7.1000000000000004E-3</v>
      </c>
      <c r="G50" s="365"/>
      <c r="H50" s="24">
        <f t="shared" ref="H50" si="7">F50*G50</f>
        <v>0</v>
      </c>
      <c r="I50" s="69"/>
      <c r="J50" s="69"/>
      <c r="K50" s="69"/>
      <c r="L50" s="69"/>
      <c r="M50" s="24">
        <f t="shared" ref="M50" si="8">L50+J50+H50</f>
        <v>0</v>
      </c>
    </row>
    <row r="51" spans="1:13" ht="60" x14ac:dyDescent="0.25">
      <c r="A51" s="386">
        <v>14</v>
      </c>
      <c r="B51" s="9" t="s">
        <v>273</v>
      </c>
      <c r="C51" s="9" t="s">
        <v>55</v>
      </c>
      <c r="D51" s="56" t="s">
        <v>56</v>
      </c>
      <c r="E51" s="70"/>
      <c r="F51" s="162">
        <v>15</v>
      </c>
      <c r="G51" s="71"/>
      <c r="H51" s="62"/>
      <c r="I51" s="62"/>
      <c r="J51" s="62"/>
      <c r="K51" s="62"/>
      <c r="L51" s="62"/>
      <c r="M51" s="25">
        <f t="shared" si="4"/>
        <v>0</v>
      </c>
    </row>
    <row r="52" spans="1:13" x14ac:dyDescent="0.25">
      <c r="A52" s="387"/>
      <c r="B52" s="44"/>
      <c r="C52" s="13" t="s">
        <v>17</v>
      </c>
      <c r="D52" s="14" t="s">
        <v>18</v>
      </c>
      <c r="E52" s="16">
        <v>0.67679999999999996</v>
      </c>
      <c r="F52" s="15">
        <f>F51*E52</f>
        <v>10.151999999999999</v>
      </c>
      <c r="G52" s="17"/>
      <c r="H52" s="18"/>
      <c r="I52" s="363"/>
      <c r="J52" s="18">
        <f>F52*I52</f>
        <v>0</v>
      </c>
      <c r="K52" s="18"/>
      <c r="L52" s="18"/>
      <c r="M52" s="25">
        <f>J52</f>
        <v>0</v>
      </c>
    </row>
    <row r="53" spans="1:13" x14ac:dyDescent="0.25">
      <c r="A53" s="387"/>
      <c r="B53" s="72"/>
      <c r="C53" s="13" t="s">
        <v>19</v>
      </c>
      <c r="D53" s="56" t="s">
        <v>20</v>
      </c>
      <c r="E53" s="16">
        <v>4.9200000000000001E-2</v>
      </c>
      <c r="F53" s="15">
        <f>F51*E53</f>
        <v>0.73799999999999999</v>
      </c>
      <c r="G53" s="17"/>
      <c r="H53" s="18"/>
      <c r="I53" s="18"/>
      <c r="J53" s="18"/>
      <c r="K53" s="363"/>
      <c r="L53" s="18">
        <f>F53*K53</f>
        <v>0</v>
      </c>
      <c r="M53" s="25">
        <f t="shared" si="4"/>
        <v>0</v>
      </c>
    </row>
    <row r="54" spans="1:13" ht="22.5" x14ac:dyDescent="0.25">
      <c r="A54" s="387"/>
      <c r="B54" s="73" t="s">
        <v>57</v>
      </c>
      <c r="C54" s="5" t="s">
        <v>58</v>
      </c>
      <c r="D54" s="56" t="s">
        <v>24</v>
      </c>
      <c r="E54" s="16">
        <v>4.5999999999999999E-3</v>
      </c>
      <c r="F54" s="15">
        <f>F51*E54</f>
        <v>6.9000000000000006E-2</v>
      </c>
      <c r="G54" s="365"/>
      <c r="H54" s="18">
        <f>F54*G54</f>
        <v>0</v>
      </c>
      <c r="I54" s="18"/>
      <c r="J54" s="18"/>
      <c r="K54" s="18"/>
      <c r="L54" s="18"/>
      <c r="M54" s="25">
        <f t="shared" si="4"/>
        <v>0</v>
      </c>
    </row>
    <row r="55" spans="1:13" ht="22.5" x14ac:dyDescent="0.25">
      <c r="A55" s="387"/>
      <c r="B55" s="73" t="s">
        <v>235</v>
      </c>
      <c r="C55" s="307" t="s">
        <v>236</v>
      </c>
      <c r="D55" s="56" t="s">
        <v>28</v>
      </c>
      <c r="E55" s="16">
        <v>7.5500000000000003E-3</v>
      </c>
      <c r="F55" s="15">
        <f>E55*F51</f>
        <v>0.11325</v>
      </c>
      <c r="G55" s="365"/>
      <c r="H55" s="18">
        <f>F55*G55</f>
        <v>0</v>
      </c>
      <c r="I55" s="18"/>
      <c r="J55" s="18"/>
      <c r="K55" s="18"/>
      <c r="L55" s="18"/>
      <c r="M55" s="25">
        <f>H55</f>
        <v>0</v>
      </c>
    </row>
    <row r="56" spans="1:13" x14ac:dyDescent="0.25">
      <c r="A56" s="388"/>
      <c r="B56" s="72"/>
      <c r="C56" s="5" t="s">
        <v>21</v>
      </c>
      <c r="D56" s="56" t="s">
        <v>20</v>
      </c>
      <c r="E56" s="16">
        <v>0.26500000000000001</v>
      </c>
      <c r="F56" s="15">
        <f>F51*E56</f>
        <v>3.9750000000000001</v>
      </c>
      <c r="G56" s="365"/>
      <c r="H56" s="18">
        <f>G56*F56</f>
        <v>0</v>
      </c>
      <c r="I56" s="18"/>
      <c r="J56" s="18"/>
      <c r="K56" s="18"/>
      <c r="L56" s="18"/>
      <c r="M56" s="25">
        <f t="shared" si="4"/>
        <v>0</v>
      </c>
    </row>
    <row r="57" spans="1:13" ht="30" x14ac:dyDescent="0.25">
      <c r="A57" s="386">
        <v>15</v>
      </c>
      <c r="B57" s="6" t="s">
        <v>59</v>
      </c>
      <c r="C57" s="9" t="s">
        <v>60</v>
      </c>
      <c r="D57" s="6" t="s">
        <v>61</v>
      </c>
      <c r="E57" s="16"/>
      <c r="F57" s="98">
        <v>12</v>
      </c>
      <c r="G57" s="17"/>
      <c r="H57" s="18"/>
      <c r="I57" s="18"/>
      <c r="J57" s="18"/>
      <c r="K57" s="18"/>
      <c r="L57" s="18"/>
      <c r="M57" s="25"/>
    </row>
    <row r="58" spans="1:13" x14ac:dyDescent="0.25">
      <c r="A58" s="387"/>
      <c r="B58" s="58"/>
      <c r="C58" s="13" t="s">
        <v>17</v>
      </c>
      <c r="D58" s="14" t="s">
        <v>18</v>
      </c>
      <c r="E58" s="16">
        <v>1.24</v>
      </c>
      <c r="F58" s="15">
        <f>F57*E58</f>
        <v>14.879999999999999</v>
      </c>
      <c r="G58" s="17"/>
      <c r="H58" s="18"/>
      <c r="I58" s="363"/>
      <c r="J58" s="18">
        <f>F58*I58</f>
        <v>0</v>
      </c>
      <c r="K58" s="18"/>
      <c r="L58" s="18"/>
      <c r="M58" s="25">
        <f t="shared" ref="M58:M59" si="9">L58+J58+H58</f>
        <v>0</v>
      </c>
    </row>
    <row r="59" spans="1:13" x14ac:dyDescent="0.25">
      <c r="A59" s="388"/>
      <c r="B59" s="58"/>
      <c r="C59" s="13" t="s">
        <v>19</v>
      </c>
      <c r="D59" s="56" t="s">
        <v>20</v>
      </c>
      <c r="E59" s="16">
        <v>0.76</v>
      </c>
      <c r="F59" s="15">
        <f>F57*E59</f>
        <v>9.120000000000001</v>
      </c>
      <c r="G59" s="17"/>
      <c r="H59" s="18"/>
      <c r="I59" s="18"/>
      <c r="J59" s="18"/>
      <c r="K59" s="363"/>
      <c r="L59" s="18">
        <f>F59*K59</f>
        <v>0</v>
      </c>
      <c r="M59" s="25">
        <f t="shared" si="9"/>
        <v>0</v>
      </c>
    </row>
    <row r="60" spans="1:13" ht="27.75" x14ac:dyDescent="0.25">
      <c r="A60" s="386">
        <v>16</v>
      </c>
      <c r="B60" s="314" t="s">
        <v>274</v>
      </c>
      <c r="C60" s="31" t="s">
        <v>62</v>
      </c>
      <c r="D60" s="6" t="s">
        <v>49</v>
      </c>
      <c r="E60" s="16"/>
      <c r="F60" s="98">
        <f>12*0.5*0.92</f>
        <v>5.5200000000000005</v>
      </c>
      <c r="G60" s="17"/>
      <c r="H60" s="18"/>
      <c r="I60" s="18"/>
      <c r="J60" s="18"/>
      <c r="K60" s="18"/>
      <c r="L60" s="18"/>
      <c r="M60" s="25"/>
    </row>
    <row r="61" spans="1:13" x14ac:dyDescent="0.25">
      <c r="A61" s="387"/>
      <c r="B61" s="58"/>
      <c r="C61" s="13" t="s">
        <v>17</v>
      </c>
      <c r="D61" s="14" t="s">
        <v>18</v>
      </c>
      <c r="E61" s="16">
        <v>2.5000000000000001E-2</v>
      </c>
      <c r="F61" s="15">
        <f>F60*E61</f>
        <v>0.13800000000000001</v>
      </c>
      <c r="G61" s="17"/>
      <c r="H61" s="18"/>
      <c r="I61" s="363"/>
      <c r="J61" s="18">
        <f>F61*I61</f>
        <v>0</v>
      </c>
      <c r="K61" s="18"/>
      <c r="L61" s="18"/>
      <c r="M61" s="25">
        <f t="shared" ref="M61:M63" si="10">L61+J61+H61</f>
        <v>0</v>
      </c>
    </row>
    <row r="62" spans="1:13" x14ac:dyDescent="0.25">
      <c r="A62" s="387"/>
      <c r="B62" s="58"/>
      <c r="C62" s="13" t="s">
        <v>19</v>
      </c>
      <c r="D62" s="56" t="s">
        <v>20</v>
      </c>
      <c r="E62" s="16">
        <v>1.8E-3</v>
      </c>
      <c r="F62" s="15">
        <f>F60*E62</f>
        <v>9.9360000000000004E-3</v>
      </c>
      <c r="G62" s="17"/>
      <c r="H62" s="18"/>
      <c r="I62" s="18"/>
      <c r="J62" s="18"/>
      <c r="K62" s="363"/>
      <c r="L62" s="18">
        <f>F62*K62</f>
        <v>0</v>
      </c>
      <c r="M62" s="25">
        <f t="shared" si="10"/>
        <v>0</v>
      </c>
    </row>
    <row r="63" spans="1:13" x14ac:dyDescent="0.25">
      <c r="A63" s="388"/>
      <c r="B63" s="74"/>
      <c r="C63" s="63" t="s">
        <v>63</v>
      </c>
      <c r="D63" s="56" t="s">
        <v>49</v>
      </c>
      <c r="E63" s="29">
        <v>1</v>
      </c>
      <c r="F63" s="15">
        <f>F60*E63</f>
        <v>5.5200000000000005</v>
      </c>
      <c r="G63" s="365"/>
      <c r="H63" s="24">
        <f>F63*G63</f>
        <v>0</v>
      </c>
      <c r="I63" s="24"/>
      <c r="J63" s="24"/>
      <c r="K63" s="24"/>
      <c r="L63" s="24"/>
      <c r="M63" s="24">
        <f t="shared" si="10"/>
        <v>0</v>
      </c>
    </row>
    <row r="64" spans="1:13" ht="35.450000000000003" customHeight="1" x14ac:dyDescent="0.25">
      <c r="A64" s="386">
        <v>17</v>
      </c>
      <c r="B64" s="9" t="s">
        <v>275</v>
      </c>
      <c r="C64" s="49" t="s">
        <v>64</v>
      </c>
      <c r="D64" s="6" t="s">
        <v>56</v>
      </c>
      <c r="E64" s="29"/>
      <c r="F64" s="98">
        <v>24</v>
      </c>
      <c r="G64" s="24"/>
      <c r="H64" s="25"/>
      <c r="I64" s="25"/>
      <c r="J64" s="25"/>
      <c r="K64" s="25"/>
      <c r="L64" s="25"/>
      <c r="M64" s="25">
        <f t="shared" si="4"/>
        <v>0</v>
      </c>
    </row>
    <row r="65" spans="1:13" x14ac:dyDescent="0.25">
      <c r="A65" s="387"/>
      <c r="B65" s="51"/>
      <c r="C65" s="20" t="s">
        <v>17</v>
      </c>
      <c r="D65" s="34" t="s">
        <v>18</v>
      </c>
      <c r="E65" s="29">
        <v>8.2799999999999994</v>
      </c>
      <c r="F65" s="28">
        <f>F64*E65</f>
        <v>198.71999999999997</v>
      </c>
      <c r="G65" s="24"/>
      <c r="H65" s="25"/>
      <c r="I65" s="363"/>
      <c r="J65" s="24">
        <f>F65*I65</f>
        <v>0</v>
      </c>
      <c r="K65" s="25"/>
      <c r="L65" s="25"/>
      <c r="M65" s="24">
        <f t="shared" si="4"/>
        <v>0</v>
      </c>
    </row>
    <row r="66" spans="1:13" ht="22.5" x14ac:dyDescent="0.25">
      <c r="A66" s="387"/>
      <c r="B66" s="51" t="s">
        <v>65</v>
      </c>
      <c r="C66" s="5" t="s">
        <v>66</v>
      </c>
      <c r="D66" s="27" t="s">
        <v>28</v>
      </c>
      <c r="E66" s="29">
        <f>10.1/100</f>
        <v>0.10099999999999999</v>
      </c>
      <c r="F66" s="28">
        <f>F64*E66</f>
        <v>2.4239999999999999</v>
      </c>
      <c r="G66" s="365"/>
      <c r="H66" s="57">
        <f>F66*G66</f>
        <v>0</v>
      </c>
      <c r="I66" s="18"/>
      <c r="J66" s="18"/>
      <c r="K66" s="18"/>
      <c r="L66" s="18"/>
      <c r="M66" s="25">
        <f t="shared" si="4"/>
        <v>0</v>
      </c>
    </row>
    <row r="67" spans="1:13" x14ac:dyDescent="0.25">
      <c r="A67" s="387"/>
      <c r="B67" s="58"/>
      <c r="C67" s="59" t="s">
        <v>19</v>
      </c>
      <c r="D67" s="53" t="s">
        <v>20</v>
      </c>
      <c r="E67" s="29">
        <v>1.1532</v>
      </c>
      <c r="F67" s="28">
        <f>E67*F64</f>
        <v>27.6768</v>
      </c>
      <c r="G67" s="17"/>
      <c r="H67" s="57"/>
      <c r="I67" s="18"/>
      <c r="J67" s="18"/>
      <c r="K67" s="364"/>
      <c r="L67" s="18">
        <f>F67*K67</f>
        <v>0</v>
      </c>
      <c r="M67" s="25">
        <f t="shared" si="4"/>
        <v>0</v>
      </c>
    </row>
    <row r="68" spans="1:13" ht="30" x14ac:dyDescent="0.25">
      <c r="A68" s="387"/>
      <c r="B68" s="51" t="s">
        <v>239</v>
      </c>
      <c r="C68" s="63" t="s">
        <v>67</v>
      </c>
      <c r="D68" s="27" t="s">
        <v>28</v>
      </c>
      <c r="E68" s="29">
        <v>0.22</v>
      </c>
      <c r="F68" s="28">
        <f>F64*E68</f>
        <v>5.28</v>
      </c>
      <c r="G68" s="365"/>
      <c r="H68" s="38">
        <f>F68*G68</f>
        <v>0</v>
      </c>
      <c r="I68" s="18"/>
      <c r="J68" s="18"/>
      <c r="K68" s="18"/>
      <c r="L68" s="18"/>
      <c r="M68" s="25">
        <f t="shared" si="4"/>
        <v>0</v>
      </c>
    </row>
    <row r="69" spans="1:13" ht="22.5" x14ac:dyDescent="0.25">
      <c r="A69" s="387"/>
      <c r="B69" s="51" t="s">
        <v>240</v>
      </c>
      <c r="C69" s="63" t="s">
        <v>68</v>
      </c>
      <c r="D69" s="27" t="s">
        <v>28</v>
      </c>
      <c r="E69" s="29">
        <f>2/100</f>
        <v>0.02</v>
      </c>
      <c r="F69" s="28">
        <v>0.48</v>
      </c>
      <c r="G69" s="365"/>
      <c r="H69" s="25">
        <f>F69*G69</f>
        <v>0</v>
      </c>
      <c r="I69" s="18"/>
      <c r="J69" s="18"/>
      <c r="K69" s="18"/>
      <c r="L69" s="18"/>
      <c r="M69" s="25">
        <f t="shared" si="4"/>
        <v>0</v>
      </c>
    </row>
    <row r="70" spans="1:13" ht="22.5" x14ac:dyDescent="0.25">
      <c r="A70" s="387"/>
      <c r="B70" s="58" t="s">
        <v>69</v>
      </c>
      <c r="C70" s="5" t="s">
        <v>70</v>
      </c>
      <c r="D70" s="56" t="s">
        <v>24</v>
      </c>
      <c r="E70" s="29">
        <f>0.49/100</f>
        <v>4.8999999999999998E-3</v>
      </c>
      <c r="F70" s="28">
        <f>E70*F64</f>
        <v>0.1176</v>
      </c>
      <c r="G70" s="365"/>
      <c r="H70" s="38">
        <f t="shared" ref="H70:H71" si="11">F70*G70</f>
        <v>0</v>
      </c>
      <c r="I70" s="18"/>
      <c r="J70" s="18"/>
      <c r="K70" s="18"/>
      <c r="L70" s="18"/>
      <c r="M70" s="25">
        <f t="shared" si="4"/>
        <v>0</v>
      </c>
    </row>
    <row r="71" spans="1:13" x14ac:dyDescent="0.25">
      <c r="A71" s="388"/>
      <c r="B71" s="58"/>
      <c r="C71" s="5" t="s">
        <v>21</v>
      </c>
      <c r="D71" s="56" t="s">
        <v>20</v>
      </c>
      <c r="E71" s="16">
        <f>9.09/100</f>
        <v>9.0899999999999995E-2</v>
      </c>
      <c r="F71" s="15">
        <f>E71*F64</f>
        <v>2.1816</v>
      </c>
      <c r="G71" s="365"/>
      <c r="H71" s="18">
        <f t="shared" si="11"/>
        <v>0</v>
      </c>
      <c r="I71" s="18"/>
      <c r="J71" s="18"/>
      <c r="K71" s="18"/>
      <c r="L71" s="18"/>
      <c r="M71" s="25">
        <f t="shared" si="4"/>
        <v>0</v>
      </c>
    </row>
    <row r="72" spans="1:13" ht="30" x14ac:dyDescent="0.25">
      <c r="A72" s="386">
        <v>18</v>
      </c>
      <c r="B72" s="9" t="s">
        <v>276</v>
      </c>
      <c r="C72" s="49" t="s">
        <v>71</v>
      </c>
      <c r="D72" s="6" t="s">
        <v>56</v>
      </c>
      <c r="E72" s="29"/>
      <c r="F72" s="98">
        <v>5.2</v>
      </c>
      <c r="G72" s="24"/>
      <c r="H72" s="25"/>
      <c r="I72" s="25"/>
      <c r="J72" s="25"/>
      <c r="K72" s="25"/>
      <c r="L72" s="25"/>
      <c r="M72" s="25">
        <f t="shared" si="4"/>
        <v>0</v>
      </c>
    </row>
    <row r="73" spans="1:13" x14ac:dyDescent="0.25">
      <c r="A73" s="387"/>
      <c r="B73" s="51"/>
      <c r="C73" s="20" t="s">
        <v>17</v>
      </c>
      <c r="D73" s="34" t="s">
        <v>18</v>
      </c>
      <c r="E73" s="29">
        <v>10.68</v>
      </c>
      <c r="F73" s="15">
        <f>F72*E73</f>
        <v>55.536000000000001</v>
      </c>
      <c r="G73" s="24"/>
      <c r="H73" s="25"/>
      <c r="I73" s="363"/>
      <c r="J73" s="25">
        <f>F73*I73</f>
        <v>0</v>
      </c>
      <c r="K73" s="25"/>
      <c r="L73" s="25"/>
      <c r="M73" s="25">
        <f t="shared" si="4"/>
        <v>0</v>
      </c>
    </row>
    <row r="74" spans="1:13" ht="22.5" x14ac:dyDescent="0.25">
      <c r="A74" s="387"/>
      <c r="B74" s="55" t="s">
        <v>65</v>
      </c>
      <c r="C74" s="5" t="s">
        <v>66</v>
      </c>
      <c r="D74" s="27" t="s">
        <v>28</v>
      </c>
      <c r="E74" s="29">
        <f>3.6/100</f>
        <v>3.6000000000000004E-2</v>
      </c>
      <c r="F74" s="15">
        <f>F72*E74</f>
        <v>0.18720000000000003</v>
      </c>
      <c r="G74" s="365"/>
      <c r="H74" s="18">
        <f>F74*G74</f>
        <v>0</v>
      </c>
      <c r="I74" s="18"/>
      <c r="J74" s="18"/>
      <c r="K74" s="18"/>
      <c r="L74" s="18"/>
      <c r="M74" s="25">
        <f t="shared" si="4"/>
        <v>0</v>
      </c>
    </row>
    <row r="75" spans="1:13" x14ac:dyDescent="0.25">
      <c r="A75" s="387"/>
      <c r="B75" s="58"/>
      <c r="C75" s="59" t="s">
        <v>19</v>
      </c>
      <c r="D75" s="53" t="s">
        <v>20</v>
      </c>
      <c r="E75" s="29">
        <v>0.156</v>
      </c>
      <c r="F75" s="15">
        <f>E75*F72</f>
        <v>0.81120000000000003</v>
      </c>
      <c r="G75" s="17"/>
      <c r="H75" s="18"/>
      <c r="I75" s="18"/>
      <c r="J75" s="18"/>
      <c r="K75" s="364"/>
      <c r="L75" s="18">
        <f>F75*K75</f>
        <v>0</v>
      </c>
      <c r="M75" s="25">
        <f t="shared" si="4"/>
        <v>0</v>
      </c>
    </row>
    <row r="76" spans="1:13" ht="30" x14ac:dyDescent="0.25">
      <c r="A76" s="387"/>
      <c r="B76" s="55" t="s">
        <v>72</v>
      </c>
      <c r="C76" s="63" t="s">
        <v>73</v>
      </c>
      <c r="D76" s="27" t="s">
        <v>28</v>
      </c>
      <c r="E76" s="29">
        <v>0.22</v>
      </c>
      <c r="F76" s="15">
        <f>F72*E76</f>
        <v>1.1440000000000001</v>
      </c>
      <c r="G76" s="365"/>
      <c r="H76" s="38">
        <f>F76*G76</f>
        <v>0</v>
      </c>
      <c r="I76" s="18"/>
      <c r="J76" s="18"/>
      <c r="K76" s="18"/>
      <c r="L76" s="18"/>
      <c r="M76" s="25">
        <f t="shared" si="4"/>
        <v>0</v>
      </c>
    </row>
    <row r="77" spans="1:13" ht="22.5" x14ac:dyDescent="0.25">
      <c r="A77" s="387"/>
      <c r="B77" s="65" t="s">
        <v>74</v>
      </c>
      <c r="C77" s="5" t="s">
        <v>75</v>
      </c>
      <c r="D77" s="56" t="s">
        <v>49</v>
      </c>
      <c r="E77" s="29">
        <v>0.5</v>
      </c>
      <c r="F77" s="15">
        <f>F72*E77</f>
        <v>2.6</v>
      </c>
      <c r="G77" s="365"/>
      <c r="H77" s="25">
        <f t="shared" ref="H77:H78" si="12">F77*G77</f>
        <v>0</v>
      </c>
      <c r="I77" s="18"/>
      <c r="J77" s="18"/>
      <c r="K77" s="18"/>
      <c r="L77" s="18"/>
      <c r="M77" s="25">
        <f t="shared" si="4"/>
        <v>0</v>
      </c>
    </row>
    <row r="78" spans="1:13" x14ac:dyDescent="0.25">
      <c r="A78" s="388"/>
      <c r="B78" s="58"/>
      <c r="C78" s="5" t="s">
        <v>21</v>
      </c>
      <c r="D78" s="56" t="s">
        <v>20</v>
      </c>
      <c r="E78" s="16">
        <f>10/100</f>
        <v>0.1</v>
      </c>
      <c r="F78" s="15">
        <f>E78*F72</f>
        <v>0.52</v>
      </c>
      <c r="G78" s="365"/>
      <c r="H78" s="18">
        <f t="shared" si="12"/>
        <v>0</v>
      </c>
      <c r="I78" s="18"/>
      <c r="J78" s="18"/>
      <c r="K78" s="18"/>
      <c r="L78" s="18"/>
      <c r="M78" s="25">
        <f t="shared" si="4"/>
        <v>0</v>
      </c>
    </row>
    <row r="79" spans="1:13" ht="40.5" x14ac:dyDescent="0.25">
      <c r="A79" s="386">
        <v>19</v>
      </c>
      <c r="B79" s="75" t="s">
        <v>277</v>
      </c>
      <c r="C79" s="76" t="s">
        <v>76</v>
      </c>
      <c r="D79" s="77" t="s">
        <v>1</v>
      </c>
      <c r="E79" s="213"/>
      <c r="F79" s="268">
        <f>20*4.71/1000</f>
        <v>9.4200000000000006E-2</v>
      </c>
      <c r="G79" s="79"/>
      <c r="H79" s="78"/>
      <c r="I79" s="80"/>
      <c r="J79" s="81"/>
      <c r="K79" s="80"/>
      <c r="L79" s="81"/>
      <c r="M79" s="79"/>
    </row>
    <row r="80" spans="1:13" ht="15.75" x14ac:dyDescent="0.25">
      <c r="A80" s="387"/>
      <c r="B80" s="80"/>
      <c r="C80" s="20" t="s">
        <v>17</v>
      </c>
      <c r="D80" s="34" t="s">
        <v>18</v>
      </c>
      <c r="E80" s="214">
        <v>37.68</v>
      </c>
      <c r="F80" s="79">
        <f>F79*E80</f>
        <v>3.5494560000000002</v>
      </c>
      <c r="G80" s="79"/>
      <c r="H80" s="82"/>
      <c r="I80" s="366"/>
      <c r="J80" s="79">
        <f>F80*I80</f>
        <v>0</v>
      </c>
      <c r="K80" s="80"/>
      <c r="L80" s="80"/>
      <c r="M80" s="79">
        <f>H80+J80+L80</f>
        <v>0</v>
      </c>
    </row>
    <row r="81" spans="1:13" ht="15.75" x14ac:dyDescent="0.25">
      <c r="A81" s="387"/>
      <c r="B81" s="80"/>
      <c r="C81" s="84" t="s">
        <v>77</v>
      </c>
      <c r="D81" s="56" t="s">
        <v>20</v>
      </c>
      <c r="E81" s="214">
        <v>0.44400000000000001</v>
      </c>
      <c r="F81" s="79">
        <f>E81*F79</f>
        <v>4.1824800000000002E-2</v>
      </c>
      <c r="G81" s="79"/>
      <c r="H81" s="80"/>
      <c r="I81" s="80"/>
      <c r="J81" s="80"/>
      <c r="K81" s="367"/>
      <c r="L81" s="79">
        <f>K81*F81</f>
        <v>0</v>
      </c>
      <c r="M81" s="79">
        <f>H81+J81+L81</f>
        <v>0</v>
      </c>
    </row>
    <row r="82" spans="1:13" ht="47.25" x14ac:dyDescent="0.25">
      <c r="A82" s="387"/>
      <c r="B82" s="80" t="s">
        <v>278</v>
      </c>
      <c r="C82" s="84" t="s">
        <v>279</v>
      </c>
      <c r="D82" s="85" t="s">
        <v>24</v>
      </c>
      <c r="E82" s="214">
        <v>1</v>
      </c>
      <c r="F82" s="79">
        <f>F79*E82</f>
        <v>9.4200000000000006E-2</v>
      </c>
      <c r="G82" s="368"/>
      <c r="H82" s="79">
        <f>G82*F82</f>
        <v>0</v>
      </c>
      <c r="I82" s="80"/>
      <c r="J82" s="80"/>
      <c r="K82" s="80"/>
      <c r="L82" s="80"/>
      <c r="M82" s="79">
        <f t="shared" ref="M82:M83" si="13">H82+J82+L82</f>
        <v>0</v>
      </c>
    </row>
    <row r="83" spans="1:13" ht="15.75" x14ac:dyDescent="0.25">
      <c r="A83" s="388"/>
      <c r="B83" s="80"/>
      <c r="C83" s="5" t="s">
        <v>21</v>
      </c>
      <c r="D83" s="56" t="s">
        <v>20</v>
      </c>
      <c r="E83" s="214">
        <v>28.9</v>
      </c>
      <c r="F83" s="79">
        <f>E83*F79</f>
        <v>2.7223800000000002</v>
      </c>
      <c r="G83" s="368"/>
      <c r="H83" s="79">
        <f>G83*F83</f>
        <v>0</v>
      </c>
      <c r="I83" s="80"/>
      <c r="J83" s="80"/>
      <c r="K83" s="80"/>
      <c r="L83" s="80"/>
      <c r="M83" s="79">
        <f t="shared" si="13"/>
        <v>0</v>
      </c>
    </row>
    <row r="84" spans="1:13" ht="31.5" x14ac:dyDescent="0.25">
      <c r="A84" s="389">
        <v>20</v>
      </c>
      <c r="B84" s="75" t="s">
        <v>280</v>
      </c>
      <c r="C84" s="76" t="s">
        <v>0</v>
      </c>
      <c r="D84" s="77" t="s">
        <v>1</v>
      </c>
      <c r="E84" s="213"/>
      <c r="F84" s="82">
        <f>F79</f>
        <v>9.4200000000000006E-2</v>
      </c>
      <c r="G84" s="79"/>
      <c r="H84" s="78"/>
      <c r="I84" s="80"/>
      <c r="J84" s="81"/>
      <c r="K84" s="80"/>
      <c r="L84" s="81"/>
      <c r="M84" s="79"/>
    </row>
    <row r="85" spans="1:13" ht="15.75" x14ac:dyDescent="0.25">
      <c r="A85" s="390"/>
      <c r="B85" s="80"/>
      <c r="C85" s="84" t="s">
        <v>78</v>
      </c>
      <c r="D85" s="85" t="s">
        <v>79</v>
      </c>
      <c r="E85" s="214">
        <v>5.5679999999999996</v>
      </c>
      <c r="F85" s="79">
        <f>F84*E85</f>
        <v>0.52450560000000002</v>
      </c>
      <c r="G85" s="79"/>
      <c r="H85" s="82"/>
      <c r="I85" s="366"/>
      <c r="J85" s="79">
        <f>F85*I85</f>
        <v>0</v>
      </c>
      <c r="K85" s="80"/>
      <c r="L85" s="80"/>
      <c r="M85" s="79">
        <f>H85+J85+L85</f>
        <v>0</v>
      </c>
    </row>
    <row r="86" spans="1:13" ht="15.75" x14ac:dyDescent="0.25">
      <c r="A86" s="390"/>
      <c r="B86" s="165" t="s">
        <v>80</v>
      </c>
      <c r="C86" s="84" t="s">
        <v>81</v>
      </c>
      <c r="D86" s="85" t="s">
        <v>49</v>
      </c>
      <c r="E86" s="214">
        <v>2</v>
      </c>
      <c r="F86" s="79">
        <f>F84*E86</f>
        <v>0.18840000000000001</v>
      </c>
      <c r="G86" s="368"/>
      <c r="H86" s="79">
        <f>G86*F86</f>
        <v>0</v>
      </c>
      <c r="I86" s="80"/>
      <c r="J86" s="80"/>
      <c r="K86" s="80"/>
      <c r="L86" s="80"/>
      <c r="M86" s="79">
        <f t="shared" ref="M86:M87" si="14">H86+J86+L86</f>
        <v>0</v>
      </c>
    </row>
    <row r="87" spans="1:13" ht="27" x14ac:dyDescent="0.25">
      <c r="A87" s="391"/>
      <c r="B87" s="165" t="s">
        <v>82</v>
      </c>
      <c r="C87" s="84" t="s">
        <v>83</v>
      </c>
      <c r="D87" s="85" t="s">
        <v>49</v>
      </c>
      <c r="E87" s="214">
        <v>4</v>
      </c>
      <c r="F87" s="79">
        <f>F84*E87</f>
        <v>0.37680000000000002</v>
      </c>
      <c r="G87" s="368"/>
      <c r="H87" s="79">
        <f>G87*F87</f>
        <v>0</v>
      </c>
      <c r="I87" s="80"/>
      <c r="J87" s="80"/>
      <c r="K87" s="80"/>
      <c r="L87" s="80"/>
      <c r="M87" s="79">
        <f t="shared" si="14"/>
        <v>0</v>
      </c>
    </row>
    <row r="88" spans="1:13" x14ac:dyDescent="0.25">
      <c r="A88" s="117"/>
      <c r="B88" s="118"/>
      <c r="C88" s="119" t="s">
        <v>102</v>
      </c>
      <c r="D88" s="120"/>
      <c r="E88" s="120"/>
      <c r="F88" s="121"/>
      <c r="G88" s="122"/>
      <c r="H88" s="123">
        <f>SUM(H9:H87)</f>
        <v>0</v>
      </c>
      <c r="I88" s="124"/>
      <c r="J88" s="123">
        <f>SUM(J9:J87)</f>
        <v>0</v>
      </c>
      <c r="K88" s="122"/>
      <c r="L88" s="123">
        <f>SUM(L9:L87)</f>
        <v>0</v>
      </c>
      <c r="M88" s="123">
        <f>SUM(M8:M87)</f>
        <v>0</v>
      </c>
    </row>
    <row r="89" spans="1:13" ht="18" x14ac:dyDescent="0.25">
      <c r="A89" s="181"/>
      <c r="B89" s="404" t="s">
        <v>150</v>
      </c>
      <c r="C89" s="404"/>
      <c r="D89" s="404"/>
      <c r="E89" s="404"/>
      <c r="F89" s="182"/>
      <c r="G89" s="183"/>
      <c r="H89" s="184"/>
      <c r="I89" s="185"/>
      <c r="J89" s="184"/>
      <c r="K89" s="183"/>
      <c r="L89" s="184"/>
      <c r="M89" s="186"/>
    </row>
    <row r="90" spans="1:13" ht="63" x14ac:dyDescent="0.25">
      <c r="A90" s="402">
        <v>1</v>
      </c>
      <c r="B90" s="174" t="s">
        <v>294</v>
      </c>
      <c r="C90" s="174" t="s">
        <v>103</v>
      </c>
      <c r="D90" s="176" t="s">
        <v>1</v>
      </c>
      <c r="E90" s="177"/>
      <c r="F90" s="315">
        <v>0.61409999999999998</v>
      </c>
      <c r="G90" s="178"/>
      <c r="H90" s="177"/>
      <c r="I90" s="179"/>
      <c r="J90" s="180"/>
      <c r="K90" s="179"/>
      <c r="L90" s="180"/>
      <c r="M90" s="178"/>
    </row>
    <row r="91" spans="1:13" ht="15.75" x14ac:dyDescent="0.25">
      <c r="A91" s="402"/>
      <c r="B91" s="80"/>
      <c r="C91" s="125" t="s">
        <v>17</v>
      </c>
      <c r="D91" s="34" t="s">
        <v>18</v>
      </c>
      <c r="E91" s="80">
        <v>64.56</v>
      </c>
      <c r="F91" s="160">
        <v>39.655000000000001</v>
      </c>
      <c r="G91" s="79"/>
      <c r="H91" s="82"/>
      <c r="I91" s="366"/>
      <c r="J91" s="79">
        <f>F91*I91</f>
        <v>0</v>
      </c>
      <c r="K91" s="80"/>
      <c r="L91" s="80"/>
      <c r="M91" s="79">
        <f>H91+J91+L91</f>
        <v>0</v>
      </c>
    </row>
    <row r="92" spans="1:13" ht="15.75" x14ac:dyDescent="0.25">
      <c r="A92" s="402"/>
      <c r="B92" s="80" t="s">
        <v>104</v>
      </c>
      <c r="C92" s="84" t="s">
        <v>105</v>
      </c>
      <c r="D92" s="34" t="s">
        <v>106</v>
      </c>
      <c r="E92" s="80">
        <v>0.42</v>
      </c>
      <c r="F92" s="160">
        <f>F90*E92</f>
        <v>0.25792199999999998</v>
      </c>
      <c r="G92" s="80"/>
      <c r="H92" s="78"/>
      <c r="I92" s="80"/>
      <c r="J92" s="79"/>
      <c r="K92" s="367"/>
      <c r="L92" s="79">
        <f>F92*K92</f>
        <v>0</v>
      </c>
      <c r="M92" s="79">
        <f>H92+J92+L92</f>
        <v>0</v>
      </c>
    </row>
    <row r="93" spans="1:13" ht="15.75" x14ac:dyDescent="0.25">
      <c r="A93" s="402"/>
      <c r="B93" s="80"/>
      <c r="C93" s="84" t="s">
        <v>107</v>
      </c>
      <c r="D93" s="56" t="s">
        <v>20</v>
      </c>
      <c r="E93" s="80">
        <v>22.082999999999998</v>
      </c>
      <c r="F93" s="160">
        <f>E93*F90</f>
        <v>13.561170299999999</v>
      </c>
      <c r="G93" s="79"/>
      <c r="H93" s="80"/>
      <c r="I93" s="80"/>
      <c r="J93" s="80"/>
      <c r="K93" s="367"/>
      <c r="L93" s="79">
        <f>K93*F93</f>
        <v>0</v>
      </c>
      <c r="M93" s="79">
        <f>H93+J93+L93</f>
        <v>0</v>
      </c>
    </row>
    <row r="94" spans="1:13" ht="31.5" x14ac:dyDescent="0.25">
      <c r="A94" s="402"/>
      <c r="B94" s="80" t="s">
        <v>108</v>
      </c>
      <c r="C94" s="84" t="s">
        <v>109</v>
      </c>
      <c r="D94" s="85" t="s">
        <v>110</v>
      </c>
      <c r="E94" s="80" t="s">
        <v>111</v>
      </c>
      <c r="F94" s="160">
        <v>41</v>
      </c>
      <c r="G94" s="368"/>
      <c r="H94" s="80">
        <f t="shared" ref="H94:H96" si="15">G94*F94</f>
        <v>0</v>
      </c>
      <c r="I94" s="80"/>
      <c r="J94" s="80"/>
      <c r="K94" s="80"/>
      <c r="L94" s="80"/>
      <c r="M94" s="79">
        <f t="shared" ref="M94:M97" si="16">H94+J94+L94</f>
        <v>0</v>
      </c>
    </row>
    <row r="95" spans="1:13" ht="31.5" x14ac:dyDescent="0.25">
      <c r="A95" s="402"/>
      <c r="B95" s="80" t="s">
        <v>112</v>
      </c>
      <c r="C95" s="84" t="s">
        <v>113</v>
      </c>
      <c r="D95" s="85" t="s">
        <v>110</v>
      </c>
      <c r="E95" s="80" t="s">
        <v>111</v>
      </c>
      <c r="F95" s="160">
        <v>54</v>
      </c>
      <c r="G95" s="368"/>
      <c r="H95" s="80">
        <f t="shared" si="15"/>
        <v>0</v>
      </c>
      <c r="I95" s="80"/>
      <c r="J95" s="80"/>
      <c r="K95" s="80"/>
      <c r="L95" s="80"/>
      <c r="M95" s="79">
        <f t="shared" si="16"/>
        <v>0</v>
      </c>
    </row>
    <row r="96" spans="1:13" ht="15.75" x14ac:dyDescent="0.25">
      <c r="A96" s="402"/>
      <c r="B96" s="80" t="s">
        <v>114</v>
      </c>
      <c r="C96" s="84" t="s">
        <v>115</v>
      </c>
      <c r="D96" s="56" t="s">
        <v>49</v>
      </c>
      <c r="E96" s="79">
        <v>24.402999999999999</v>
      </c>
      <c r="F96" s="160">
        <f>F90*E96</f>
        <v>14.985882299999998</v>
      </c>
      <c r="G96" s="368"/>
      <c r="H96" s="79">
        <f t="shared" si="15"/>
        <v>0</v>
      </c>
      <c r="I96" s="80"/>
      <c r="J96" s="80"/>
      <c r="K96" s="80"/>
      <c r="L96" s="80"/>
      <c r="M96" s="79">
        <f t="shared" si="16"/>
        <v>0</v>
      </c>
    </row>
    <row r="97" spans="1:13" ht="15.75" x14ac:dyDescent="0.25">
      <c r="A97" s="403"/>
      <c r="B97" s="80"/>
      <c r="C97" s="127" t="s">
        <v>21</v>
      </c>
      <c r="D97" s="56" t="s">
        <v>20</v>
      </c>
      <c r="E97" s="80">
        <v>2.78</v>
      </c>
      <c r="F97" s="160">
        <f>E97*F90</f>
        <v>1.7071979999999998</v>
      </c>
      <c r="G97" s="368"/>
      <c r="H97" s="79">
        <f>G97*F97</f>
        <v>0</v>
      </c>
      <c r="I97" s="80"/>
      <c r="J97" s="80"/>
      <c r="K97" s="80"/>
      <c r="L97" s="80"/>
      <c r="M97" s="79">
        <f t="shared" si="16"/>
        <v>0</v>
      </c>
    </row>
    <row r="98" spans="1:13" ht="47.25" x14ac:dyDescent="0.25">
      <c r="A98" s="401">
        <v>2</v>
      </c>
      <c r="B98" s="164" t="s">
        <v>295</v>
      </c>
      <c r="C98" s="219" t="s">
        <v>117</v>
      </c>
      <c r="D98" s="78" t="s">
        <v>139</v>
      </c>
      <c r="E98" s="70"/>
      <c r="F98" s="162">
        <f>(41*0.32+54*0.24)/100</f>
        <v>0.26079999999999998</v>
      </c>
      <c r="G98" s="129"/>
      <c r="H98" s="129"/>
      <c r="I98" s="129"/>
      <c r="J98" s="129"/>
      <c r="K98" s="129"/>
      <c r="L98" s="129"/>
      <c r="M98" s="130"/>
    </row>
    <row r="99" spans="1:13" ht="15.75" x14ac:dyDescent="0.25">
      <c r="A99" s="402"/>
      <c r="B99" s="72"/>
      <c r="C99" s="125" t="s">
        <v>17</v>
      </c>
      <c r="D99" s="34" t="s">
        <v>18</v>
      </c>
      <c r="E99" s="80">
        <v>81.599999999999994</v>
      </c>
      <c r="F99" s="79">
        <f>F98*E99</f>
        <v>21.281279999999995</v>
      </c>
      <c r="G99" s="79"/>
      <c r="H99" s="82"/>
      <c r="I99" s="366"/>
      <c r="J99" s="79">
        <f>F99*I99</f>
        <v>0</v>
      </c>
      <c r="K99" s="80"/>
      <c r="L99" s="80"/>
      <c r="M99" s="79">
        <f>H99+J99+L99</f>
        <v>0</v>
      </c>
    </row>
    <row r="100" spans="1:13" ht="15.75" x14ac:dyDescent="0.25">
      <c r="A100" s="402"/>
      <c r="B100" s="72"/>
      <c r="C100" s="84" t="s">
        <v>107</v>
      </c>
      <c r="D100" s="80" t="s">
        <v>119</v>
      </c>
      <c r="E100" s="29">
        <v>3.5999999999999997E-2</v>
      </c>
      <c r="F100" s="28">
        <f>F98*E100</f>
        <v>9.3887999999999992E-3</v>
      </c>
      <c r="G100" s="131"/>
      <c r="H100" s="131"/>
      <c r="I100" s="131"/>
      <c r="J100" s="131"/>
      <c r="K100" s="369"/>
      <c r="L100" s="131">
        <f>F100*K100</f>
        <v>0</v>
      </c>
      <c r="M100" s="131">
        <f t="shared" ref="M100:M102" si="17">L100+J100+H100</f>
        <v>0</v>
      </c>
    </row>
    <row r="101" spans="1:13" ht="15.75" x14ac:dyDescent="0.25">
      <c r="A101" s="402"/>
      <c r="B101" s="165" t="s">
        <v>120</v>
      </c>
      <c r="C101" s="84" t="s">
        <v>121</v>
      </c>
      <c r="D101" s="80" t="s">
        <v>122</v>
      </c>
      <c r="E101" s="28">
        <v>25.3</v>
      </c>
      <c r="F101" s="28">
        <f>F98*E101</f>
        <v>6.5982399999999997</v>
      </c>
      <c r="G101" s="369"/>
      <c r="H101" s="131">
        <f>F101*G101</f>
        <v>0</v>
      </c>
      <c r="I101" s="131"/>
      <c r="J101" s="131"/>
      <c r="K101" s="131"/>
      <c r="L101" s="131"/>
      <c r="M101" s="131">
        <f t="shared" si="17"/>
        <v>0</v>
      </c>
    </row>
    <row r="102" spans="1:13" ht="15.75" x14ac:dyDescent="0.25">
      <c r="A102" s="402"/>
      <c r="B102" s="165" t="s">
        <v>123</v>
      </c>
      <c r="C102" s="84" t="s">
        <v>124</v>
      </c>
      <c r="D102" s="80" t="s">
        <v>122</v>
      </c>
      <c r="E102" s="28">
        <v>2.7</v>
      </c>
      <c r="F102" s="28">
        <f>F98*E102</f>
        <v>0.70416000000000001</v>
      </c>
      <c r="G102" s="369"/>
      <c r="H102" s="131">
        <f>F102*G102</f>
        <v>0</v>
      </c>
      <c r="I102" s="131"/>
      <c r="J102" s="131"/>
      <c r="K102" s="131"/>
      <c r="L102" s="131"/>
      <c r="M102" s="131">
        <f t="shared" si="17"/>
        <v>0</v>
      </c>
    </row>
    <row r="103" spans="1:13" ht="16.5" x14ac:dyDescent="0.25">
      <c r="A103" s="403"/>
      <c r="B103" s="126"/>
      <c r="C103" s="127" t="s">
        <v>21</v>
      </c>
      <c r="D103" s="56" t="s">
        <v>20</v>
      </c>
      <c r="E103" s="80">
        <v>0.19</v>
      </c>
      <c r="F103" s="79">
        <f>F98*E103</f>
        <v>4.9551999999999999E-2</v>
      </c>
      <c r="G103" s="367"/>
      <c r="H103" s="79">
        <f>G103*F103</f>
        <v>0</v>
      </c>
      <c r="I103" s="80"/>
      <c r="J103" s="79"/>
      <c r="K103" s="80"/>
      <c r="L103" s="79"/>
      <c r="M103" s="79">
        <f>G103*F103</f>
        <v>0</v>
      </c>
    </row>
    <row r="104" spans="1:13" ht="40.5" x14ac:dyDescent="0.25">
      <c r="A104" s="401">
        <v>3</v>
      </c>
      <c r="B104" s="74" t="s">
        <v>296</v>
      </c>
      <c r="C104" s="220" t="s">
        <v>125</v>
      </c>
      <c r="D104" s="133" t="s">
        <v>122</v>
      </c>
      <c r="E104" s="134"/>
      <c r="F104" s="135">
        <v>32.700000000000003</v>
      </c>
      <c r="G104" s="136"/>
      <c r="H104" s="137"/>
      <c r="I104" s="136"/>
      <c r="J104" s="138"/>
      <c r="K104" s="136"/>
      <c r="L104" s="138"/>
      <c r="M104" s="138"/>
    </row>
    <row r="105" spans="1:13" x14ac:dyDescent="0.25">
      <c r="A105" s="402"/>
      <c r="B105" s="74"/>
      <c r="C105" s="125" t="s">
        <v>17</v>
      </c>
      <c r="D105" s="34" t="s">
        <v>18</v>
      </c>
      <c r="E105" s="316">
        <v>2.52E-2</v>
      </c>
      <c r="F105" s="139">
        <f>E105*F104</f>
        <v>0.82404000000000011</v>
      </c>
      <c r="G105" s="140"/>
      <c r="H105" s="91"/>
      <c r="I105" s="370"/>
      <c r="J105" s="91">
        <f>F105*I105</f>
        <v>0</v>
      </c>
      <c r="K105" s="140"/>
      <c r="L105" s="91"/>
      <c r="M105" s="91">
        <f>H105+J105+L105</f>
        <v>0</v>
      </c>
    </row>
    <row r="106" spans="1:13" ht="15.75" x14ac:dyDescent="0.25">
      <c r="A106" s="402"/>
      <c r="B106" s="74"/>
      <c r="C106" s="84" t="s">
        <v>107</v>
      </c>
      <c r="D106" s="80" t="s">
        <v>119</v>
      </c>
      <c r="E106" s="316">
        <v>1.6000000000000001E-3</v>
      </c>
      <c r="F106" s="139">
        <f>F104*E106</f>
        <v>5.2320000000000005E-2</v>
      </c>
      <c r="G106" s="140"/>
      <c r="H106" s="91"/>
      <c r="I106" s="141"/>
      <c r="J106" s="91"/>
      <c r="K106" s="371"/>
      <c r="L106" s="91">
        <f>F106*K106</f>
        <v>0</v>
      </c>
      <c r="M106" s="91">
        <f>H106+J106+L106</f>
        <v>0</v>
      </c>
    </row>
    <row r="107" spans="1:13" x14ac:dyDescent="0.25">
      <c r="A107" s="402"/>
      <c r="B107" s="94" t="s">
        <v>114</v>
      </c>
      <c r="C107" s="142" t="s">
        <v>63</v>
      </c>
      <c r="D107" s="27" t="s">
        <v>49</v>
      </c>
      <c r="E107" s="68" t="s">
        <v>111</v>
      </c>
      <c r="F107" s="28">
        <v>9.6</v>
      </c>
      <c r="G107" s="365"/>
      <c r="H107" s="24">
        <f t="shared" ref="H107:H109" si="18">F107*G107</f>
        <v>0</v>
      </c>
      <c r="I107" s="69"/>
      <c r="J107" s="69"/>
      <c r="K107" s="69"/>
      <c r="L107" s="69"/>
      <c r="M107" s="24">
        <f t="shared" ref="M107:M109" si="19">L107+J107+H107</f>
        <v>0</v>
      </c>
    </row>
    <row r="108" spans="1:13" x14ac:dyDescent="0.25">
      <c r="A108" s="402"/>
      <c r="B108" s="94" t="s">
        <v>257</v>
      </c>
      <c r="C108" s="94" t="s">
        <v>126</v>
      </c>
      <c r="D108" s="27" t="s">
        <v>49</v>
      </c>
      <c r="E108" s="68" t="s">
        <v>111</v>
      </c>
      <c r="F108" s="28">
        <v>19</v>
      </c>
      <c r="G108" s="365"/>
      <c r="H108" s="24">
        <f t="shared" si="18"/>
        <v>0</v>
      </c>
      <c r="I108" s="69"/>
      <c r="J108" s="69"/>
      <c r="K108" s="69"/>
      <c r="L108" s="69"/>
      <c r="M108" s="24">
        <f t="shared" si="19"/>
        <v>0</v>
      </c>
    </row>
    <row r="109" spans="1:13" x14ac:dyDescent="0.25">
      <c r="A109" s="403"/>
      <c r="B109" s="94" t="s">
        <v>258</v>
      </c>
      <c r="C109" s="94" t="s">
        <v>127</v>
      </c>
      <c r="D109" s="27" t="s">
        <v>49</v>
      </c>
      <c r="E109" s="68" t="s">
        <v>111</v>
      </c>
      <c r="F109" s="28">
        <v>4.0999999999999996</v>
      </c>
      <c r="G109" s="365"/>
      <c r="H109" s="24">
        <f t="shared" si="18"/>
        <v>0</v>
      </c>
      <c r="I109" s="69"/>
      <c r="J109" s="69"/>
      <c r="K109" s="69"/>
      <c r="L109" s="69"/>
      <c r="M109" s="24">
        <f t="shared" si="19"/>
        <v>0</v>
      </c>
    </row>
    <row r="110" spans="1:13" ht="63" x14ac:dyDescent="0.25">
      <c r="A110" s="401">
        <v>4</v>
      </c>
      <c r="B110" s="196" t="s">
        <v>297</v>
      </c>
      <c r="C110" s="219" t="s">
        <v>128</v>
      </c>
      <c r="D110" s="133" t="s">
        <v>136</v>
      </c>
      <c r="E110" s="144"/>
      <c r="F110" s="145">
        <f>9.4*1.1</f>
        <v>10.340000000000002</v>
      </c>
      <c r="G110" s="144"/>
      <c r="H110" s="144"/>
      <c r="I110" s="144"/>
      <c r="J110" s="144"/>
      <c r="K110" s="144"/>
      <c r="L110" s="144"/>
      <c r="M110" s="154"/>
    </row>
    <row r="111" spans="1:13" ht="15.75" x14ac:dyDescent="0.25">
      <c r="A111" s="402"/>
      <c r="B111" s="146"/>
      <c r="C111" s="147" t="s">
        <v>17</v>
      </c>
      <c r="D111" s="34" t="s">
        <v>18</v>
      </c>
      <c r="E111" s="80">
        <v>0.3024</v>
      </c>
      <c r="F111" s="79">
        <f>F110*E111</f>
        <v>3.1268160000000007</v>
      </c>
      <c r="G111" s="79"/>
      <c r="H111" s="82"/>
      <c r="I111" s="366"/>
      <c r="J111" s="79">
        <f>F111*I111</f>
        <v>0</v>
      </c>
      <c r="K111" s="80"/>
      <c r="L111" s="80"/>
      <c r="M111" s="79">
        <f>H111+J111+L111</f>
        <v>0</v>
      </c>
    </row>
    <row r="112" spans="1:13" ht="15.75" x14ac:dyDescent="0.25">
      <c r="A112" s="402"/>
      <c r="B112" s="148"/>
      <c r="C112" s="149" t="s">
        <v>107</v>
      </c>
      <c r="D112" s="80" t="s">
        <v>119</v>
      </c>
      <c r="E112" s="88">
        <v>6.4000000000000001E-2</v>
      </c>
      <c r="F112" s="139">
        <f>F110*E112</f>
        <v>0.66176000000000013</v>
      </c>
      <c r="G112" s="140"/>
      <c r="H112" s="91"/>
      <c r="I112" s="141"/>
      <c r="J112" s="91"/>
      <c r="K112" s="371"/>
      <c r="L112" s="91">
        <f>F112*K112</f>
        <v>0</v>
      </c>
      <c r="M112" s="91">
        <f>H112+J112+L112</f>
        <v>0</v>
      </c>
    </row>
    <row r="113" spans="1:13" ht="27" x14ac:dyDescent="0.25">
      <c r="A113" s="402"/>
      <c r="B113" s="150" t="s">
        <v>129</v>
      </c>
      <c r="C113" s="151" t="s">
        <v>130</v>
      </c>
      <c r="D113" s="150" t="s">
        <v>137</v>
      </c>
      <c r="E113" s="150" t="s">
        <v>111</v>
      </c>
      <c r="F113" s="155">
        <v>0.68</v>
      </c>
      <c r="G113" s="370"/>
      <c r="H113" s="91">
        <f t="shared" ref="H113:H115" si="20">F113*G113</f>
        <v>0</v>
      </c>
      <c r="I113" s="141"/>
      <c r="J113" s="91"/>
      <c r="K113" s="140"/>
      <c r="L113" s="91"/>
      <c r="M113" s="91">
        <f t="shared" ref="M113:M115" si="21">H113+J113+L113</f>
        <v>0</v>
      </c>
    </row>
    <row r="114" spans="1:13" ht="15.75" x14ac:dyDescent="0.25">
      <c r="A114" s="402"/>
      <c r="B114" s="150"/>
      <c r="C114" s="151" t="s">
        <v>131</v>
      </c>
      <c r="D114" s="150" t="s">
        <v>137</v>
      </c>
      <c r="E114" s="150" t="s">
        <v>111</v>
      </c>
      <c r="F114" s="152">
        <f>F113*0.3</f>
        <v>0.20400000000000001</v>
      </c>
      <c r="G114" s="370"/>
      <c r="H114" s="91">
        <f t="shared" si="20"/>
        <v>0</v>
      </c>
      <c r="I114" s="141"/>
      <c r="J114" s="91"/>
      <c r="K114" s="140"/>
      <c r="L114" s="91"/>
      <c r="M114" s="91">
        <f t="shared" si="21"/>
        <v>0</v>
      </c>
    </row>
    <row r="115" spans="1:13" x14ac:dyDescent="0.25">
      <c r="A115" s="402"/>
      <c r="B115" s="153" t="s">
        <v>132</v>
      </c>
      <c r="C115" s="151" t="s">
        <v>133</v>
      </c>
      <c r="D115" s="150" t="s">
        <v>49</v>
      </c>
      <c r="E115" s="150">
        <v>0.17699999999999999</v>
      </c>
      <c r="F115" s="152">
        <f>F110*E115</f>
        <v>1.8301800000000001</v>
      </c>
      <c r="G115" s="372"/>
      <c r="H115" s="91">
        <f t="shared" si="20"/>
        <v>0</v>
      </c>
      <c r="I115" s="141"/>
      <c r="J115" s="91"/>
      <c r="K115" s="140"/>
      <c r="L115" s="91"/>
      <c r="M115" s="91">
        <f t="shared" si="21"/>
        <v>0</v>
      </c>
    </row>
    <row r="116" spans="1:13" ht="15.75" x14ac:dyDescent="0.25">
      <c r="A116" s="403"/>
      <c r="B116" s="150"/>
      <c r="C116" s="127" t="s">
        <v>21</v>
      </c>
      <c r="D116" s="56" t="s">
        <v>20</v>
      </c>
      <c r="E116" s="214">
        <v>5.28E-2</v>
      </c>
      <c r="F116" s="79">
        <f>F110*E116</f>
        <v>0.5459520000000001</v>
      </c>
      <c r="G116" s="367"/>
      <c r="H116" s="79">
        <f>G116*F116</f>
        <v>0</v>
      </c>
      <c r="I116" s="80"/>
      <c r="J116" s="79"/>
      <c r="K116" s="80"/>
      <c r="L116" s="79"/>
      <c r="M116" s="79">
        <f>G116*F116</f>
        <v>0</v>
      </c>
    </row>
    <row r="117" spans="1:13" x14ac:dyDescent="0.25">
      <c r="A117" s="117"/>
      <c r="B117" s="118"/>
      <c r="C117" s="119" t="s">
        <v>134</v>
      </c>
      <c r="D117" s="120"/>
      <c r="E117" s="120"/>
      <c r="F117" s="121"/>
      <c r="G117" s="122"/>
      <c r="H117" s="123">
        <f>SUM(H90:H116)</f>
        <v>0</v>
      </c>
      <c r="I117" s="123"/>
      <c r="J117" s="123">
        <f>SUM(J90:J116)</f>
        <v>0</v>
      </c>
      <c r="K117" s="123"/>
      <c r="L117" s="123">
        <f>SUM(L90:L116)</f>
        <v>0</v>
      </c>
      <c r="M117" s="123">
        <f>SUM(M90:M116)</f>
        <v>0</v>
      </c>
    </row>
    <row r="118" spans="1:13" ht="18" x14ac:dyDescent="0.25">
      <c r="A118" s="181"/>
      <c r="B118" s="404" t="s">
        <v>149</v>
      </c>
      <c r="C118" s="404"/>
      <c r="D118" s="404"/>
      <c r="E118" s="404"/>
      <c r="F118" s="182"/>
      <c r="G118" s="183"/>
      <c r="H118" s="184"/>
      <c r="I118" s="185"/>
      <c r="J118" s="184"/>
      <c r="K118" s="183"/>
      <c r="L118" s="184"/>
      <c r="M118" s="186"/>
    </row>
    <row r="119" spans="1:13" ht="63" x14ac:dyDescent="0.25">
      <c r="A119" s="401">
        <v>1</v>
      </c>
      <c r="B119" s="75" t="s">
        <v>281</v>
      </c>
      <c r="C119" s="75" t="s">
        <v>103</v>
      </c>
      <c r="D119" s="77" t="s">
        <v>1</v>
      </c>
      <c r="E119" s="78"/>
      <c r="F119" s="268">
        <v>0.16950000000000001</v>
      </c>
      <c r="G119" s="79"/>
      <c r="H119" s="78"/>
      <c r="I119" s="80"/>
      <c r="J119" s="81"/>
      <c r="K119" s="80"/>
      <c r="L119" s="81"/>
      <c r="M119" s="79"/>
    </row>
    <row r="120" spans="1:13" ht="15.75" x14ac:dyDescent="0.25">
      <c r="A120" s="402"/>
      <c r="B120" s="80"/>
      <c r="C120" s="125" t="s">
        <v>17</v>
      </c>
      <c r="D120" s="34" t="s">
        <v>18</v>
      </c>
      <c r="E120" s="80">
        <v>64.56</v>
      </c>
      <c r="F120" s="160">
        <f>E120*F119</f>
        <v>10.942920000000001</v>
      </c>
      <c r="G120" s="79"/>
      <c r="H120" s="82"/>
      <c r="I120" s="366"/>
      <c r="J120" s="79">
        <f>F120*I120</f>
        <v>0</v>
      </c>
      <c r="K120" s="80"/>
      <c r="L120" s="80"/>
      <c r="M120" s="79">
        <f>H120+J120+L120</f>
        <v>0</v>
      </c>
    </row>
    <row r="121" spans="1:13" ht="15.75" x14ac:dyDescent="0.25">
      <c r="A121" s="402"/>
      <c r="B121" s="165" t="s">
        <v>282</v>
      </c>
      <c r="C121" s="84" t="s">
        <v>105</v>
      </c>
      <c r="D121" s="34" t="s">
        <v>106</v>
      </c>
      <c r="E121" s="80">
        <v>0.42</v>
      </c>
      <c r="F121" s="160">
        <f>F119*E121</f>
        <v>7.1190000000000003E-2</v>
      </c>
      <c r="G121" s="80"/>
      <c r="H121" s="78"/>
      <c r="I121" s="80"/>
      <c r="J121" s="79"/>
      <c r="K121" s="367"/>
      <c r="L121" s="79">
        <f>F121*K121</f>
        <v>0</v>
      </c>
      <c r="M121" s="79">
        <f>H121+J121+L121</f>
        <v>0</v>
      </c>
    </row>
    <row r="122" spans="1:13" ht="15.75" x14ac:dyDescent="0.25">
      <c r="A122" s="402"/>
      <c r="B122" s="80"/>
      <c r="C122" s="84" t="s">
        <v>107</v>
      </c>
      <c r="D122" s="56" t="s">
        <v>20</v>
      </c>
      <c r="E122" s="80">
        <v>22.08</v>
      </c>
      <c r="F122" s="160">
        <f>E122*F119</f>
        <v>3.7425600000000001</v>
      </c>
      <c r="G122" s="79"/>
      <c r="H122" s="80"/>
      <c r="I122" s="80"/>
      <c r="J122" s="80"/>
      <c r="K122" s="367"/>
      <c r="L122" s="79">
        <f>K122*F122</f>
        <v>0</v>
      </c>
      <c r="M122" s="79">
        <f>H122+J122+L122</f>
        <v>0</v>
      </c>
    </row>
    <row r="123" spans="1:13" ht="31.5" x14ac:dyDescent="0.25">
      <c r="A123" s="402"/>
      <c r="B123" s="80" t="s">
        <v>251</v>
      </c>
      <c r="C123" s="84" t="s">
        <v>113</v>
      </c>
      <c r="D123" s="85" t="s">
        <v>110</v>
      </c>
      <c r="E123" s="80" t="s">
        <v>111</v>
      </c>
      <c r="F123" s="160">
        <v>30</v>
      </c>
      <c r="G123" s="368"/>
      <c r="H123" s="80">
        <f t="shared" ref="H123:H125" si="22">G123*F123</f>
        <v>0</v>
      </c>
      <c r="I123" s="80"/>
      <c r="J123" s="80"/>
      <c r="K123" s="80"/>
      <c r="L123" s="80"/>
      <c r="M123" s="79">
        <f t="shared" ref="M123:M126" si="23">H123+J123+L123</f>
        <v>0</v>
      </c>
    </row>
    <row r="124" spans="1:13" ht="15.75" x14ac:dyDescent="0.25">
      <c r="A124" s="402"/>
      <c r="B124" s="80" t="s">
        <v>283</v>
      </c>
      <c r="C124" s="84" t="s">
        <v>253</v>
      </c>
      <c r="D124" s="56" t="s">
        <v>49</v>
      </c>
      <c r="E124" s="80">
        <v>24.4</v>
      </c>
      <c r="F124" s="160">
        <f>F119*E124</f>
        <v>4.1357999999999997</v>
      </c>
      <c r="G124" s="368"/>
      <c r="H124" s="79">
        <f t="shared" si="22"/>
        <v>0</v>
      </c>
      <c r="I124" s="80"/>
      <c r="J124" s="80"/>
      <c r="K124" s="80"/>
      <c r="L124" s="80"/>
      <c r="M124" s="79">
        <f t="shared" si="23"/>
        <v>0</v>
      </c>
    </row>
    <row r="125" spans="1:13" ht="15.75" x14ac:dyDescent="0.25">
      <c r="A125" s="402"/>
      <c r="B125" s="80"/>
      <c r="C125" s="84" t="s">
        <v>116</v>
      </c>
      <c r="D125" s="56" t="s">
        <v>49</v>
      </c>
      <c r="E125" s="80">
        <v>0</v>
      </c>
      <c r="F125" s="160">
        <f>F119*E125</f>
        <v>0</v>
      </c>
      <c r="G125" s="368"/>
      <c r="H125" s="79">
        <f t="shared" si="22"/>
        <v>0</v>
      </c>
      <c r="I125" s="80"/>
      <c r="J125" s="80"/>
      <c r="K125" s="80"/>
      <c r="L125" s="80"/>
      <c r="M125" s="79">
        <f t="shared" si="23"/>
        <v>0</v>
      </c>
    </row>
    <row r="126" spans="1:13" ht="15.75" x14ac:dyDescent="0.25">
      <c r="A126" s="403"/>
      <c r="B126" s="80"/>
      <c r="C126" s="127" t="s">
        <v>21</v>
      </c>
      <c r="D126" s="56" t="s">
        <v>20</v>
      </c>
      <c r="E126" s="80">
        <v>2.78</v>
      </c>
      <c r="F126" s="160">
        <f>E126*F119</f>
        <v>0.47121000000000002</v>
      </c>
      <c r="G126" s="368"/>
      <c r="H126" s="79">
        <f>G126*F126</f>
        <v>0</v>
      </c>
      <c r="I126" s="80"/>
      <c r="J126" s="80"/>
      <c r="K126" s="80"/>
      <c r="L126" s="80"/>
      <c r="M126" s="79">
        <f t="shared" si="23"/>
        <v>0</v>
      </c>
    </row>
    <row r="127" spans="1:13" ht="47.25" x14ac:dyDescent="0.25">
      <c r="A127" s="401">
        <v>2</v>
      </c>
      <c r="B127" s="164" t="s">
        <v>254</v>
      </c>
      <c r="C127" s="219" t="s">
        <v>117</v>
      </c>
      <c r="D127" s="80" t="s">
        <v>118</v>
      </c>
      <c r="E127" s="70"/>
      <c r="F127" s="162">
        <f>(30*0.24)/100</f>
        <v>7.1999999999999995E-2</v>
      </c>
      <c r="G127" s="129"/>
      <c r="H127" s="129"/>
      <c r="I127" s="129"/>
      <c r="J127" s="129"/>
      <c r="K127" s="129"/>
      <c r="L127" s="129"/>
      <c r="M127" s="130"/>
    </row>
    <row r="128" spans="1:13" ht="15.75" x14ac:dyDescent="0.25">
      <c r="A128" s="402"/>
      <c r="B128" s="72"/>
      <c r="C128" s="125" t="s">
        <v>17</v>
      </c>
      <c r="D128" s="34" t="s">
        <v>18</v>
      </c>
      <c r="E128" s="80">
        <v>81.599999999999994</v>
      </c>
      <c r="F128" s="79">
        <f>F127*E128</f>
        <v>5.8751999999999995</v>
      </c>
      <c r="G128" s="79"/>
      <c r="H128" s="82"/>
      <c r="I128" s="366"/>
      <c r="J128" s="79">
        <f>F128*I128</f>
        <v>0</v>
      </c>
      <c r="K128" s="80"/>
      <c r="L128" s="80"/>
      <c r="M128" s="79">
        <f>H128+J128+L128</f>
        <v>0</v>
      </c>
    </row>
    <row r="129" spans="1:13" ht="15.75" x14ac:dyDescent="0.25">
      <c r="A129" s="402"/>
      <c r="B129" s="72"/>
      <c r="C129" s="84" t="s">
        <v>107</v>
      </c>
      <c r="D129" s="80" t="s">
        <v>119</v>
      </c>
      <c r="E129" s="29">
        <v>3.5999999999999997E-2</v>
      </c>
      <c r="F129" s="28">
        <f>F127*E129</f>
        <v>2.5919999999999997E-3</v>
      </c>
      <c r="G129" s="131"/>
      <c r="H129" s="131"/>
      <c r="I129" s="131"/>
      <c r="J129" s="131"/>
      <c r="K129" s="369"/>
      <c r="L129" s="131">
        <f>F129*K129</f>
        <v>0</v>
      </c>
      <c r="M129" s="131">
        <f t="shared" ref="M129:M131" si="24">L129+J129+H129</f>
        <v>0</v>
      </c>
    </row>
    <row r="130" spans="1:13" ht="16.5" x14ac:dyDescent="0.25">
      <c r="A130" s="402"/>
      <c r="B130" s="126" t="s">
        <v>120</v>
      </c>
      <c r="C130" s="84" t="s">
        <v>121</v>
      </c>
      <c r="D130" s="80" t="s">
        <v>122</v>
      </c>
      <c r="E130" s="28">
        <v>25.3</v>
      </c>
      <c r="F130" s="28">
        <f>F127*E130</f>
        <v>1.8215999999999999</v>
      </c>
      <c r="G130" s="369"/>
      <c r="H130" s="131">
        <f>F130*G130</f>
        <v>0</v>
      </c>
      <c r="I130" s="131"/>
      <c r="J130" s="131"/>
      <c r="K130" s="131"/>
      <c r="L130" s="131"/>
      <c r="M130" s="131">
        <f t="shared" si="24"/>
        <v>0</v>
      </c>
    </row>
    <row r="131" spans="1:13" ht="16.5" x14ac:dyDescent="0.25">
      <c r="A131" s="402"/>
      <c r="B131" s="126" t="s">
        <v>123</v>
      </c>
      <c r="C131" s="84" t="s">
        <v>124</v>
      </c>
      <c r="D131" s="80" t="s">
        <v>122</v>
      </c>
      <c r="E131" s="28">
        <v>2.7</v>
      </c>
      <c r="F131" s="28">
        <f>F127*E131</f>
        <v>0.19439999999999999</v>
      </c>
      <c r="G131" s="369"/>
      <c r="H131" s="131">
        <f>F131*G131</f>
        <v>0</v>
      </c>
      <c r="I131" s="131"/>
      <c r="J131" s="131"/>
      <c r="K131" s="131"/>
      <c r="L131" s="131"/>
      <c r="M131" s="131">
        <f t="shared" si="24"/>
        <v>0</v>
      </c>
    </row>
    <row r="132" spans="1:13" ht="16.5" x14ac:dyDescent="0.25">
      <c r="A132" s="403"/>
      <c r="B132" s="126"/>
      <c r="C132" s="127" t="s">
        <v>21</v>
      </c>
      <c r="D132" s="56" t="s">
        <v>20</v>
      </c>
      <c r="E132" s="80">
        <v>0.19</v>
      </c>
      <c r="F132" s="79">
        <f>F127*E132</f>
        <v>1.3679999999999999E-2</v>
      </c>
      <c r="G132" s="367"/>
      <c r="H132" s="79">
        <f>G132*F132</f>
        <v>0</v>
      </c>
      <c r="I132" s="80"/>
      <c r="J132" s="79"/>
      <c r="K132" s="80"/>
      <c r="L132" s="79"/>
      <c r="M132" s="79">
        <f>G132*F132</f>
        <v>0</v>
      </c>
    </row>
    <row r="133" spans="1:13" ht="40.5" x14ac:dyDescent="0.25">
      <c r="A133" s="401">
        <v>3</v>
      </c>
      <c r="B133" s="74" t="s">
        <v>255</v>
      </c>
      <c r="C133" s="220" t="s">
        <v>125</v>
      </c>
      <c r="D133" s="133" t="s">
        <v>122</v>
      </c>
      <c r="E133" s="134"/>
      <c r="F133" s="135">
        <v>32.700000000000003</v>
      </c>
      <c r="G133" s="136"/>
      <c r="H133" s="137"/>
      <c r="I133" s="136"/>
      <c r="J133" s="138"/>
      <c r="K133" s="136"/>
      <c r="L133" s="138"/>
      <c r="M133" s="138"/>
    </row>
    <row r="134" spans="1:13" x14ac:dyDescent="0.25">
      <c r="A134" s="402"/>
      <c r="B134" s="74"/>
      <c r="C134" s="125" t="s">
        <v>17</v>
      </c>
      <c r="D134" s="34" t="s">
        <v>18</v>
      </c>
      <c r="E134" s="316">
        <v>2.521E-2</v>
      </c>
      <c r="F134" s="139">
        <f>E134*F133</f>
        <v>0.82436700000000007</v>
      </c>
      <c r="G134" s="140"/>
      <c r="H134" s="91"/>
      <c r="I134" s="370"/>
      <c r="J134" s="91">
        <f>F134*I134</f>
        <v>0</v>
      </c>
      <c r="K134" s="140"/>
      <c r="L134" s="91">
        <f>F134*K134</f>
        <v>0</v>
      </c>
      <c r="M134" s="91">
        <f>H134+J134+L134</f>
        <v>0</v>
      </c>
    </row>
    <row r="135" spans="1:13" ht="15.75" x14ac:dyDescent="0.25">
      <c r="A135" s="402"/>
      <c r="B135" s="74"/>
      <c r="C135" s="84" t="s">
        <v>107</v>
      </c>
      <c r="D135" s="80" t="s">
        <v>119</v>
      </c>
      <c r="E135" s="316">
        <v>1.6000000000000001E-3</v>
      </c>
      <c r="F135" s="139">
        <f>F133*E135</f>
        <v>5.2320000000000005E-2</v>
      </c>
      <c r="G135" s="140"/>
      <c r="H135" s="91"/>
      <c r="I135" s="141"/>
      <c r="J135" s="91"/>
      <c r="K135" s="371"/>
      <c r="L135" s="91">
        <f>F135*K135</f>
        <v>0</v>
      </c>
      <c r="M135" s="91">
        <f>H135+J135+L135</f>
        <v>0</v>
      </c>
    </row>
    <row r="136" spans="1:13" x14ac:dyDescent="0.25">
      <c r="A136" s="402"/>
      <c r="B136" s="94" t="s">
        <v>256</v>
      </c>
      <c r="C136" s="142" t="s">
        <v>63</v>
      </c>
      <c r="D136" s="27" t="s">
        <v>49</v>
      </c>
      <c r="E136" s="68" t="s">
        <v>111</v>
      </c>
      <c r="F136" s="28">
        <v>9.5649999999999995</v>
      </c>
      <c r="G136" s="365"/>
      <c r="H136" s="69">
        <f t="shared" ref="H136:H138" si="25">F136*G136</f>
        <v>0</v>
      </c>
      <c r="I136" s="69"/>
      <c r="J136" s="69"/>
      <c r="K136" s="69"/>
      <c r="L136" s="69"/>
      <c r="M136" s="24">
        <f t="shared" ref="M136:M138" si="26">L136+J136+H136</f>
        <v>0</v>
      </c>
    </row>
    <row r="137" spans="1:13" x14ac:dyDescent="0.25">
      <c r="A137" s="402"/>
      <c r="B137" s="94" t="s">
        <v>257</v>
      </c>
      <c r="C137" s="94" t="s">
        <v>126</v>
      </c>
      <c r="D137" s="27" t="s">
        <v>49</v>
      </c>
      <c r="E137" s="68" t="s">
        <v>111</v>
      </c>
      <c r="F137" s="28">
        <v>19</v>
      </c>
      <c r="G137" s="365"/>
      <c r="H137" s="69">
        <f t="shared" si="25"/>
        <v>0</v>
      </c>
      <c r="I137" s="69"/>
      <c r="J137" s="69"/>
      <c r="K137" s="69"/>
      <c r="L137" s="69"/>
      <c r="M137" s="24">
        <f t="shared" si="26"/>
        <v>0</v>
      </c>
    </row>
    <row r="138" spans="1:13" x14ac:dyDescent="0.25">
      <c r="A138" s="403"/>
      <c r="B138" s="94" t="s">
        <v>258</v>
      </c>
      <c r="C138" s="94" t="s">
        <v>127</v>
      </c>
      <c r="D138" s="27" t="s">
        <v>49</v>
      </c>
      <c r="E138" s="68" t="s">
        <v>111</v>
      </c>
      <c r="F138" s="28">
        <v>4.0999999999999996</v>
      </c>
      <c r="G138" s="365"/>
      <c r="H138" s="69">
        <f t="shared" si="25"/>
        <v>0</v>
      </c>
      <c r="I138" s="69"/>
      <c r="J138" s="69"/>
      <c r="K138" s="69"/>
      <c r="L138" s="69"/>
      <c r="M138" s="24">
        <f t="shared" si="26"/>
        <v>0</v>
      </c>
    </row>
    <row r="139" spans="1:13" ht="63" x14ac:dyDescent="0.25">
      <c r="A139" s="401">
        <v>4</v>
      </c>
      <c r="B139" s="143" t="s">
        <v>259</v>
      </c>
      <c r="C139" s="219" t="s">
        <v>128</v>
      </c>
      <c r="D139" s="133" t="s">
        <v>136</v>
      </c>
      <c r="E139" s="144"/>
      <c r="F139" s="145">
        <f>2.7*1.1</f>
        <v>2.9700000000000006</v>
      </c>
      <c r="G139" s="144"/>
      <c r="H139" s="144"/>
      <c r="I139" s="144"/>
      <c r="J139" s="144"/>
      <c r="K139" s="144"/>
      <c r="L139" s="144"/>
      <c r="M139" s="154"/>
    </row>
    <row r="140" spans="1:13" ht="15.75" x14ac:dyDescent="0.25">
      <c r="A140" s="402"/>
      <c r="B140" s="146"/>
      <c r="C140" s="147" t="s">
        <v>17</v>
      </c>
      <c r="D140" s="34" t="s">
        <v>18</v>
      </c>
      <c r="E140" s="214">
        <v>0.3024</v>
      </c>
      <c r="F140" s="79">
        <f>F139*E140</f>
        <v>0.89812800000000015</v>
      </c>
      <c r="G140" s="79"/>
      <c r="H140" s="82"/>
      <c r="I140" s="366"/>
      <c r="J140" s="79">
        <f>F140*I140</f>
        <v>0</v>
      </c>
      <c r="K140" s="80"/>
      <c r="L140" s="80"/>
      <c r="M140" s="79">
        <f>H140+J140+L140</f>
        <v>0</v>
      </c>
    </row>
    <row r="141" spans="1:13" ht="15.75" x14ac:dyDescent="0.25">
      <c r="A141" s="402"/>
      <c r="B141" s="148"/>
      <c r="C141" s="149" t="s">
        <v>107</v>
      </c>
      <c r="D141" s="80" t="s">
        <v>119</v>
      </c>
      <c r="E141" s="88">
        <v>6.4000000000000001E-2</v>
      </c>
      <c r="F141" s="139">
        <f>F139*E141</f>
        <v>0.19008000000000005</v>
      </c>
      <c r="G141" s="140"/>
      <c r="H141" s="91"/>
      <c r="I141" s="141"/>
      <c r="J141" s="91"/>
      <c r="K141" s="371"/>
      <c r="L141" s="91">
        <f>F141*K141</f>
        <v>0</v>
      </c>
      <c r="M141" s="91">
        <f>H141+J141+L141</f>
        <v>0</v>
      </c>
    </row>
    <row r="142" spans="1:13" ht="27" x14ac:dyDescent="0.25">
      <c r="A142" s="402"/>
      <c r="B142" s="150" t="s">
        <v>129</v>
      </c>
      <c r="C142" s="151" t="s">
        <v>130</v>
      </c>
      <c r="D142" s="150" t="s">
        <v>137</v>
      </c>
      <c r="E142" s="150" t="s">
        <v>111</v>
      </c>
      <c r="F142" s="155">
        <v>0.21</v>
      </c>
      <c r="G142" s="370"/>
      <c r="H142" s="91">
        <f t="shared" ref="H142:H144" si="27">F142*G142</f>
        <v>0</v>
      </c>
      <c r="I142" s="141"/>
      <c r="J142" s="91"/>
      <c r="K142" s="140"/>
      <c r="L142" s="91">
        <f t="shared" ref="L142:L144" si="28">F142*K142</f>
        <v>0</v>
      </c>
      <c r="M142" s="91">
        <f t="shared" ref="M142:M144" si="29">H142+J142+L142</f>
        <v>0</v>
      </c>
    </row>
    <row r="143" spans="1:13" ht="15.75" x14ac:dyDescent="0.25">
      <c r="A143" s="402"/>
      <c r="B143" s="150"/>
      <c r="C143" s="151" t="s">
        <v>131</v>
      </c>
      <c r="D143" s="150" t="s">
        <v>137</v>
      </c>
      <c r="E143" s="150"/>
      <c r="F143" s="152">
        <f>F142*0.3</f>
        <v>6.3E-2</v>
      </c>
      <c r="G143" s="370"/>
      <c r="H143" s="91">
        <f t="shared" si="27"/>
        <v>0</v>
      </c>
      <c r="I143" s="141"/>
      <c r="J143" s="91"/>
      <c r="K143" s="140"/>
      <c r="L143" s="91">
        <f t="shared" si="28"/>
        <v>0</v>
      </c>
      <c r="M143" s="91">
        <f t="shared" si="29"/>
        <v>0</v>
      </c>
    </row>
    <row r="144" spans="1:13" x14ac:dyDescent="0.25">
      <c r="A144" s="402"/>
      <c r="B144" s="153" t="s">
        <v>132</v>
      </c>
      <c r="C144" s="151" t="s">
        <v>133</v>
      </c>
      <c r="D144" s="150" t="s">
        <v>49</v>
      </c>
      <c r="E144" s="150">
        <v>0.17699999999999999</v>
      </c>
      <c r="F144" s="152">
        <f>F139*E144</f>
        <v>0.5256900000000001</v>
      </c>
      <c r="G144" s="372"/>
      <c r="H144" s="91">
        <f t="shared" si="27"/>
        <v>0</v>
      </c>
      <c r="I144" s="141"/>
      <c r="J144" s="91"/>
      <c r="K144" s="140"/>
      <c r="L144" s="91">
        <f t="shared" si="28"/>
        <v>0</v>
      </c>
      <c r="M144" s="91">
        <f t="shared" si="29"/>
        <v>0</v>
      </c>
    </row>
    <row r="145" spans="1:13" ht="15.75" x14ac:dyDescent="0.25">
      <c r="A145" s="402"/>
      <c r="B145" s="150"/>
      <c r="C145" s="127" t="s">
        <v>21</v>
      </c>
      <c r="D145" s="56" t="s">
        <v>20</v>
      </c>
      <c r="E145" s="80">
        <v>5.28E-2</v>
      </c>
      <c r="F145" s="79">
        <f>F139*E145</f>
        <v>0.15681600000000004</v>
      </c>
      <c r="G145" s="367"/>
      <c r="H145" s="79">
        <f>G145*F145</f>
        <v>0</v>
      </c>
      <c r="I145" s="80"/>
      <c r="J145" s="79"/>
      <c r="K145" s="80"/>
      <c r="L145" s="79"/>
      <c r="M145" s="79">
        <f>G145*F145</f>
        <v>0</v>
      </c>
    </row>
    <row r="146" spans="1:13" x14ac:dyDescent="0.25">
      <c r="A146" s="189"/>
      <c r="B146" s="190"/>
      <c r="C146" s="119" t="s">
        <v>140</v>
      </c>
      <c r="D146" s="190"/>
      <c r="E146" s="190"/>
      <c r="F146" s="190"/>
      <c r="G146" s="190"/>
      <c r="H146" s="193">
        <f>SUM(H120:H145)</f>
        <v>0</v>
      </c>
      <c r="I146" s="198"/>
      <c r="J146" s="193">
        <f>SUM(J120:J145)</f>
        <v>0</v>
      </c>
      <c r="K146" s="198"/>
      <c r="L146" s="193">
        <f>SUM(L120:L145)</f>
        <v>0</v>
      </c>
      <c r="M146" s="193">
        <f>SUM(M120:M145)</f>
        <v>0</v>
      </c>
    </row>
    <row r="147" spans="1:13" x14ac:dyDescent="0.25">
      <c r="A147" s="117"/>
      <c r="B147" s="118"/>
      <c r="C147" s="119" t="s">
        <v>141</v>
      </c>
      <c r="D147" s="120"/>
      <c r="E147" s="120"/>
      <c r="F147" s="121"/>
      <c r="G147" s="122"/>
      <c r="H147" s="123">
        <f>H146+H117+H88</f>
        <v>0</v>
      </c>
      <c r="I147" s="123"/>
      <c r="J147" s="123">
        <f>J146+J117+J88</f>
        <v>0</v>
      </c>
      <c r="K147" s="123"/>
      <c r="L147" s="123">
        <f>L146+L117+L88</f>
        <v>0</v>
      </c>
      <c r="M147" s="206">
        <f>M146+M117+M88</f>
        <v>0</v>
      </c>
    </row>
    <row r="148" spans="1:13" ht="30" x14ac:dyDescent="0.25">
      <c r="A148" s="317"/>
      <c r="B148" s="318"/>
      <c r="C148" s="31" t="s">
        <v>260</v>
      </c>
      <c r="D148" s="26"/>
      <c r="E148" s="26"/>
      <c r="F148" s="28"/>
      <c r="G148" s="87"/>
      <c r="H148" s="319">
        <f>H147-H149</f>
        <v>0</v>
      </c>
      <c r="I148" s="319"/>
      <c r="J148" s="319">
        <f t="shared" ref="J148:L148" si="30">J147-J149</f>
        <v>0</v>
      </c>
      <c r="K148" s="319"/>
      <c r="L148" s="319">
        <f t="shared" si="30"/>
        <v>0</v>
      </c>
      <c r="M148" s="319">
        <f>L148+J148+H148</f>
        <v>0</v>
      </c>
    </row>
    <row r="149" spans="1:13" ht="30" x14ac:dyDescent="0.25">
      <c r="A149" s="317"/>
      <c r="B149" s="318"/>
      <c r="C149" s="31" t="s">
        <v>261</v>
      </c>
      <c r="D149" s="26"/>
      <c r="E149" s="26"/>
      <c r="F149" s="28"/>
      <c r="G149" s="87"/>
      <c r="H149" s="422"/>
      <c r="I149" s="319"/>
      <c r="J149" s="422"/>
      <c r="K149" s="319"/>
      <c r="L149" s="422"/>
      <c r="M149" s="319">
        <f>L149+J149+H149</f>
        <v>0</v>
      </c>
    </row>
    <row r="150" spans="1:13" ht="30" x14ac:dyDescent="0.25">
      <c r="A150" s="86"/>
      <c r="B150" s="89"/>
      <c r="C150" s="95" t="s">
        <v>84</v>
      </c>
      <c r="D150" s="90"/>
      <c r="E150" s="90"/>
      <c r="F150" s="90">
        <v>0.04</v>
      </c>
      <c r="G150" s="87"/>
      <c r="H150" s="91"/>
      <c r="I150" s="88"/>
      <c r="J150" s="91"/>
      <c r="K150" s="87"/>
      <c r="L150" s="91"/>
      <c r="M150" s="156">
        <f>H147*F150</f>
        <v>0</v>
      </c>
    </row>
    <row r="151" spans="1:13" x14ac:dyDescent="0.25">
      <c r="A151" s="86"/>
      <c r="B151" s="92"/>
      <c r="C151" s="9" t="s">
        <v>11</v>
      </c>
      <c r="D151" s="93"/>
      <c r="E151" s="93"/>
      <c r="F151" s="90"/>
      <c r="G151" s="87"/>
      <c r="H151" s="91"/>
      <c r="I151" s="88"/>
      <c r="J151" s="91"/>
      <c r="K151" s="87"/>
      <c r="L151" s="91"/>
      <c r="M151" s="208">
        <f>M150+M147</f>
        <v>0</v>
      </c>
    </row>
    <row r="152" spans="1:13" ht="30" x14ac:dyDescent="0.25">
      <c r="A152" s="86"/>
      <c r="B152" s="92"/>
      <c r="C152" s="95" t="s">
        <v>262</v>
      </c>
      <c r="D152" s="93"/>
      <c r="E152" s="93"/>
      <c r="F152" s="90">
        <v>0.1</v>
      </c>
      <c r="G152" s="87"/>
      <c r="H152" s="91"/>
      <c r="I152" s="88"/>
      <c r="J152" s="91"/>
      <c r="K152" s="87"/>
      <c r="L152" s="91"/>
      <c r="M152" s="156">
        <f>M148*F152</f>
        <v>0</v>
      </c>
    </row>
    <row r="153" spans="1:13" x14ac:dyDescent="0.25">
      <c r="A153" s="86"/>
      <c r="B153" s="94"/>
      <c r="C153" s="95" t="s">
        <v>85</v>
      </c>
      <c r="D153" s="90"/>
      <c r="E153" s="90"/>
      <c r="F153" s="90">
        <v>0.08</v>
      </c>
      <c r="G153" s="94"/>
      <c r="H153" s="94"/>
      <c r="I153" s="94"/>
      <c r="J153" s="94"/>
      <c r="K153" s="94"/>
      <c r="L153" s="94"/>
      <c r="M153" s="157">
        <f>M149*F153</f>
        <v>0</v>
      </c>
    </row>
    <row r="154" spans="1:13" x14ac:dyDescent="0.25">
      <c r="A154" s="86"/>
      <c r="B154" s="94"/>
      <c r="C154" s="9" t="s">
        <v>11</v>
      </c>
      <c r="D154" s="93"/>
      <c r="E154" s="93"/>
      <c r="F154" s="90"/>
      <c r="G154" s="94"/>
      <c r="H154" s="94"/>
      <c r="I154" s="94"/>
      <c r="J154" s="94"/>
      <c r="K154" s="94"/>
      <c r="L154" s="94"/>
      <c r="M154" s="96">
        <f>SUM(M151:M153)</f>
        <v>0</v>
      </c>
    </row>
    <row r="155" spans="1:13" x14ac:dyDescent="0.25">
      <c r="A155" s="86"/>
      <c r="B155" s="94"/>
      <c r="C155" s="95" t="s">
        <v>86</v>
      </c>
      <c r="D155" s="90"/>
      <c r="E155" s="90"/>
      <c r="F155" s="90">
        <v>0.08</v>
      </c>
      <c r="G155" s="94"/>
      <c r="H155" s="94"/>
      <c r="I155" s="94"/>
      <c r="J155" s="94"/>
      <c r="K155" s="94"/>
      <c r="L155" s="94"/>
      <c r="M155" s="157">
        <f>M154*F155</f>
        <v>0</v>
      </c>
    </row>
    <row r="156" spans="1:13" x14ac:dyDescent="0.25">
      <c r="A156" s="86"/>
      <c r="B156" s="94"/>
      <c r="C156" s="9" t="s">
        <v>11</v>
      </c>
      <c r="D156" s="93"/>
      <c r="E156" s="93"/>
      <c r="F156" s="90"/>
      <c r="G156" s="94"/>
      <c r="H156" s="94"/>
      <c r="I156" s="94"/>
      <c r="J156" s="94"/>
      <c r="K156" s="94"/>
      <c r="L156" s="94"/>
      <c r="M156" s="96">
        <f>SUM(M154:M155)</f>
        <v>0</v>
      </c>
    </row>
    <row r="158" spans="1:13" ht="15.75" x14ac:dyDescent="0.25">
      <c r="C158" s="257"/>
      <c r="D158" s="374"/>
      <c r="E158" s="374"/>
      <c r="F158" s="374"/>
    </row>
  </sheetData>
  <mergeCells count="44">
    <mergeCell ref="A139:A145"/>
    <mergeCell ref="D158:F158"/>
    <mergeCell ref="A110:A116"/>
    <mergeCell ref="B118:E118"/>
    <mergeCell ref="A119:A126"/>
    <mergeCell ref="A127:A132"/>
    <mergeCell ref="A133:A138"/>
    <mergeCell ref="B7:E7"/>
    <mergeCell ref="B89:E89"/>
    <mergeCell ref="A90:A97"/>
    <mergeCell ref="A98:A103"/>
    <mergeCell ref="A104:A109"/>
    <mergeCell ref="A27:A28"/>
    <mergeCell ref="A29:A30"/>
    <mergeCell ref="A31:A34"/>
    <mergeCell ref="A35:A46"/>
    <mergeCell ref="A8:A10"/>
    <mergeCell ref="A14:A15"/>
    <mergeCell ref="A21:A22"/>
    <mergeCell ref="A23:A24"/>
    <mergeCell ref="A25:A26"/>
    <mergeCell ref="A11:A13"/>
    <mergeCell ref="A16:A17"/>
    <mergeCell ref="A1:M1"/>
    <mergeCell ref="A2:M2"/>
    <mergeCell ref="A3:M3"/>
    <mergeCell ref="A4:A5"/>
    <mergeCell ref="B4:B5"/>
    <mergeCell ref="C4:C5"/>
    <mergeCell ref="D4:D5"/>
    <mergeCell ref="E4:F4"/>
    <mergeCell ref="G4:H4"/>
    <mergeCell ref="I4:J4"/>
    <mergeCell ref="K4:L4"/>
    <mergeCell ref="M4:M5"/>
    <mergeCell ref="A18:A20"/>
    <mergeCell ref="A79:A83"/>
    <mergeCell ref="A84:A87"/>
    <mergeCell ref="A47:A50"/>
    <mergeCell ref="A51:A56"/>
    <mergeCell ref="A57:A59"/>
    <mergeCell ref="A60:A63"/>
    <mergeCell ref="A64:A71"/>
    <mergeCell ref="A72:A78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0"/>
  <sheetViews>
    <sheetView view="pageBreakPreview" topLeftCell="A139" zoomScaleNormal="100" zoomScaleSheetLayoutView="100" workbookViewId="0">
      <selection activeCell="F154" sqref="F154"/>
    </sheetView>
  </sheetViews>
  <sheetFormatPr defaultRowHeight="15" x14ac:dyDescent="0.25"/>
  <cols>
    <col min="1" max="1" width="3" bestFit="1" customWidth="1"/>
    <col min="2" max="2" width="9" customWidth="1"/>
    <col min="3" max="3" width="31.28515625" customWidth="1"/>
    <col min="4" max="4" width="8.28515625" customWidth="1"/>
    <col min="5" max="5" width="8.42578125" bestFit="1" customWidth="1"/>
    <col min="6" max="6" width="11.5703125" bestFit="1" customWidth="1"/>
    <col min="7" max="7" width="7.42578125" bestFit="1" customWidth="1"/>
    <col min="8" max="8" width="8.7109375" customWidth="1"/>
    <col min="9" max="9" width="7.28515625" bestFit="1" customWidth="1"/>
    <col min="10" max="10" width="9.28515625" bestFit="1" customWidth="1"/>
    <col min="11" max="11" width="8.28515625" customWidth="1"/>
    <col min="12" max="12" width="8.140625" customWidth="1"/>
    <col min="13" max="13" width="9.28515625" bestFit="1" customWidth="1"/>
  </cols>
  <sheetData>
    <row r="1" spans="1:13" ht="39.6" customHeight="1" x14ac:dyDescent="0.25">
      <c r="A1" s="392" t="s">
        <v>2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</row>
    <row r="2" spans="1:13" ht="18" x14ac:dyDescent="0.25">
      <c r="A2" s="394" t="s">
        <v>173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</row>
    <row r="3" spans="1:13" ht="18" x14ac:dyDescent="0.25">
      <c r="A3" s="395" t="s">
        <v>213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</row>
    <row r="4" spans="1:13" ht="14.45" customHeight="1" x14ac:dyDescent="0.25">
      <c r="A4" s="408"/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</row>
    <row r="5" spans="1:13" ht="29.45" customHeight="1" x14ac:dyDescent="0.25">
      <c r="A5" s="396" t="s">
        <v>3</v>
      </c>
      <c r="B5" s="397" t="s">
        <v>4</v>
      </c>
      <c r="C5" s="397" t="s">
        <v>5</v>
      </c>
      <c r="D5" s="399" t="s">
        <v>6</v>
      </c>
      <c r="E5" s="399" t="s">
        <v>7</v>
      </c>
      <c r="F5" s="399"/>
      <c r="G5" s="398" t="s">
        <v>8</v>
      </c>
      <c r="H5" s="398"/>
      <c r="I5" s="400" t="s">
        <v>9</v>
      </c>
      <c r="J5" s="400"/>
      <c r="K5" s="397" t="s">
        <v>10</v>
      </c>
      <c r="L5" s="398"/>
      <c r="M5" s="398" t="s">
        <v>11</v>
      </c>
    </row>
    <row r="6" spans="1:13" ht="58.9" customHeight="1" x14ac:dyDescent="0.25">
      <c r="A6" s="396"/>
      <c r="B6" s="397"/>
      <c r="C6" s="398"/>
      <c r="D6" s="399"/>
      <c r="E6" s="2" t="s">
        <v>12</v>
      </c>
      <c r="F6" s="3" t="s">
        <v>13</v>
      </c>
      <c r="G6" s="4" t="s">
        <v>14</v>
      </c>
      <c r="H6" s="5" t="s">
        <v>11</v>
      </c>
      <c r="I6" s="4" t="s">
        <v>14</v>
      </c>
      <c r="J6" s="5" t="s">
        <v>11</v>
      </c>
      <c r="K6" s="4" t="s">
        <v>14</v>
      </c>
      <c r="L6" s="5" t="s">
        <v>11</v>
      </c>
      <c r="M6" s="398"/>
    </row>
    <row r="7" spans="1:13" ht="13.5" customHeight="1" x14ac:dyDescent="0.25">
      <c r="A7" s="106">
        <v>1</v>
      </c>
      <c r="B7" s="105">
        <v>2</v>
      </c>
      <c r="C7" s="106">
        <v>3</v>
      </c>
      <c r="D7" s="105">
        <v>4</v>
      </c>
      <c r="E7" s="106">
        <v>5</v>
      </c>
      <c r="F7" s="105">
        <v>6</v>
      </c>
      <c r="G7" s="106">
        <v>7</v>
      </c>
      <c r="H7" s="105">
        <v>8</v>
      </c>
      <c r="I7" s="106">
        <v>9</v>
      </c>
      <c r="J7" s="105">
        <v>10</v>
      </c>
      <c r="K7" s="106">
        <v>11</v>
      </c>
      <c r="L7" s="105">
        <v>12</v>
      </c>
      <c r="M7" s="106">
        <v>13</v>
      </c>
    </row>
    <row r="8" spans="1:13" ht="13.5" customHeight="1" x14ac:dyDescent="0.25">
      <c r="A8" s="113"/>
      <c r="B8" s="404" t="s">
        <v>101</v>
      </c>
      <c r="C8" s="404"/>
      <c r="D8" s="404"/>
      <c r="E8" s="404"/>
      <c r="F8" s="114"/>
      <c r="G8" s="115"/>
      <c r="H8" s="114"/>
      <c r="I8" s="115"/>
      <c r="J8" s="114"/>
      <c r="K8" s="115"/>
      <c r="L8" s="114"/>
      <c r="M8" s="116"/>
    </row>
    <row r="9" spans="1:13" ht="45" x14ac:dyDescent="0.25">
      <c r="A9" s="406">
        <v>1</v>
      </c>
      <c r="B9" s="9" t="s">
        <v>224</v>
      </c>
      <c r="C9" s="10" t="s">
        <v>142</v>
      </c>
      <c r="D9" s="6" t="s">
        <v>16</v>
      </c>
      <c r="E9" s="6"/>
      <c r="F9" s="162">
        <v>1.6</v>
      </c>
      <c r="G9" s="11"/>
      <c r="H9" s="7"/>
      <c r="I9" s="8"/>
      <c r="J9" s="7"/>
      <c r="K9" s="8"/>
      <c r="L9" s="7"/>
      <c r="M9" s="8"/>
    </row>
    <row r="10" spans="1:13" x14ac:dyDescent="0.25">
      <c r="A10" s="405"/>
      <c r="B10" s="12"/>
      <c r="C10" s="13" t="s">
        <v>17</v>
      </c>
      <c r="D10" s="14" t="s">
        <v>18</v>
      </c>
      <c r="E10" s="15">
        <v>17.2</v>
      </c>
      <c r="F10" s="15">
        <f>F9*E10</f>
        <v>27.52</v>
      </c>
      <c r="G10" s="17"/>
      <c r="H10" s="18"/>
      <c r="I10" s="363"/>
      <c r="J10" s="18">
        <f>F10*I10</f>
        <v>0</v>
      </c>
      <c r="K10" s="18"/>
      <c r="L10" s="18"/>
      <c r="M10" s="25">
        <f t="shared" ref="M10:M11" si="0">L10+J10+H10</f>
        <v>0</v>
      </c>
    </row>
    <row r="11" spans="1:13" x14ac:dyDescent="0.25">
      <c r="A11" s="405"/>
      <c r="B11" s="12"/>
      <c r="C11" s="20" t="s">
        <v>19</v>
      </c>
      <c r="D11" s="21" t="s">
        <v>20</v>
      </c>
      <c r="E11" s="22">
        <v>1.0640000000000001</v>
      </c>
      <c r="F11" s="352">
        <f>F9*E11</f>
        <v>1.7024000000000001</v>
      </c>
      <c r="G11" s="17"/>
      <c r="H11" s="25"/>
      <c r="I11" s="25"/>
      <c r="J11" s="25"/>
      <c r="K11" s="363"/>
      <c r="L11" s="25">
        <f>F11*K11</f>
        <v>0</v>
      </c>
      <c r="M11" s="25">
        <f t="shared" si="0"/>
        <v>0</v>
      </c>
    </row>
    <row r="12" spans="1:13" ht="30" x14ac:dyDescent="0.25">
      <c r="A12" s="406">
        <v>2</v>
      </c>
      <c r="B12" s="9" t="s">
        <v>88</v>
      </c>
      <c r="C12" s="10" t="s">
        <v>89</v>
      </c>
      <c r="D12" s="6" t="s">
        <v>16</v>
      </c>
      <c r="E12" s="6"/>
      <c r="F12" s="162">
        <v>2.2000000000000002</v>
      </c>
      <c r="G12" s="11"/>
      <c r="H12" s="7"/>
      <c r="I12" s="8"/>
      <c r="J12" s="7"/>
      <c r="K12" s="8"/>
      <c r="L12" s="7"/>
      <c r="M12" s="8"/>
    </row>
    <row r="13" spans="1:13" x14ac:dyDescent="0.25">
      <c r="A13" s="405"/>
      <c r="B13" s="12"/>
      <c r="C13" s="13" t="s">
        <v>17</v>
      </c>
      <c r="D13" s="14" t="s">
        <v>18</v>
      </c>
      <c r="E13" s="15">
        <v>13.2</v>
      </c>
      <c r="F13" s="15">
        <f>F12*E13</f>
        <v>29.04</v>
      </c>
      <c r="G13" s="17"/>
      <c r="H13" s="18"/>
      <c r="I13" s="363"/>
      <c r="J13" s="18">
        <f>F13*I13</f>
        <v>0</v>
      </c>
      <c r="K13" s="18"/>
      <c r="L13" s="18"/>
      <c r="M13" s="25">
        <f t="shared" ref="M13:M14" si="1">L13+J13+H13</f>
        <v>0</v>
      </c>
    </row>
    <row r="14" spans="1:13" x14ac:dyDescent="0.25">
      <c r="A14" s="407"/>
      <c r="B14" s="12"/>
      <c r="C14" s="20" t="s">
        <v>19</v>
      </c>
      <c r="D14" s="21" t="s">
        <v>20</v>
      </c>
      <c r="E14" s="22">
        <v>9.6300000000000008</v>
      </c>
      <c r="F14" s="352">
        <f>F12*E14</f>
        <v>21.186000000000003</v>
      </c>
      <c r="G14" s="17"/>
      <c r="H14" s="25"/>
      <c r="I14" s="25"/>
      <c r="J14" s="25"/>
      <c r="K14" s="363"/>
      <c r="L14" s="25">
        <f>F14*K14</f>
        <v>0</v>
      </c>
      <c r="M14" s="25">
        <f t="shared" si="1"/>
        <v>0</v>
      </c>
    </row>
    <row r="15" spans="1:13" ht="45" x14ac:dyDescent="0.25">
      <c r="A15" s="406">
        <v>3</v>
      </c>
      <c r="B15" s="6" t="s">
        <v>91</v>
      </c>
      <c r="C15" s="31" t="s">
        <v>90</v>
      </c>
      <c r="D15" s="27" t="s">
        <v>24</v>
      </c>
      <c r="E15" s="28"/>
      <c r="F15" s="98">
        <f>F12*2.4</f>
        <v>5.28</v>
      </c>
      <c r="G15" s="17"/>
      <c r="H15" s="25"/>
      <c r="I15" s="25"/>
      <c r="J15" s="25"/>
      <c r="K15" s="25"/>
      <c r="L15" s="25"/>
      <c r="M15" s="25"/>
    </row>
    <row r="16" spans="1:13" x14ac:dyDescent="0.25">
      <c r="A16" s="407"/>
      <c r="B16" s="12"/>
      <c r="C16" s="13" t="s">
        <v>17</v>
      </c>
      <c r="D16" s="14" t="s">
        <v>18</v>
      </c>
      <c r="E16" s="15">
        <f>1.1+0.36*19</f>
        <v>7.9399999999999995</v>
      </c>
      <c r="F16" s="15">
        <f>F15*E16</f>
        <v>41.923200000000001</v>
      </c>
      <c r="G16" s="17"/>
      <c r="H16" s="18"/>
      <c r="I16" s="363"/>
      <c r="J16" s="18">
        <f>F16*I16</f>
        <v>0</v>
      </c>
      <c r="K16" s="18"/>
      <c r="L16" s="18"/>
      <c r="M16" s="25">
        <f t="shared" ref="M16:M26" si="2">L16+J16+H16</f>
        <v>0</v>
      </c>
    </row>
    <row r="17" spans="1:13" ht="45" x14ac:dyDescent="0.25">
      <c r="A17" s="406">
        <v>4</v>
      </c>
      <c r="B17" s="9" t="s">
        <v>284</v>
      </c>
      <c r="C17" s="10" t="s">
        <v>94</v>
      </c>
      <c r="D17" s="6" t="s">
        <v>95</v>
      </c>
      <c r="E17" s="6"/>
      <c r="F17" s="162">
        <v>6</v>
      </c>
      <c r="G17" s="11"/>
      <c r="H17" s="7"/>
      <c r="I17" s="8"/>
      <c r="J17" s="7"/>
      <c r="K17" s="8"/>
      <c r="L17" s="7"/>
      <c r="M17" s="8"/>
    </row>
    <row r="18" spans="1:13" x14ac:dyDescent="0.25">
      <c r="A18" s="405"/>
      <c r="B18" s="12"/>
      <c r="C18" s="13" t="s">
        <v>17</v>
      </c>
      <c r="D18" s="14" t="s">
        <v>18</v>
      </c>
      <c r="E18" s="15">
        <v>1.08</v>
      </c>
      <c r="F18" s="15">
        <f>F17*E18</f>
        <v>6.48</v>
      </c>
      <c r="G18" s="17"/>
      <c r="H18" s="18"/>
      <c r="I18" s="363"/>
      <c r="J18" s="18">
        <f>F18*I18</f>
        <v>0</v>
      </c>
      <c r="K18" s="18"/>
      <c r="L18" s="18"/>
      <c r="M18" s="25">
        <f t="shared" ref="M18:M19" si="3">L18+J18+H18</f>
        <v>0</v>
      </c>
    </row>
    <row r="19" spans="1:13" ht="21.75" customHeight="1" x14ac:dyDescent="0.25">
      <c r="A19" s="407"/>
      <c r="B19" s="12"/>
      <c r="C19" s="20" t="s">
        <v>19</v>
      </c>
      <c r="D19" s="21" t="s">
        <v>20</v>
      </c>
      <c r="E19" s="102">
        <v>0</v>
      </c>
      <c r="F19" s="352">
        <f>F17*E19</f>
        <v>0</v>
      </c>
      <c r="G19" s="17"/>
      <c r="H19" s="25"/>
      <c r="I19" s="25"/>
      <c r="J19" s="25"/>
      <c r="K19" s="363"/>
      <c r="L19" s="25">
        <f>F19*K19</f>
        <v>0</v>
      </c>
      <c r="M19" s="25">
        <f t="shared" si="3"/>
        <v>0</v>
      </c>
    </row>
    <row r="20" spans="1:13" ht="45" x14ac:dyDescent="0.25">
      <c r="A20" s="406">
        <v>5</v>
      </c>
      <c r="B20" s="9" t="s">
        <v>285</v>
      </c>
      <c r="C20" s="31" t="s">
        <v>96</v>
      </c>
      <c r="D20" s="30" t="s">
        <v>16</v>
      </c>
      <c r="E20" s="32"/>
      <c r="F20" s="98">
        <v>23</v>
      </c>
      <c r="G20" s="17"/>
      <c r="H20" s="25"/>
      <c r="I20" s="25"/>
      <c r="J20" s="25"/>
      <c r="K20" s="25"/>
      <c r="L20" s="25"/>
      <c r="M20" s="25"/>
    </row>
    <row r="21" spans="1:13" x14ac:dyDescent="0.25">
      <c r="A21" s="405"/>
      <c r="B21" s="72"/>
      <c r="C21" s="13" t="s">
        <v>17</v>
      </c>
      <c r="D21" s="99" t="s">
        <v>18</v>
      </c>
      <c r="E21" s="16">
        <v>1.9800000000000002E-2</v>
      </c>
      <c r="F21" s="15">
        <f>F20*E21</f>
        <v>0.45540000000000003</v>
      </c>
      <c r="G21" s="18"/>
      <c r="H21" s="18"/>
      <c r="I21" s="363"/>
      <c r="J21" s="18">
        <f>F21*I21</f>
        <v>0</v>
      </c>
      <c r="K21" s="18"/>
      <c r="L21" s="18"/>
      <c r="M21" s="19">
        <f t="shared" si="2"/>
        <v>0</v>
      </c>
    </row>
    <row r="22" spans="1:13" ht="45" x14ac:dyDescent="0.25">
      <c r="A22" s="407"/>
      <c r="B22" s="101" t="s">
        <v>93</v>
      </c>
      <c r="C22" s="20" t="s">
        <v>92</v>
      </c>
      <c r="D22" s="100" t="s">
        <v>36</v>
      </c>
      <c r="E22" s="16">
        <v>4.4400000000000002E-2</v>
      </c>
      <c r="F22" s="15">
        <f>F20*E22</f>
        <v>1.0212000000000001</v>
      </c>
      <c r="G22" s="18"/>
      <c r="H22" s="18"/>
      <c r="I22" s="18"/>
      <c r="J22" s="18"/>
      <c r="K22" s="363"/>
      <c r="L22" s="25">
        <f>F22*K22</f>
        <v>0</v>
      </c>
      <c r="M22" s="19">
        <f t="shared" si="2"/>
        <v>0</v>
      </c>
    </row>
    <row r="23" spans="1:13" ht="45" x14ac:dyDescent="0.25">
      <c r="A23" s="406">
        <v>6</v>
      </c>
      <c r="B23" s="9" t="s">
        <v>286</v>
      </c>
      <c r="C23" s="31" t="s">
        <v>25</v>
      </c>
      <c r="D23" s="30" t="s">
        <v>16</v>
      </c>
      <c r="E23" s="32"/>
      <c r="F23" s="98">
        <v>2</v>
      </c>
      <c r="G23" s="17"/>
      <c r="H23" s="25"/>
      <c r="I23" s="25"/>
      <c r="J23" s="25"/>
      <c r="K23" s="25"/>
      <c r="L23" s="25"/>
      <c r="M23" s="25">
        <f t="shared" si="2"/>
        <v>0</v>
      </c>
    </row>
    <row r="24" spans="1:13" x14ac:dyDescent="0.25">
      <c r="A24" s="407"/>
      <c r="B24" s="33"/>
      <c r="C24" s="20" t="s">
        <v>17</v>
      </c>
      <c r="D24" s="34" t="s">
        <v>18</v>
      </c>
      <c r="E24" s="35">
        <v>2.472</v>
      </c>
      <c r="F24" s="15">
        <f>F23*E24</f>
        <v>4.944</v>
      </c>
      <c r="G24" s="17"/>
      <c r="H24" s="25"/>
      <c r="I24" s="363"/>
      <c r="J24" s="25">
        <f>F24*I24</f>
        <v>0</v>
      </c>
      <c r="K24" s="25"/>
      <c r="L24" s="25"/>
      <c r="M24" s="25">
        <f t="shared" si="2"/>
        <v>0</v>
      </c>
    </row>
    <row r="25" spans="1:13" ht="45" x14ac:dyDescent="0.25">
      <c r="A25" s="406">
        <v>7</v>
      </c>
      <c r="B25" s="9" t="s">
        <v>287</v>
      </c>
      <c r="C25" s="31" t="s">
        <v>87</v>
      </c>
      <c r="D25" s="30" t="s">
        <v>16</v>
      </c>
      <c r="E25" s="32"/>
      <c r="F25" s="98">
        <v>2</v>
      </c>
      <c r="G25" s="17"/>
      <c r="H25" s="25"/>
      <c r="I25" s="25"/>
      <c r="J25" s="25"/>
      <c r="K25" s="25"/>
      <c r="L25" s="25"/>
      <c r="M25" s="25">
        <f t="shared" si="2"/>
        <v>0</v>
      </c>
    </row>
    <row r="26" spans="1:13" x14ac:dyDescent="0.25">
      <c r="A26" s="407"/>
      <c r="B26" s="33"/>
      <c r="C26" s="20" t="s">
        <v>17</v>
      </c>
      <c r="D26" s="34" t="s">
        <v>18</v>
      </c>
      <c r="E26" s="35">
        <v>3.5880000000000001</v>
      </c>
      <c r="F26" s="15">
        <f>F25*E26</f>
        <v>7.1760000000000002</v>
      </c>
      <c r="G26" s="17"/>
      <c r="H26" s="25"/>
      <c r="I26" s="363"/>
      <c r="J26" s="25">
        <f>F26*I26</f>
        <v>0</v>
      </c>
      <c r="K26" s="25"/>
      <c r="L26" s="25"/>
      <c r="M26" s="25">
        <f t="shared" si="2"/>
        <v>0</v>
      </c>
    </row>
    <row r="27" spans="1:13" ht="30" x14ac:dyDescent="0.25">
      <c r="A27" s="406">
        <v>8</v>
      </c>
      <c r="B27" s="9" t="s">
        <v>288</v>
      </c>
      <c r="C27" s="36" t="s">
        <v>26</v>
      </c>
      <c r="D27" s="6" t="s">
        <v>16</v>
      </c>
      <c r="E27" s="35"/>
      <c r="F27" s="98">
        <v>20</v>
      </c>
      <c r="G27" s="17"/>
      <c r="H27" s="25"/>
      <c r="I27" s="25"/>
      <c r="J27" s="25"/>
      <c r="K27" s="25"/>
      <c r="L27" s="25"/>
      <c r="M27" s="25"/>
    </row>
    <row r="28" spans="1:13" x14ac:dyDescent="0.25">
      <c r="A28" s="407"/>
      <c r="B28" s="33"/>
      <c r="C28" s="20" t="s">
        <v>229</v>
      </c>
      <c r="D28" s="27" t="s">
        <v>106</v>
      </c>
      <c r="E28" s="28">
        <v>1.7</v>
      </c>
      <c r="F28" s="15">
        <f>F27*E28</f>
        <v>34</v>
      </c>
      <c r="G28" s="17">
        <v>0</v>
      </c>
      <c r="H28" s="38">
        <f t="shared" ref="H28" si="4">F28*G28</f>
        <v>0</v>
      </c>
      <c r="I28" s="25"/>
      <c r="J28" s="25"/>
      <c r="K28" s="363"/>
      <c r="L28" s="24">
        <f>K28*F28</f>
        <v>0</v>
      </c>
      <c r="M28" s="25">
        <f t="shared" ref="M28:M80" si="5">L28+J28+H28</f>
        <v>0</v>
      </c>
    </row>
    <row r="29" spans="1:13" ht="30" x14ac:dyDescent="0.25">
      <c r="A29" s="386">
        <v>9</v>
      </c>
      <c r="B29" s="9" t="s">
        <v>267</v>
      </c>
      <c r="C29" s="31" t="s">
        <v>27</v>
      </c>
      <c r="D29" s="6" t="s">
        <v>28</v>
      </c>
      <c r="E29" s="39"/>
      <c r="F29" s="162">
        <v>18</v>
      </c>
      <c r="G29" s="17"/>
      <c r="H29" s="25"/>
      <c r="I29" s="25"/>
      <c r="J29" s="25"/>
      <c r="K29" s="25"/>
      <c r="L29" s="25"/>
      <c r="M29" s="25">
        <f t="shared" si="5"/>
        <v>0</v>
      </c>
    </row>
    <row r="30" spans="1:13" x14ac:dyDescent="0.25">
      <c r="A30" s="388"/>
      <c r="B30" s="40"/>
      <c r="C30" s="20" t="s">
        <v>17</v>
      </c>
      <c r="D30" s="34" t="s">
        <v>18</v>
      </c>
      <c r="E30" s="311">
        <v>1.8480000000000001</v>
      </c>
      <c r="F30" s="100">
        <f>E30*F29</f>
        <v>33.264000000000003</v>
      </c>
      <c r="G30" s="17"/>
      <c r="H30" s="25"/>
      <c r="I30" s="363"/>
      <c r="J30" s="25">
        <f>F30*I30</f>
        <v>0</v>
      </c>
      <c r="K30" s="25"/>
      <c r="L30" s="25"/>
      <c r="M30" s="25">
        <f t="shared" si="5"/>
        <v>0</v>
      </c>
    </row>
    <row r="31" spans="1:13" ht="30" x14ac:dyDescent="0.25">
      <c r="A31" s="386">
        <v>10</v>
      </c>
      <c r="B31" s="9" t="s">
        <v>267</v>
      </c>
      <c r="C31" s="31" t="s">
        <v>29</v>
      </c>
      <c r="D31" s="6" t="s">
        <v>28</v>
      </c>
      <c r="E31" s="39"/>
      <c r="F31" s="162">
        <v>9</v>
      </c>
      <c r="G31" s="17"/>
      <c r="H31" s="25"/>
      <c r="I31" s="25"/>
      <c r="J31" s="25"/>
      <c r="K31" s="25"/>
      <c r="L31" s="25"/>
      <c r="M31" s="25">
        <f t="shared" si="5"/>
        <v>0</v>
      </c>
    </row>
    <row r="32" spans="1:13" x14ac:dyDescent="0.25">
      <c r="A32" s="388"/>
      <c r="B32" s="40"/>
      <c r="C32" s="20" t="s">
        <v>17</v>
      </c>
      <c r="D32" s="34" t="s">
        <v>18</v>
      </c>
      <c r="E32" s="311">
        <v>1.8480000000000001</v>
      </c>
      <c r="F32" s="100">
        <f>E32*F31</f>
        <v>16.632000000000001</v>
      </c>
      <c r="G32" s="17"/>
      <c r="H32" s="25"/>
      <c r="I32" s="363"/>
      <c r="J32" s="25">
        <f>F32*I32</f>
        <v>0</v>
      </c>
      <c r="K32" s="25"/>
      <c r="L32" s="25"/>
      <c r="M32" s="25">
        <f t="shared" si="5"/>
        <v>0</v>
      </c>
    </row>
    <row r="33" spans="1:13" ht="45" x14ac:dyDescent="0.25">
      <c r="A33" s="386">
        <v>11</v>
      </c>
      <c r="B33" s="9" t="s">
        <v>289</v>
      </c>
      <c r="C33" s="31" t="s">
        <v>30</v>
      </c>
      <c r="D33" s="6" t="s">
        <v>28</v>
      </c>
      <c r="E33" s="30"/>
      <c r="F33" s="194">
        <v>0.5</v>
      </c>
      <c r="G33" s="17"/>
      <c r="H33" s="25"/>
      <c r="I33" s="25"/>
      <c r="J33" s="25"/>
      <c r="K33" s="25"/>
      <c r="L33" s="25"/>
      <c r="M33" s="25">
        <f t="shared" si="5"/>
        <v>0</v>
      </c>
    </row>
    <row r="34" spans="1:13" x14ac:dyDescent="0.25">
      <c r="A34" s="387"/>
      <c r="B34" s="42"/>
      <c r="C34" s="20" t="s">
        <v>17</v>
      </c>
      <c r="D34" s="34" t="s">
        <v>18</v>
      </c>
      <c r="E34" s="23">
        <v>2.6160000000000001</v>
      </c>
      <c r="F34" s="352">
        <f>F33*E34</f>
        <v>1.3080000000000001</v>
      </c>
      <c r="G34" s="17"/>
      <c r="H34" s="25"/>
      <c r="I34" s="364"/>
      <c r="J34" s="43">
        <f>F34*I34</f>
        <v>0</v>
      </c>
      <c r="K34" s="25"/>
      <c r="L34" s="25"/>
      <c r="M34" s="25">
        <f t="shared" si="5"/>
        <v>0</v>
      </c>
    </row>
    <row r="35" spans="1:13" x14ac:dyDescent="0.25">
      <c r="A35" s="387"/>
      <c r="B35" s="42"/>
      <c r="C35" s="20" t="s">
        <v>19</v>
      </c>
      <c r="D35" s="21" t="s">
        <v>20</v>
      </c>
      <c r="E35" s="23">
        <v>0.13800000000000001</v>
      </c>
      <c r="F35" s="352">
        <f>F33*E35</f>
        <v>6.9000000000000006E-2</v>
      </c>
      <c r="G35" s="17"/>
      <c r="H35" s="25"/>
      <c r="I35" s="25"/>
      <c r="J35" s="25"/>
      <c r="K35" s="363"/>
      <c r="L35" s="25">
        <f>F35*K35</f>
        <v>0</v>
      </c>
      <c r="M35" s="25">
        <f t="shared" si="5"/>
        <v>0</v>
      </c>
    </row>
    <row r="36" spans="1:13" ht="22.5" x14ac:dyDescent="0.25">
      <c r="A36" s="387"/>
      <c r="B36" s="44" t="s">
        <v>240</v>
      </c>
      <c r="C36" s="45" t="s">
        <v>32</v>
      </c>
      <c r="D36" s="46" t="s">
        <v>28</v>
      </c>
      <c r="E36" s="47">
        <v>1.39</v>
      </c>
      <c r="F36" s="195">
        <f>F33*E36</f>
        <v>0.69499999999999995</v>
      </c>
      <c r="G36" s="365"/>
      <c r="H36" s="25">
        <f t="shared" ref="H36" si="6">F36*G36</f>
        <v>0</v>
      </c>
      <c r="I36" s="25"/>
      <c r="J36" s="25"/>
      <c r="K36" s="25"/>
      <c r="L36" s="25"/>
      <c r="M36" s="25">
        <f t="shared" si="5"/>
        <v>0</v>
      </c>
    </row>
    <row r="37" spans="1:13" ht="33.6" customHeight="1" x14ac:dyDescent="0.25">
      <c r="A37" s="386">
        <v>12</v>
      </c>
      <c r="B37" s="9" t="s">
        <v>270</v>
      </c>
      <c r="C37" s="49" t="s">
        <v>33</v>
      </c>
      <c r="D37" s="6" t="s">
        <v>28</v>
      </c>
      <c r="E37" s="29"/>
      <c r="F37" s="98">
        <v>7.5</v>
      </c>
      <c r="G37" s="17"/>
      <c r="H37" s="25"/>
      <c r="I37" s="25"/>
      <c r="J37" s="25"/>
      <c r="K37" s="25"/>
      <c r="L37" s="25"/>
      <c r="M37" s="25">
        <f t="shared" si="5"/>
        <v>0</v>
      </c>
    </row>
    <row r="38" spans="1:13" x14ac:dyDescent="0.25">
      <c r="A38" s="387"/>
      <c r="B38" s="51"/>
      <c r="C38" s="20" t="s">
        <v>17</v>
      </c>
      <c r="D38" s="34" t="s">
        <v>18</v>
      </c>
      <c r="E38" s="29">
        <v>3.8279999999999998</v>
      </c>
      <c r="F38" s="28">
        <f>F37*E38</f>
        <v>28.709999999999997</v>
      </c>
      <c r="G38" s="24"/>
      <c r="H38" s="25"/>
      <c r="I38" s="363"/>
      <c r="J38" s="25">
        <f>F38*I38</f>
        <v>0</v>
      </c>
      <c r="K38" s="25"/>
      <c r="L38" s="25"/>
      <c r="M38" s="25">
        <f t="shared" si="5"/>
        <v>0</v>
      </c>
    </row>
    <row r="39" spans="1:13" x14ac:dyDescent="0.25">
      <c r="A39" s="387"/>
      <c r="B39" s="51" t="s">
        <v>34</v>
      </c>
      <c r="C39" s="52" t="s">
        <v>35</v>
      </c>
      <c r="D39" s="53" t="s">
        <v>36</v>
      </c>
      <c r="E39" s="29">
        <v>0.51359999999999995</v>
      </c>
      <c r="F39" s="28">
        <f>F37*E39</f>
        <v>3.8519999999999994</v>
      </c>
      <c r="G39" s="24"/>
      <c r="H39" s="25"/>
      <c r="I39" s="25"/>
      <c r="J39" s="25"/>
      <c r="K39" s="363"/>
      <c r="L39" s="24">
        <f>F39*K39</f>
        <v>0</v>
      </c>
      <c r="M39" s="25">
        <f t="shared" si="5"/>
        <v>0</v>
      </c>
    </row>
    <row r="40" spans="1:13" ht="22.5" x14ac:dyDescent="0.25">
      <c r="A40" s="387"/>
      <c r="B40" s="51" t="s">
        <v>37</v>
      </c>
      <c r="C40" s="5" t="s">
        <v>38</v>
      </c>
      <c r="D40" s="56" t="s">
        <v>28</v>
      </c>
      <c r="E40" s="16">
        <v>1.02</v>
      </c>
      <c r="F40" s="15">
        <f>F37*E40</f>
        <v>7.65</v>
      </c>
      <c r="G40" s="365"/>
      <c r="H40" s="57">
        <f>F40*G40</f>
        <v>0</v>
      </c>
      <c r="I40" s="18"/>
      <c r="J40" s="18"/>
      <c r="K40" s="18"/>
      <c r="L40" s="18"/>
      <c r="M40" s="25">
        <f t="shared" si="5"/>
        <v>0</v>
      </c>
    </row>
    <row r="41" spans="1:13" x14ac:dyDescent="0.25">
      <c r="A41" s="387"/>
      <c r="B41" s="58"/>
      <c r="C41" s="59" t="s">
        <v>19</v>
      </c>
      <c r="D41" s="60" t="s">
        <v>20</v>
      </c>
      <c r="E41" s="16">
        <v>1.0056</v>
      </c>
      <c r="F41" s="15">
        <f>E41*F37</f>
        <v>7.5420000000000007</v>
      </c>
      <c r="G41" s="17"/>
      <c r="H41" s="18"/>
      <c r="I41" s="18"/>
      <c r="J41" s="18"/>
      <c r="K41" s="364"/>
      <c r="L41" s="18">
        <f>F41*K41</f>
        <v>0</v>
      </c>
      <c r="M41" s="25">
        <f t="shared" si="5"/>
        <v>0</v>
      </c>
    </row>
    <row r="42" spans="1:13" ht="30" x14ac:dyDescent="0.25">
      <c r="A42" s="387"/>
      <c r="B42" s="51" t="s">
        <v>39</v>
      </c>
      <c r="C42" s="63" t="s">
        <v>40</v>
      </c>
      <c r="D42" s="27" t="s">
        <v>28</v>
      </c>
      <c r="E42" s="29">
        <v>9.7000000000000003E-3</v>
      </c>
      <c r="F42" s="28">
        <f>F37*E42</f>
        <v>7.2750000000000009E-2</v>
      </c>
      <c r="G42" s="365"/>
      <c r="H42" s="25">
        <f>F42*G42</f>
        <v>0</v>
      </c>
      <c r="I42" s="18"/>
      <c r="J42" s="18"/>
      <c r="K42" s="18"/>
      <c r="L42" s="18"/>
      <c r="M42" s="25">
        <f t="shared" si="5"/>
        <v>0</v>
      </c>
    </row>
    <row r="43" spans="1:13" ht="22.5" x14ac:dyDescent="0.25">
      <c r="A43" s="387"/>
      <c r="B43" s="44" t="s">
        <v>41</v>
      </c>
      <c r="C43" s="5" t="s">
        <v>42</v>
      </c>
      <c r="D43" s="56" t="s">
        <v>28</v>
      </c>
      <c r="E43" s="16">
        <v>1.14E-2</v>
      </c>
      <c r="F43" s="15">
        <f>E43*F37</f>
        <v>8.5500000000000007E-2</v>
      </c>
      <c r="G43" s="365"/>
      <c r="H43" s="25">
        <f t="shared" ref="H43:H48" si="7">F43*G43</f>
        <v>0</v>
      </c>
      <c r="I43" s="18"/>
      <c r="J43" s="18"/>
      <c r="K43" s="18"/>
      <c r="L43" s="18"/>
      <c r="M43" s="25">
        <f t="shared" si="5"/>
        <v>0</v>
      </c>
    </row>
    <row r="44" spans="1:13" ht="22.5" x14ac:dyDescent="0.25">
      <c r="A44" s="387"/>
      <c r="B44" s="51" t="s">
        <v>43</v>
      </c>
      <c r="C44" s="5" t="s">
        <v>44</v>
      </c>
      <c r="D44" s="56" t="s">
        <v>28</v>
      </c>
      <c r="E44" s="16">
        <v>1.37E-2</v>
      </c>
      <c r="F44" s="15">
        <f>E44*F37</f>
        <v>0.10275000000000001</v>
      </c>
      <c r="G44" s="365"/>
      <c r="H44" s="25">
        <f t="shared" si="7"/>
        <v>0</v>
      </c>
      <c r="I44" s="18"/>
      <c r="J44" s="18"/>
      <c r="K44" s="18"/>
      <c r="L44" s="18"/>
      <c r="M44" s="25">
        <f t="shared" si="5"/>
        <v>0</v>
      </c>
    </row>
    <row r="45" spans="1:13" ht="22.5" x14ac:dyDescent="0.25">
      <c r="A45" s="387"/>
      <c r="B45" s="51" t="s">
        <v>45</v>
      </c>
      <c r="C45" s="26" t="s">
        <v>46</v>
      </c>
      <c r="D45" s="27" t="s">
        <v>28</v>
      </c>
      <c r="E45" s="29">
        <v>2.2000000000000001E-3</v>
      </c>
      <c r="F45" s="28">
        <f>E45*F38</f>
        <v>6.3161999999999996E-2</v>
      </c>
      <c r="G45" s="365"/>
      <c r="H45" s="25">
        <f t="shared" si="7"/>
        <v>0</v>
      </c>
      <c r="I45" s="18"/>
      <c r="J45" s="18"/>
      <c r="K45" s="18"/>
      <c r="L45" s="18"/>
      <c r="M45" s="25">
        <f t="shared" si="5"/>
        <v>0</v>
      </c>
    </row>
    <row r="46" spans="1:13" ht="22.5" x14ac:dyDescent="0.25">
      <c r="A46" s="387"/>
      <c r="B46" s="58" t="s">
        <v>47</v>
      </c>
      <c r="C46" s="5" t="s">
        <v>48</v>
      </c>
      <c r="D46" s="56" t="s">
        <v>49</v>
      </c>
      <c r="E46" s="29">
        <f>0.025*10</f>
        <v>0.25</v>
      </c>
      <c r="F46" s="28">
        <f>E46*F37</f>
        <v>1.875</v>
      </c>
      <c r="G46" s="365"/>
      <c r="H46" s="25">
        <f t="shared" si="7"/>
        <v>0</v>
      </c>
      <c r="I46" s="18"/>
      <c r="J46" s="18"/>
      <c r="K46" s="18"/>
      <c r="L46" s="18"/>
      <c r="M46" s="25">
        <f t="shared" si="5"/>
        <v>0</v>
      </c>
    </row>
    <row r="47" spans="1:13" ht="30" x14ac:dyDescent="0.25">
      <c r="A47" s="387"/>
      <c r="B47" s="58" t="s">
        <v>50</v>
      </c>
      <c r="C47" s="63" t="s">
        <v>51</v>
      </c>
      <c r="D47" s="27" t="s">
        <v>49</v>
      </c>
      <c r="E47" s="29">
        <f>0.515</f>
        <v>0.51500000000000001</v>
      </c>
      <c r="F47" s="28">
        <f>E47*F37</f>
        <v>3.8625000000000003</v>
      </c>
      <c r="G47" s="365"/>
      <c r="H47" s="25">
        <f>F47*G47</f>
        <v>0</v>
      </c>
      <c r="I47" s="18"/>
      <c r="J47" s="18"/>
      <c r="K47" s="18"/>
      <c r="L47" s="18"/>
      <c r="M47" s="25">
        <f t="shared" si="5"/>
        <v>0</v>
      </c>
    </row>
    <row r="48" spans="1:13" x14ac:dyDescent="0.25">
      <c r="A48" s="388"/>
      <c r="B48" s="58"/>
      <c r="C48" s="5" t="s">
        <v>21</v>
      </c>
      <c r="D48" s="56" t="s">
        <v>20</v>
      </c>
      <c r="E48" s="16">
        <v>0.439</v>
      </c>
      <c r="F48" s="15">
        <f>E48*F37</f>
        <v>3.2925</v>
      </c>
      <c r="G48" s="365"/>
      <c r="H48" s="18">
        <f t="shared" si="7"/>
        <v>0</v>
      </c>
      <c r="I48" s="18"/>
      <c r="J48" s="18"/>
      <c r="K48" s="18"/>
      <c r="L48" s="18"/>
      <c r="M48" s="25">
        <f t="shared" si="5"/>
        <v>0</v>
      </c>
    </row>
    <row r="49" spans="1:13" ht="36" customHeight="1" x14ac:dyDescent="0.3">
      <c r="A49" s="386">
        <v>13</v>
      </c>
      <c r="B49" s="321" t="s">
        <v>271</v>
      </c>
      <c r="C49" s="49" t="s">
        <v>52</v>
      </c>
      <c r="D49" s="6" t="s">
        <v>24</v>
      </c>
      <c r="E49" s="29"/>
      <c r="F49" s="98">
        <v>0.24</v>
      </c>
      <c r="G49" s="24"/>
      <c r="H49" s="25"/>
      <c r="I49" s="25"/>
      <c r="J49" s="25"/>
      <c r="K49" s="25"/>
      <c r="L49" s="25"/>
      <c r="M49" s="25">
        <f t="shared" si="5"/>
        <v>0</v>
      </c>
    </row>
    <row r="50" spans="1:13" x14ac:dyDescent="0.25">
      <c r="A50" s="387"/>
      <c r="B50" s="66"/>
      <c r="C50" s="20" t="s">
        <v>17</v>
      </c>
      <c r="D50" s="34" t="s">
        <v>18</v>
      </c>
      <c r="E50" s="29">
        <v>29.28</v>
      </c>
      <c r="F50" s="15">
        <f>F49*E50</f>
        <v>7.0271999999999997</v>
      </c>
      <c r="G50" s="24"/>
      <c r="H50" s="25"/>
      <c r="I50" s="363"/>
      <c r="J50" s="25">
        <f>F50*I50</f>
        <v>0</v>
      </c>
      <c r="K50" s="25"/>
      <c r="L50" s="25"/>
      <c r="M50" s="24">
        <f t="shared" si="5"/>
        <v>0</v>
      </c>
    </row>
    <row r="51" spans="1:13" ht="22.5" x14ac:dyDescent="0.25">
      <c r="A51" s="387"/>
      <c r="B51" s="67" t="s">
        <v>53</v>
      </c>
      <c r="C51" s="63" t="s">
        <v>54</v>
      </c>
      <c r="D51" s="27" t="s">
        <v>24</v>
      </c>
      <c r="E51" s="37">
        <v>0.98333999999999999</v>
      </c>
      <c r="F51" s="15">
        <f>F49*E51</f>
        <v>0.23600159999999998</v>
      </c>
      <c r="G51" s="365"/>
      <c r="H51" s="69">
        <f t="shared" ref="H51:H52" si="8">F51*G51</f>
        <v>0</v>
      </c>
      <c r="I51" s="69"/>
      <c r="J51" s="69"/>
      <c r="K51" s="69"/>
      <c r="L51" s="69"/>
      <c r="M51" s="24">
        <f t="shared" si="5"/>
        <v>0</v>
      </c>
    </row>
    <row r="52" spans="1:13" ht="22.5" x14ac:dyDescent="0.25">
      <c r="A52" s="388"/>
      <c r="B52" s="67" t="s">
        <v>272</v>
      </c>
      <c r="C52" s="63" t="s">
        <v>97</v>
      </c>
      <c r="D52" s="27" t="s">
        <v>24</v>
      </c>
      <c r="E52" s="68"/>
      <c r="F52" s="15">
        <f>0.0043</f>
        <v>4.3E-3</v>
      </c>
      <c r="G52" s="365"/>
      <c r="H52" s="69">
        <f t="shared" si="8"/>
        <v>0</v>
      </c>
      <c r="I52" s="69"/>
      <c r="J52" s="69"/>
      <c r="K52" s="69"/>
      <c r="L52" s="69"/>
      <c r="M52" s="24">
        <f t="shared" si="5"/>
        <v>0</v>
      </c>
    </row>
    <row r="53" spans="1:13" ht="60" x14ac:dyDescent="0.25">
      <c r="A53" s="386">
        <v>14</v>
      </c>
      <c r="B53" s="9" t="s">
        <v>290</v>
      </c>
      <c r="C53" s="9" t="s">
        <v>55</v>
      </c>
      <c r="D53" s="56" t="s">
        <v>56</v>
      </c>
      <c r="E53" s="70"/>
      <c r="F53" s="162">
        <v>15</v>
      </c>
      <c r="G53" s="71"/>
      <c r="H53" s="62"/>
      <c r="I53" s="62"/>
      <c r="J53" s="62"/>
      <c r="K53" s="62"/>
      <c r="L53" s="62"/>
      <c r="M53" s="25">
        <f t="shared" si="5"/>
        <v>0</v>
      </c>
    </row>
    <row r="54" spans="1:13" x14ac:dyDescent="0.25">
      <c r="A54" s="387"/>
      <c r="B54" s="44"/>
      <c r="C54" s="13" t="s">
        <v>17</v>
      </c>
      <c r="D54" s="14" t="s">
        <v>18</v>
      </c>
      <c r="E54" s="16">
        <v>0.67679999999999996</v>
      </c>
      <c r="F54" s="15">
        <f>F53*E54</f>
        <v>10.151999999999999</v>
      </c>
      <c r="G54" s="17"/>
      <c r="H54" s="18"/>
      <c r="I54" s="363"/>
      <c r="J54" s="18">
        <f>F54*I54</f>
        <v>0</v>
      </c>
      <c r="K54" s="18"/>
      <c r="L54" s="18"/>
      <c r="M54" s="25">
        <f t="shared" si="5"/>
        <v>0</v>
      </c>
    </row>
    <row r="55" spans="1:13" x14ac:dyDescent="0.25">
      <c r="A55" s="387"/>
      <c r="B55" s="72"/>
      <c r="C55" s="13" t="s">
        <v>19</v>
      </c>
      <c r="D55" s="56" t="s">
        <v>20</v>
      </c>
      <c r="E55" s="16">
        <v>4.9200000000000001E-2</v>
      </c>
      <c r="F55" s="15">
        <f>F53*E55</f>
        <v>0.73799999999999999</v>
      </c>
      <c r="G55" s="17"/>
      <c r="H55" s="18"/>
      <c r="I55" s="18"/>
      <c r="J55" s="18"/>
      <c r="K55" s="363"/>
      <c r="L55" s="18">
        <f>F55*K55</f>
        <v>0</v>
      </c>
      <c r="M55" s="25">
        <f t="shared" si="5"/>
        <v>0</v>
      </c>
    </row>
    <row r="56" spans="1:13" ht="22.5" x14ac:dyDescent="0.25">
      <c r="A56" s="387"/>
      <c r="B56" s="73" t="s">
        <v>57</v>
      </c>
      <c r="C56" s="5" t="s">
        <v>58</v>
      </c>
      <c r="D56" s="56" t="s">
        <v>24</v>
      </c>
      <c r="E56" s="16">
        <v>4.5000999999999999E-3</v>
      </c>
      <c r="F56" s="15">
        <f>F53*E56</f>
        <v>6.7501499999999992E-2</v>
      </c>
      <c r="G56" s="365"/>
      <c r="H56" s="18">
        <f>G56*F56</f>
        <v>0</v>
      </c>
      <c r="I56" s="18"/>
      <c r="J56" s="18"/>
      <c r="K56" s="18"/>
      <c r="L56" s="18"/>
      <c r="M56" s="25">
        <f t="shared" si="5"/>
        <v>0</v>
      </c>
    </row>
    <row r="57" spans="1:13" ht="19.149999999999999" customHeight="1" x14ac:dyDescent="0.25">
      <c r="A57" s="387"/>
      <c r="B57" s="73" t="s">
        <v>235</v>
      </c>
      <c r="C57" s="310" t="s">
        <v>236</v>
      </c>
      <c r="D57" s="56" t="s">
        <v>28</v>
      </c>
      <c r="E57" s="16">
        <v>7.5500000000000003E-3</v>
      </c>
      <c r="F57" s="15">
        <f>E57*F53</f>
        <v>0.11325</v>
      </c>
      <c r="G57" s="365"/>
      <c r="H57" s="18">
        <f>G57*F57</f>
        <v>0</v>
      </c>
      <c r="I57" s="18"/>
      <c r="J57" s="18"/>
      <c r="K57" s="18"/>
      <c r="L57" s="18"/>
      <c r="M57" s="25">
        <f>H57</f>
        <v>0</v>
      </c>
    </row>
    <row r="58" spans="1:13" x14ac:dyDescent="0.25">
      <c r="A58" s="388"/>
      <c r="B58" s="72"/>
      <c r="C58" s="5" t="s">
        <v>21</v>
      </c>
      <c r="D58" s="56" t="s">
        <v>20</v>
      </c>
      <c r="E58" s="16">
        <v>0.26500000000000001</v>
      </c>
      <c r="F58" s="15">
        <f>F53*E58</f>
        <v>3.9750000000000001</v>
      </c>
      <c r="G58" s="365"/>
      <c r="H58" s="18">
        <f>G58*F58</f>
        <v>0</v>
      </c>
      <c r="I58" s="18"/>
      <c r="J58" s="18"/>
      <c r="K58" s="18"/>
      <c r="L58" s="18"/>
      <c r="M58" s="25">
        <f t="shared" si="5"/>
        <v>0</v>
      </c>
    </row>
    <row r="59" spans="1:13" ht="30" x14ac:dyDescent="0.25">
      <c r="A59" s="386">
        <v>15</v>
      </c>
      <c r="B59" s="6" t="s">
        <v>59</v>
      </c>
      <c r="C59" s="9" t="s">
        <v>60</v>
      </c>
      <c r="D59" s="6" t="s">
        <v>61</v>
      </c>
      <c r="E59" s="16"/>
      <c r="F59" s="98">
        <v>14</v>
      </c>
      <c r="G59" s="17"/>
      <c r="H59" s="18"/>
      <c r="I59" s="18"/>
      <c r="J59" s="18"/>
      <c r="K59" s="18"/>
      <c r="L59" s="18"/>
      <c r="M59" s="25"/>
    </row>
    <row r="60" spans="1:13" x14ac:dyDescent="0.25">
      <c r="A60" s="387"/>
      <c r="B60" s="58"/>
      <c r="C60" s="13" t="s">
        <v>17</v>
      </c>
      <c r="D60" s="14" t="s">
        <v>18</v>
      </c>
      <c r="E60" s="16">
        <v>1.24</v>
      </c>
      <c r="F60" s="15">
        <f>F59*E60</f>
        <v>17.36</v>
      </c>
      <c r="G60" s="17"/>
      <c r="H60" s="18"/>
      <c r="I60" s="363"/>
      <c r="J60" s="18">
        <f>F60*I60</f>
        <v>0</v>
      </c>
      <c r="K60" s="18"/>
      <c r="L60" s="18"/>
      <c r="M60" s="25">
        <f t="shared" ref="M60:M61" si="9">L60+J60+H60</f>
        <v>0</v>
      </c>
    </row>
    <row r="61" spans="1:13" x14ac:dyDescent="0.25">
      <c r="A61" s="388"/>
      <c r="B61" s="58"/>
      <c r="C61" s="13" t="s">
        <v>19</v>
      </c>
      <c r="D61" s="56" t="s">
        <v>20</v>
      </c>
      <c r="E61" s="16">
        <v>0.76</v>
      </c>
      <c r="F61" s="15">
        <f>F59*E61</f>
        <v>10.64</v>
      </c>
      <c r="G61" s="17"/>
      <c r="H61" s="18"/>
      <c r="I61" s="18"/>
      <c r="J61" s="18"/>
      <c r="K61" s="363"/>
      <c r="L61" s="18">
        <f>F61*K61</f>
        <v>0</v>
      </c>
      <c r="M61" s="25">
        <f t="shared" si="9"/>
        <v>0</v>
      </c>
    </row>
    <row r="62" spans="1:13" ht="30" x14ac:dyDescent="0.25">
      <c r="A62" s="386">
        <v>16</v>
      </c>
      <c r="B62" s="9" t="s">
        <v>274</v>
      </c>
      <c r="C62" s="31" t="s">
        <v>62</v>
      </c>
      <c r="D62" s="6" t="s">
        <v>49</v>
      </c>
      <c r="E62" s="16"/>
      <c r="F62" s="98">
        <f>14*0.5*0.92</f>
        <v>6.44</v>
      </c>
      <c r="G62" s="17"/>
      <c r="H62" s="18"/>
      <c r="I62" s="18"/>
      <c r="J62" s="18"/>
      <c r="K62" s="18"/>
      <c r="L62" s="18"/>
      <c r="M62" s="25"/>
    </row>
    <row r="63" spans="1:13" x14ac:dyDescent="0.25">
      <c r="A63" s="387"/>
      <c r="B63" s="58"/>
      <c r="C63" s="13" t="s">
        <v>17</v>
      </c>
      <c r="D63" s="14" t="s">
        <v>18</v>
      </c>
      <c r="E63" s="16">
        <v>2.5000000000000001E-2</v>
      </c>
      <c r="F63" s="15">
        <f>F62*E63</f>
        <v>0.16100000000000003</v>
      </c>
      <c r="G63" s="17"/>
      <c r="H63" s="18"/>
      <c r="I63" s="363"/>
      <c r="J63" s="18">
        <f>F63*I63</f>
        <v>0</v>
      </c>
      <c r="K63" s="18"/>
      <c r="L63" s="18"/>
      <c r="M63" s="25">
        <f t="shared" ref="M63:M65" si="10">L63+J63+H63</f>
        <v>0</v>
      </c>
    </row>
    <row r="64" spans="1:13" x14ac:dyDescent="0.25">
      <c r="A64" s="387"/>
      <c r="B64" s="58"/>
      <c r="C64" s="13" t="s">
        <v>19</v>
      </c>
      <c r="D64" s="56" t="s">
        <v>20</v>
      </c>
      <c r="E64" s="16">
        <v>1.6000000000000001E-3</v>
      </c>
      <c r="F64" s="15">
        <f>F62*E64</f>
        <v>1.0304000000000001E-2</v>
      </c>
      <c r="G64" s="17"/>
      <c r="H64" s="18"/>
      <c r="I64" s="18"/>
      <c r="J64" s="18"/>
      <c r="K64" s="363"/>
      <c r="L64" s="18">
        <f>F64*K64</f>
        <v>0</v>
      </c>
      <c r="M64" s="25">
        <f t="shared" si="10"/>
        <v>0</v>
      </c>
    </row>
    <row r="65" spans="1:13" x14ac:dyDescent="0.25">
      <c r="A65" s="388"/>
      <c r="B65" s="74"/>
      <c r="C65" s="63" t="s">
        <v>63</v>
      </c>
      <c r="D65" s="56" t="s">
        <v>49</v>
      </c>
      <c r="E65" s="37">
        <v>0.997</v>
      </c>
      <c r="F65" s="15">
        <f>F62*E65</f>
        <v>6.4206799999999999</v>
      </c>
      <c r="G65" s="365"/>
      <c r="H65" s="24">
        <f t="shared" ref="H65" si="11">F65*G65</f>
        <v>0</v>
      </c>
      <c r="I65" s="24"/>
      <c r="J65" s="24"/>
      <c r="K65" s="24"/>
      <c r="L65" s="24"/>
      <c r="M65" s="24">
        <f t="shared" si="10"/>
        <v>0</v>
      </c>
    </row>
    <row r="66" spans="1:13" ht="45" x14ac:dyDescent="0.25">
      <c r="A66" s="386">
        <v>17</v>
      </c>
      <c r="B66" s="9" t="s">
        <v>275</v>
      </c>
      <c r="C66" s="49" t="s">
        <v>64</v>
      </c>
      <c r="D66" s="6" t="s">
        <v>56</v>
      </c>
      <c r="E66" s="29"/>
      <c r="F66" s="98">
        <v>9</v>
      </c>
      <c r="G66" s="24"/>
      <c r="H66" s="25"/>
      <c r="I66" s="25"/>
      <c r="J66" s="25"/>
      <c r="K66" s="25"/>
      <c r="L66" s="25"/>
      <c r="M66" s="25">
        <f t="shared" si="5"/>
        <v>0</v>
      </c>
    </row>
    <row r="67" spans="1:13" x14ac:dyDescent="0.25">
      <c r="A67" s="387"/>
      <c r="B67" s="51"/>
      <c r="C67" s="20" t="s">
        <v>17</v>
      </c>
      <c r="D67" s="34" t="s">
        <v>18</v>
      </c>
      <c r="E67" s="29">
        <v>8.2799999999999994</v>
      </c>
      <c r="F67" s="15">
        <f>F66*E67</f>
        <v>74.52</v>
      </c>
      <c r="G67" s="24"/>
      <c r="H67" s="25"/>
      <c r="I67" s="363"/>
      <c r="J67" s="25">
        <f>F67*I67</f>
        <v>0</v>
      </c>
      <c r="K67" s="25"/>
      <c r="L67" s="25"/>
      <c r="M67" s="25">
        <f t="shared" si="5"/>
        <v>0</v>
      </c>
    </row>
    <row r="68" spans="1:13" ht="22.5" x14ac:dyDescent="0.25">
      <c r="A68" s="387"/>
      <c r="B68" s="51" t="s">
        <v>65</v>
      </c>
      <c r="C68" s="5" t="s">
        <v>66</v>
      </c>
      <c r="D68" s="27" t="s">
        <v>28</v>
      </c>
      <c r="E68" s="29">
        <f>10.1/100</f>
        <v>0.10099999999999999</v>
      </c>
      <c r="F68" s="15">
        <f>F66*E68</f>
        <v>0.90899999999999992</v>
      </c>
      <c r="G68" s="365"/>
      <c r="H68" s="57">
        <f>F68*G68</f>
        <v>0</v>
      </c>
      <c r="I68" s="18"/>
      <c r="J68" s="18"/>
      <c r="K68" s="18"/>
      <c r="L68" s="18"/>
      <c r="M68" s="25">
        <f t="shared" si="5"/>
        <v>0</v>
      </c>
    </row>
    <row r="69" spans="1:13" x14ac:dyDescent="0.25">
      <c r="A69" s="387"/>
      <c r="B69" s="58"/>
      <c r="C69" s="59" t="s">
        <v>19</v>
      </c>
      <c r="D69" s="53" t="s">
        <v>20</v>
      </c>
      <c r="E69" s="29">
        <v>1.153</v>
      </c>
      <c r="F69" s="15">
        <f>E69*F66</f>
        <v>10.377000000000001</v>
      </c>
      <c r="G69" s="17"/>
      <c r="H69" s="57"/>
      <c r="I69" s="18"/>
      <c r="J69" s="18"/>
      <c r="K69" s="364"/>
      <c r="L69" s="18">
        <f>F69*K69</f>
        <v>0</v>
      </c>
      <c r="M69" s="25">
        <f t="shared" si="5"/>
        <v>0</v>
      </c>
    </row>
    <row r="70" spans="1:13" ht="30" x14ac:dyDescent="0.25">
      <c r="A70" s="387"/>
      <c r="B70" s="51" t="s">
        <v>239</v>
      </c>
      <c r="C70" s="63" t="s">
        <v>67</v>
      </c>
      <c r="D70" s="27" t="s">
        <v>28</v>
      </c>
      <c r="E70" s="28">
        <v>0.22</v>
      </c>
      <c r="F70" s="15">
        <f>F66*E70</f>
        <v>1.98</v>
      </c>
      <c r="G70" s="365"/>
      <c r="H70" s="38">
        <f>F70*G70</f>
        <v>0</v>
      </c>
      <c r="I70" s="18"/>
      <c r="J70" s="18"/>
      <c r="K70" s="18"/>
      <c r="L70" s="18"/>
      <c r="M70" s="25">
        <f t="shared" si="5"/>
        <v>0</v>
      </c>
    </row>
    <row r="71" spans="1:13" ht="22.5" x14ac:dyDescent="0.25">
      <c r="A71" s="387"/>
      <c r="B71" s="51" t="s">
        <v>240</v>
      </c>
      <c r="C71" s="63" t="s">
        <v>68</v>
      </c>
      <c r="D71" s="27" t="s">
        <v>28</v>
      </c>
      <c r="E71" s="29">
        <f>2/100</f>
        <v>0.02</v>
      </c>
      <c r="F71" s="15">
        <f>E71*F66</f>
        <v>0.18</v>
      </c>
      <c r="G71" s="365"/>
      <c r="H71" s="25">
        <f>F71*G71</f>
        <v>0</v>
      </c>
      <c r="I71" s="18"/>
      <c r="J71" s="18"/>
      <c r="K71" s="18"/>
      <c r="L71" s="18"/>
      <c r="M71" s="25">
        <f t="shared" si="5"/>
        <v>0</v>
      </c>
    </row>
    <row r="72" spans="1:13" ht="22.5" x14ac:dyDescent="0.25">
      <c r="A72" s="387"/>
      <c r="B72" s="58" t="s">
        <v>69</v>
      </c>
      <c r="C72" s="5" t="s">
        <v>70</v>
      </c>
      <c r="D72" s="56" t="s">
        <v>24</v>
      </c>
      <c r="E72" s="29">
        <f>0.49/100</f>
        <v>4.8999999999999998E-3</v>
      </c>
      <c r="F72" s="15">
        <f>E72*F66</f>
        <v>4.41E-2</v>
      </c>
      <c r="G72" s="365"/>
      <c r="H72" s="38">
        <f t="shared" ref="H72:H73" si="12">F72*G72</f>
        <v>0</v>
      </c>
      <c r="I72" s="18"/>
      <c r="J72" s="18"/>
      <c r="K72" s="18"/>
      <c r="L72" s="18"/>
      <c r="M72" s="25">
        <f t="shared" si="5"/>
        <v>0</v>
      </c>
    </row>
    <row r="73" spans="1:13" x14ac:dyDescent="0.25">
      <c r="A73" s="388"/>
      <c r="B73" s="58"/>
      <c r="C73" s="5" t="s">
        <v>21</v>
      </c>
      <c r="D73" s="56" t="s">
        <v>20</v>
      </c>
      <c r="E73" s="16">
        <f>9.09/100</f>
        <v>9.0899999999999995E-2</v>
      </c>
      <c r="F73" s="15">
        <f>E73*F66</f>
        <v>0.81809999999999994</v>
      </c>
      <c r="G73" s="365"/>
      <c r="H73" s="18">
        <f t="shared" si="12"/>
        <v>0</v>
      </c>
      <c r="I73" s="18"/>
      <c r="J73" s="18"/>
      <c r="K73" s="18"/>
      <c r="L73" s="18"/>
      <c r="M73" s="25">
        <f t="shared" si="5"/>
        <v>0</v>
      </c>
    </row>
    <row r="74" spans="1:13" ht="30" x14ac:dyDescent="0.25">
      <c r="A74" s="386">
        <v>18</v>
      </c>
      <c r="B74" s="9" t="s">
        <v>276</v>
      </c>
      <c r="C74" s="49" t="s">
        <v>71</v>
      </c>
      <c r="D74" s="6" t="s">
        <v>56</v>
      </c>
      <c r="E74" s="29"/>
      <c r="F74" s="98">
        <v>5.2</v>
      </c>
      <c r="G74" s="24"/>
      <c r="H74" s="25"/>
      <c r="I74" s="25"/>
      <c r="J74" s="25"/>
      <c r="K74" s="25"/>
      <c r="L74" s="25"/>
      <c r="M74" s="25">
        <f t="shared" si="5"/>
        <v>0</v>
      </c>
    </row>
    <row r="75" spans="1:13" x14ac:dyDescent="0.25">
      <c r="A75" s="387"/>
      <c r="B75" s="51"/>
      <c r="C75" s="20" t="s">
        <v>17</v>
      </c>
      <c r="D75" s="34" t="s">
        <v>18</v>
      </c>
      <c r="E75" s="29">
        <v>10.68</v>
      </c>
      <c r="F75" s="28">
        <f>F74*E75</f>
        <v>55.536000000000001</v>
      </c>
      <c r="G75" s="24"/>
      <c r="H75" s="25"/>
      <c r="I75" s="363"/>
      <c r="J75" s="25">
        <f>F75*I75</f>
        <v>0</v>
      </c>
      <c r="K75" s="25"/>
      <c r="L75" s="25"/>
      <c r="M75" s="25">
        <f t="shared" si="5"/>
        <v>0</v>
      </c>
    </row>
    <row r="76" spans="1:13" ht="22.5" x14ac:dyDescent="0.25">
      <c r="A76" s="387"/>
      <c r="B76" s="51" t="s">
        <v>65</v>
      </c>
      <c r="C76" s="5" t="s">
        <v>66</v>
      </c>
      <c r="D76" s="27" t="s">
        <v>28</v>
      </c>
      <c r="E76" s="29">
        <f>3.6/100</f>
        <v>3.6000000000000004E-2</v>
      </c>
      <c r="F76" s="28">
        <f>F74*E76</f>
        <v>0.18720000000000003</v>
      </c>
      <c r="G76" s="365"/>
      <c r="H76" s="18">
        <f>F76*G76</f>
        <v>0</v>
      </c>
      <c r="I76" s="18"/>
      <c r="J76" s="18"/>
      <c r="K76" s="18"/>
      <c r="L76" s="18"/>
      <c r="M76" s="25">
        <f t="shared" si="5"/>
        <v>0</v>
      </c>
    </row>
    <row r="77" spans="1:13" x14ac:dyDescent="0.25">
      <c r="A77" s="387"/>
      <c r="B77" s="58"/>
      <c r="C77" s="59" t="s">
        <v>19</v>
      </c>
      <c r="D77" s="53" t="s">
        <v>20</v>
      </c>
      <c r="E77" s="54">
        <v>0.156</v>
      </c>
      <c r="F77" s="28">
        <f>E77*F74</f>
        <v>0.81120000000000003</v>
      </c>
      <c r="G77" s="17"/>
      <c r="H77" s="18"/>
      <c r="I77" s="18"/>
      <c r="J77" s="18"/>
      <c r="K77" s="364"/>
      <c r="L77" s="18">
        <f>F77*K77</f>
        <v>0</v>
      </c>
      <c r="M77" s="25">
        <f t="shared" si="5"/>
        <v>0</v>
      </c>
    </row>
    <row r="78" spans="1:13" ht="30" x14ac:dyDescent="0.25">
      <c r="A78" s="387"/>
      <c r="B78" s="51" t="s">
        <v>72</v>
      </c>
      <c r="C78" s="63" t="s">
        <v>73</v>
      </c>
      <c r="D78" s="27" t="s">
        <v>28</v>
      </c>
      <c r="E78" s="28">
        <v>0.22</v>
      </c>
      <c r="F78" s="28">
        <f>F74*E78</f>
        <v>1.1440000000000001</v>
      </c>
      <c r="G78" s="365"/>
      <c r="H78" s="38">
        <f>F78*G78</f>
        <v>0</v>
      </c>
      <c r="I78" s="18"/>
      <c r="J78" s="18"/>
      <c r="K78" s="18"/>
      <c r="L78" s="18"/>
      <c r="M78" s="25">
        <f t="shared" si="5"/>
        <v>0</v>
      </c>
    </row>
    <row r="79" spans="1:13" ht="22.5" x14ac:dyDescent="0.25">
      <c r="A79" s="387"/>
      <c r="B79" s="58" t="s">
        <v>74</v>
      </c>
      <c r="C79" s="5" t="s">
        <v>75</v>
      </c>
      <c r="D79" s="56" t="s">
        <v>49</v>
      </c>
      <c r="E79" s="29">
        <v>0.5</v>
      </c>
      <c r="F79" s="28">
        <f>F74*E79</f>
        <v>2.6</v>
      </c>
      <c r="G79" s="365"/>
      <c r="H79" s="25">
        <f t="shared" ref="H79:H80" si="13">F79*G79</f>
        <v>0</v>
      </c>
      <c r="I79" s="18"/>
      <c r="J79" s="18"/>
      <c r="K79" s="18"/>
      <c r="L79" s="18"/>
      <c r="M79" s="25">
        <f t="shared" si="5"/>
        <v>0</v>
      </c>
    </row>
    <row r="80" spans="1:13" x14ac:dyDescent="0.25">
      <c r="A80" s="388"/>
      <c r="B80" s="58"/>
      <c r="C80" s="5" t="s">
        <v>21</v>
      </c>
      <c r="D80" s="56" t="s">
        <v>20</v>
      </c>
      <c r="E80" s="16">
        <f>10/100</f>
        <v>0.1</v>
      </c>
      <c r="F80" s="15">
        <f>E80*F74</f>
        <v>0.52</v>
      </c>
      <c r="G80" s="365"/>
      <c r="H80" s="18">
        <f t="shared" si="13"/>
        <v>0</v>
      </c>
      <c r="I80" s="18"/>
      <c r="J80" s="18"/>
      <c r="K80" s="18"/>
      <c r="L80" s="18"/>
      <c r="M80" s="25">
        <f t="shared" si="5"/>
        <v>0</v>
      </c>
    </row>
    <row r="81" spans="1:13" ht="40.5" x14ac:dyDescent="0.25">
      <c r="A81" s="386">
        <v>19</v>
      </c>
      <c r="B81" s="75" t="s">
        <v>291</v>
      </c>
      <c r="C81" s="76" t="s">
        <v>76</v>
      </c>
      <c r="D81" s="77" t="s">
        <v>1</v>
      </c>
      <c r="E81" s="78"/>
      <c r="F81" s="268">
        <f>9.2*4.71/1000</f>
        <v>4.3331999999999996E-2</v>
      </c>
      <c r="G81" s="79"/>
      <c r="H81" s="78"/>
      <c r="I81" s="80"/>
      <c r="J81" s="81"/>
      <c r="K81" s="80"/>
      <c r="L81" s="81"/>
      <c r="M81" s="79"/>
    </row>
    <row r="82" spans="1:13" ht="15.75" x14ac:dyDescent="0.25">
      <c r="A82" s="387"/>
      <c r="B82" s="80"/>
      <c r="C82" s="20" t="s">
        <v>17</v>
      </c>
      <c r="D82" s="34" t="s">
        <v>18</v>
      </c>
      <c r="E82" s="80">
        <v>37.68</v>
      </c>
      <c r="F82" s="79">
        <f>F81*E82</f>
        <v>1.6327497599999998</v>
      </c>
      <c r="G82" s="79"/>
      <c r="H82" s="82"/>
      <c r="I82" s="366"/>
      <c r="J82" s="79">
        <f>F82*I82</f>
        <v>0</v>
      </c>
      <c r="K82" s="80"/>
      <c r="L82" s="80"/>
      <c r="M82" s="79">
        <f>H82+J82+L82</f>
        <v>0</v>
      </c>
    </row>
    <row r="83" spans="1:13" ht="15.75" x14ac:dyDescent="0.25">
      <c r="A83" s="387"/>
      <c r="B83" s="80"/>
      <c r="C83" s="84" t="s">
        <v>77</v>
      </c>
      <c r="D83" s="56" t="s">
        <v>20</v>
      </c>
      <c r="E83" s="80">
        <v>0.44400000000000001</v>
      </c>
      <c r="F83" s="79">
        <f>E83*F81</f>
        <v>1.9239408E-2</v>
      </c>
      <c r="G83" s="79"/>
      <c r="H83" s="80"/>
      <c r="I83" s="80"/>
      <c r="J83" s="80"/>
      <c r="K83" s="367"/>
      <c r="L83" s="79">
        <f>K83*F83</f>
        <v>0</v>
      </c>
      <c r="M83" s="79">
        <f>H83+J83+L83</f>
        <v>0</v>
      </c>
    </row>
    <row r="84" spans="1:13" ht="47.25" x14ac:dyDescent="0.25">
      <c r="A84" s="387"/>
      <c r="B84" s="80" t="s">
        <v>245</v>
      </c>
      <c r="C84" s="84" t="s">
        <v>279</v>
      </c>
      <c r="D84" s="85" t="s">
        <v>24</v>
      </c>
      <c r="E84" s="80">
        <v>1</v>
      </c>
      <c r="F84" s="79">
        <f>F81*E84</f>
        <v>4.3331999999999996E-2</v>
      </c>
      <c r="G84" s="368"/>
      <c r="H84" s="79">
        <f>G84*F84</f>
        <v>0</v>
      </c>
      <c r="I84" s="80"/>
      <c r="J84" s="80"/>
      <c r="K84" s="80"/>
      <c r="L84" s="80"/>
      <c r="M84" s="79">
        <f t="shared" ref="M84:M85" si="14">H84+J84+L84</f>
        <v>0</v>
      </c>
    </row>
    <row r="85" spans="1:13" ht="15.75" x14ac:dyDescent="0.25">
      <c r="A85" s="388"/>
      <c r="B85" s="80"/>
      <c r="C85" s="5" t="s">
        <v>21</v>
      </c>
      <c r="D85" s="56" t="s">
        <v>20</v>
      </c>
      <c r="E85" s="80">
        <v>28.9</v>
      </c>
      <c r="F85" s="79">
        <f>E85*F81</f>
        <v>1.2522947999999998</v>
      </c>
      <c r="G85" s="368"/>
      <c r="H85" s="79">
        <f>G85*F85</f>
        <v>0</v>
      </c>
      <c r="I85" s="80"/>
      <c r="J85" s="80"/>
      <c r="K85" s="80"/>
      <c r="L85" s="80"/>
      <c r="M85" s="79">
        <f t="shared" si="14"/>
        <v>0</v>
      </c>
    </row>
    <row r="86" spans="1:13" ht="31.5" x14ac:dyDescent="0.25">
      <c r="A86" s="389">
        <v>20</v>
      </c>
      <c r="B86" s="75" t="s">
        <v>280</v>
      </c>
      <c r="C86" s="76" t="s">
        <v>0</v>
      </c>
      <c r="D86" s="77" t="s">
        <v>1</v>
      </c>
      <c r="E86" s="78"/>
      <c r="F86" s="82">
        <f>F81</f>
        <v>4.3331999999999996E-2</v>
      </c>
      <c r="G86" s="79"/>
      <c r="H86" s="78"/>
      <c r="I86" s="80"/>
      <c r="J86" s="81"/>
      <c r="K86" s="80"/>
      <c r="L86" s="81"/>
      <c r="M86" s="79"/>
    </row>
    <row r="87" spans="1:13" ht="15.75" x14ac:dyDescent="0.25">
      <c r="A87" s="390"/>
      <c r="B87" s="80"/>
      <c r="C87" s="84" t="s">
        <v>78</v>
      </c>
      <c r="D87" s="85" t="s">
        <v>79</v>
      </c>
      <c r="E87" s="80">
        <v>4.6399999999999997</v>
      </c>
      <c r="F87" s="79">
        <f>F86*E87</f>
        <v>0.20106047999999996</v>
      </c>
      <c r="G87" s="79"/>
      <c r="H87" s="82"/>
      <c r="I87" s="366"/>
      <c r="J87" s="79">
        <f>F87*I87</f>
        <v>0</v>
      </c>
      <c r="K87" s="80"/>
      <c r="L87" s="80"/>
      <c r="M87" s="79">
        <f>H87+J87+L87</f>
        <v>0</v>
      </c>
    </row>
    <row r="88" spans="1:13" ht="15.75" x14ac:dyDescent="0.25">
      <c r="A88" s="390"/>
      <c r="B88" s="165" t="s">
        <v>80</v>
      </c>
      <c r="C88" s="84" t="s">
        <v>81</v>
      </c>
      <c r="D88" s="85" t="s">
        <v>49</v>
      </c>
      <c r="E88" s="80">
        <v>2</v>
      </c>
      <c r="F88" s="79">
        <f>F86*E88</f>
        <v>8.6663999999999991E-2</v>
      </c>
      <c r="G88" s="368"/>
      <c r="H88" s="79">
        <f>G88*F88</f>
        <v>0</v>
      </c>
      <c r="I88" s="80"/>
      <c r="J88" s="80"/>
      <c r="K88" s="80"/>
      <c r="L88" s="80"/>
      <c r="M88" s="79">
        <f t="shared" ref="M88:M89" si="15">H88+J88+L88</f>
        <v>0</v>
      </c>
    </row>
    <row r="89" spans="1:13" ht="27" x14ac:dyDescent="0.25">
      <c r="A89" s="391"/>
      <c r="B89" s="165" t="s">
        <v>82</v>
      </c>
      <c r="C89" s="84" t="s">
        <v>83</v>
      </c>
      <c r="D89" s="85" t="s">
        <v>49</v>
      </c>
      <c r="E89" s="80">
        <v>4</v>
      </c>
      <c r="F89" s="79">
        <f>F86*E89</f>
        <v>0.17332799999999998</v>
      </c>
      <c r="G89" s="368"/>
      <c r="H89" s="79">
        <f>G89*F89</f>
        <v>0</v>
      </c>
      <c r="I89" s="80"/>
      <c r="J89" s="80"/>
      <c r="K89" s="80"/>
      <c r="L89" s="80"/>
      <c r="M89" s="79">
        <f t="shared" si="15"/>
        <v>0</v>
      </c>
    </row>
    <row r="90" spans="1:13" x14ac:dyDescent="0.25">
      <c r="A90" s="117"/>
      <c r="B90" s="118"/>
      <c r="C90" s="119" t="s">
        <v>102</v>
      </c>
      <c r="D90" s="120"/>
      <c r="E90" s="120"/>
      <c r="F90" s="121"/>
      <c r="G90" s="122"/>
      <c r="H90" s="123">
        <f>SUM(H10:H89)</f>
        <v>0</v>
      </c>
      <c r="I90" s="124"/>
      <c r="J90" s="123">
        <f>SUM(J10:J89)</f>
        <v>0</v>
      </c>
      <c r="K90" s="122"/>
      <c r="L90" s="123">
        <f>SUM(L10:L89)</f>
        <v>0</v>
      </c>
      <c r="M90" s="123">
        <f>SUM(M10:M89)</f>
        <v>0</v>
      </c>
    </row>
    <row r="91" spans="1:13" ht="18" x14ac:dyDescent="0.25">
      <c r="A91" s="181"/>
      <c r="B91" s="404" t="s">
        <v>148</v>
      </c>
      <c r="C91" s="404"/>
      <c r="D91" s="404"/>
      <c r="E91" s="404"/>
      <c r="F91" s="182"/>
      <c r="G91" s="183"/>
      <c r="H91" s="184"/>
      <c r="I91" s="185"/>
      <c r="J91" s="184"/>
      <c r="K91" s="183"/>
      <c r="L91" s="184"/>
      <c r="M91" s="186"/>
    </row>
    <row r="92" spans="1:13" ht="63" x14ac:dyDescent="0.25">
      <c r="A92" s="401">
        <v>1</v>
      </c>
      <c r="B92" s="265" t="s">
        <v>294</v>
      </c>
      <c r="C92" s="265" t="s">
        <v>103</v>
      </c>
      <c r="D92" s="266" t="s">
        <v>1</v>
      </c>
      <c r="E92" s="215"/>
      <c r="F92" s="268">
        <v>0.72721999999999998</v>
      </c>
      <c r="G92" s="79"/>
      <c r="H92" s="78"/>
      <c r="I92" s="80"/>
      <c r="J92" s="81"/>
      <c r="K92" s="80"/>
      <c r="L92" s="81"/>
      <c r="M92" s="79"/>
    </row>
    <row r="93" spans="1:13" ht="15.75" x14ac:dyDescent="0.25">
      <c r="A93" s="402"/>
      <c r="B93" s="161"/>
      <c r="C93" s="275" t="s">
        <v>17</v>
      </c>
      <c r="D93" s="14" t="s">
        <v>18</v>
      </c>
      <c r="E93" s="295">
        <v>64.564498999999998</v>
      </c>
      <c r="F93" s="160">
        <f>E93*F92</f>
        <v>46.952594962779997</v>
      </c>
      <c r="G93" s="79"/>
      <c r="H93" s="82"/>
      <c r="I93" s="366"/>
      <c r="J93" s="79">
        <f>F93*I93</f>
        <v>0</v>
      </c>
      <c r="K93" s="80"/>
      <c r="L93" s="80"/>
      <c r="M93" s="79">
        <f>H93+J93+L93</f>
        <v>0</v>
      </c>
    </row>
    <row r="94" spans="1:13" ht="31.5" x14ac:dyDescent="0.25">
      <c r="A94" s="402"/>
      <c r="B94" s="161" t="s">
        <v>248</v>
      </c>
      <c r="C94" s="161" t="s">
        <v>298</v>
      </c>
      <c r="D94" s="14" t="s">
        <v>106</v>
      </c>
      <c r="E94" s="295">
        <v>0.42</v>
      </c>
      <c r="F94" s="160">
        <f>F92*E94</f>
        <v>0.30543239999999999</v>
      </c>
      <c r="G94" s="80"/>
      <c r="H94" s="78"/>
      <c r="I94" s="80"/>
      <c r="J94" s="79"/>
      <c r="K94" s="367"/>
      <c r="L94" s="79">
        <f>F94*K94</f>
        <v>0</v>
      </c>
      <c r="M94" s="79">
        <f>H94+J94+L94</f>
        <v>0</v>
      </c>
    </row>
    <row r="95" spans="1:13" ht="15.75" x14ac:dyDescent="0.25">
      <c r="A95" s="402"/>
      <c r="B95" s="161"/>
      <c r="C95" s="269" t="s">
        <v>107</v>
      </c>
      <c r="D95" s="56" t="s">
        <v>20</v>
      </c>
      <c r="E95" s="295">
        <v>22.084</v>
      </c>
      <c r="F95" s="160">
        <f>E95*F92</f>
        <v>16.059926479999998</v>
      </c>
      <c r="G95" s="79"/>
      <c r="H95" s="80"/>
      <c r="I95" s="80"/>
      <c r="J95" s="80"/>
      <c r="K95" s="367"/>
      <c r="L95" s="79">
        <f>K95*F95</f>
        <v>0</v>
      </c>
      <c r="M95" s="79">
        <f>H95+J95+L95</f>
        <v>0</v>
      </c>
    </row>
    <row r="96" spans="1:13" ht="31.5" x14ac:dyDescent="0.25">
      <c r="A96" s="402"/>
      <c r="B96" s="161" t="s">
        <v>250</v>
      </c>
      <c r="C96" s="269" t="s">
        <v>109</v>
      </c>
      <c r="D96" s="270" t="s">
        <v>110</v>
      </c>
      <c r="E96" s="295" t="s">
        <v>111</v>
      </c>
      <c r="F96" s="160">
        <v>47</v>
      </c>
      <c r="G96" s="368"/>
      <c r="H96" s="80">
        <f t="shared" ref="H96:H98" si="16">G96*F96</f>
        <v>0</v>
      </c>
      <c r="I96" s="80"/>
      <c r="J96" s="80"/>
      <c r="K96" s="80"/>
      <c r="L96" s="80"/>
      <c r="M96" s="79">
        <f t="shared" ref="M96:M99" si="17">H96+J96+L96</f>
        <v>0</v>
      </c>
    </row>
    <row r="97" spans="1:13" ht="31.5" x14ac:dyDescent="0.25">
      <c r="A97" s="402"/>
      <c r="B97" s="161" t="s">
        <v>251</v>
      </c>
      <c r="C97" s="269" t="s">
        <v>113</v>
      </c>
      <c r="D97" s="270" t="s">
        <v>110</v>
      </c>
      <c r="E97" s="295" t="s">
        <v>111</v>
      </c>
      <c r="F97" s="160">
        <v>66</v>
      </c>
      <c r="G97" s="368"/>
      <c r="H97" s="80">
        <f t="shared" si="16"/>
        <v>0</v>
      </c>
      <c r="I97" s="80"/>
      <c r="J97" s="80"/>
      <c r="K97" s="80"/>
      <c r="L97" s="80"/>
      <c r="M97" s="79">
        <f t="shared" si="17"/>
        <v>0</v>
      </c>
    </row>
    <row r="98" spans="1:13" ht="15.75" x14ac:dyDescent="0.25">
      <c r="A98" s="402"/>
      <c r="B98" s="161" t="s">
        <v>299</v>
      </c>
      <c r="C98" s="269" t="s">
        <v>253</v>
      </c>
      <c r="D98" s="56" t="s">
        <v>49</v>
      </c>
      <c r="E98" s="295">
        <v>24.4</v>
      </c>
      <c r="F98" s="160">
        <f>F92*E98</f>
        <v>17.744167999999998</v>
      </c>
      <c r="G98" s="368"/>
      <c r="H98" s="79">
        <f t="shared" si="16"/>
        <v>0</v>
      </c>
      <c r="I98" s="80"/>
      <c r="J98" s="80"/>
      <c r="K98" s="80"/>
      <c r="L98" s="80"/>
      <c r="M98" s="79">
        <f t="shared" si="17"/>
        <v>0</v>
      </c>
    </row>
    <row r="99" spans="1:13" ht="15.75" x14ac:dyDescent="0.25">
      <c r="A99" s="403"/>
      <c r="B99" s="161"/>
      <c r="C99" s="127" t="s">
        <v>21</v>
      </c>
      <c r="D99" s="56" t="s">
        <v>20</v>
      </c>
      <c r="E99" s="295">
        <v>2.78</v>
      </c>
      <c r="F99" s="160">
        <f>E99*F92</f>
        <v>2.0216715999999999</v>
      </c>
      <c r="G99" s="368"/>
      <c r="H99" s="79">
        <f>G99*F99</f>
        <v>0</v>
      </c>
      <c r="I99" s="80"/>
      <c r="J99" s="80"/>
      <c r="K99" s="80"/>
      <c r="L99" s="80"/>
      <c r="M99" s="79">
        <f t="shared" si="17"/>
        <v>0</v>
      </c>
    </row>
    <row r="100" spans="1:13" ht="47.25" x14ac:dyDescent="0.25">
      <c r="A100" s="401">
        <v>2</v>
      </c>
      <c r="B100" s="276" t="s">
        <v>295</v>
      </c>
      <c r="C100" s="277" t="s">
        <v>117</v>
      </c>
      <c r="D100" s="158" t="s">
        <v>139</v>
      </c>
      <c r="E100" s="70"/>
      <c r="F100" s="162">
        <f>(47*0.32+66*0.24)/100</f>
        <v>0.30880000000000002</v>
      </c>
      <c r="G100" s="129"/>
      <c r="H100" s="129"/>
      <c r="I100" s="129"/>
      <c r="J100" s="129"/>
      <c r="K100" s="129"/>
      <c r="L100" s="129"/>
      <c r="M100" s="130"/>
    </row>
    <row r="101" spans="1:13" ht="15.75" x14ac:dyDescent="0.25">
      <c r="A101" s="402"/>
      <c r="B101" s="216"/>
      <c r="C101" s="275" t="s">
        <v>17</v>
      </c>
      <c r="D101" s="14" t="s">
        <v>18</v>
      </c>
      <c r="E101" s="295">
        <v>81.599999999999994</v>
      </c>
      <c r="F101" s="79">
        <f>F100*E101</f>
        <v>25.198080000000001</v>
      </c>
      <c r="G101" s="79"/>
      <c r="H101" s="82"/>
      <c r="I101" s="366"/>
      <c r="J101" s="79">
        <f>F101*I101</f>
        <v>0</v>
      </c>
      <c r="K101" s="80"/>
      <c r="L101" s="80"/>
      <c r="M101" s="79">
        <f>H101+J101+L101</f>
        <v>0</v>
      </c>
    </row>
    <row r="102" spans="1:13" ht="15.75" x14ac:dyDescent="0.25">
      <c r="A102" s="402"/>
      <c r="B102" s="216"/>
      <c r="C102" s="269" t="s">
        <v>107</v>
      </c>
      <c r="D102" s="161" t="s">
        <v>119</v>
      </c>
      <c r="E102" s="16">
        <v>3.5999999999999997E-2</v>
      </c>
      <c r="F102" s="28">
        <f>F100*E102</f>
        <v>1.11168E-2</v>
      </c>
      <c r="G102" s="131"/>
      <c r="H102" s="131"/>
      <c r="I102" s="131"/>
      <c r="J102" s="131"/>
      <c r="K102" s="369"/>
      <c r="L102" s="131">
        <f>F102*K102</f>
        <v>0</v>
      </c>
      <c r="M102" s="131">
        <f t="shared" ref="M102:M104" si="18">L102+J102+H102</f>
        <v>0</v>
      </c>
    </row>
    <row r="103" spans="1:13" ht="15.75" x14ac:dyDescent="0.25">
      <c r="A103" s="402"/>
      <c r="B103" s="161" t="s">
        <v>120</v>
      </c>
      <c r="C103" s="269" t="s">
        <v>121</v>
      </c>
      <c r="D103" s="161" t="s">
        <v>122</v>
      </c>
      <c r="E103" s="16">
        <v>25.3</v>
      </c>
      <c r="F103" s="28">
        <f>F100*E103</f>
        <v>7.8126400000000009</v>
      </c>
      <c r="G103" s="369"/>
      <c r="H103" s="131">
        <f>F103*G103</f>
        <v>0</v>
      </c>
      <c r="I103" s="131"/>
      <c r="J103" s="131"/>
      <c r="K103" s="131"/>
      <c r="L103" s="131"/>
      <c r="M103" s="131">
        <f t="shared" si="18"/>
        <v>0</v>
      </c>
    </row>
    <row r="104" spans="1:13" ht="15.75" x14ac:dyDescent="0.25">
      <c r="A104" s="402"/>
      <c r="B104" s="161" t="s">
        <v>123</v>
      </c>
      <c r="C104" s="269" t="s">
        <v>124</v>
      </c>
      <c r="D104" s="161" t="s">
        <v>122</v>
      </c>
      <c r="E104" s="16">
        <v>2.7</v>
      </c>
      <c r="F104" s="28">
        <f>F100*E104</f>
        <v>0.83376000000000006</v>
      </c>
      <c r="G104" s="369"/>
      <c r="H104" s="131">
        <f>F104*G104</f>
        <v>0</v>
      </c>
      <c r="I104" s="131"/>
      <c r="J104" s="131"/>
      <c r="K104" s="131"/>
      <c r="L104" s="131"/>
      <c r="M104" s="131">
        <f t="shared" si="18"/>
        <v>0</v>
      </c>
    </row>
    <row r="105" spans="1:13" ht="15.75" x14ac:dyDescent="0.25">
      <c r="A105" s="403"/>
      <c r="B105" s="161"/>
      <c r="C105" s="127" t="s">
        <v>21</v>
      </c>
      <c r="D105" s="56" t="s">
        <v>20</v>
      </c>
      <c r="E105" s="295">
        <v>0.19</v>
      </c>
      <c r="F105" s="79">
        <f>F100*E105</f>
        <v>5.8672000000000002E-2</v>
      </c>
      <c r="G105" s="367"/>
      <c r="H105" s="79">
        <f>G105*F105</f>
        <v>0</v>
      </c>
      <c r="I105" s="80"/>
      <c r="J105" s="79"/>
      <c r="K105" s="80"/>
      <c r="L105" s="79"/>
      <c r="M105" s="79">
        <f>G105*F105</f>
        <v>0</v>
      </c>
    </row>
    <row r="106" spans="1:13" ht="47.25" x14ac:dyDescent="0.25">
      <c r="A106" s="401">
        <v>3</v>
      </c>
      <c r="B106" s="217" t="s">
        <v>300</v>
      </c>
      <c r="C106" s="279" t="s">
        <v>125</v>
      </c>
      <c r="D106" s="134" t="s">
        <v>122</v>
      </c>
      <c r="E106" s="353"/>
      <c r="F106" s="197">
        <v>32.700000000000003</v>
      </c>
      <c r="G106" s="136"/>
      <c r="H106" s="137"/>
      <c r="I106" s="136"/>
      <c r="J106" s="138"/>
      <c r="K106" s="136"/>
      <c r="L106" s="138"/>
      <c r="M106" s="138"/>
    </row>
    <row r="107" spans="1:13" ht="15.75" x14ac:dyDescent="0.25">
      <c r="A107" s="402"/>
      <c r="B107" s="217"/>
      <c r="C107" s="275" t="s">
        <v>17</v>
      </c>
      <c r="D107" s="14" t="s">
        <v>18</v>
      </c>
      <c r="E107" s="323">
        <v>2.52E-2</v>
      </c>
      <c r="F107" s="139">
        <f>E107*F106</f>
        <v>0.82404000000000011</v>
      </c>
      <c r="G107" s="140"/>
      <c r="H107" s="91"/>
      <c r="I107" s="370"/>
      <c r="J107" s="91">
        <f>F107*I107</f>
        <v>0</v>
      </c>
      <c r="K107" s="140"/>
      <c r="L107" s="91"/>
      <c r="M107" s="91">
        <f>H107+J107+L107</f>
        <v>0</v>
      </c>
    </row>
    <row r="108" spans="1:13" ht="15.75" x14ac:dyDescent="0.25">
      <c r="A108" s="402"/>
      <c r="B108" s="217"/>
      <c r="C108" s="269" t="s">
        <v>107</v>
      </c>
      <c r="D108" s="161" t="s">
        <v>119</v>
      </c>
      <c r="E108" s="323">
        <v>1.6000000000000001E-3</v>
      </c>
      <c r="F108" s="139">
        <f>F106*E108</f>
        <v>5.2320000000000005E-2</v>
      </c>
      <c r="G108" s="140"/>
      <c r="H108" s="91"/>
      <c r="I108" s="141"/>
      <c r="J108" s="91"/>
      <c r="K108" s="371"/>
      <c r="L108" s="91">
        <f>F108*K108</f>
        <v>0</v>
      </c>
      <c r="M108" s="91">
        <f>H108+J108+L108</f>
        <v>0</v>
      </c>
    </row>
    <row r="109" spans="1:13" x14ac:dyDescent="0.25">
      <c r="A109" s="402"/>
      <c r="B109" s="282" t="s">
        <v>114</v>
      </c>
      <c r="C109" s="283" t="s">
        <v>63</v>
      </c>
      <c r="D109" s="56" t="s">
        <v>49</v>
      </c>
      <c r="E109" s="263" t="s">
        <v>111</v>
      </c>
      <c r="F109" s="28">
        <v>9.6</v>
      </c>
      <c r="G109" s="365"/>
      <c r="H109" s="69">
        <f t="shared" ref="H109:H111" si="19">F109*G109</f>
        <v>0</v>
      </c>
      <c r="I109" s="69"/>
      <c r="J109" s="69"/>
      <c r="K109" s="69"/>
      <c r="L109" s="69"/>
      <c r="M109" s="24">
        <f t="shared" ref="M109:M111" si="20">L109+J109+H109</f>
        <v>0</v>
      </c>
    </row>
    <row r="110" spans="1:13" x14ac:dyDescent="0.25">
      <c r="A110" s="402"/>
      <c r="B110" s="282" t="s">
        <v>257</v>
      </c>
      <c r="C110" s="284" t="s">
        <v>126</v>
      </c>
      <c r="D110" s="56" t="s">
        <v>49</v>
      </c>
      <c r="E110" s="263" t="s">
        <v>111</v>
      </c>
      <c r="F110" s="28">
        <v>19</v>
      </c>
      <c r="G110" s="365"/>
      <c r="H110" s="69">
        <f t="shared" si="19"/>
        <v>0</v>
      </c>
      <c r="I110" s="69"/>
      <c r="J110" s="69"/>
      <c r="K110" s="69"/>
      <c r="L110" s="69"/>
      <c r="M110" s="24">
        <f t="shared" si="20"/>
        <v>0</v>
      </c>
    </row>
    <row r="111" spans="1:13" x14ac:dyDescent="0.25">
      <c r="A111" s="403"/>
      <c r="B111" s="282" t="s">
        <v>258</v>
      </c>
      <c r="C111" s="284" t="s">
        <v>127</v>
      </c>
      <c r="D111" s="56" t="s">
        <v>49</v>
      </c>
      <c r="E111" s="263" t="s">
        <v>111</v>
      </c>
      <c r="F111" s="28">
        <v>4.0999999999999996</v>
      </c>
      <c r="G111" s="365"/>
      <c r="H111" s="69">
        <f t="shared" si="19"/>
        <v>0</v>
      </c>
      <c r="I111" s="69"/>
      <c r="J111" s="69"/>
      <c r="K111" s="69"/>
      <c r="L111" s="69"/>
      <c r="M111" s="24">
        <f t="shared" si="20"/>
        <v>0</v>
      </c>
    </row>
    <row r="112" spans="1:13" ht="63" x14ac:dyDescent="0.25">
      <c r="A112" s="401">
        <v>4</v>
      </c>
      <c r="B112" s="196" t="s">
        <v>301</v>
      </c>
      <c r="C112" s="277" t="s">
        <v>128</v>
      </c>
      <c r="D112" s="134" t="s">
        <v>136</v>
      </c>
      <c r="E112" s="354"/>
      <c r="F112" s="145">
        <f>10.8*1.1</f>
        <v>11.880000000000003</v>
      </c>
      <c r="G112" s="144"/>
      <c r="H112" s="144"/>
      <c r="I112" s="144"/>
      <c r="J112" s="144"/>
      <c r="K112" s="144"/>
      <c r="L112" s="144"/>
      <c r="M112" s="144"/>
    </row>
    <row r="113" spans="1:13" ht="15.75" x14ac:dyDescent="0.25">
      <c r="A113" s="402"/>
      <c r="B113" s="218"/>
      <c r="C113" s="286" t="s">
        <v>17</v>
      </c>
      <c r="D113" s="14" t="s">
        <v>18</v>
      </c>
      <c r="E113" s="295">
        <v>0.3024</v>
      </c>
      <c r="F113" s="79">
        <f>F112*E113</f>
        <v>3.5925120000000006</v>
      </c>
      <c r="G113" s="79"/>
      <c r="H113" s="82"/>
      <c r="I113" s="366"/>
      <c r="J113" s="79">
        <f>F113*I113</f>
        <v>0</v>
      </c>
      <c r="K113" s="80"/>
      <c r="L113" s="80"/>
      <c r="M113" s="79">
        <f>H113+J113+L113</f>
        <v>0</v>
      </c>
    </row>
    <row r="114" spans="1:13" ht="15.75" x14ac:dyDescent="0.25">
      <c r="A114" s="402"/>
      <c r="B114" s="287"/>
      <c r="C114" s="288" t="s">
        <v>107</v>
      </c>
      <c r="D114" s="161" t="s">
        <v>119</v>
      </c>
      <c r="E114" s="323">
        <v>6.4199999999999993E-2</v>
      </c>
      <c r="F114" s="139">
        <f>F112*E114</f>
        <v>0.76269600000000004</v>
      </c>
      <c r="G114" s="140"/>
      <c r="H114" s="91"/>
      <c r="I114" s="141"/>
      <c r="J114" s="91"/>
      <c r="K114" s="371"/>
      <c r="L114" s="91">
        <f>F114*K114</f>
        <v>0</v>
      </c>
      <c r="M114" s="91">
        <f>H114+J114+L114</f>
        <v>0</v>
      </c>
    </row>
    <row r="115" spans="1:13" ht="27" x14ac:dyDescent="0.25">
      <c r="A115" s="402"/>
      <c r="B115" s="289" t="s">
        <v>129</v>
      </c>
      <c r="C115" s="290" t="s">
        <v>130</v>
      </c>
      <c r="D115" s="291" t="s">
        <v>137</v>
      </c>
      <c r="E115" s="324" t="s">
        <v>111</v>
      </c>
      <c r="F115" s="155">
        <v>0.77</v>
      </c>
      <c r="G115" s="370"/>
      <c r="H115" s="91">
        <f t="shared" ref="H115:H117" si="21">F115*G115</f>
        <v>0</v>
      </c>
      <c r="I115" s="141"/>
      <c r="J115" s="91">
        <f t="shared" ref="J115:J117" si="22">F115*I115</f>
        <v>0</v>
      </c>
      <c r="K115" s="140"/>
      <c r="L115" s="91">
        <f t="shared" ref="L115:L117" si="23">F115*K115</f>
        <v>0</v>
      </c>
      <c r="M115" s="91">
        <f t="shared" ref="M115:M117" si="24">H115+J115+L115</f>
        <v>0</v>
      </c>
    </row>
    <row r="116" spans="1:13" ht="15.75" x14ac:dyDescent="0.25">
      <c r="A116" s="402"/>
      <c r="B116" s="289"/>
      <c r="C116" s="290" t="s">
        <v>131</v>
      </c>
      <c r="D116" s="291" t="s">
        <v>137</v>
      </c>
      <c r="E116" s="324"/>
      <c r="F116" s="152">
        <f>F115*0.3</f>
        <v>0.23099999999999998</v>
      </c>
      <c r="G116" s="370"/>
      <c r="H116" s="91">
        <f t="shared" si="21"/>
        <v>0</v>
      </c>
      <c r="I116" s="141"/>
      <c r="J116" s="91">
        <f t="shared" si="22"/>
        <v>0</v>
      </c>
      <c r="K116" s="140"/>
      <c r="L116" s="91">
        <f t="shared" si="23"/>
        <v>0</v>
      </c>
      <c r="M116" s="91">
        <f t="shared" si="24"/>
        <v>0</v>
      </c>
    </row>
    <row r="117" spans="1:13" x14ac:dyDescent="0.25">
      <c r="A117" s="402"/>
      <c r="B117" s="289" t="s">
        <v>132</v>
      </c>
      <c r="C117" s="290" t="s">
        <v>133</v>
      </c>
      <c r="D117" s="291" t="s">
        <v>49</v>
      </c>
      <c r="E117" s="324">
        <v>0.17699999999999999</v>
      </c>
      <c r="F117" s="152">
        <f>F112*E117</f>
        <v>2.1027600000000004</v>
      </c>
      <c r="G117" s="372"/>
      <c r="H117" s="91">
        <f t="shared" si="21"/>
        <v>0</v>
      </c>
      <c r="I117" s="141"/>
      <c r="J117" s="91">
        <f t="shared" si="22"/>
        <v>0</v>
      </c>
      <c r="K117" s="140"/>
      <c r="L117" s="91">
        <f t="shared" si="23"/>
        <v>0</v>
      </c>
      <c r="M117" s="91">
        <f t="shared" si="24"/>
        <v>0</v>
      </c>
    </row>
    <row r="118" spans="1:13" ht="15.75" x14ac:dyDescent="0.25">
      <c r="A118" s="403"/>
      <c r="B118" s="292"/>
      <c r="C118" s="127" t="s">
        <v>21</v>
      </c>
      <c r="D118" s="56" t="s">
        <v>20</v>
      </c>
      <c r="E118" s="295">
        <v>5.28E-2</v>
      </c>
      <c r="F118" s="79">
        <f>F112*E118</f>
        <v>0.62726400000000015</v>
      </c>
      <c r="G118" s="367"/>
      <c r="H118" s="79">
        <f>G118*F118</f>
        <v>0</v>
      </c>
      <c r="I118" s="80"/>
      <c r="J118" s="79"/>
      <c r="K118" s="80"/>
      <c r="L118" s="79"/>
      <c r="M118" s="79">
        <f>G118*F118</f>
        <v>0</v>
      </c>
    </row>
    <row r="119" spans="1:13" x14ac:dyDescent="0.25">
      <c r="A119" s="187"/>
      <c r="B119" s="187"/>
      <c r="C119" s="188" t="s">
        <v>134</v>
      </c>
      <c r="D119" s="187"/>
      <c r="E119" s="187"/>
      <c r="F119" s="187"/>
      <c r="G119" s="187"/>
      <c r="H119" s="199">
        <f>SUM(H93:H118)</f>
        <v>0</v>
      </c>
      <c r="I119" s="200"/>
      <c r="J119" s="199">
        <f>SUM(J93:J118)</f>
        <v>0</v>
      </c>
      <c r="K119" s="200"/>
      <c r="L119" s="199">
        <f>SUM(L93:L118)</f>
        <v>0</v>
      </c>
      <c r="M119" s="199">
        <f>SUM(M93:M118)</f>
        <v>0</v>
      </c>
    </row>
    <row r="120" spans="1:13" ht="18" x14ac:dyDescent="0.25">
      <c r="A120" s="181"/>
      <c r="B120" s="404" t="s">
        <v>147</v>
      </c>
      <c r="C120" s="404"/>
      <c r="D120" s="404"/>
      <c r="E120" s="404"/>
      <c r="F120" s="182"/>
      <c r="G120" s="183"/>
      <c r="H120" s="184"/>
      <c r="I120" s="185"/>
      <c r="J120" s="184"/>
      <c r="K120" s="183"/>
      <c r="L120" s="184"/>
      <c r="M120" s="186"/>
    </row>
    <row r="121" spans="1:13" ht="63" x14ac:dyDescent="0.25">
      <c r="A121" s="401">
        <v>1</v>
      </c>
      <c r="B121" s="265" t="s">
        <v>294</v>
      </c>
      <c r="C121" s="265" t="s">
        <v>103</v>
      </c>
      <c r="D121" s="266" t="s">
        <v>1</v>
      </c>
      <c r="E121" s="215"/>
      <c r="F121" s="268">
        <v>0.69899900000000004</v>
      </c>
      <c r="G121" s="79"/>
      <c r="H121" s="78"/>
      <c r="I121" s="80"/>
      <c r="J121" s="81"/>
      <c r="K121" s="80"/>
      <c r="L121" s="81"/>
      <c r="M121" s="79"/>
    </row>
    <row r="122" spans="1:13" ht="15.75" x14ac:dyDescent="0.25">
      <c r="A122" s="402"/>
      <c r="B122" s="161"/>
      <c r="C122" s="275" t="s">
        <v>17</v>
      </c>
      <c r="D122" s="14" t="s">
        <v>18</v>
      </c>
      <c r="E122" s="295">
        <v>64.561000000000007</v>
      </c>
      <c r="F122" s="160">
        <f>F121*E122</f>
        <v>45.128074439000009</v>
      </c>
      <c r="G122" s="79"/>
      <c r="H122" s="82"/>
      <c r="I122" s="366"/>
      <c r="J122" s="79">
        <f>F122*I122</f>
        <v>0</v>
      </c>
      <c r="K122" s="80"/>
      <c r="L122" s="80"/>
      <c r="M122" s="79">
        <f>H122+J122+L122</f>
        <v>0</v>
      </c>
    </row>
    <row r="123" spans="1:13" ht="31.5" x14ac:dyDescent="0.25">
      <c r="A123" s="402"/>
      <c r="B123" s="161" t="s">
        <v>248</v>
      </c>
      <c r="C123" s="161" t="s">
        <v>298</v>
      </c>
      <c r="D123" s="14" t="s">
        <v>106</v>
      </c>
      <c r="E123" s="295">
        <v>0.42</v>
      </c>
      <c r="F123" s="160">
        <f>F121*E123</f>
        <v>0.29357958000000001</v>
      </c>
      <c r="G123" s="80"/>
      <c r="H123" s="78"/>
      <c r="I123" s="80"/>
      <c r="J123" s="79"/>
      <c r="K123" s="367"/>
      <c r="L123" s="79">
        <f>F123*K123</f>
        <v>0</v>
      </c>
      <c r="M123" s="79">
        <f>H123+J123+L123</f>
        <v>0</v>
      </c>
    </row>
    <row r="124" spans="1:13" ht="15.75" x14ac:dyDescent="0.25">
      <c r="A124" s="402"/>
      <c r="B124" s="161"/>
      <c r="C124" s="269" t="s">
        <v>107</v>
      </c>
      <c r="D124" s="56" t="s">
        <v>20</v>
      </c>
      <c r="E124" s="295">
        <v>22.08</v>
      </c>
      <c r="F124" s="160">
        <f>E124*F121</f>
        <v>15.43389792</v>
      </c>
      <c r="G124" s="79"/>
      <c r="H124" s="80"/>
      <c r="I124" s="80"/>
      <c r="J124" s="80"/>
      <c r="K124" s="367"/>
      <c r="L124" s="79">
        <f>K124*F124</f>
        <v>0</v>
      </c>
      <c r="M124" s="79">
        <f>H124+J124+L124</f>
        <v>0</v>
      </c>
    </row>
    <row r="125" spans="1:13" ht="31.5" x14ac:dyDescent="0.25">
      <c r="A125" s="402"/>
      <c r="B125" s="161" t="s">
        <v>250</v>
      </c>
      <c r="C125" s="269" t="s">
        <v>109</v>
      </c>
      <c r="D125" s="270" t="s">
        <v>110</v>
      </c>
      <c r="E125" s="295" t="s">
        <v>111</v>
      </c>
      <c r="F125" s="160">
        <v>44</v>
      </c>
      <c r="G125" s="368"/>
      <c r="H125" s="80">
        <f t="shared" ref="H125:H127" si="25">G125*F125</f>
        <v>0</v>
      </c>
      <c r="I125" s="80"/>
      <c r="J125" s="80"/>
      <c r="K125" s="80"/>
      <c r="L125" s="80"/>
      <c r="M125" s="79">
        <f t="shared" ref="M125:M128" si="26">H125+J125+L125</f>
        <v>0</v>
      </c>
    </row>
    <row r="126" spans="1:13" ht="31.5" x14ac:dyDescent="0.25">
      <c r="A126" s="402"/>
      <c r="B126" s="161" t="s">
        <v>251</v>
      </c>
      <c r="C126" s="269" t="s">
        <v>113</v>
      </c>
      <c r="D126" s="270" t="s">
        <v>110</v>
      </c>
      <c r="E126" s="295" t="s">
        <v>111</v>
      </c>
      <c r="F126" s="160">
        <v>65</v>
      </c>
      <c r="G126" s="368"/>
      <c r="H126" s="80">
        <f t="shared" si="25"/>
        <v>0</v>
      </c>
      <c r="I126" s="80"/>
      <c r="J126" s="80"/>
      <c r="K126" s="80"/>
      <c r="L126" s="80"/>
      <c r="M126" s="79">
        <f t="shared" si="26"/>
        <v>0</v>
      </c>
    </row>
    <row r="127" spans="1:13" ht="15.75" x14ac:dyDescent="0.25">
      <c r="A127" s="402"/>
      <c r="B127" s="161" t="s">
        <v>299</v>
      </c>
      <c r="C127" s="269" t="s">
        <v>253</v>
      </c>
      <c r="D127" s="56" t="s">
        <v>49</v>
      </c>
      <c r="E127" s="295">
        <v>24.4</v>
      </c>
      <c r="F127" s="160">
        <f>F121*E127</f>
        <v>17.055575600000001</v>
      </c>
      <c r="G127" s="368"/>
      <c r="H127" s="79">
        <f t="shared" si="25"/>
        <v>0</v>
      </c>
      <c r="I127" s="80"/>
      <c r="J127" s="80"/>
      <c r="K127" s="80"/>
      <c r="L127" s="80"/>
      <c r="M127" s="79">
        <f t="shared" si="26"/>
        <v>0</v>
      </c>
    </row>
    <row r="128" spans="1:13" ht="15.75" x14ac:dyDescent="0.25">
      <c r="A128" s="403"/>
      <c r="B128" s="161"/>
      <c r="C128" s="127" t="s">
        <v>21</v>
      </c>
      <c r="D128" s="56" t="s">
        <v>20</v>
      </c>
      <c r="E128" s="295">
        <v>2.78</v>
      </c>
      <c r="F128" s="160">
        <f>E128*F121</f>
        <v>1.94321722</v>
      </c>
      <c r="G128" s="368"/>
      <c r="H128" s="79">
        <f>G128*F128</f>
        <v>0</v>
      </c>
      <c r="I128" s="80"/>
      <c r="J128" s="80"/>
      <c r="K128" s="80"/>
      <c r="L128" s="80"/>
      <c r="M128" s="79">
        <f t="shared" si="26"/>
        <v>0</v>
      </c>
    </row>
    <row r="129" spans="1:13" ht="47.25" x14ac:dyDescent="0.25">
      <c r="A129" s="401">
        <v>2</v>
      </c>
      <c r="B129" s="276" t="s">
        <v>295</v>
      </c>
      <c r="C129" s="277" t="s">
        <v>117</v>
      </c>
      <c r="D129" s="158" t="s">
        <v>139</v>
      </c>
      <c r="E129" s="70"/>
      <c r="F129" s="162">
        <f>0.2968</f>
        <v>0.29680000000000001</v>
      </c>
      <c r="G129" s="129"/>
      <c r="H129" s="129"/>
      <c r="I129" s="129"/>
      <c r="J129" s="129"/>
      <c r="K129" s="129"/>
      <c r="L129" s="129"/>
      <c r="M129" s="130"/>
    </row>
    <row r="130" spans="1:13" ht="15.75" x14ac:dyDescent="0.25">
      <c r="A130" s="402"/>
      <c r="B130" s="216"/>
      <c r="C130" s="275" t="s">
        <v>17</v>
      </c>
      <c r="D130" s="14" t="s">
        <v>18</v>
      </c>
      <c r="E130" s="295">
        <v>81.599999999999994</v>
      </c>
      <c r="F130" s="160">
        <f>F129*E130</f>
        <v>24.218879999999999</v>
      </c>
      <c r="G130" s="79"/>
      <c r="H130" s="82"/>
      <c r="I130" s="366"/>
      <c r="J130" s="79">
        <f>F130*I130</f>
        <v>0</v>
      </c>
      <c r="K130" s="80"/>
      <c r="L130" s="80"/>
      <c r="M130" s="79">
        <f>H130+J130+L130</f>
        <v>0</v>
      </c>
    </row>
    <row r="131" spans="1:13" ht="15.75" x14ac:dyDescent="0.25">
      <c r="A131" s="402"/>
      <c r="B131" s="216"/>
      <c r="C131" s="269" t="s">
        <v>107</v>
      </c>
      <c r="D131" s="161" t="s">
        <v>119</v>
      </c>
      <c r="E131" s="16">
        <v>3.5999999999999997E-2</v>
      </c>
      <c r="F131" s="15">
        <f>F129*E131</f>
        <v>1.06848E-2</v>
      </c>
      <c r="G131" s="131"/>
      <c r="H131" s="131"/>
      <c r="I131" s="131"/>
      <c r="J131" s="131"/>
      <c r="K131" s="369"/>
      <c r="L131" s="131">
        <f>F131*K131</f>
        <v>0</v>
      </c>
      <c r="M131" s="131">
        <f t="shared" ref="M131:M133" si="27">L131+J131+H131</f>
        <v>0</v>
      </c>
    </row>
    <row r="132" spans="1:13" ht="15.75" x14ac:dyDescent="0.25">
      <c r="A132" s="402"/>
      <c r="B132" s="161" t="s">
        <v>120</v>
      </c>
      <c r="C132" s="269" t="s">
        <v>121</v>
      </c>
      <c r="D132" s="161" t="s">
        <v>122</v>
      </c>
      <c r="E132" s="16">
        <v>25.3</v>
      </c>
      <c r="F132" s="15">
        <f>F129*E132</f>
        <v>7.5090400000000006</v>
      </c>
      <c r="G132" s="369"/>
      <c r="H132" s="131">
        <f>F132*G132</f>
        <v>0</v>
      </c>
      <c r="I132" s="131"/>
      <c r="J132" s="131"/>
      <c r="K132" s="131"/>
      <c r="L132" s="131"/>
      <c r="M132" s="131">
        <f t="shared" si="27"/>
        <v>0</v>
      </c>
    </row>
    <row r="133" spans="1:13" ht="15.75" x14ac:dyDescent="0.25">
      <c r="A133" s="402"/>
      <c r="B133" s="161" t="s">
        <v>123</v>
      </c>
      <c r="C133" s="269" t="s">
        <v>124</v>
      </c>
      <c r="D133" s="161" t="s">
        <v>122</v>
      </c>
      <c r="E133" s="16">
        <v>2.7</v>
      </c>
      <c r="F133" s="15">
        <f>F129*E133</f>
        <v>0.80136000000000007</v>
      </c>
      <c r="G133" s="369"/>
      <c r="H133" s="131">
        <f>F133*G133</f>
        <v>0</v>
      </c>
      <c r="I133" s="131"/>
      <c r="J133" s="131"/>
      <c r="K133" s="131"/>
      <c r="L133" s="131"/>
      <c r="M133" s="131">
        <f t="shared" si="27"/>
        <v>0</v>
      </c>
    </row>
    <row r="134" spans="1:13" ht="15.75" x14ac:dyDescent="0.25">
      <c r="A134" s="403"/>
      <c r="B134" s="161"/>
      <c r="C134" s="127" t="s">
        <v>21</v>
      </c>
      <c r="D134" s="56" t="s">
        <v>20</v>
      </c>
      <c r="E134" s="295">
        <v>0.19</v>
      </c>
      <c r="F134" s="160">
        <f>F129*E134</f>
        <v>5.6392000000000005E-2</v>
      </c>
      <c r="G134" s="367"/>
      <c r="H134" s="79">
        <f>G134*F134</f>
        <v>0</v>
      </c>
      <c r="I134" s="80"/>
      <c r="J134" s="79"/>
      <c r="K134" s="80"/>
      <c r="L134" s="79"/>
      <c r="M134" s="79">
        <f>G134*F134</f>
        <v>0</v>
      </c>
    </row>
    <row r="135" spans="1:13" ht="47.25" x14ac:dyDescent="0.25">
      <c r="A135" s="401">
        <v>3</v>
      </c>
      <c r="B135" s="217" t="s">
        <v>300</v>
      </c>
      <c r="C135" s="279" t="s">
        <v>125</v>
      </c>
      <c r="D135" s="134" t="s">
        <v>122</v>
      </c>
      <c r="E135" s="353"/>
      <c r="F135" s="197">
        <v>32.700000000000003</v>
      </c>
      <c r="G135" s="136"/>
      <c r="H135" s="137"/>
      <c r="I135" s="136"/>
      <c r="J135" s="138"/>
      <c r="K135" s="136"/>
      <c r="L135" s="138"/>
      <c r="M135" s="138"/>
    </row>
    <row r="136" spans="1:13" ht="15.75" x14ac:dyDescent="0.25">
      <c r="A136" s="402"/>
      <c r="B136" s="217"/>
      <c r="C136" s="275" t="s">
        <v>17</v>
      </c>
      <c r="D136" s="14" t="s">
        <v>18</v>
      </c>
      <c r="E136" s="323">
        <v>2.52E-2</v>
      </c>
      <c r="F136" s="139">
        <f>E136*F135</f>
        <v>0.82404000000000011</v>
      </c>
      <c r="G136" s="140"/>
      <c r="H136" s="91"/>
      <c r="I136" s="370"/>
      <c r="J136" s="91">
        <f>F136*I136</f>
        <v>0</v>
      </c>
      <c r="K136" s="140"/>
      <c r="L136" s="91"/>
      <c r="M136" s="91">
        <f>H136+J136+L136</f>
        <v>0</v>
      </c>
    </row>
    <row r="137" spans="1:13" ht="15.75" x14ac:dyDescent="0.25">
      <c r="A137" s="402"/>
      <c r="B137" s="217"/>
      <c r="C137" s="269" t="s">
        <v>107</v>
      </c>
      <c r="D137" s="161" t="s">
        <v>119</v>
      </c>
      <c r="E137" s="323">
        <v>1.6000000000000001E-3</v>
      </c>
      <c r="F137" s="139">
        <f>F135*E137</f>
        <v>5.2320000000000005E-2</v>
      </c>
      <c r="G137" s="140"/>
      <c r="H137" s="91"/>
      <c r="I137" s="141"/>
      <c r="J137" s="91"/>
      <c r="K137" s="371"/>
      <c r="L137" s="91">
        <f>F137*K137</f>
        <v>0</v>
      </c>
      <c r="M137" s="91">
        <f>H137+J137+L137</f>
        <v>0</v>
      </c>
    </row>
    <row r="138" spans="1:13" x14ac:dyDescent="0.25">
      <c r="A138" s="402"/>
      <c r="B138" s="282" t="s">
        <v>114</v>
      </c>
      <c r="C138" s="283" t="s">
        <v>63</v>
      </c>
      <c r="D138" s="56" t="s">
        <v>49</v>
      </c>
      <c r="E138" s="263" t="s">
        <v>111</v>
      </c>
      <c r="F138" s="15">
        <v>9.6</v>
      </c>
      <c r="G138" s="365"/>
      <c r="H138" s="24">
        <f t="shared" ref="H138:H140" si="28">F138*G138</f>
        <v>0</v>
      </c>
      <c r="I138" s="69"/>
      <c r="J138" s="69"/>
      <c r="K138" s="69"/>
      <c r="L138" s="69"/>
      <c r="M138" s="24">
        <f t="shared" ref="M138:M140" si="29">L138+J138+H138</f>
        <v>0</v>
      </c>
    </row>
    <row r="139" spans="1:13" x14ac:dyDescent="0.25">
      <c r="A139" s="402"/>
      <c r="B139" s="282" t="s">
        <v>257</v>
      </c>
      <c r="C139" s="284" t="s">
        <v>126</v>
      </c>
      <c r="D139" s="56" t="s">
        <v>49</v>
      </c>
      <c r="E139" s="263" t="s">
        <v>111</v>
      </c>
      <c r="F139" s="15">
        <v>19</v>
      </c>
      <c r="G139" s="365"/>
      <c r="H139" s="69">
        <f t="shared" si="28"/>
        <v>0</v>
      </c>
      <c r="I139" s="69"/>
      <c r="J139" s="69"/>
      <c r="K139" s="69"/>
      <c r="L139" s="69"/>
      <c r="M139" s="24">
        <f t="shared" si="29"/>
        <v>0</v>
      </c>
    </row>
    <row r="140" spans="1:13" x14ac:dyDescent="0.25">
      <c r="A140" s="403"/>
      <c r="B140" s="282" t="s">
        <v>258</v>
      </c>
      <c r="C140" s="284" t="s">
        <v>127</v>
      </c>
      <c r="D140" s="56" t="s">
        <v>49</v>
      </c>
      <c r="E140" s="263" t="s">
        <v>111</v>
      </c>
      <c r="F140" s="15">
        <v>4.0999999999999996</v>
      </c>
      <c r="G140" s="365"/>
      <c r="H140" s="69">
        <f t="shared" si="28"/>
        <v>0</v>
      </c>
      <c r="I140" s="69"/>
      <c r="J140" s="69"/>
      <c r="K140" s="69"/>
      <c r="L140" s="69"/>
      <c r="M140" s="24">
        <f t="shared" si="29"/>
        <v>0</v>
      </c>
    </row>
    <row r="141" spans="1:13" ht="63" x14ac:dyDescent="0.25">
      <c r="A141" s="401">
        <v>4</v>
      </c>
      <c r="B141" s="196" t="s">
        <v>301</v>
      </c>
      <c r="C141" s="277" t="s">
        <v>128</v>
      </c>
      <c r="D141" s="134" t="s">
        <v>136</v>
      </c>
      <c r="E141" s="354"/>
      <c r="F141" s="201">
        <f>10.2*1.1</f>
        <v>11.22</v>
      </c>
      <c r="G141" s="144"/>
      <c r="H141" s="144"/>
      <c r="I141" s="144"/>
      <c r="J141" s="144"/>
      <c r="K141" s="144"/>
      <c r="L141" s="144"/>
      <c r="M141" s="144"/>
    </row>
    <row r="142" spans="1:13" ht="15.75" x14ac:dyDescent="0.25">
      <c r="A142" s="402"/>
      <c r="B142" s="218"/>
      <c r="C142" s="286" t="s">
        <v>17</v>
      </c>
      <c r="D142" s="14" t="s">
        <v>18</v>
      </c>
      <c r="E142" s="295">
        <v>0.3024</v>
      </c>
      <c r="F142" s="160">
        <f>F141*E142</f>
        <v>3.3929280000000004</v>
      </c>
      <c r="G142" s="79"/>
      <c r="H142" s="82"/>
      <c r="I142" s="366"/>
      <c r="J142" s="79">
        <f>F142*I142</f>
        <v>0</v>
      </c>
      <c r="K142" s="80"/>
      <c r="L142" s="80"/>
      <c r="M142" s="79">
        <f>H142+J142+L142</f>
        <v>0</v>
      </c>
    </row>
    <row r="143" spans="1:13" ht="15.75" x14ac:dyDescent="0.25">
      <c r="A143" s="402"/>
      <c r="B143" s="287"/>
      <c r="C143" s="288" t="s">
        <v>107</v>
      </c>
      <c r="D143" s="161" t="s">
        <v>119</v>
      </c>
      <c r="E143" s="323">
        <v>6.4000000000000001E-2</v>
      </c>
      <c r="F143" s="139">
        <f>F141*E143</f>
        <v>0.71808000000000005</v>
      </c>
      <c r="G143" s="140"/>
      <c r="H143" s="91"/>
      <c r="I143" s="141"/>
      <c r="J143" s="91"/>
      <c r="K143" s="371"/>
      <c r="L143" s="91">
        <f>F143*K143</f>
        <v>0</v>
      </c>
      <c r="M143" s="91">
        <f>H143+J143+L143</f>
        <v>0</v>
      </c>
    </row>
    <row r="144" spans="1:13" ht="27" x14ac:dyDescent="0.25">
      <c r="A144" s="402"/>
      <c r="B144" s="289" t="s">
        <v>129</v>
      </c>
      <c r="C144" s="290" t="s">
        <v>130</v>
      </c>
      <c r="D144" s="291" t="s">
        <v>137</v>
      </c>
      <c r="E144" s="324" t="s">
        <v>111</v>
      </c>
      <c r="F144" s="155">
        <v>0.73</v>
      </c>
      <c r="G144" s="370"/>
      <c r="H144" s="91">
        <f t="shared" ref="H144:H146" si="30">F144*G144</f>
        <v>0</v>
      </c>
      <c r="I144" s="141"/>
      <c r="J144" s="91"/>
      <c r="K144" s="140"/>
      <c r="L144" s="91"/>
      <c r="M144" s="91">
        <f t="shared" ref="M144:M146" si="31">H144+J144+L144</f>
        <v>0</v>
      </c>
    </row>
    <row r="145" spans="1:13" ht="15.75" x14ac:dyDescent="0.25">
      <c r="A145" s="402"/>
      <c r="B145" s="289"/>
      <c r="C145" s="290" t="s">
        <v>131</v>
      </c>
      <c r="D145" s="291" t="s">
        <v>137</v>
      </c>
      <c r="E145" s="324"/>
      <c r="F145" s="155">
        <f>F144*0.3</f>
        <v>0.219</v>
      </c>
      <c r="G145" s="370"/>
      <c r="H145" s="91">
        <f t="shared" si="30"/>
        <v>0</v>
      </c>
      <c r="I145" s="141"/>
      <c r="J145" s="91"/>
      <c r="K145" s="140"/>
      <c r="L145" s="91"/>
      <c r="M145" s="91">
        <f t="shared" si="31"/>
        <v>0</v>
      </c>
    </row>
    <row r="146" spans="1:13" x14ac:dyDescent="0.25">
      <c r="A146" s="402"/>
      <c r="B146" s="289" t="s">
        <v>132</v>
      </c>
      <c r="C146" s="290" t="s">
        <v>133</v>
      </c>
      <c r="D146" s="291" t="s">
        <v>49</v>
      </c>
      <c r="E146" s="324">
        <v>0.17701800000000001</v>
      </c>
      <c r="F146" s="155">
        <f>F141*E146</f>
        <v>1.9861419600000003</v>
      </c>
      <c r="G146" s="372"/>
      <c r="H146" s="91">
        <f t="shared" si="30"/>
        <v>0</v>
      </c>
      <c r="I146" s="141"/>
      <c r="J146" s="91"/>
      <c r="K146" s="140"/>
      <c r="L146" s="91"/>
      <c r="M146" s="91">
        <f t="shared" si="31"/>
        <v>0</v>
      </c>
    </row>
    <row r="147" spans="1:13" ht="15.75" x14ac:dyDescent="0.25">
      <c r="A147" s="403"/>
      <c r="B147" s="292"/>
      <c r="C147" s="127" t="s">
        <v>21</v>
      </c>
      <c r="D147" s="56" t="s">
        <v>20</v>
      </c>
      <c r="E147" s="295">
        <v>5.28E-2</v>
      </c>
      <c r="F147" s="160">
        <f>F141*E147</f>
        <v>0.59241600000000005</v>
      </c>
      <c r="G147" s="367"/>
      <c r="H147" s="79">
        <f>G147*F147</f>
        <v>0</v>
      </c>
      <c r="I147" s="80"/>
      <c r="J147" s="79"/>
      <c r="K147" s="80"/>
      <c r="L147" s="79"/>
      <c r="M147" s="79">
        <f>G147*F147</f>
        <v>0</v>
      </c>
    </row>
    <row r="148" spans="1:13" x14ac:dyDescent="0.25">
      <c r="A148" s="202"/>
      <c r="B148" s="202"/>
      <c r="C148" s="203" t="s">
        <v>140</v>
      </c>
      <c r="D148" s="202"/>
      <c r="E148" s="202"/>
      <c r="F148" s="202"/>
      <c r="G148" s="202"/>
      <c r="H148" s="193">
        <f>SUM(H122:H147)</f>
        <v>0</v>
      </c>
      <c r="I148" s="204"/>
      <c r="J148" s="193">
        <f>SUM(J122:J147)</f>
        <v>0</v>
      </c>
      <c r="K148" s="204"/>
      <c r="L148" s="193">
        <f>SUM(L122:L147)</f>
        <v>0</v>
      </c>
      <c r="M148" s="193">
        <f>SUM(M122:M147)</f>
        <v>0</v>
      </c>
    </row>
    <row r="149" spans="1:13" x14ac:dyDescent="0.25">
      <c r="A149" s="117"/>
      <c r="B149" s="118"/>
      <c r="C149" s="119" t="s">
        <v>141</v>
      </c>
      <c r="D149" s="120"/>
      <c r="E149" s="120"/>
      <c r="F149" s="121"/>
      <c r="G149" s="122"/>
      <c r="H149" s="206">
        <f>H148+H119+H90</f>
        <v>0</v>
      </c>
      <c r="I149" s="206"/>
      <c r="J149" s="206">
        <f>J148+J119+J90</f>
        <v>0</v>
      </c>
      <c r="K149" s="206"/>
      <c r="L149" s="206">
        <f>L148+L119+L90</f>
        <v>0</v>
      </c>
      <c r="M149" s="206">
        <f>M148+M119+M90</f>
        <v>0</v>
      </c>
    </row>
    <row r="150" spans="1:13" ht="30" x14ac:dyDescent="0.25">
      <c r="A150" s="317"/>
      <c r="B150" s="318"/>
      <c r="C150" s="31" t="s">
        <v>260</v>
      </c>
      <c r="D150" s="26"/>
      <c r="E150" s="26"/>
      <c r="F150" s="28"/>
      <c r="G150" s="87"/>
      <c r="H150" s="319">
        <f>H149-H151</f>
        <v>0</v>
      </c>
      <c r="I150" s="319"/>
      <c r="J150" s="319">
        <f t="shared" ref="J150:L150" si="32">J149-J151</f>
        <v>0</v>
      </c>
      <c r="K150" s="319"/>
      <c r="L150" s="319">
        <f t="shared" si="32"/>
        <v>0</v>
      </c>
      <c r="M150" s="319">
        <f>L150+J150+H150</f>
        <v>0</v>
      </c>
    </row>
    <row r="151" spans="1:13" ht="30" x14ac:dyDescent="0.25">
      <c r="A151" s="317"/>
      <c r="B151" s="318"/>
      <c r="C151" s="31" t="s">
        <v>261</v>
      </c>
      <c r="D151" s="26"/>
      <c r="E151" s="26"/>
      <c r="F151" s="28"/>
      <c r="G151" s="87"/>
      <c r="H151" s="422"/>
      <c r="I151" s="319"/>
      <c r="J151" s="422"/>
      <c r="K151" s="319"/>
      <c r="L151" s="422"/>
      <c r="M151" s="319">
        <f>L151+J151+H151</f>
        <v>0</v>
      </c>
    </row>
    <row r="152" spans="1:13" ht="30" x14ac:dyDescent="0.25">
      <c r="A152" s="86"/>
      <c r="B152" s="89"/>
      <c r="C152" s="95" t="s">
        <v>84</v>
      </c>
      <c r="D152" s="90"/>
      <c r="E152" s="90"/>
      <c r="F152" s="90">
        <v>0.04</v>
      </c>
      <c r="G152" s="87"/>
      <c r="H152" s="91"/>
      <c r="I152" s="88"/>
      <c r="J152" s="91"/>
      <c r="K152" s="87"/>
      <c r="L152" s="91"/>
      <c r="M152" s="156">
        <f>F152*H149</f>
        <v>0</v>
      </c>
    </row>
    <row r="153" spans="1:13" x14ac:dyDescent="0.25">
      <c r="A153" s="86"/>
      <c r="B153" s="92"/>
      <c r="C153" s="9" t="s">
        <v>11</v>
      </c>
      <c r="D153" s="93"/>
      <c r="E153" s="93"/>
      <c r="F153" s="90"/>
      <c r="G153" s="87"/>
      <c r="H153" s="91"/>
      <c r="I153" s="88"/>
      <c r="J153" s="91"/>
      <c r="K153" s="87"/>
      <c r="L153" s="91"/>
      <c r="M153" s="208">
        <f>M152+M149</f>
        <v>0</v>
      </c>
    </row>
    <row r="154" spans="1:13" ht="30" x14ac:dyDescent="0.25">
      <c r="A154" s="86"/>
      <c r="B154" s="92"/>
      <c r="C154" s="95" t="s">
        <v>262</v>
      </c>
      <c r="D154" s="93"/>
      <c r="E154" s="93"/>
      <c r="F154" s="90">
        <v>0.1</v>
      </c>
      <c r="G154" s="87"/>
      <c r="H154" s="91"/>
      <c r="I154" s="88"/>
      <c r="J154" s="91"/>
      <c r="K154" s="87"/>
      <c r="L154" s="91"/>
      <c r="M154" s="156">
        <f>M150*F154</f>
        <v>0</v>
      </c>
    </row>
    <row r="155" spans="1:13" x14ac:dyDescent="0.25">
      <c r="A155" s="86"/>
      <c r="B155" s="94"/>
      <c r="C155" s="95" t="s">
        <v>85</v>
      </c>
      <c r="D155" s="90"/>
      <c r="E155" s="90"/>
      <c r="F155" s="90">
        <v>0.08</v>
      </c>
      <c r="G155" s="94"/>
      <c r="H155" s="94"/>
      <c r="I155" s="94"/>
      <c r="J155" s="94"/>
      <c r="K155" s="94"/>
      <c r="L155" s="94"/>
      <c r="M155" s="157">
        <f>M151*F155</f>
        <v>0</v>
      </c>
    </row>
    <row r="156" spans="1:13" x14ac:dyDescent="0.25">
      <c r="A156" s="86"/>
      <c r="B156" s="94"/>
      <c r="C156" s="9" t="s">
        <v>11</v>
      </c>
      <c r="D156" s="93"/>
      <c r="E156" s="93"/>
      <c r="F156" s="90"/>
      <c r="G156" s="94"/>
      <c r="H156" s="94"/>
      <c r="I156" s="94"/>
      <c r="J156" s="94"/>
      <c r="K156" s="94"/>
      <c r="L156" s="94"/>
      <c r="M156" s="96">
        <f>SUM(M153:M155)</f>
        <v>0</v>
      </c>
    </row>
    <row r="157" spans="1:13" x14ac:dyDescent="0.25">
      <c r="A157" s="86"/>
      <c r="B157" s="94"/>
      <c r="C157" s="95" t="s">
        <v>86</v>
      </c>
      <c r="D157" s="90"/>
      <c r="E157" s="90"/>
      <c r="F157" s="90">
        <v>0.08</v>
      </c>
      <c r="G157" s="94"/>
      <c r="H157" s="94"/>
      <c r="I157" s="94"/>
      <c r="J157" s="94"/>
      <c r="K157" s="94"/>
      <c r="L157" s="94"/>
      <c r="M157" s="157">
        <f>M156*F157</f>
        <v>0</v>
      </c>
    </row>
    <row r="158" spans="1:13" x14ac:dyDescent="0.25">
      <c r="A158" s="86"/>
      <c r="B158" s="94"/>
      <c r="C158" s="9" t="s">
        <v>11</v>
      </c>
      <c r="D158" s="93"/>
      <c r="E158" s="93"/>
      <c r="F158" s="90"/>
      <c r="G158" s="94"/>
      <c r="H158" s="94"/>
      <c r="I158" s="94"/>
      <c r="J158" s="94"/>
      <c r="K158" s="94"/>
      <c r="L158" s="94"/>
      <c r="M158" s="96">
        <f>M156+M157</f>
        <v>0</v>
      </c>
    </row>
    <row r="159" spans="1:13" x14ac:dyDescent="0.25">
      <c r="M159" s="97"/>
    </row>
    <row r="160" spans="1:13" ht="15.75" x14ac:dyDescent="0.25">
      <c r="C160" s="257"/>
      <c r="D160" s="374"/>
      <c r="E160" s="374"/>
      <c r="F160" s="374"/>
      <c r="M160" s="97"/>
    </row>
  </sheetData>
  <mergeCells count="45">
    <mergeCell ref="D160:F160"/>
    <mergeCell ref="B120:E120"/>
    <mergeCell ref="A141:A147"/>
    <mergeCell ref="A135:A140"/>
    <mergeCell ref="A129:A134"/>
    <mergeCell ref="A121:A128"/>
    <mergeCell ref="A112:A118"/>
    <mergeCell ref="A106:A111"/>
    <mergeCell ref="A100:A105"/>
    <mergeCell ref="A92:A99"/>
    <mergeCell ref="B8:E8"/>
    <mergeCell ref="B91:E91"/>
    <mergeCell ref="A9:A11"/>
    <mergeCell ref="A15:A16"/>
    <mergeCell ref="A23:A24"/>
    <mergeCell ref="A25:A26"/>
    <mergeCell ref="A27:A28"/>
    <mergeCell ref="A12:A14"/>
    <mergeCell ref="A17:A19"/>
    <mergeCell ref="A20:A22"/>
    <mergeCell ref="A29:A30"/>
    <mergeCell ref="A31:A32"/>
    <mergeCell ref="A1:M1"/>
    <mergeCell ref="A2:M2"/>
    <mergeCell ref="A3:M3"/>
    <mergeCell ref="A4:M4"/>
    <mergeCell ref="A5:A6"/>
    <mergeCell ref="B5:B6"/>
    <mergeCell ref="C5:C6"/>
    <mergeCell ref="D5:D6"/>
    <mergeCell ref="E5:F5"/>
    <mergeCell ref="G5:H5"/>
    <mergeCell ref="I5:J5"/>
    <mergeCell ref="K5:L5"/>
    <mergeCell ref="M5:M6"/>
    <mergeCell ref="A33:A36"/>
    <mergeCell ref="A37:A48"/>
    <mergeCell ref="A49:A52"/>
    <mergeCell ref="A81:A85"/>
    <mergeCell ref="A86:A89"/>
    <mergeCell ref="A53:A58"/>
    <mergeCell ref="A59:A61"/>
    <mergeCell ref="A62:A65"/>
    <mergeCell ref="A66:A73"/>
    <mergeCell ref="A74:A80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6"/>
  <sheetViews>
    <sheetView view="pageBreakPreview" topLeftCell="A139" zoomScaleNormal="100" zoomScaleSheetLayoutView="100" workbookViewId="0">
      <selection activeCell="J151" sqref="J151"/>
    </sheetView>
  </sheetViews>
  <sheetFormatPr defaultRowHeight="15" x14ac:dyDescent="0.25"/>
  <cols>
    <col min="1" max="1" width="3" bestFit="1" customWidth="1"/>
    <col min="2" max="2" width="9" customWidth="1"/>
    <col min="3" max="3" width="31.28515625" customWidth="1"/>
    <col min="4" max="4" width="8.28515625" customWidth="1"/>
    <col min="5" max="5" width="7.42578125" bestFit="1" customWidth="1"/>
    <col min="6" max="6" width="9.28515625" bestFit="1" customWidth="1"/>
    <col min="7" max="7" width="7.42578125" bestFit="1" customWidth="1"/>
    <col min="8" max="8" width="8.7109375" customWidth="1"/>
    <col min="9" max="9" width="7.28515625" bestFit="1" customWidth="1"/>
    <col min="10" max="10" width="10.28515625" bestFit="1" customWidth="1"/>
    <col min="12" max="12" width="7.7109375" style="103" customWidth="1"/>
    <col min="13" max="13" width="10.140625" customWidth="1"/>
  </cols>
  <sheetData>
    <row r="1" spans="1:13" ht="40.15" customHeight="1" x14ac:dyDescent="0.25">
      <c r="A1" s="392" t="s">
        <v>2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</row>
    <row r="2" spans="1:13" ht="18" x14ac:dyDescent="0.25">
      <c r="A2" s="394" t="s">
        <v>174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</row>
    <row r="3" spans="1:13" ht="18" x14ac:dyDescent="0.25">
      <c r="A3" s="395" t="s">
        <v>214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</row>
    <row r="4" spans="1:13" ht="14.45" customHeight="1" x14ac:dyDescent="0.25">
      <c r="A4" s="409"/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</row>
    <row r="5" spans="1:13" ht="36.6" customHeight="1" x14ac:dyDescent="0.25">
      <c r="A5" s="396" t="s">
        <v>3</v>
      </c>
      <c r="B5" s="397" t="s">
        <v>4</v>
      </c>
      <c r="C5" s="397" t="s">
        <v>5</v>
      </c>
      <c r="D5" s="399" t="s">
        <v>6</v>
      </c>
      <c r="E5" s="399" t="s">
        <v>7</v>
      </c>
      <c r="F5" s="399"/>
      <c r="G5" s="398" t="s">
        <v>8</v>
      </c>
      <c r="H5" s="398"/>
      <c r="I5" s="400" t="s">
        <v>9</v>
      </c>
      <c r="J5" s="400"/>
      <c r="K5" s="397" t="s">
        <v>10</v>
      </c>
      <c r="L5" s="398"/>
      <c r="M5" s="398" t="s">
        <v>11</v>
      </c>
    </row>
    <row r="6" spans="1:13" ht="52.9" customHeight="1" x14ac:dyDescent="0.25">
      <c r="A6" s="396"/>
      <c r="B6" s="397"/>
      <c r="C6" s="398"/>
      <c r="D6" s="399"/>
      <c r="E6" s="2" t="s">
        <v>12</v>
      </c>
      <c r="F6" s="3" t="s">
        <v>13</v>
      </c>
      <c r="G6" s="4" t="s">
        <v>14</v>
      </c>
      <c r="H6" s="5" t="s">
        <v>11</v>
      </c>
      <c r="I6" s="4" t="s">
        <v>14</v>
      </c>
      <c r="J6" s="5" t="s">
        <v>11</v>
      </c>
      <c r="K6" s="4" t="s">
        <v>14</v>
      </c>
      <c r="L6" s="15" t="s">
        <v>11</v>
      </c>
      <c r="M6" s="398"/>
    </row>
    <row r="7" spans="1:13" ht="19.5" customHeight="1" x14ac:dyDescent="0.25">
      <c r="A7" s="106">
        <v>1</v>
      </c>
      <c r="B7" s="105">
        <v>2</v>
      </c>
      <c r="C7" s="106">
        <v>3</v>
      </c>
      <c r="D7" s="105">
        <v>4</v>
      </c>
      <c r="E7" s="106">
        <v>5</v>
      </c>
      <c r="F7" s="105">
        <v>6</v>
      </c>
      <c r="G7" s="106">
        <v>7</v>
      </c>
      <c r="H7" s="105">
        <v>8</v>
      </c>
      <c r="I7" s="106">
        <v>9</v>
      </c>
      <c r="J7" s="105">
        <v>10</v>
      </c>
      <c r="K7" s="106">
        <v>11</v>
      </c>
      <c r="L7" s="341">
        <v>12</v>
      </c>
      <c r="M7" s="106">
        <v>13</v>
      </c>
    </row>
    <row r="8" spans="1:13" ht="19.5" customHeight="1" x14ac:dyDescent="0.25">
      <c r="A8" s="113"/>
      <c r="B8" s="404" t="s">
        <v>101</v>
      </c>
      <c r="C8" s="404"/>
      <c r="D8" s="404"/>
      <c r="E8" s="404"/>
      <c r="F8" s="114"/>
      <c r="G8" s="115"/>
      <c r="H8" s="114"/>
      <c r="I8" s="115"/>
      <c r="J8" s="114"/>
      <c r="K8" s="115"/>
      <c r="L8" s="342"/>
      <c r="M8" s="116"/>
    </row>
    <row r="9" spans="1:13" ht="45" x14ac:dyDescent="0.25">
      <c r="A9" s="406">
        <v>1</v>
      </c>
      <c r="B9" s="9" t="s">
        <v>224</v>
      </c>
      <c r="C9" s="10" t="s">
        <v>142</v>
      </c>
      <c r="D9" s="308" t="s">
        <v>16</v>
      </c>
      <c r="E9" s="308"/>
      <c r="F9" s="162">
        <v>2.8</v>
      </c>
      <c r="G9" s="11"/>
      <c r="H9" s="7"/>
      <c r="I9" s="8"/>
      <c r="J9" s="7"/>
      <c r="K9" s="8"/>
      <c r="L9" s="211"/>
      <c r="M9" s="8"/>
    </row>
    <row r="10" spans="1:13" x14ac:dyDescent="0.25">
      <c r="A10" s="405"/>
      <c r="B10" s="12"/>
      <c r="C10" s="13" t="s">
        <v>17</v>
      </c>
      <c r="D10" s="14" t="s">
        <v>18</v>
      </c>
      <c r="E10" s="15">
        <v>17.2</v>
      </c>
      <c r="F10" s="15">
        <f>F9*E10</f>
        <v>48.16</v>
      </c>
      <c r="G10" s="17"/>
      <c r="H10" s="18"/>
      <c r="I10" s="363"/>
      <c r="J10" s="18">
        <f>F10*I10</f>
        <v>0</v>
      </c>
      <c r="K10" s="18"/>
      <c r="L10" s="17"/>
      <c r="M10" s="18">
        <f t="shared" ref="M10:M11" si="0">L10+J10+H10</f>
        <v>0</v>
      </c>
    </row>
    <row r="11" spans="1:13" x14ac:dyDescent="0.25">
      <c r="A11" s="405"/>
      <c r="B11" s="12"/>
      <c r="C11" s="20" t="s">
        <v>19</v>
      </c>
      <c r="D11" s="21" t="s">
        <v>20</v>
      </c>
      <c r="E11" s="22">
        <v>1.0640000000000001</v>
      </c>
      <c r="F11" s="352">
        <f>F9*E11</f>
        <v>2.9792000000000001</v>
      </c>
      <c r="G11" s="17"/>
      <c r="H11" s="18"/>
      <c r="I11" s="18"/>
      <c r="J11" s="18"/>
      <c r="K11" s="363"/>
      <c r="L11" s="17">
        <f>F11*K11</f>
        <v>0</v>
      </c>
      <c r="M11" s="18">
        <f t="shared" si="0"/>
        <v>0</v>
      </c>
    </row>
    <row r="12" spans="1:13" ht="30" x14ac:dyDescent="0.25">
      <c r="A12" s="406">
        <v>2</v>
      </c>
      <c r="B12" s="9" t="s">
        <v>88</v>
      </c>
      <c r="C12" s="10" t="s">
        <v>89</v>
      </c>
      <c r="D12" s="308" t="s">
        <v>16</v>
      </c>
      <c r="E12" s="308"/>
      <c r="F12" s="162">
        <v>0.1</v>
      </c>
      <c r="G12" s="11"/>
      <c r="H12" s="7"/>
      <c r="I12" s="8"/>
      <c r="J12" s="7"/>
      <c r="K12" s="8"/>
      <c r="L12" s="211"/>
      <c r="M12" s="8"/>
    </row>
    <row r="13" spans="1:13" x14ac:dyDescent="0.25">
      <c r="A13" s="405"/>
      <c r="B13" s="12"/>
      <c r="C13" s="13" t="s">
        <v>17</v>
      </c>
      <c r="D13" s="14" t="s">
        <v>18</v>
      </c>
      <c r="E13" s="15">
        <v>13.2</v>
      </c>
      <c r="F13" s="15">
        <f>F12*E13</f>
        <v>1.32</v>
      </c>
      <c r="G13" s="17"/>
      <c r="H13" s="18"/>
      <c r="I13" s="363"/>
      <c r="J13" s="18">
        <f>F13*I13</f>
        <v>0</v>
      </c>
      <c r="K13" s="18"/>
      <c r="L13" s="17"/>
      <c r="M13" s="18">
        <f t="shared" ref="M13:M14" si="1">L13+J13+H13</f>
        <v>0</v>
      </c>
    </row>
    <row r="14" spans="1:13" x14ac:dyDescent="0.25">
      <c r="A14" s="407"/>
      <c r="B14" s="12"/>
      <c r="C14" s="20" t="s">
        <v>19</v>
      </c>
      <c r="D14" s="21" t="s">
        <v>20</v>
      </c>
      <c r="E14" s="22">
        <v>9.6300000000000008</v>
      </c>
      <c r="F14" s="352">
        <f>F12*E14</f>
        <v>0.96300000000000008</v>
      </c>
      <c r="G14" s="17"/>
      <c r="H14" s="18"/>
      <c r="I14" s="18"/>
      <c r="J14" s="18"/>
      <c r="K14" s="363"/>
      <c r="L14" s="17">
        <f>F14*K14</f>
        <v>0</v>
      </c>
      <c r="M14" s="18">
        <f t="shared" si="1"/>
        <v>0</v>
      </c>
    </row>
    <row r="15" spans="1:13" ht="45" x14ac:dyDescent="0.25">
      <c r="A15" s="406">
        <v>3</v>
      </c>
      <c r="B15" s="308" t="s">
        <v>91</v>
      </c>
      <c r="C15" s="31" t="s">
        <v>90</v>
      </c>
      <c r="D15" s="27" t="s">
        <v>24</v>
      </c>
      <c r="E15" s="28"/>
      <c r="F15" s="98">
        <f>F12*2.4</f>
        <v>0.24</v>
      </c>
      <c r="G15" s="17"/>
      <c r="H15" s="18"/>
      <c r="I15" s="18"/>
      <c r="J15" s="18"/>
      <c r="K15" s="18"/>
      <c r="L15" s="17"/>
      <c r="M15" s="18"/>
    </row>
    <row r="16" spans="1:13" x14ac:dyDescent="0.25">
      <c r="A16" s="407"/>
      <c r="B16" s="12"/>
      <c r="C16" s="13" t="s">
        <v>17</v>
      </c>
      <c r="D16" s="14" t="s">
        <v>18</v>
      </c>
      <c r="E16" s="15">
        <f>1.1+0.36*19</f>
        <v>7.9399999999999995</v>
      </c>
      <c r="F16" s="15">
        <f>F15*E16</f>
        <v>1.9055999999999997</v>
      </c>
      <c r="G16" s="17"/>
      <c r="H16" s="18"/>
      <c r="I16" s="363"/>
      <c r="J16" s="18">
        <f>F16*I16</f>
        <v>0</v>
      </c>
      <c r="K16" s="18"/>
      <c r="L16" s="17"/>
      <c r="M16" s="18">
        <f t="shared" ref="M16" si="2">L16+J16+H16</f>
        <v>0</v>
      </c>
    </row>
    <row r="17" spans="1:13" ht="45" x14ac:dyDescent="0.25">
      <c r="A17" s="406">
        <v>4</v>
      </c>
      <c r="B17" s="9" t="s">
        <v>284</v>
      </c>
      <c r="C17" s="10" t="s">
        <v>94</v>
      </c>
      <c r="D17" s="308" t="s">
        <v>95</v>
      </c>
      <c r="E17" s="308"/>
      <c r="F17" s="162">
        <v>10</v>
      </c>
      <c r="G17" s="11"/>
      <c r="H17" s="7"/>
      <c r="I17" s="8"/>
      <c r="J17" s="7"/>
      <c r="K17" s="8"/>
      <c r="L17" s="211"/>
      <c r="M17" s="8"/>
    </row>
    <row r="18" spans="1:13" x14ac:dyDescent="0.25">
      <c r="A18" s="405"/>
      <c r="B18" s="12"/>
      <c r="C18" s="13" t="s">
        <v>17</v>
      </c>
      <c r="D18" s="14" t="s">
        <v>18</v>
      </c>
      <c r="E18" s="15">
        <v>1.08</v>
      </c>
      <c r="F18" s="15">
        <f>F17*E18</f>
        <v>10.8</v>
      </c>
      <c r="G18" s="17"/>
      <c r="H18" s="18"/>
      <c r="I18" s="363"/>
      <c r="J18" s="18">
        <f>F18*I18</f>
        <v>0</v>
      </c>
      <c r="K18" s="18"/>
      <c r="L18" s="17"/>
      <c r="M18" s="18">
        <f t="shared" ref="M18:M22" si="3">L18+J18+H18</f>
        <v>0</v>
      </c>
    </row>
    <row r="19" spans="1:13" ht="45" x14ac:dyDescent="0.25">
      <c r="A19" s="406">
        <v>5</v>
      </c>
      <c r="B19" s="9" t="s">
        <v>286</v>
      </c>
      <c r="C19" s="31" t="s">
        <v>25</v>
      </c>
      <c r="D19" s="30" t="s">
        <v>16</v>
      </c>
      <c r="E19" s="32"/>
      <c r="F19" s="98">
        <v>12</v>
      </c>
      <c r="G19" s="17"/>
      <c r="H19" s="25"/>
      <c r="I19" s="25"/>
      <c r="J19" s="25"/>
      <c r="K19" s="25"/>
      <c r="L19" s="24"/>
      <c r="M19" s="25">
        <f t="shared" si="3"/>
        <v>0</v>
      </c>
    </row>
    <row r="20" spans="1:13" x14ac:dyDescent="0.25">
      <c r="A20" s="407"/>
      <c r="B20" s="33"/>
      <c r="C20" s="20" t="s">
        <v>17</v>
      </c>
      <c r="D20" s="34" t="s">
        <v>18</v>
      </c>
      <c r="E20" s="35">
        <v>2.472</v>
      </c>
      <c r="F20" s="15">
        <f>F19*E20</f>
        <v>29.664000000000001</v>
      </c>
      <c r="G20" s="17"/>
      <c r="H20" s="25"/>
      <c r="I20" s="363"/>
      <c r="J20" s="25">
        <f>F20*I20</f>
        <v>0</v>
      </c>
      <c r="K20" s="25"/>
      <c r="L20" s="24"/>
      <c r="M20" s="25">
        <f t="shared" si="3"/>
        <v>0</v>
      </c>
    </row>
    <row r="21" spans="1:13" ht="45" x14ac:dyDescent="0.25">
      <c r="A21" s="406">
        <v>6</v>
      </c>
      <c r="B21" s="9" t="s">
        <v>287</v>
      </c>
      <c r="C21" s="31" t="s">
        <v>87</v>
      </c>
      <c r="D21" s="30" t="s">
        <v>16</v>
      </c>
      <c r="E21" s="32"/>
      <c r="F21" s="98">
        <v>2</v>
      </c>
      <c r="G21" s="17"/>
      <c r="H21" s="25"/>
      <c r="I21" s="25"/>
      <c r="J21" s="25"/>
      <c r="K21" s="25"/>
      <c r="L21" s="24"/>
      <c r="M21" s="25">
        <f t="shared" si="3"/>
        <v>0</v>
      </c>
    </row>
    <row r="22" spans="1:13" x14ac:dyDescent="0.25">
      <c r="A22" s="407"/>
      <c r="B22" s="33"/>
      <c r="C22" s="20" t="s">
        <v>17</v>
      </c>
      <c r="D22" s="34" t="s">
        <v>18</v>
      </c>
      <c r="E22" s="35">
        <v>3.5880000000000001</v>
      </c>
      <c r="F22" s="15">
        <f>F21*E22</f>
        <v>7.1760000000000002</v>
      </c>
      <c r="G22" s="17"/>
      <c r="H22" s="25"/>
      <c r="I22" s="363"/>
      <c r="J22" s="25">
        <f>F22*I22</f>
        <v>0</v>
      </c>
      <c r="K22" s="25"/>
      <c r="L22" s="24"/>
      <c r="M22" s="25">
        <f t="shared" si="3"/>
        <v>0</v>
      </c>
    </row>
    <row r="23" spans="1:13" ht="30" x14ac:dyDescent="0.25">
      <c r="A23" s="406">
        <v>7</v>
      </c>
      <c r="B23" s="9" t="s">
        <v>288</v>
      </c>
      <c r="C23" s="36" t="s">
        <v>26</v>
      </c>
      <c r="D23" s="308" t="s">
        <v>16</v>
      </c>
      <c r="E23" s="35"/>
      <c r="F23" s="98">
        <v>20</v>
      </c>
      <c r="G23" s="17"/>
      <c r="H23" s="25"/>
      <c r="I23" s="25"/>
      <c r="J23" s="25"/>
      <c r="K23" s="25"/>
      <c r="L23" s="24"/>
      <c r="M23" s="25"/>
    </row>
    <row r="24" spans="1:13" x14ac:dyDescent="0.25">
      <c r="A24" s="407"/>
      <c r="B24" s="33"/>
      <c r="C24" s="20" t="s">
        <v>229</v>
      </c>
      <c r="D24" s="27" t="s">
        <v>106</v>
      </c>
      <c r="E24" s="28">
        <v>1.7</v>
      </c>
      <c r="F24" s="15">
        <f>F23*E24</f>
        <v>34</v>
      </c>
      <c r="G24" s="365"/>
      <c r="H24" s="38">
        <f t="shared" ref="H24" si="4">F24*G24</f>
        <v>0</v>
      </c>
      <c r="I24" s="25"/>
      <c r="J24" s="25"/>
      <c r="K24" s="363"/>
      <c r="L24" s="24">
        <f>K24*F24</f>
        <v>0</v>
      </c>
      <c r="M24" s="25">
        <f t="shared" ref="M24:M76" si="5">L24+J24+H24</f>
        <v>0</v>
      </c>
    </row>
    <row r="25" spans="1:13" ht="30" x14ac:dyDescent="0.25">
      <c r="A25" s="386">
        <v>8</v>
      </c>
      <c r="B25" s="9" t="s">
        <v>267</v>
      </c>
      <c r="C25" s="31" t="s">
        <v>27</v>
      </c>
      <c r="D25" s="308" t="s">
        <v>28</v>
      </c>
      <c r="E25" s="39"/>
      <c r="F25" s="162">
        <v>12</v>
      </c>
      <c r="G25" s="17"/>
      <c r="H25" s="25"/>
      <c r="I25" s="25"/>
      <c r="J25" s="25"/>
      <c r="K25" s="25"/>
      <c r="L25" s="24"/>
      <c r="M25" s="25">
        <f t="shared" si="5"/>
        <v>0</v>
      </c>
    </row>
    <row r="26" spans="1:13" x14ac:dyDescent="0.25">
      <c r="A26" s="388"/>
      <c r="B26" s="40"/>
      <c r="C26" s="20" t="s">
        <v>17</v>
      </c>
      <c r="D26" s="34" t="s">
        <v>18</v>
      </c>
      <c r="E26" s="311">
        <v>1.8480000000000001</v>
      </c>
      <c r="F26" s="100">
        <f>E26*F25</f>
        <v>22.176000000000002</v>
      </c>
      <c r="G26" s="17"/>
      <c r="H26" s="25"/>
      <c r="I26" s="363"/>
      <c r="J26" s="25">
        <f>F26*I26</f>
        <v>0</v>
      </c>
      <c r="K26" s="25"/>
      <c r="L26" s="24"/>
      <c r="M26" s="25">
        <f t="shared" si="5"/>
        <v>0</v>
      </c>
    </row>
    <row r="27" spans="1:13" ht="30" x14ac:dyDescent="0.25">
      <c r="A27" s="386">
        <v>9</v>
      </c>
      <c r="B27" s="9" t="s">
        <v>267</v>
      </c>
      <c r="C27" s="31" t="s">
        <v>29</v>
      </c>
      <c r="D27" s="308" t="s">
        <v>28</v>
      </c>
      <c r="E27" s="39"/>
      <c r="F27" s="162">
        <v>3</v>
      </c>
      <c r="G27" s="17"/>
      <c r="H27" s="25"/>
      <c r="I27" s="25"/>
      <c r="J27" s="25"/>
      <c r="K27" s="25"/>
      <c r="L27" s="24"/>
      <c r="M27" s="25">
        <f t="shared" si="5"/>
        <v>0</v>
      </c>
    </row>
    <row r="28" spans="1:13" x14ac:dyDescent="0.25">
      <c r="A28" s="388"/>
      <c r="B28" s="40"/>
      <c r="C28" s="20" t="s">
        <v>17</v>
      </c>
      <c r="D28" s="34" t="s">
        <v>18</v>
      </c>
      <c r="E28" s="311">
        <v>1.8480000000000001</v>
      </c>
      <c r="F28" s="100">
        <f>E28*F27</f>
        <v>5.5440000000000005</v>
      </c>
      <c r="G28" s="17"/>
      <c r="H28" s="25"/>
      <c r="I28" s="363"/>
      <c r="J28" s="25">
        <f>F28*I28</f>
        <v>0</v>
      </c>
      <c r="K28" s="25"/>
      <c r="L28" s="24"/>
      <c r="M28" s="25">
        <f t="shared" si="5"/>
        <v>0</v>
      </c>
    </row>
    <row r="29" spans="1:13" ht="45" x14ac:dyDescent="0.25">
      <c r="A29" s="386">
        <v>10</v>
      </c>
      <c r="B29" s="9" t="s">
        <v>289</v>
      </c>
      <c r="C29" s="31" t="s">
        <v>30</v>
      </c>
      <c r="D29" s="308" t="s">
        <v>28</v>
      </c>
      <c r="E29" s="30"/>
      <c r="F29" s="194">
        <v>0.7</v>
      </c>
      <c r="G29" s="17"/>
      <c r="H29" s="25"/>
      <c r="I29" s="25"/>
      <c r="J29" s="25"/>
      <c r="K29" s="25"/>
      <c r="L29" s="24"/>
      <c r="M29" s="25">
        <f t="shared" si="5"/>
        <v>0</v>
      </c>
    </row>
    <row r="30" spans="1:13" x14ac:dyDescent="0.25">
      <c r="A30" s="387"/>
      <c r="B30" s="42"/>
      <c r="C30" s="20" t="s">
        <v>17</v>
      </c>
      <c r="D30" s="34" t="s">
        <v>18</v>
      </c>
      <c r="E30" s="23">
        <v>2.6160000000000001</v>
      </c>
      <c r="F30" s="352">
        <f>F29*E30</f>
        <v>1.8311999999999999</v>
      </c>
      <c r="G30" s="17"/>
      <c r="H30" s="25"/>
      <c r="I30" s="364"/>
      <c r="J30" s="43">
        <f>F30*I30</f>
        <v>0</v>
      </c>
      <c r="K30" s="25"/>
      <c r="L30" s="24"/>
      <c r="M30" s="25">
        <f t="shared" si="5"/>
        <v>0</v>
      </c>
    </row>
    <row r="31" spans="1:13" x14ac:dyDescent="0.25">
      <c r="A31" s="387"/>
      <c r="B31" s="42"/>
      <c r="C31" s="20" t="s">
        <v>19</v>
      </c>
      <c r="D31" s="21" t="s">
        <v>20</v>
      </c>
      <c r="E31" s="23">
        <v>0.13800000000000001</v>
      </c>
      <c r="F31" s="352">
        <f>F29*E31</f>
        <v>9.6600000000000005E-2</v>
      </c>
      <c r="G31" s="17"/>
      <c r="H31" s="25"/>
      <c r="I31" s="25"/>
      <c r="J31" s="25"/>
      <c r="K31" s="363"/>
      <c r="L31" s="24">
        <f>F31*K31</f>
        <v>0</v>
      </c>
      <c r="M31" s="25">
        <f t="shared" si="5"/>
        <v>0</v>
      </c>
    </row>
    <row r="32" spans="1:13" ht="22.5" x14ac:dyDescent="0.25">
      <c r="A32" s="387"/>
      <c r="B32" s="44" t="s">
        <v>240</v>
      </c>
      <c r="C32" s="45" t="s">
        <v>32</v>
      </c>
      <c r="D32" s="46" t="s">
        <v>28</v>
      </c>
      <c r="E32" s="47">
        <v>1.39</v>
      </c>
      <c r="F32" s="195">
        <f>F29*E32</f>
        <v>0.97299999999999986</v>
      </c>
      <c r="G32" s="365"/>
      <c r="H32" s="25">
        <f t="shared" ref="H32" si="6">F32*G32</f>
        <v>0</v>
      </c>
      <c r="I32" s="25"/>
      <c r="J32" s="25"/>
      <c r="K32" s="25"/>
      <c r="L32" s="24"/>
      <c r="M32" s="25">
        <f t="shared" si="5"/>
        <v>0</v>
      </c>
    </row>
    <row r="33" spans="1:13" ht="45" x14ac:dyDescent="0.25">
      <c r="A33" s="386">
        <v>11</v>
      </c>
      <c r="B33" s="9" t="s">
        <v>270</v>
      </c>
      <c r="C33" s="49" t="s">
        <v>33</v>
      </c>
      <c r="D33" s="308" t="s">
        <v>28</v>
      </c>
      <c r="E33" s="29"/>
      <c r="F33" s="98">
        <v>5.6</v>
      </c>
      <c r="G33" s="17"/>
      <c r="H33" s="25"/>
      <c r="I33" s="25"/>
      <c r="J33" s="25"/>
      <c r="K33" s="25"/>
      <c r="L33" s="24"/>
      <c r="M33" s="25">
        <f t="shared" si="5"/>
        <v>0</v>
      </c>
    </row>
    <row r="34" spans="1:13" x14ac:dyDescent="0.25">
      <c r="A34" s="387"/>
      <c r="B34" s="51"/>
      <c r="C34" s="20" t="s">
        <v>17</v>
      </c>
      <c r="D34" s="34" t="s">
        <v>18</v>
      </c>
      <c r="E34" s="29">
        <v>3.8279999999999998</v>
      </c>
      <c r="F34" s="28">
        <f>F33*E34</f>
        <v>21.436799999999998</v>
      </c>
      <c r="G34" s="24"/>
      <c r="H34" s="25"/>
      <c r="I34" s="363"/>
      <c r="J34" s="25">
        <f>F34*I34</f>
        <v>0</v>
      </c>
      <c r="K34" s="25"/>
      <c r="L34" s="24"/>
      <c r="M34" s="25">
        <f t="shared" si="5"/>
        <v>0</v>
      </c>
    </row>
    <row r="35" spans="1:13" x14ac:dyDescent="0.25">
      <c r="A35" s="387"/>
      <c r="B35" s="51" t="s">
        <v>34</v>
      </c>
      <c r="C35" s="52" t="s">
        <v>35</v>
      </c>
      <c r="D35" s="53" t="s">
        <v>36</v>
      </c>
      <c r="E35" s="29">
        <v>0.51359999999999995</v>
      </c>
      <c r="F35" s="28">
        <f>F33*E35</f>
        <v>2.8761599999999996</v>
      </c>
      <c r="G35" s="24"/>
      <c r="H35" s="25"/>
      <c r="I35" s="25"/>
      <c r="J35" s="25"/>
      <c r="K35" s="363"/>
      <c r="L35" s="24">
        <f>F35*K35</f>
        <v>0</v>
      </c>
      <c r="M35" s="25">
        <f t="shared" si="5"/>
        <v>0</v>
      </c>
    </row>
    <row r="36" spans="1:13" ht="22.5" x14ac:dyDescent="0.25">
      <c r="A36" s="387"/>
      <c r="B36" s="51" t="s">
        <v>37</v>
      </c>
      <c r="C36" s="310" t="s">
        <v>38</v>
      </c>
      <c r="D36" s="56" t="s">
        <v>28</v>
      </c>
      <c r="E36" s="16">
        <v>1.02</v>
      </c>
      <c r="F36" s="15">
        <f>F33*E36</f>
        <v>5.7119999999999997</v>
      </c>
      <c r="G36" s="365"/>
      <c r="H36" s="57">
        <f>F36*G36</f>
        <v>0</v>
      </c>
      <c r="I36" s="18"/>
      <c r="J36" s="18"/>
      <c r="K36" s="18"/>
      <c r="L36" s="17"/>
      <c r="M36" s="25">
        <f t="shared" si="5"/>
        <v>0</v>
      </c>
    </row>
    <row r="37" spans="1:13" x14ac:dyDescent="0.25">
      <c r="A37" s="387"/>
      <c r="B37" s="58"/>
      <c r="C37" s="309" t="s">
        <v>19</v>
      </c>
      <c r="D37" s="60" t="s">
        <v>20</v>
      </c>
      <c r="E37" s="16">
        <v>1.0056</v>
      </c>
      <c r="F37" s="15">
        <f>E37*F33</f>
        <v>5.6313599999999999</v>
      </c>
      <c r="G37" s="17"/>
      <c r="H37" s="18"/>
      <c r="I37" s="18"/>
      <c r="J37" s="18"/>
      <c r="K37" s="364"/>
      <c r="L37" s="17">
        <f>F37*K37</f>
        <v>0</v>
      </c>
      <c r="M37" s="25">
        <f t="shared" si="5"/>
        <v>0</v>
      </c>
    </row>
    <row r="38" spans="1:13" ht="30" x14ac:dyDescent="0.25">
      <c r="A38" s="387"/>
      <c r="B38" s="51" t="s">
        <v>39</v>
      </c>
      <c r="C38" s="63" t="s">
        <v>40</v>
      </c>
      <c r="D38" s="27" t="s">
        <v>28</v>
      </c>
      <c r="E38" s="29">
        <v>9.7000000000000003E-3</v>
      </c>
      <c r="F38" s="28">
        <f>F33*E38</f>
        <v>5.432E-2</v>
      </c>
      <c r="G38" s="365"/>
      <c r="H38" s="25">
        <f>F38*G38</f>
        <v>0</v>
      </c>
      <c r="I38" s="18"/>
      <c r="J38" s="18"/>
      <c r="K38" s="18"/>
      <c r="L38" s="17"/>
      <c r="M38" s="25">
        <f t="shared" si="5"/>
        <v>0</v>
      </c>
    </row>
    <row r="39" spans="1:13" ht="22.5" x14ac:dyDescent="0.25">
      <c r="A39" s="387"/>
      <c r="B39" s="44" t="s">
        <v>41</v>
      </c>
      <c r="C39" s="310" t="s">
        <v>42</v>
      </c>
      <c r="D39" s="56" t="s">
        <v>28</v>
      </c>
      <c r="E39" s="16">
        <v>1.14E-2</v>
      </c>
      <c r="F39" s="15">
        <f>E39*F33</f>
        <v>6.3839999999999994E-2</v>
      </c>
      <c r="G39" s="365"/>
      <c r="H39" s="25">
        <f t="shared" ref="H39:H44" si="7">F39*G39</f>
        <v>0</v>
      </c>
      <c r="I39" s="18"/>
      <c r="J39" s="18"/>
      <c r="K39" s="18"/>
      <c r="L39" s="17"/>
      <c r="M39" s="25">
        <f t="shared" si="5"/>
        <v>0</v>
      </c>
    </row>
    <row r="40" spans="1:13" ht="22.5" x14ac:dyDescent="0.25">
      <c r="A40" s="387"/>
      <c r="B40" s="51" t="s">
        <v>43</v>
      </c>
      <c r="C40" s="310" t="s">
        <v>44</v>
      </c>
      <c r="D40" s="56" t="s">
        <v>28</v>
      </c>
      <c r="E40" s="16">
        <v>1.37E-2</v>
      </c>
      <c r="F40" s="15">
        <f>E40*F33</f>
        <v>7.6719999999999997E-2</v>
      </c>
      <c r="G40" s="365"/>
      <c r="H40" s="25">
        <f t="shared" si="7"/>
        <v>0</v>
      </c>
      <c r="I40" s="18"/>
      <c r="J40" s="18"/>
      <c r="K40" s="18"/>
      <c r="L40" s="17"/>
      <c r="M40" s="25">
        <f t="shared" si="5"/>
        <v>0</v>
      </c>
    </row>
    <row r="41" spans="1:13" ht="22.5" x14ac:dyDescent="0.25">
      <c r="A41" s="387"/>
      <c r="B41" s="51" t="s">
        <v>45</v>
      </c>
      <c r="C41" s="26" t="s">
        <v>46</v>
      </c>
      <c r="D41" s="27" t="s">
        <v>28</v>
      </c>
      <c r="E41" s="29">
        <v>2.2000000000000001E-3</v>
      </c>
      <c r="F41" s="28">
        <f>E41*F34</f>
        <v>4.7160960000000002E-2</v>
      </c>
      <c r="G41" s="365"/>
      <c r="H41" s="25">
        <f t="shared" si="7"/>
        <v>0</v>
      </c>
      <c r="I41" s="18"/>
      <c r="J41" s="18"/>
      <c r="K41" s="18"/>
      <c r="L41" s="17"/>
      <c r="M41" s="25">
        <f t="shared" si="5"/>
        <v>0</v>
      </c>
    </row>
    <row r="42" spans="1:13" ht="22.5" x14ac:dyDescent="0.25">
      <c r="A42" s="387"/>
      <c r="B42" s="58" t="s">
        <v>47</v>
      </c>
      <c r="C42" s="310" t="s">
        <v>48</v>
      </c>
      <c r="D42" s="56" t="s">
        <v>49</v>
      </c>
      <c r="E42" s="29">
        <f>0.025*10</f>
        <v>0.25</v>
      </c>
      <c r="F42" s="28">
        <f>E42*F33</f>
        <v>1.4</v>
      </c>
      <c r="G42" s="365"/>
      <c r="H42" s="25">
        <f t="shared" si="7"/>
        <v>0</v>
      </c>
      <c r="I42" s="18"/>
      <c r="J42" s="18"/>
      <c r="K42" s="18"/>
      <c r="L42" s="17"/>
      <c r="M42" s="25">
        <f t="shared" si="5"/>
        <v>0</v>
      </c>
    </row>
    <row r="43" spans="1:13" ht="30" x14ac:dyDescent="0.25">
      <c r="A43" s="387"/>
      <c r="B43" s="58" t="s">
        <v>50</v>
      </c>
      <c r="C43" s="63" t="s">
        <v>51</v>
      </c>
      <c r="D43" s="27" t="s">
        <v>49</v>
      </c>
      <c r="E43" s="29">
        <f>0.515</f>
        <v>0.51500000000000001</v>
      </c>
      <c r="F43" s="28">
        <f>E43*F33</f>
        <v>2.8839999999999999</v>
      </c>
      <c r="G43" s="365"/>
      <c r="H43" s="25">
        <f>F43*G43</f>
        <v>0</v>
      </c>
      <c r="I43" s="18"/>
      <c r="J43" s="18"/>
      <c r="K43" s="18"/>
      <c r="L43" s="17"/>
      <c r="M43" s="25">
        <f t="shared" si="5"/>
        <v>0</v>
      </c>
    </row>
    <row r="44" spans="1:13" x14ac:dyDescent="0.25">
      <c r="A44" s="388"/>
      <c r="B44" s="58"/>
      <c r="C44" s="310" t="s">
        <v>21</v>
      </c>
      <c r="D44" s="56" t="s">
        <v>20</v>
      </c>
      <c r="E44" s="16">
        <v>0.439</v>
      </c>
      <c r="F44" s="15">
        <f>E44*F33</f>
        <v>2.4583999999999997</v>
      </c>
      <c r="G44" s="365"/>
      <c r="H44" s="18">
        <f t="shared" si="7"/>
        <v>0</v>
      </c>
      <c r="I44" s="18"/>
      <c r="J44" s="18"/>
      <c r="K44" s="18"/>
      <c r="L44" s="17"/>
      <c r="M44" s="25">
        <f t="shared" si="5"/>
        <v>0</v>
      </c>
    </row>
    <row r="45" spans="1:13" ht="27" customHeight="1" x14ac:dyDescent="0.3">
      <c r="A45" s="386">
        <v>12</v>
      </c>
      <c r="B45" s="321" t="s">
        <v>271</v>
      </c>
      <c r="C45" s="49" t="s">
        <v>52</v>
      </c>
      <c r="D45" s="308" t="s">
        <v>24</v>
      </c>
      <c r="E45" s="29"/>
      <c r="F45" s="98">
        <v>0.44700000000000001</v>
      </c>
      <c r="G45" s="24"/>
      <c r="H45" s="25"/>
      <c r="I45" s="25"/>
      <c r="J45" s="25"/>
      <c r="K45" s="25"/>
      <c r="L45" s="24"/>
      <c r="M45" s="25">
        <f t="shared" si="5"/>
        <v>0</v>
      </c>
    </row>
    <row r="46" spans="1:13" x14ac:dyDescent="0.25">
      <c r="A46" s="387"/>
      <c r="B46" s="66"/>
      <c r="C46" s="20" t="s">
        <v>17</v>
      </c>
      <c r="D46" s="34" t="s">
        <v>18</v>
      </c>
      <c r="E46" s="29">
        <v>29.28</v>
      </c>
      <c r="F46" s="15">
        <f>F45*E46</f>
        <v>13.08816</v>
      </c>
      <c r="G46" s="24"/>
      <c r="H46" s="25"/>
      <c r="I46" s="363"/>
      <c r="J46" s="25">
        <f>F46*I46</f>
        <v>0</v>
      </c>
      <c r="K46" s="25"/>
      <c r="L46" s="24"/>
      <c r="M46" s="24">
        <f t="shared" si="5"/>
        <v>0</v>
      </c>
    </row>
    <row r="47" spans="1:13" ht="22.5" x14ac:dyDescent="0.25">
      <c r="A47" s="387"/>
      <c r="B47" s="67" t="s">
        <v>53</v>
      </c>
      <c r="C47" s="63" t="s">
        <v>54</v>
      </c>
      <c r="D47" s="27" t="s">
        <v>24</v>
      </c>
      <c r="E47" s="37">
        <v>0.98333999999999999</v>
      </c>
      <c r="F47" s="15">
        <v>0.43</v>
      </c>
      <c r="G47" s="365"/>
      <c r="H47" s="69">
        <f>F47*G47</f>
        <v>0</v>
      </c>
      <c r="I47" s="69"/>
      <c r="J47" s="69"/>
      <c r="K47" s="69"/>
      <c r="L47" s="24"/>
      <c r="M47" s="24">
        <f t="shared" si="5"/>
        <v>0</v>
      </c>
    </row>
    <row r="48" spans="1:13" ht="22.5" x14ac:dyDescent="0.25">
      <c r="A48" s="388"/>
      <c r="B48" s="67" t="s">
        <v>272</v>
      </c>
      <c r="C48" s="63" t="s">
        <v>97</v>
      </c>
      <c r="D48" s="27" t="s">
        <v>24</v>
      </c>
      <c r="E48" s="37"/>
      <c r="F48" s="15">
        <v>0.02</v>
      </c>
      <c r="G48" s="365"/>
      <c r="H48" s="69">
        <f>F48*G48</f>
        <v>0</v>
      </c>
      <c r="I48" s="69"/>
      <c r="J48" s="69"/>
      <c r="K48" s="69"/>
      <c r="L48" s="24"/>
      <c r="M48" s="24">
        <f t="shared" si="5"/>
        <v>0</v>
      </c>
    </row>
    <row r="49" spans="1:13" ht="60" x14ac:dyDescent="0.25">
      <c r="A49" s="386">
        <v>13</v>
      </c>
      <c r="B49" s="9" t="s">
        <v>290</v>
      </c>
      <c r="C49" s="9" t="s">
        <v>55</v>
      </c>
      <c r="D49" s="56" t="s">
        <v>56</v>
      </c>
      <c r="E49" s="70"/>
      <c r="F49" s="162">
        <v>12</v>
      </c>
      <c r="G49" s="71"/>
      <c r="H49" s="62"/>
      <c r="I49" s="62"/>
      <c r="J49" s="62"/>
      <c r="K49" s="62"/>
      <c r="L49" s="71"/>
      <c r="M49" s="25">
        <f t="shared" si="5"/>
        <v>0</v>
      </c>
    </row>
    <row r="50" spans="1:13" x14ac:dyDescent="0.25">
      <c r="A50" s="387"/>
      <c r="B50" s="44"/>
      <c r="C50" s="13" t="s">
        <v>17</v>
      </c>
      <c r="D50" s="14" t="s">
        <v>18</v>
      </c>
      <c r="E50" s="16">
        <v>0.67679999999999996</v>
      </c>
      <c r="F50" s="15">
        <f>F49*E50</f>
        <v>8.121599999999999</v>
      </c>
      <c r="G50" s="17"/>
      <c r="H50" s="18"/>
      <c r="I50" s="363"/>
      <c r="J50" s="18">
        <f>F50*I50</f>
        <v>0</v>
      </c>
      <c r="K50" s="18"/>
      <c r="L50" s="17"/>
      <c r="M50" s="25">
        <f t="shared" si="5"/>
        <v>0</v>
      </c>
    </row>
    <row r="51" spans="1:13" x14ac:dyDescent="0.25">
      <c r="A51" s="387"/>
      <c r="B51" s="72"/>
      <c r="C51" s="13" t="s">
        <v>19</v>
      </c>
      <c r="D51" s="56" t="s">
        <v>20</v>
      </c>
      <c r="E51" s="16">
        <v>4.9000000000000002E-2</v>
      </c>
      <c r="F51" s="15">
        <f>F49*E51</f>
        <v>0.58800000000000008</v>
      </c>
      <c r="G51" s="17"/>
      <c r="H51" s="18"/>
      <c r="I51" s="18"/>
      <c r="J51" s="18"/>
      <c r="K51" s="363"/>
      <c r="L51" s="17">
        <f>F51*K51</f>
        <v>0</v>
      </c>
      <c r="M51" s="25">
        <f t="shared" si="5"/>
        <v>0</v>
      </c>
    </row>
    <row r="52" spans="1:13" ht="22.5" x14ac:dyDescent="0.25">
      <c r="A52" s="387"/>
      <c r="B52" s="73" t="s">
        <v>57</v>
      </c>
      <c r="C52" s="310" t="s">
        <v>58</v>
      </c>
      <c r="D52" s="56" t="s">
        <v>24</v>
      </c>
      <c r="E52" s="16">
        <v>4.4999999999999997E-3</v>
      </c>
      <c r="F52" s="15">
        <f>F49*E52</f>
        <v>5.3999999999999992E-2</v>
      </c>
      <c r="G52" s="365"/>
      <c r="H52" s="18">
        <f>G52*F52</f>
        <v>0</v>
      </c>
      <c r="I52" s="18"/>
      <c r="J52" s="18"/>
      <c r="K52" s="18"/>
      <c r="L52" s="17"/>
      <c r="M52" s="25">
        <f t="shared" si="5"/>
        <v>0</v>
      </c>
    </row>
    <row r="53" spans="1:13" ht="22.5" x14ac:dyDescent="0.25">
      <c r="A53" s="387"/>
      <c r="B53" s="73" t="s">
        <v>235</v>
      </c>
      <c r="C53" s="310" t="s">
        <v>236</v>
      </c>
      <c r="D53" s="56" t="s">
        <v>28</v>
      </c>
      <c r="E53" s="16">
        <v>7.4999999999999997E-3</v>
      </c>
      <c r="F53" s="15">
        <f>E53*F49</f>
        <v>0.09</v>
      </c>
      <c r="G53" s="365"/>
      <c r="H53" s="18">
        <f>F53*G53</f>
        <v>0</v>
      </c>
      <c r="I53" s="18"/>
      <c r="J53" s="18"/>
      <c r="K53" s="18"/>
      <c r="L53" s="17"/>
      <c r="M53" s="25">
        <f>H53</f>
        <v>0</v>
      </c>
    </row>
    <row r="54" spans="1:13" x14ac:dyDescent="0.25">
      <c r="A54" s="388"/>
      <c r="B54" s="72"/>
      <c r="C54" s="310" t="s">
        <v>21</v>
      </c>
      <c r="D54" s="56" t="s">
        <v>20</v>
      </c>
      <c r="E54" s="16">
        <v>0.26500000000000001</v>
      </c>
      <c r="F54" s="15">
        <f>F49*E54</f>
        <v>3.18</v>
      </c>
      <c r="G54" s="365"/>
      <c r="H54" s="18">
        <f>G54*F54</f>
        <v>0</v>
      </c>
      <c r="I54" s="18"/>
      <c r="J54" s="18"/>
      <c r="K54" s="18"/>
      <c r="L54" s="17"/>
      <c r="M54" s="25">
        <f t="shared" si="5"/>
        <v>0</v>
      </c>
    </row>
    <row r="55" spans="1:13" ht="30" x14ac:dyDescent="0.25">
      <c r="A55" s="386">
        <v>14</v>
      </c>
      <c r="B55" s="308" t="s">
        <v>59</v>
      </c>
      <c r="C55" s="9" t="s">
        <v>60</v>
      </c>
      <c r="D55" s="308" t="s">
        <v>61</v>
      </c>
      <c r="E55" s="16"/>
      <c r="F55" s="362">
        <v>19</v>
      </c>
      <c r="G55" s="17"/>
      <c r="H55" s="18"/>
      <c r="I55" s="18"/>
      <c r="J55" s="18"/>
      <c r="K55" s="18"/>
      <c r="L55" s="17"/>
      <c r="M55" s="25"/>
    </row>
    <row r="56" spans="1:13" x14ac:dyDescent="0.25">
      <c r="A56" s="387"/>
      <c r="B56" s="58"/>
      <c r="C56" s="13" t="s">
        <v>17</v>
      </c>
      <c r="D56" s="14" t="s">
        <v>18</v>
      </c>
      <c r="E56" s="16">
        <v>1.24</v>
      </c>
      <c r="F56" s="15">
        <f>F55*E56</f>
        <v>23.56</v>
      </c>
      <c r="G56" s="17"/>
      <c r="H56" s="18"/>
      <c r="I56" s="363"/>
      <c r="J56" s="18">
        <f>F56*I56</f>
        <v>0</v>
      </c>
      <c r="K56" s="18"/>
      <c r="L56" s="17"/>
      <c r="M56" s="25">
        <f t="shared" ref="M56:M57" si="8">L56+J56+H56</f>
        <v>0</v>
      </c>
    </row>
    <row r="57" spans="1:13" x14ac:dyDescent="0.25">
      <c r="A57" s="388"/>
      <c r="B57" s="58"/>
      <c r="C57" s="13" t="s">
        <v>19</v>
      </c>
      <c r="D57" s="56" t="s">
        <v>20</v>
      </c>
      <c r="E57" s="16">
        <v>0.76</v>
      </c>
      <c r="F57" s="15">
        <f>F55*E57</f>
        <v>14.44</v>
      </c>
      <c r="G57" s="17"/>
      <c r="H57" s="18"/>
      <c r="I57" s="18"/>
      <c r="J57" s="18"/>
      <c r="K57" s="363"/>
      <c r="L57" s="17">
        <f>F57*K57</f>
        <v>0</v>
      </c>
      <c r="M57" s="25">
        <f t="shared" si="8"/>
        <v>0</v>
      </c>
    </row>
    <row r="58" spans="1:13" ht="30" x14ac:dyDescent="0.25">
      <c r="A58" s="386">
        <v>15</v>
      </c>
      <c r="B58" s="9" t="s">
        <v>274</v>
      </c>
      <c r="C58" s="31" t="s">
        <v>62</v>
      </c>
      <c r="D58" s="308" t="s">
        <v>49</v>
      </c>
      <c r="E58" s="16"/>
      <c r="F58" s="98">
        <v>8.74</v>
      </c>
      <c r="G58" s="17"/>
      <c r="H58" s="18"/>
      <c r="I58" s="18"/>
      <c r="J58" s="18"/>
      <c r="K58" s="18"/>
      <c r="L58" s="17"/>
      <c r="M58" s="25"/>
    </row>
    <row r="59" spans="1:13" x14ac:dyDescent="0.25">
      <c r="A59" s="387"/>
      <c r="B59" s="58"/>
      <c r="C59" s="13" t="s">
        <v>17</v>
      </c>
      <c r="D59" s="14" t="s">
        <v>18</v>
      </c>
      <c r="E59" s="16">
        <v>2.52E-2</v>
      </c>
      <c r="F59" s="15">
        <f>F58*E59</f>
        <v>0.220248</v>
      </c>
      <c r="G59" s="17"/>
      <c r="H59" s="18"/>
      <c r="I59" s="363"/>
      <c r="J59" s="18">
        <f>F59*I59</f>
        <v>0</v>
      </c>
      <c r="K59" s="18"/>
      <c r="L59" s="17"/>
      <c r="M59" s="25">
        <f t="shared" ref="M59:M61" si="9">L59+J59+H59</f>
        <v>0</v>
      </c>
    </row>
    <row r="60" spans="1:13" x14ac:dyDescent="0.25">
      <c r="A60" s="387"/>
      <c r="B60" s="58"/>
      <c r="C60" s="13" t="s">
        <v>19</v>
      </c>
      <c r="D60" s="56" t="s">
        <v>20</v>
      </c>
      <c r="E60" s="16">
        <v>1.6000000000000001E-3</v>
      </c>
      <c r="F60" s="15">
        <f>F58*E60</f>
        <v>1.3984000000000002E-2</v>
      </c>
      <c r="G60" s="17"/>
      <c r="H60" s="18"/>
      <c r="I60" s="18"/>
      <c r="J60" s="18"/>
      <c r="K60" s="363"/>
      <c r="L60" s="17">
        <f>F60*K60</f>
        <v>0</v>
      </c>
      <c r="M60" s="25">
        <f t="shared" si="9"/>
        <v>0</v>
      </c>
    </row>
    <row r="61" spans="1:13" x14ac:dyDescent="0.25">
      <c r="A61" s="388"/>
      <c r="B61" s="74"/>
      <c r="C61" s="63" t="s">
        <v>63</v>
      </c>
      <c r="D61" s="56" t="s">
        <v>49</v>
      </c>
      <c r="E61" s="37">
        <v>0.997</v>
      </c>
      <c r="F61" s="16">
        <f>F58*E61</f>
        <v>8.7137799999999999</v>
      </c>
      <c r="G61" s="365"/>
      <c r="H61" s="24">
        <f t="shared" ref="H61" si="10">F61*G61</f>
        <v>0</v>
      </c>
      <c r="I61" s="24"/>
      <c r="J61" s="24"/>
      <c r="K61" s="24"/>
      <c r="L61" s="24"/>
      <c r="M61" s="24">
        <f t="shared" si="9"/>
        <v>0</v>
      </c>
    </row>
    <row r="62" spans="1:13" ht="45" x14ac:dyDescent="0.25">
      <c r="A62" s="386">
        <v>16</v>
      </c>
      <c r="B62" s="9" t="s">
        <v>275</v>
      </c>
      <c r="C62" s="49" t="s">
        <v>64</v>
      </c>
      <c r="D62" s="308" t="s">
        <v>56</v>
      </c>
      <c r="E62" s="29"/>
      <c r="F62" s="98">
        <v>9.8000000000000007</v>
      </c>
      <c r="G62" s="24"/>
      <c r="H62" s="25"/>
      <c r="I62" s="25"/>
      <c r="J62" s="25"/>
      <c r="K62" s="25"/>
      <c r="L62" s="24"/>
      <c r="M62" s="25">
        <f t="shared" si="5"/>
        <v>0</v>
      </c>
    </row>
    <row r="63" spans="1:13" x14ac:dyDescent="0.25">
      <c r="A63" s="387"/>
      <c r="B63" s="51"/>
      <c r="C63" s="20" t="s">
        <v>17</v>
      </c>
      <c r="D63" s="34" t="s">
        <v>18</v>
      </c>
      <c r="E63" s="29">
        <v>8.2799999999999994</v>
      </c>
      <c r="F63" s="15">
        <f>F62*E63</f>
        <v>81.144000000000005</v>
      </c>
      <c r="G63" s="24"/>
      <c r="H63" s="25"/>
      <c r="I63" s="363"/>
      <c r="J63" s="25">
        <f>F63*I63</f>
        <v>0</v>
      </c>
      <c r="K63" s="25"/>
      <c r="L63" s="24"/>
      <c r="M63" s="25">
        <f t="shared" si="5"/>
        <v>0</v>
      </c>
    </row>
    <row r="64" spans="1:13" ht="22.5" x14ac:dyDescent="0.25">
      <c r="A64" s="387"/>
      <c r="B64" s="51" t="s">
        <v>65</v>
      </c>
      <c r="C64" s="310" t="s">
        <v>66</v>
      </c>
      <c r="D64" s="27" t="s">
        <v>28</v>
      </c>
      <c r="E64" s="29">
        <f>10.1/100</f>
        <v>0.10099999999999999</v>
      </c>
      <c r="F64" s="15">
        <f>F62*E64</f>
        <v>0.98980000000000001</v>
      </c>
      <c r="G64" s="365"/>
      <c r="H64" s="57">
        <f>F64*G64</f>
        <v>0</v>
      </c>
      <c r="I64" s="18"/>
      <c r="J64" s="18"/>
      <c r="K64" s="18"/>
      <c r="L64" s="17"/>
      <c r="M64" s="25">
        <f t="shared" si="5"/>
        <v>0</v>
      </c>
    </row>
    <row r="65" spans="1:13" x14ac:dyDescent="0.25">
      <c r="A65" s="387"/>
      <c r="B65" s="58"/>
      <c r="C65" s="309" t="s">
        <v>19</v>
      </c>
      <c r="D65" s="53" t="s">
        <v>20</v>
      </c>
      <c r="E65" s="29">
        <v>1.153</v>
      </c>
      <c r="F65" s="15">
        <f>E65*F62</f>
        <v>11.2994</v>
      </c>
      <c r="G65" s="17"/>
      <c r="H65" s="57"/>
      <c r="I65" s="18"/>
      <c r="J65" s="18"/>
      <c r="K65" s="364"/>
      <c r="L65" s="17">
        <f>F65*K65</f>
        <v>0</v>
      </c>
      <c r="M65" s="25">
        <f t="shared" si="5"/>
        <v>0</v>
      </c>
    </row>
    <row r="66" spans="1:13" ht="30" x14ac:dyDescent="0.25">
      <c r="A66" s="387"/>
      <c r="B66" s="51" t="s">
        <v>239</v>
      </c>
      <c r="C66" s="63" t="s">
        <v>67</v>
      </c>
      <c r="D66" s="27" t="s">
        <v>28</v>
      </c>
      <c r="E66" s="28">
        <v>0.22</v>
      </c>
      <c r="F66" s="16">
        <f>F62*E66</f>
        <v>2.1560000000000001</v>
      </c>
      <c r="G66" s="365"/>
      <c r="H66" s="38">
        <f>F66*G66</f>
        <v>0</v>
      </c>
      <c r="I66" s="18"/>
      <c r="J66" s="18"/>
      <c r="K66" s="18"/>
      <c r="L66" s="17"/>
      <c r="M66" s="25">
        <f t="shared" si="5"/>
        <v>0</v>
      </c>
    </row>
    <row r="67" spans="1:13" ht="22.5" x14ac:dyDescent="0.25">
      <c r="A67" s="387"/>
      <c r="B67" s="51" t="s">
        <v>240</v>
      </c>
      <c r="C67" s="63" t="s">
        <v>68</v>
      </c>
      <c r="D67" s="27" t="s">
        <v>28</v>
      </c>
      <c r="E67" s="29">
        <f>2/100</f>
        <v>0.02</v>
      </c>
      <c r="F67" s="16">
        <f>E67*F62</f>
        <v>0.19600000000000001</v>
      </c>
      <c r="G67" s="365"/>
      <c r="H67" s="25">
        <f>F67*G67</f>
        <v>0</v>
      </c>
      <c r="I67" s="18"/>
      <c r="J67" s="18"/>
      <c r="K67" s="18"/>
      <c r="L67" s="17"/>
      <c r="M67" s="25">
        <f t="shared" si="5"/>
        <v>0</v>
      </c>
    </row>
    <row r="68" spans="1:13" ht="22.5" x14ac:dyDescent="0.25">
      <c r="A68" s="387"/>
      <c r="B68" s="58" t="s">
        <v>69</v>
      </c>
      <c r="C68" s="310" t="s">
        <v>70</v>
      </c>
      <c r="D68" s="56" t="s">
        <v>24</v>
      </c>
      <c r="E68" s="29">
        <f>0.49/100</f>
        <v>4.8999999999999998E-3</v>
      </c>
      <c r="F68" s="16">
        <f>E68*F62</f>
        <v>4.802E-2</v>
      </c>
      <c r="G68" s="365"/>
      <c r="H68" s="38">
        <f t="shared" ref="H68:H69" si="11">F68*G68</f>
        <v>0</v>
      </c>
      <c r="I68" s="18"/>
      <c r="J68" s="18"/>
      <c r="K68" s="18"/>
      <c r="L68" s="17"/>
      <c r="M68" s="25">
        <f t="shared" si="5"/>
        <v>0</v>
      </c>
    </row>
    <row r="69" spans="1:13" x14ac:dyDescent="0.25">
      <c r="A69" s="388"/>
      <c r="B69" s="58"/>
      <c r="C69" s="310" t="s">
        <v>21</v>
      </c>
      <c r="D69" s="56" t="s">
        <v>20</v>
      </c>
      <c r="E69" s="16">
        <f>9.09/100</f>
        <v>9.0899999999999995E-2</v>
      </c>
      <c r="F69" s="16">
        <f>E69*F62</f>
        <v>0.89082000000000006</v>
      </c>
      <c r="G69" s="365"/>
      <c r="H69" s="18">
        <f t="shared" si="11"/>
        <v>0</v>
      </c>
      <c r="I69" s="18"/>
      <c r="J69" s="18"/>
      <c r="K69" s="18"/>
      <c r="L69" s="17"/>
      <c r="M69" s="25">
        <f t="shared" si="5"/>
        <v>0</v>
      </c>
    </row>
    <row r="70" spans="1:13" ht="30" x14ac:dyDescent="0.25">
      <c r="A70" s="386">
        <v>17</v>
      </c>
      <c r="B70" s="9" t="s">
        <v>276</v>
      </c>
      <c r="C70" s="49" t="s">
        <v>71</v>
      </c>
      <c r="D70" s="308" t="s">
        <v>56</v>
      </c>
      <c r="E70" s="29"/>
      <c r="F70" s="98">
        <v>4.5999999999999996</v>
      </c>
      <c r="G70" s="24"/>
      <c r="H70" s="25"/>
      <c r="I70" s="25"/>
      <c r="J70" s="25"/>
      <c r="K70" s="25"/>
      <c r="L70" s="24"/>
      <c r="M70" s="25">
        <f t="shared" si="5"/>
        <v>0</v>
      </c>
    </row>
    <row r="71" spans="1:13" x14ac:dyDescent="0.25">
      <c r="A71" s="387"/>
      <c r="B71" s="51"/>
      <c r="C71" s="20" t="s">
        <v>17</v>
      </c>
      <c r="D71" s="34" t="s">
        <v>18</v>
      </c>
      <c r="E71" s="29">
        <v>10.68</v>
      </c>
      <c r="F71" s="28">
        <f>F70*E71</f>
        <v>49.127999999999993</v>
      </c>
      <c r="G71" s="24"/>
      <c r="H71" s="25"/>
      <c r="I71" s="363"/>
      <c r="J71" s="25">
        <f>F71*I71</f>
        <v>0</v>
      </c>
      <c r="K71" s="25"/>
      <c r="L71" s="24"/>
      <c r="M71" s="25">
        <f t="shared" si="5"/>
        <v>0</v>
      </c>
    </row>
    <row r="72" spans="1:13" ht="22.5" x14ac:dyDescent="0.25">
      <c r="A72" s="387"/>
      <c r="B72" s="51" t="s">
        <v>65</v>
      </c>
      <c r="C72" s="310" t="s">
        <v>66</v>
      </c>
      <c r="D72" s="27" t="s">
        <v>28</v>
      </c>
      <c r="E72" s="29">
        <f>3.6/100</f>
        <v>3.6000000000000004E-2</v>
      </c>
      <c r="F72" s="28">
        <f>F70*E72</f>
        <v>0.1656</v>
      </c>
      <c r="G72" s="365"/>
      <c r="H72" s="18">
        <f>F72*G72</f>
        <v>0</v>
      </c>
      <c r="I72" s="18"/>
      <c r="J72" s="18"/>
      <c r="K72" s="18"/>
      <c r="L72" s="17"/>
      <c r="M72" s="25">
        <f t="shared" si="5"/>
        <v>0</v>
      </c>
    </row>
    <row r="73" spans="1:13" x14ac:dyDescent="0.25">
      <c r="A73" s="387"/>
      <c r="B73" s="58"/>
      <c r="C73" s="309" t="s">
        <v>19</v>
      </c>
      <c r="D73" s="53" t="s">
        <v>20</v>
      </c>
      <c r="E73" s="54">
        <v>0.156</v>
      </c>
      <c r="F73" s="28">
        <f>E73*F70</f>
        <v>0.7175999999999999</v>
      </c>
      <c r="G73" s="17"/>
      <c r="H73" s="18"/>
      <c r="I73" s="18"/>
      <c r="J73" s="18"/>
      <c r="K73" s="364"/>
      <c r="L73" s="17">
        <f>F73*K73</f>
        <v>0</v>
      </c>
      <c r="M73" s="25">
        <f t="shared" si="5"/>
        <v>0</v>
      </c>
    </row>
    <row r="74" spans="1:13" ht="30" x14ac:dyDescent="0.25">
      <c r="A74" s="387"/>
      <c r="B74" s="51" t="s">
        <v>72</v>
      </c>
      <c r="C74" s="63" t="s">
        <v>73</v>
      </c>
      <c r="D74" s="27" t="s">
        <v>28</v>
      </c>
      <c r="E74" s="28">
        <v>0.22</v>
      </c>
      <c r="F74" s="28">
        <f>F70*E74</f>
        <v>1.012</v>
      </c>
      <c r="G74" s="365"/>
      <c r="H74" s="38">
        <f>F74*G74</f>
        <v>0</v>
      </c>
      <c r="I74" s="18"/>
      <c r="J74" s="18"/>
      <c r="K74" s="18"/>
      <c r="L74" s="17"/>
      <c r="M74" s="25">
        <f t="shared" si="5"/>
        <v>0</v>
      </c>
    </row>
    <row r="75" spans="1:13" ht="22.5" x14ac:dyDescent="0.25">
      <c r="A75" s="387"/>
      <c r="B75" s="58" t="s">
        <v>74</v>
      </c>
      <c r="C75" s="310" t="s">
        <v>75</v>
      </c>
      <c r="D75" s="56" t="s">
        <v>49</v>
      </c>
      <c r="E75" s="29">
        <v>0.5</v>
      </c>
      <c r="F75" s="28">
        <f>F70*E75</f>
        <v>2.2999999999999998</v>
      </c>
      <c r="G75" s="365"/>
      <c r="H75" s="25">
        <f t="shared" ref="H75:H76" si="12">F75*G75</f>
        <v>0</v>
      </c>
      <c r="I75" s="18"/>
      <c r="J75" s="18"/>
      <c r="K75" s="18"/>
      <c r="L75" s="17"/>
      <c r="M75" s="25">
        <f t="shared" si="5"/>
        <v>0</v>
      </c>
    </row>
    <row r="76" spans="1:13" x14ac:dyDescent="0.25">
      <c r="A76" s="388"/>
      <c r="B76" s="58"/>
      <c r="C76" s="310" t="s">
        <v>21</v>
      </c>
      <c r="D76" s="56" t="s">
        <v>20</v>
      </c>
      <c r="E76" s="16">
        <f>10/100</f>
        <v>0.1</v>
      </c>
      <c r="F76" s="15">
        <f>E76*F70</f>
        <v>0.45999999999999996</v>
      </c>
      <c r="G76" s="365"/>
      <c r="H76" s="18">
        <f t="shared" si="12"/>
        <v>0</v>
      </c>
      <c r="I76" s="18"/>
      <c r="J76" s="18"/>
      <c r="K76" s="18"/>
      <c r="L76" s="17"/>
      <c r="M76" s="25">
        <f t="shared" si="5"/>
        <v>0</v>
      </c>
    </row>
    <row r="77" spans="1:13" ht="40.5" x14ac:dyDescent="0.25">
      <c r="A77" s="386">
        <v>18</v>
      </c>
      <c r="B77" s="75" t="s">
        <v>291</v>
      </c>
      <c r="C77" s="76" t="s">
        <v>76</v>
      </c>
      <c r="D77" s="77" t="s">
        <v>1</v>
      </c>
      <c r="E77" s="78"/>
      <c r="F77" s="268">
        <v>0.05</v>
      </c>
      <c r="G77" s="79"/>
      <c r="H77" s="78"/>
      <c r="I77" s="80"/>
      <c r="J77" s="81"/>
      <c r="K77" s="80"/>
      <c r="L77" s="82"/>
      <c r="M77" s="79"/>
    </row>
    <row r="78" spans="1:13" ht="15.75" x14ac:dyDescent="0.25">
      <c r="A78" s="387"/>
      <c r="B78" s="80"/>
      <c r="C78" s="20" t="s">
        <v>17</v>
      </c>
      <c r="D78" s="34" t="s">
        <v>18</v>
      </c>
      <c r="E78" s="80">
        <v>37.68</v>
      </c>
      <c r="F78" s="83">
        <f>F77*E78</f>
        <v>1.8840000000000001</v>
      </c>
      <c r="G78" s="79"/>
      <c r="H78" s="82"/>
      <c r="I78" s="366"/>
      <c r="J78" s="79">
        <f>F78*I78</f>
        <v>0</v>
      </c>
      <c r="K78" s="80"/>
      <c r="L78" s="79"/>
      <c r="M78" s="79">
        <f>H78+J78+L78</f>
        <v>0</v>
      </c>
    </row>
    <row r="79" spans="1:13" ht="15.75" x14ac:dyDescent="0.25">
      <c r="A79" s="387"/>
      <c r="B79" s="80"/>
      <c r="C79" s="84" t="s">
        <v>77</v>
      </c>
      <c r="D79" s="56" t="s">
        <v>20</v>
      </c>
      <c r="E79" s="80">
        <v>0.44400000000000001</v>
      </c>
      <c r="F79" s="79">
        <f>E79*F77</f>
        <v>2.2200000000000001E-2</v>
      </c>
      <c r="G79" s="79"/>
      <c r="H79" s="80"/>
      <c r="I79" s="80"/>
      <c r="J79" s="80"/>
      <c r="K79" s="367"/>
      <c r="L79" s="79">
        <f>K79*F79</f>
        <v>0</v>
      </c>
      <c r="M79" s="79">
        <f>H79+J79+L79</f>
        <v>0</v>
      </c>
    </row>
    <row r="80" spans="1:13" ht="47.25" x14ac:dyDescent="0.25">
      <c r="A80" s="387"/>
      <c r="B80" s="80" t="s">
        <v>245</v>
      </c>
      <c r="C80" s="84" t="s">
        <v>279</v>
      </c>
      <c r="D80" s="85" t="s">
        <v>24</v>
      </c>
      <c r="E80" s="80">
        <v>1</v>
      </c>
      <c r="F80" s="79">
        <f>F77*E80</f>
        <v>0.05</v>
      </c>
      <c r="G80" s="368"/>
      <c r="H80" s="79">
        <f>G80*F80</f>
        <v>0</v>
      </c>
      <c r="I80" s="80"/>
      <c r="J80" s="80"/>
      <c r="K80" s="80"/>
      <c r="L80" s="79"/>
      <c r="M80" s="79">
        <f t="shared" ref="M80:M81" si="13">H80+J80+L80</f>
        <v>0</v>
      </c>
    </row>
    <row r="81" spans="1:13" ht="15.75" x14ac:dyDescent="0.25">
      <c r="A81" s="388"/>
      <c r="B81" s="80"/>
      <c r="C81" s="310" t="s">
        <v>21</v>
      </c>
      <c r="D81" s="56" t="s">
        <v>20</v>
      </c>
      <c r="E81" s="80">
        <v>28.9</v>
      </c>
      <c r="F81" s="79">
        <f>E81*F77</f>
        <v>1.4450000000000001</v>
      </c>
      <c r="G81" s="368"/>
      <c r="H81" s="79">
        <f>G81*F81</f>
        <v>0</v>
      </c>
      <c r="I81" s="80"/>
      <c r="J81" s="80"/>
      <c r="K81" s="80"/>
      <c r="L81" s="79"/>
      <c r="M81" s="79">
        <f t="shared" si="13"/>
        <v>0</v>
      </c>
    </row>
    <row r="82" spans="1:13" ht="31.5" x14ac:dyDescent="0.25">
      <c r="A82" s="389">
        <v>19</v>
      </c>
      <c r="B82" s="75" t="s">
        <v>280</v>
      </c>
      <c r="C82" s="76" t="s">
        <v>0</v>
      </c>
      <c r="D82" s="77" t="s">
        <v>1</v>
      </c>
      <c r="E82" s="78"/>
      <c r="F82" s="82">
        <f>F77</f>
        <v>0.05</v>
      </c>
      <c r="G82" s="79"/>
      <c r="H82" s="78"/>
      <c r="I82" s="80"/>
      <c r="J82" s="81"/>
      <c r="K82" s="80"/>
      <c r="L82" s="82"/>
      <c r="M82" s="79"/>
    </row>
    <row r="83" spans="1:13" ht="15.75" x14ac:dyDescent="0.25">
      <c r="A83" s="390"/>
      <c r="B83" s="80"/>
      <c r="C83" s="84" t="s">
        <v>78</v>
      </c>
      <c r="D83" s="85" t="s">
        <v>79</v>
      </c>
      <c r="E83" s="80">
        <v>4.6399999999999997</v>
      </c>
      <c r="F83" s="83">
        <f>F82*E83</f>
        <v>0.23199999999999998</v>
      </c>
      <c r="G83" s="79"/>
      <c r="H83" s="82"/>
      <c r="I83" s="366"/>
      <c r="J83" s="79">
        <f>F83*I83</f>
        <v>0</v>
      </c>
      <c r="K83" s="80"/>
      <c r="L83" s="79"/>
      <c r="M83" s="79">
        <f>H83+J83+L83</f>
        <v>0</v>
      </c>
    </row>
    <row r="84" spans="1:13" ht="15.75" x14ac:dyDescent="0.25">
      <c r="A84" s="390"/>
      <c r="B84" s="165" t="s">
        <v>80</v>
      </c>
      <c r="C84" s="84" t="s">
        <v>81</v>
      </c>
      <c r="D84" s="85" t="s">
        <v>49</v>
      </c>
      <c r="E84" s="80">
        <v>2</v>
      </c>
      <c r="F84" s="80">
        <f>F82*E84</f>
        <v>0.1</v>
      </c>
      <c r="G84" s="368"/>
      <c r="H84" s="79">
        <f>G84*F84</f>
        <v>0</v>
      </c>
      <c r="I84" s="80"/>
      <c r="J84" s="80"/>
      <c r="K84" s="80"/>
      <c r="L84" s="79"/>
      <c r="M84" s="79">
        <f t="shared" ref="M84:M85" si="14">H84+J84+L84</f>
        <v>0</v>
      </c>
    </row>
    <row r="85" spans="1:13" ht="27" x14ac:dyDescent="0.25">
      <c r="A85" s="391"/>
      <c r="B85" s="165" t="s">
        <v>82</v>
      </c>
      <c r="C85" s="84" t="s">
        <v>83</v>
      </c>
      <c r="D85" s="85" t="s">
        <v>49</v>
      </c>
      <c r="E85" s="80">
        <v>4</v>
      </c>
      <c r="F85" s="80">
        <f>F82*E85</f>
        <v>0.2</v>
      </c>
      <c r="G85" s="368"/>
      <c r="H85" s="79">
        <f>G85*F85</f>
        <v>0</v>
      </c>
      <c r="I85" s="80"/>
      <c r="J85" s="80"/>
      <c r="K85" s="80"/>
      <c r="L85" s="79"/>
      <c r="M85" s="79">
        <f t="shared" si="14"/>
        <v>0</v>
      </c>
    </row>
    <row r="86" spans="1:13" x14ac:dyDescent="0.25">
      <c r="A86" s="117"/>
      <c r="B86" s="118"/>
      <c r="C86" s="119" t="s">
        <v>102</v>
      </c>
      <c r="D86" s="120"/>
      <c r="E86" s="120"/>
      <c r="F86" s="121"/>
      <c r="G86" s="122"/>
      <c r="H86" s="123">
        <f>SUM(H10:H85)</f>
        <v>0</v>
      </c>
      <c r="I86" s="124"/>
      <c r="J86" s="123">
        <f>SUM(J10:J85)</f>
        <v>0</v>
      </c>
      <c r="K86" s="122"/>
      <c r="L86" s="123">
        <f>SUM(L10:L85)</f>
        <v>0</v>
      </c>
      <c r="M86" s="123">
        <f>SUM(M10:M85)</f>
        <v>0</v>
      </c>
    </row>
    <row r="87" spans="1:13" ht="18" x14ac:dyDescent="0.25">
      <c r="A87" s="181"/>
      <c r="B87" s="404" t="s">
        <v>145</v>
      </c>
      <c r="C87" s="404"/>
      <c r="D87" s="404"/>
      <c r="E87" s="404"/>
      <c r="F87" s="182"/>
      <c r="G87" s="183"/>
      <c r="H87" s="184"/>
      <c r="I87" s="185"/>
      <c r="J87" s="184"/>
      <c r="K87" s="183"/>
      <c r="L87" s="184"/>
      <c r="M87" s="186"/>
    </row>
    <row r="88" spans="1:13" ht="63" x14ac:dyDescent="0.25">
      <c r="A88" s="401">
        <v>1</v>
      </c>
      <c r="B88" s="265" t="s">
        <v>294</v>
      </c>
      <c r="C88" s="265" t="s">
        <v>103</v>
      </c>
      <c r="D88" s="266" t="s">
        <v>1</v>
      </c>
      <c r="E88" s="158"/>
      <c r="F88" s="268">
        <v>0.46350000000000002</v>
      </c>
      <c r="G88" s="79"/>
      <c r="H88" s="78"/>
      <c r="I88" s="80"/>
      <c r="J88" s="81"/>
      <c r="K88" s="80"/>
      <c r="L88" s="82"/>
      <c r="M88" s="79"/>
    </row>
    <row r="89" spans="1:13" ht="15.75" x14ac:dyDescent="0.25">
      <c r="A89" s="402"/>
      <c r="B89" s="161"/>
      <c r="C89" s="275" t="s">
        <v>17</v>
      </c>
      <c r="D89" s="14" t="s">
        <v>18</v>
      </c>
      <c r="E89" s="160">
        <v>64.558000000000007</v>
      </c>
      <c r="F89" s="159">
        <f>F88*E89</f>
        <v>29.922633000000005</v>
      </c>
      <c r="G89" s="79"/>
      <c r="H89" s="82"/>
      <c r="I89" s="366"/>
      <c r="J89" s="79">
        <f>F89*I89</f>
        <v>0</v>
      </c>
      <c r="K89" s="80"/>
      <c r="L89" s="79"/>
      <c r="M89" s="79">
        <f>H89+J89+L89</f>
        <v>0</v>
      </c>
    </row>
    <row r="90" spans="1:13" ht="31.5" x14ac:dyDescent="0.25">
      <c r="A90" s="402"/>
      <c r="B90" s="161" t="s">
        <v>248</v>
      </c>
      <c r="C90" s="161" t="s">
        <v>298</v>
      </c>
      <c r="D90" s="14" t="s">
        <v>106</v>
      </c>
      <c r="E90" s="161">
        <v>0.42</v>
      </c>
      <c r="F90" s="160">
        <f>F88*E90</f>
        <v>0.19467000000000001</v>
      </c>
      <c r="G90" s="80"/>
      <c r="H90" s="78"/>
      <c r="I90" s="80"/>
      <c r="J90" s="79"/>
      <c r="K90" s="367"/>
      <c r="L90" s="79">
        <f>F90*K90</f>
        <v>0</v>
      </c>
      <c r="M90" s="79">
        <f>H90+J90+L90</f>
        <v>0</v>
      </c>
    </row>
    <row r="91" spans="1:13" ht="15.75" x14ac:dyDescent="0.25">
      <c r="A91" s="402"/>
      <c r="B91" s="161"/>
      <c r="C91" s="269" t="s">
        <v>107</v>
      </c>
      <c r="D91" s="56" t="s">
        <v>20</v>
      </c>
      <c r="E91" s="161">
        <v>22.08</v>
      </c>
      <c r="F91" s="160">
        <f>E91*F88</f>
        <v>10.234080000000001</v>
      </c>
      <c r="G91" s="79"/>
      <c r="H91" s="80"/>
      <c r="I91" s="80"/>
      <c r="J91" s="80"/>
      <c r="K91" s="367"/>
      <c r="L91" s="79">
        <f>K91*F91</f>
        <v>0</v>
      </c>
      <c r="M91" s="79">
        <f>H91+J91+L91</f>
        <v>0</v>
      </c>
    </row>
    <row r="92" spans="1:13" ht="31.5" x14ac:dyDescent="0.25">
      <c r="A92" s="402"/>
      <c r="B92" s="161" t="s">
        <v>302</v>
      </c>
      <c r="C92" s="269" t="s">
        <v>143</v>
      </c>
      <c r="D92" s="270" t="s">
        <v>110</v>
      </c>
      <c r="E92" s="161" t="s">
        <v>111</v>
      </c>
      <c r="F92" s="161">
        <v>30</v>
      </c>
      <c r="G92" s="368"/>
      <c r="H92" s="80">
        <f t="shared" ref="H92:H94" si="15">G92*F92</f>
        <v>0</v>
      </c>
      <c r="I92" s="80"/>
      <c r="J92" s="80"/>
      <c r="K92" s="80"/>
      <c r="L92" s="79"/>
      <c r="M92" s="79">
        <f t="shared" ref="M92:M95" si="16">H92+J92+L92</f>
        <v>0</v>
      </c>
    </row>
    <row r="93" spans="1:13" ht="31.5" x14ac:dyDescent="0.25">
      <c r="A93" s="402"/>
      <c r="B93" s="161" t="s">
        <v>251</v>
      </c>
      <c r="C93" s="269" t="s">
        <v>113</v>
      </c>
      <c r="D93" s="270" t="s">
        <v>110</v>
      </c>
      <c r="E93" s="161" t="s">
        <v>111</v>
      </c>
      <c r="F93" s="161">
        <v>42</v>
      </c>
      <c r="G93" s="368"/>
      <c r="H93" s="80">
        <f t="shared" si="15"/>
        <v>0</v>
      </c>
      <c r="I93" s="80"/>
      <c r="J93" s="80"/>
      <c r="K93" s="80"/>
      <c r="L93" s="79"/>
      <c r="M93" s="79">
        <f t="shared" si="16"/>
        <v>0</v>
      </c>
    </row>
    <row r="94" spans="1:13" ht="15.75" x14ac:dyDescent="0.25">
      <c r="A94" s="402"/>
      <c r="B94" s="161" t="s">
        <v>299</v>
      </c>
      <c r="C94" s="269" t="s">
        <v>253</v>
      </c>
      <c r="D94" s="56" t="s">
        <v>49</v>
      </c>
      <c r="E94" s="161">
        <v>24.4</v>
      </c>
      <c r="F94" s="79">
        <f>F88*E94</f>
        <v>11.3094</v>
      </c>
      <c r="G94" s="368"/>
      <c r="H94" s="79">
        <f t="shared" si="15"/>
        <v>0</v>
      </c>
      <c r="I94" s="80"/>
      <c r="J94" s="80"/>
      <c r="K94" s="80"/>
      <c r="L94" s="79"/>
      <c r="M94" s="79">
        <f t="shared" si="16"/>
        <v>0</v>
      </c>
    </row>
    <row r="95" spans="1:13" ht="15.75" x14ac:dyDescent="0.25">
      <c r="A95" s="403"/>
      <c r="B95" s="161"/>
      <c r="C95" s="127" t="s">
        <v>21</v>
      </c>
      <c r="D95" s="56" t="s">
        <v>20</v>
      </c>
      <c r="E95" s="161">
        <v>2.78</v>
      </c>
      <c r="F95" s="79">
        <f>E95*F88</f>
        <v>1.28853</v>
      </c>
      <c r="G95" s="368"/>
      <c r="H95" s="79">
        <f>G95*F95</f>
        <v>0</v>
      </c>
      <c r="I95" s="80"/>
      <c r="J95" s="80"/>
      <c r="K95" s="80"/>
      <c r="L95" s="79"/>
      <c r="M95" s="79">
        <f t="shared" si="16"/>
        <v>0</v>
      </c>
    </row>
    <row r="96" spans="1:13" ht="47.25" x14ac:dyDescent="0.25">
      <c r="A96" s="401">
        <v>2</v>
      </c>
      <c r="B96" s="276" t="s">
        <v>295</v>
      </c>
      <c r="C96" s="277" t="s">
        <v>117</v>
      </c>
      <c r="D96" s="158" t="s">
        <v>139</v>
      </c>
      <c r="E96" s="70"/>
      <c r="F96" s="162">
        <f>(30*0.28+42*0.24)/100</f>
        <v>0.18479999999999999</v>
      </c>
      <c r="G96" s="129"/>
      <c r="H96" s="129"/>
      <c r="I96" s="129"/>
      <c r="J96" s="129"/>
      <c r="K96" s="129"/>
      <c r="L96" s="71"/>
      <c r="M96" s="130"/>
    </row>
    <row r="97" spans="1:13" ht="15.75" x14ac:dyDescent="0.25">
      <c r="A97" s="402"/>
      <c r="B97" s="216"/>
      <c r="C97" s="275" t="s">
        <v>17</v>
      </c>
      <c r="D97" s="14" t="s">
        <v>18</v>
      </c>
      <c r="E97" s="161">
        <v>81.599999999999994</v>
      </c>
      <c r="F97" s="79">
        <f>F96*E97</f>
        <v>15.079679999999998</v>
      </c>
      <c r="G97" s="79"/>
      <c r="H97" s="82"/>
      <c r="I97" s="366"/>
      <c r="J97" s="79">
        <f>F97*I97</f>
        <v>0</v>
      </c>
      <c r="K97" s="80"/>
      <c r="L97" s="79"/>
      <c r="M97" s="79">
        <f>H97+J97+L97</f>
        <v>0</v>
      </c>
    </row>
    <row r="98" spans="1:13" ht="15.75" x14ac:dyDescent="0.25">
      <c r="A98" s="402"/>
      <c r="B98" s="216"/>
      <c r="C98" s="269" t="s">
        <v>107</v>
      </c>
      <c r="D98" s="161" t="s">
        <v>119</v>
      </c>
      <c r="E98" s="15">
        <v>3.5999999999999997E-2</v>
      </c>
      <c r="F98" s="28">
        <f>F96*E98</f>
        <v>6.6527999999999995E-3</v>
      </c>
      <c r="G98" s="131"/>
      <c r="H98" s="131"/>
      <c r="I98" s="131"/>
      <c r="J98" s="131"/>
      <c r="K98" s="369"/>
      <c r="L98" s="24">
        <f>F98*K98</f>
        <v>0</v>
      </c>
      <c r="M98" s="131">
        <f t="shared" ref="M98:M100" si="17">L98+J98+H98</f>
        <v>0</v>
      </c>
    </row>
    <row r="99" spans="1:13" ht="15.75" x14ac:dyDescent="0.25">
      <c r="A99" s="402"/>
      <c r="B99" s="161" t="s">
        <v>120</v>
      </c>
      <c r="C99" s="269" t="s">
        <v>121</v>
      </c>
      <c r="D99" s="161" t="s">
        <v>122</v>
      </c>
      <c r="E99" s="15">
        <v>25.3</v>
      </c>
      <c r="F99" s="28">
        <f>F96*E99</f>
        <v>4.67544</v>
      </c>
      <c r="G99" s="369"/>
      <c r="H99" s="131">
        <f>F99*G99</f>
        <v>0</v>
      </c>
      <c r="I99" s="131"/>
      <c r="J99" s="131"/>
      <c r="K99" s="131"/>
      <c r="L99" s="24"/>
      <c r="M99" s="131">
        <f t="shared" si="17"/>
        <v>0</v>
      </c>
    </row>
    <row r="100" spans="1:13" ht="15.75" x14ac:dyDescent="0.25">
      <c r="A100" s="402"/>
      <c r="B100" s="161" t="s">
        <v>123</v>
      </c>
      <c r="C100" s="269" t="s">
        <v>124</v>
      </c>
      <c r="D100" s="161" t="s">
        <v>122</v>
      </c>
      <c r="E100" s="15">
        <v>2.7</v>
      </c>
      <c r="F100" s="28">
        <f>F96*E100</f>
        <v>0.49896000000000001</v>
      </c>
      <c r="G100" s="369"/>
      <c r="H100" s="131">
        <f>F100*G100</f>
        <v>0</v>
      </c>
      <c r="I100" s="131"/>
      <c r="J100" s="131"/>
      <c r="K100" s="131"/>
      <c r="L100" s="24"/>
      <c r="M100" s="131">
        <f t="shared" si="17"/>
        <v>0</v>
      </c>
    </row>
    <row r="101" spans="1:13" ht="15.75" x14ac:dyDescent="0.25">
      <c r="A101" s="403"/>
      <c r="B101" s="161"/>
      <c r="C101" s="127" t="s">
        <v>21</v>
      </c>
      <c r="D101" s="56" t="s">
        <v>20</v>
      </c>
      <c r="E101" s="161">
        <v>0.19</v>
      </c>
      <c r="F101" s="79">
        <f>F96*E101</f>
        <v>3.5111999999999997E-2</v>
      </c>
      <c r="G101" s="367"/>
      <c r="H101" s="79">
        <f>G101*F101</f>
        <v>0</v>
      </c>
      <c r="I101" s="80"/>
      <c r="J101" s="79"/>
      <c r="K101" s="80"/>
      <c r="L101" s="79"/>
      <c r="M101" s="79">
        <f>G101*F101</f>
        <v>0</v>
      </c>
    </row>
    <row r="102" spans="1:13" ht="47.25" x14ac:dyDescent="0.25">
      <c r="A102" s="401">
        <v>3</v>
      </c>
      <c r="B102" s="217" t="s">
        <v>300</v>
      </c>
      <c r="C102" s="279" t="s">
        <v>125</v>
      </c>
      <c r="D102" s="134" t="s">
        <v>122</v>
      </c>
      <c r="E102" s="134"/>
      <c r="F102" s="135">
        <v>32.700000000000003</v>
      </c>
      <c r="G102" s="136"/>
      <c r="H102" s="137"/>
      <c r="I102" s="136"/>
      <c r="J102" s="138"/>
      <c r="K102" s="136"/>
      <c r="L102" s="138"/>
      <c r="M102" s="138"/>
    </row>
    <row r="103" spans="1:13" ht="15.75" x14ac:dyDescent="0.25">
      <c r="A103" s="402"/>
      <c r="B103" s="217"/>
      <c r="C103" s="275" t="s">
        <v>17</v>
      </c>
      <c r="D103" s="14" t="s">
        <v>18</v>
      </c>
      <c r="E103" s="323">
        <v>2.52E-2</v>
      </c>
      <c r="F103" s="139">
        <f>E103*F102</f>
        <v>0.82404000000000011</v>
      </c>
      <c r="G103" s="140"/>
      <c r="H103" s="91"/>
      <c r="I103" s="370"/>
      <c r="J103" s="91">
        <f>F103*I103</f>
        <v>0</v>
      </c>
      <c r="K103" s="140"/>
      <c r="L103" s="91">
        <f>F103*K103</f>
        <v>0</v>
      </c>
      <c r="M103" s="91">
        <f>H103+J103+L103</f>
        <v>0</v>
      </c>
    </row>
    <row r="104" spans="1:13" ht="15.75" x14ac:dyDescent="0.25">
      <c r="A104" s="402"/>
      <c r="B104" s="217"/>
      <c r="C104" s="269" t="s">
        <v>107</v>
      </c>
      <c r="D104" s="161" t="s">
        <v>119</v>
      </c>
      <c r="E104" s="323">
        <v>1.6000000000000001E-3</v>
      </c>
      <c r="F104" s="139">
        <f>F102*E104</f>
        <v>5.2320000000000005E-2</v>
      </c>
      <c r="G104" s="140"/>
      <c r="H104" s="91"/>
      <c r="I104" s="141"/>
      <c r="J104" s="91"/>
      <c r="K104" s="371"/>
      <c r="L104" s="91">
        <f>F104*K104</f>
        <v>0</v>
      </c>
      <c r="M104" s="91">
        <f>H104+J104+L104</f>
        <v>0</v>
      </c>
    </row>
    <row r="105" spans="1:13" x14ac:dyDescent="0.25">
      <c r="A105" s="402"/>
      <c r="B105" s="282" t="s">
        <v>114</v>
      </c>
      <c r="C105" s="283" t="s">
        <v>63</v>
      </c>
      <c r="D105" s="56" t="s">
        <v>49</v>
      </c>
      <c r="E105" s="263" t="s">
        <v>111</v>
      </c>
      <c r="F105" s="28">
        <v>9.6</v>
      </c>
      <c r="G105" s="365"/>
      <c r="H105" s="24">
        <f t="shared" ref="H105:H107" si="18">F105*G105</f>
        <v>0</v>
      </c>
      <c r="I105" s="69"/>
      <c r="J105" s="69"/>
      <c r="K105" s="69"/>
      <c r="L105" s="24"/>
      <c r="M105" s="24">
        <f t="shared" ref="M105:M107" si="19">L105+J105+H105</f>
        <v>0</v>
      </c>
    </row>
    <row r="106" spans="1:13" x14ac:dyDescent="0.25">
      <c r="A106" s="402"/>
      <c r="B106" s="282" t="s">
        <v>257</v>
      </c>
      <c r="C106" s="284" t="s">
        <v>126</v>
      </c>
      <c r="D106" s="56" t="s">
        <v>49</v>
      </c>
      <c r="E106" s="263" t="s">
        <v>111</v>
      </c>
      <c r="F106" s="28">
        <v>19</v>
      </c>
      <c r="G106" s="365"/>
      <c r="H106" s="69">
        <f t="shared" si="18"/>
        <v>0</v>
      </c>
      <c r="I106" s="69"/>
      <c r="J106" s="69"/>
      <c r="K106" s="69"/>
      <c r="L106" s="24"/>
      <c r="M106" s="24">
        <f t="shared" si="19"/>
        <v>0</v>
      </c>
    </row>
    <row r="107" spans="1:13" x14ac:dyDescent="0.25">
      <c r="A107" s="403"/>
      <c r="B107" s="282" t="s">
        <v>258</v>
      </c>
      <c r="C107" s="284" t="s">
        <v>127</v>
      </c>
      <c r="D107" s="56" t="s">
        <v>49</v>
      </c>
      <c r="E107" s="263" t="s">
        <v>111</v>
      </c>
      <c r="F107" s="28">
        <v>4.0999999999999996</v>
      </c>
      <c r="G107" s="365"/>
      <c r="H107" s="69">
        <f t="shared" si="18"/>
        <v>0</v>
      </c>
      <c r="I107" s="69"/>
      <c r="J107" s="69"/>
      <c r="K107" s="69"/>
      <c r="L107" s="24"/>
      <c r="M107" s="24">
        <f t="shared" si="19"/>
        <v>0</v>
      </c>
    </row>
    <row r="108" spans="1:13" ht="63" x14ac:dyDescent="0.25">
      <c r="A108" s="401">
        <v>4</v>
      </c>
      <c r="B108" s="196" t="s">
        <v>301</v>
      </c>
      <c r="C108" s="277" t="s">
        <v>128</v>
      </c>
      <c r="D108" s="134" t="s">
        <v>136</v>
      </c>
      <c r="E108" s="285"/>
      <c r="F108" s="145">
        <f>6.8*1.1</f>
        <v>7.48</v>
      </c>
      <c r="G108" s="144"/>
      <c r="H108" s="144"/>
      <c r="I108" s="144"/>
      <c r="J108" s="144"/>
      <c r="K108" s="144"/>
      <c r="L108" s="343"/>
      <c r="M108" s="144"/>
    </row>
    <row r="109" spans="1:13" ht="15.75" x14ac:dyDescent="0.25">
      <c r="A109" s="402"/>
      <c r="B109" s="218"/>
      <c r="C109" s="286" t="s">
        <v>17</v>
      </c>
      <c r="D109" s="14" t="s">
        <v>18</v>
      </c>
      <c r="E109" s="295">
        <v>0.3024</v>
      </c>
      <c r="F109" s="83">
        <f>F108*E109</f>
        <v>2.261952</v>
      </c>
      <c r="G109" s="79"/>
      <c r="H109" s="82"/>
      <c r="I109" s="366"/>
      <c r="J109" s="79">
        <f>F109*I109</f>
        <v>0</v>
      </c>
      <c r="K109" s="80"/>
      <c r="L109" s="79"/>
      <c r="M109" s="79">
        <f>H109+J109+L109</f>
        <v>0</v>
      </c>
    </row>
    <row r="110" spans="1:13" ht="15.75" x14ac:dyDescent="0.25">
      <c r="A110" s="402"/>
      <c r="B110" s="287"/>
      <c r="C110" s="288" t="s">
        <v>107</v>
      </c>
      <c r="D110" s="161" t="s">
        <v>119</v>
      </c>
      <c r="E110" s="271">
        <v>6.4000000000000001E-2</v>
      </c>
      <c r="F110" s="139">
        <f>F108*E110</f>
        <v>0.47872000000000003</v>
      </c>
      <c r="G110" s="140"/>
      <c r="H110" s="91"/>
      <c r="I110" s="141"/>
      <c r="J110" s="91"/>
      <c r="K110" s="371"/>
      <c r="L110" s="91">
        <f>F110*K110</f>
        <v>0</v>
      </c>
      <c r="M110" s="91">
        <f>H110+J110+L110</f>
        <v>0</v>
      </c>
    </row>
    <row r="111" spans="1:13" ht="27" x14ac:dyDescent="0.25">
      <c r="A111" s="402"/>
      <c r="B111" s="289" t="s">
        <v>129</v>
      </c>
      <c r="C111" s="290" t="s">
        <v>130</v>
      </c>
      <c r="D111" s="291" t="s">
        <v>137</v>
      </c>
      <c r="E111" s="291" t="s">
        <v>111</v>
      </c>
      <c r="F111" s="155">
        <v>0.5</v>
      </c>
      <c r="G111" s="370"/>
      <c r="H111" s="91">
        <f t="shared" ref="H111:H113" si="20">F111*G111</f>
        <v>0</v>
      </c>
      <c r="I111" s="141"/>
      <c r="J111" s="91"/>
      <c r="K111" s="140"/>
      <c r="L111" s="91"/>
      <c r="M111" s="91">
        <f t="shared" ref="M111:M113" si="21">H111+J111+L111</f>
        <v>0</v>
      </c>
    </row>
    <row r="112" spans="1:13" ht="15.75" x14ac:dyDescent="0.25">
      <c r="A112" s="402"/>
      <c r="B112" s="289"/>
      <c r="C112" s="290" t="s">
        <v>131</v>
      </c>
      <c r="D112" s="291" t="s">
        <v>137</v>
      </c>
      <c r="E112" s="291"/>
      <c r="F112" s="152">
        <f>F111*0.3</f>
        <v>0.15</v>
      </c>
      <c r="G112" s="370"/>
      <c r="H112" s="91">
        <f t="shared" si="20"/>
        <v>0</v>
      </c>
      <c r="I112" s="141"/>
      <c r="J112" s="91"/>
      <c r="K112" s="140"/>
      <c r="L112" s="91"/>
      <c r="M112" s="91">
        <f t="shared" si="21"/>
        <v>0</v>
      </c>
    </row>
    <row r="113" spans="1:13" x14ac:dyDescent="0.25">
      <c r="A113" s="402"/>
      <c r="B113" s="289" t="s">
        <v>132</v>
      </c>
      <c r="C113" s="290" t="s">
        <v>133</v>
      </c>
      <c r="D113" s="291" t="s">
        <v>49</v>
      </c>
      <c r="E113" s="291">
        <v>0.17699999999999999</v>
      </c>
      <c r="F113" s="152">
        <f>F108*E113</f>
        <v>1.32396</v>
      </c>
      <c r="G113" s="372"/>
      <c r="H113" s="91">
        <f t="shared" si="20"/>
        <v>0</v>
      </c>
      <c r="I113" s="141"/>
      <c r="J113" s="91"/>
      <c r="K113" s="140"/>
      <c r="L113" s="91"/>
      <c r="M113" s="91">
        <f t="shared" si="21"/>
        <v>0</v>
      </c>
    </row>
    <row r="114" spans="1:13" ht="15.75" x14ac:dyDescent="0.25">
      <c r="A114" s="403"/>
      <c r="B114" s="292"/>
      <c r="C114" s="127" t="s">
        <v>21</v>
      </c>
      <c r="D114" s="56" t="s">
        <v>20</v>
      </c>
      <c r="E114" s="295">
        <v>5.28E-2</v>
      </c>
      <c r="F114" s="79">
        <f>F108*E114</f>
        <v>0.39494400000000002</v>
      </c>
      <c r="G114" s="367"/>
      <c r="H114" s="79">
        <f>G114*F114</f>
        <v>0</v>
      </c>
      <c r="I114" s="80"/>
      <c r="J114" s="79"/>
      <c r="K114" s="80"/>
      <c r="L114" s="79"/>
      <c r="M114" s="79">
        <f>G114*F114</f>
        <v>0</v>
      </c>
    </row>
    <row r="115" spans="1:13" x14ac:dyDescent="0.25">
      <c r="A115" s="190"/>
      <c r="B115" s="190"/>
      <c r="C115" s="119" t="s">
        <v>134</v>
      </c>
      <c r="D115" s="190"/>
      <c r="E115" s="190"/>
      <c r="F115" s="190"/>
      <c r="G115" s="190"/>
      <c r="H115" s="191">
        <f>SUM(H89:H114)</f>
        <v>0</v>
      </c>
      <c r="I115" s="190"/>
      <c r="J115" s="191">
        <f>SUM(J89:J114)</f>
        <v>0</v>
      </c>
      <c r="K115" s="190"/>
      <c r="L115" s="191">
        <f>SUM(L89:L114)</f>
        <v>0</v>
      </c>
      <c r="M115" s="191">
        <f>SUM(M89:M114)</f>
        <v>0</v>
      </c>
    </row>
    <row r="116" spans="1:13" ht="18" x14ac:dyDescent="0.25">
      <c r="A116" s="181"/>
      <c r="B116" s="404" t="s">
        <v>146</v>
      </c>
      <c r="C116" s="404"/>
      <c r="D116" s="404"/>
      <c r="E116" s="404"/>
      <c r="F116" s="182"/>
      <c r="G116" s="183"/>
      <c r="H116" s="184"/>
      <c r="I116" s="185"/>
      <c r="J116" s="184"/>
      <c r="K116" s="183"/>
      <c r="L116" s="184"/>
      <c r="M116" s="186"/>
    </row>
    <row r="117" spans="1:13" ht="63" x14ac:dyDescent="0.25">
      <c r="A117" s="401">
        <v>1</v>
      </c>
      <c r="B117" s="265" t="s">
        <v>294</v>
      </c>
      <c r="C117" s="265" t="s">
        <v>103</v>
      </c>
      <c r="D117" s="266" t="s">
        <v>1</v>
      </c>
      <c r="E117" s="215"/>
      <c r="F117" s="268">
        <v>0.45032</v>
      </c>
      <c r="G117" s="160"/>
      <c r="H117" s="158"/>
      <c r="I117" s="80"/>
      <c r="J117" s="81"/>
      <c r="K117" s="80"/>
      <c r="L117" s="82"/>
      <c r="M117" s="79"/>
    </row>
    <row r="118" spans="1:13" ht="15.75" x14ac:dyDescent="0.25">
      <c r="A118" s="402"/>
      <c r="B118" s="161"/>
      <c r="C118" s="275" t="s">
        <v>17</v>
      </c>
      <c r="D118" s="14" t="s">
        <v>18</v>
      </c>
      <c r="E118" s="295">
        <v>64.558000000000007</v>
      </c>
      <c r="F118" s="160">
        <f>F117*E118</f>
        <v>29.071758560000003</v>
      </c>
      <c r="G118" s="160"/>
      <c r="H118" s="268"/>
      <c r="I118" s="366"/>
      <c r="J118" s="79">
        <f>F118*I118</f>
        <v>0</v>
      </c>
      <c r="K118" s="80"/>
      <c r="L118" s="79"/>
      <c r="M118" s="79">
        <f>H118+J118+L118</f>
        <v>0</v>
      </c>
    </row>
    <row r="119" spans="1:13" ht="31.5" x14ac:dyDescent="0.25">
      <c r="A119" s="402"/>
      <c r="B119" s="161" t="s">
        <v>248</v>
      </c>
      <c r="C119" s="161" t="s">
        <v>298</v>
      </c>
      <c r="D119" s="14" t="s">
        <v>106</v>
      </c>
      <c r="E119" s="295">
        <v>0.42</v>
      </c>
      <c r="F119" s="160">
        <f>F117*E119</f>
        <v>0.18913439999999998</v>
      </c>
      <c r="G119" s="161"/>
      <c r="H119" s="158"/>
      <c r="I119" s="80"/>
      <c r="J119" s="79"/>
      <c r="K119" s="367"/>
      <c r="L119" s="79">
        <f>F119*K119</f>
        <v>0</v>
      </c>
      <c r="M119" s="79">
        <f>H119+J119+L119</f>
        <v>0</v>
      </c>
    </row>
    <row r="120" spans="1:13" ht="15.75" x14ac:dyDescent="0.25">
      <c r="A120" s="402"/>
      <c r="B120" s="161"/>
      <c r="C120" s="269" t="s">
        <v>107</v>
      </c>
      <c r="D120" s="56" t="s">
        <v>20</v>
      </c>
      <c r="E120" s="295">
        <v>22.08</v>
      </c>
      <c r="F120" s="160">
        <f>E120*F117</f>
        <v>9.9430655999999988</v>
      </c>
      <c r="G120" s="160"/>
      <c r="H120" s="161"/>
      <c r="I120" s="80"/>
      <c r="J120" s="80"/>
      <c r="K120" s="367"/>
      <c r="L120" s="79">
        <f>K120*F120</f>
        <v>0</v>
      </c>
      <c r="M120" s="79">
        <f>H120+J120+L120</f>
        <v>0</v>
      </c>
    </row>
    <row r="121" spans="1:13" ht="31.5" x14ac:dyDescent="0.25">
      <c r="A121" s="402"/>
      <c r="B121" s="161" t="s">
        <v>302</v>
      </c>
      <c r="C121" s="269" t="s">
        <v>143</v>
      </c>
      <c r="D121" s="270" t="s">
        <v>110</v>
      </c>
      <c r="E121" s="295" t="s">
        <v>111</v>
      </c>
      <c r="F121" s="160">
        <v>29</v>
      </c>
      <c r="G121" s="368"/>
      <c r="H121" s="161">
        <f t="shared" ref="H121:H123" si="22">G121*F121</f>
        <v>0</v>
      </c>
      <c r="I121" s="80"/>
      <c r="J121" s="80"/>
      <c r="K121" s="80"/>
      <c r="L121" s="79"/>
      <c r="M121" s="79">
        <f t="shared" ref="M121:M124" si="23">H121+J121+L121</f>
        <v>0</v>
      </c>
    </row>
    <row r="122" spans="1:13" ht="31.5" x14ac:dyDescent="0.25">
      <c r="A122" s="402"/>
      <c r="B122" s="161" t="s">
        <v>251</v>
      </c>
      <c r="C122" s="269" t="s">
        <v>113</v>
      </c>
      <c r="D122" s="270" t="s">
        <v>110</v>
      </c>
      <c r="E122" s="295" t="s">
        <v>111</v>
      </c>
      <c r="F122" s="160">
        <v>41</v>
      </c>
      <c r="G122" s="368"/>
      <c r="H122" s="161">
        <f t="shared" si="22"/>
        <v>0</v>
      </c>
      <c r="I122" s="80"/>
      <c r="J122" s="80"/>
      <c r="K122" s="80"/>
      <c r="L122" s="79"/>
      <c r="M122" s="79">
        <f t="shared" si="23"/>
        <v>0</v>
      </c>
    </row>
    <row r="123" spans="1:13" ht="15.75" x14ac:dyDescent="0.25">
      <c r="A123" s="402"/>
      <c r="B123" s="161" t="s">
        <v>299</v>
      </c>
      <c r="C123" s="269" t="s">
        <v>253</v>
      </c>
      <c r="D123" s="56" t="s">
        <v>49</v>
      </c>
      <c r="E123" s="295">
        <v>24.4</v>
      </c>
      <c r="F123" s="160">
        <f>F117*E123</f>
        <v>10.987807999999999</v>
      </c>
      <c r="G123" s="368"/>
      <c r="H123" s="160">
        <f t="shared" si="22"/>
        <v>0</v>
      </c>
      <c r="I123" s="80"/>
      <c r="J123" s="80"/>
      <c r="K123" s="80"/>
      <c r="L123" s="79"/>
      <c r="M123" s="79">
        <f t="shared" si="23"/>
        <v>0</v>
      </c>
    </row>
    <row r="124" spans="1:13" ht="15.75" x14ac:dyDescent="0.25">
      <c r="A124" s="403"/>
      <c r="B124" s="161"/>
      <c r="C124" s="127" t="s">
        <v>21</v>
      </c>
      <c r="D124" s="56" t="s">
        <v>20</v>
      </c>
      <c r="E124" s="295">
        <v>2.78</v>
      </c>
      <c r="F124" s="160">
        <f>E124*F117</f>
        <v>1.2518895999999999</v>
      </c>
      <c r="G124" s="368"/>
      <c r="H124" s="160">
        <f>G124*F124</f>
        <v>0</v>
      </c>
      <c r="I124" s="80"/>
      <c r="J124" s="80"/>
      <c r="K124" s="80"/>
      <c r="L124" s="79"/>
      <c r="M124" s="79">
        <f t="shared" si="23"/>
        <v>0</v>
      </c>
    </row>
    <row r="125" spans="1:13" ht="47.25" x14ac:dyDescent="0.25">
      <c r="A125" s="401">
        <v>2</v>
      </c>
      <c r="B125" s="276" t="s">
        <v>295</v>
      </c>
      <c r="C125" s="277" t="s">
        <v>117</v>
      </c>
      <c r="D125" s="158" t="s">
        <v>139</v>
      </c>
      <c r="E125" s="70"/>
      <c r="F125" s="162">
        <f>(29*0.28+41*0.24)/100</f>
        <v>0.17960000000000001</v>
      </c>
      <c r="G125" s="129"/>
      <c r="H125" s="129"/>
      <c r="I125" s="129"/>
      <c r="J125" s="129"/>
      <c r="K125" s="129"/>
      <c r="L125" s="71"/>
      <c r="M125" s="130"/>
    </row>
    <row r="126" spans="1:13" ht="15.75" x14ac:dyDescent="0.25">
      <c r="A126" s="402"/>
      <c r="B126" s="216"/>
      <c r="C126" s="275" t="s">
        <v>17</v>
      </c>
      <c r="D126" s="14" t="s">
        <v>18</v>
      </c>
      <c r="E126" s="295">
        <v>81.599999999999994</v>
      </c>
      <c r="F126" s="160">
        <f>F125*E126</f>
        <v>14.65536</v>
      </c>
      <c r="G126" s="160"/>
      <c r="H126" s="268"/>
      <c r="I126" s="366"/>
      <c r="J126" s="79">
        <f>F126*I126</f>
        <v>0</v>
      </c>
      <c r="K126" s="80"/>
      <c r="L126" s="79"/>
      <c r="M126" s="79">
        <f>H126+J126+L126</f>
        <v>0</v>
      </c>
    </row>
    <row r="127" spans="1:13" ht="15.75" x14ac:dyDescent="0.25">
      <c r="A127" s="402"/>
      <c r="B127" s="216"/>
      <c r="C127" s="269" t="s">
        <v>107</v>
      </c>
      <c r="D127" s="161" t="s">
        <v>119</v>
      </c>
      <c r="E127" s="16">
        <v>3.5999999999999997E-2</v>
      </c>
      <c r="F127" s="28">
        <f>F125*E127</f>
        <v>6.4656000000000002E-3</v>
      </c>
      <c r="G127" s="131"/>
      <c r="H127" s="131"/>
      <c r="I127" s="131"/>
      <c r="J127" s="131"/>
      <c r="K127" s="369"/>
      <c r="L127" s="24">
        <f>F127*K127</f>
        <v>0</v>
      </c>
      <c r="M127" s="131">
        <f t="shared" ref="M127:M129" si="24">L127+J127+H127</f>
        <v>0</v>
      </c>
    </row>
    <row r="128" spans="1:13" ht="15.75" x14ac:dyDescent="0.25">
      <c r="A128" s="402"/>
      <c r="B128" s="161" t="s">
        <v>120</v>
      </c>
      <c r="C128" s="269" t="s">
        <v>121</v>
      </c>
      <c r="D128" s="161" t="s">
        <v>122</v>
      </c>
      <c r="E128" s="16">
        <v>25.3</v>
      </c>
      <c r="F128" s="28">
        <f>F125*E128</f>
        <v>4.5438800000000006</v>
      </c>
      <c r="G128" s="369"/>
      <c r="H128" s="131">
        <f>F128*G128</f>
        <v>0</v>
      </c>
      <c r="I128" s="131"/>
      <c r="J128" s="131"/>
      <c r="K128" s="131"/>
      <c r="L128" s="24"/>
      <c r="M128" s="131">
        <f t="shared" si="24"/>
        <v>0</v>
      </c>
    </row>
    <row r="129" spans="1:13" ht="15.75" x14ac:dyDescent="0.25">
      <c r="A129" s="402"/>
      <c r="B129" s="161" t="s">
        <v>123</v>
      </c>
      <c r="C129" s="269" t="s">
        <v>124</v>
      </c>
      <c r="D129" s="161" t="s">
        <v>122</v>
      </c>
      <c r="E129" s="16">
        <v>2.7</v>
      </c>
      <c r="F129" s="28">
        <f>F125*E129</f>
        <v>0.48492000000000007</v>
      </c>
      <c r="G129" s="369"/>
      <c r="H129" s="131">
        <f>F129*G129</f>
        <v>0</v>
      </c>
      <c r="I129" s="131"/>
      <c r="J129" s="131"/>
      <c r="K129" s="131"/>
      <c r="L129" s="24"/>
      <c r="M129" s="131">
        <f t="shared" si="24"/>
        <v>0</v>
      </c>
    </row>
    <row r="130" spans="1:13" ht="15.75" x14ac:dyDescent="0.25">
      <c r="A130" s="403"/>
      <c r="B130" s="161"/>
      <c r="C130" s="127" t="s">
        <v>21</v>
      </c>
      <c r="D130" s="56" t="s">
        <v>20</v>
      </c>
      <c r="E130" s="295">
        <v>0.19</v>
      </c>
      <c r="F130" s="79">
        <f>F125*E130</f>
        <v>3.4124000000000002E-2</v>
      </c>
      <c r="G130" s="367"/>
      <c r="H130" s="79">
        <f>G130*F130</f>
        <v>0</v>
      </c>
      <c r="I130" s="80"/>
      <c r="J130" s="79"/>
      <c r="K130" s="80"/>
      <c r="L130" s="79"/>
      <c r="M130" s="79">
        <f>G130*F130</f>
        <v>0</v>
      </c>
    </row>
    <row r="131" spans="1:13" ht="47.25" x14ac:dyDescent="0.25">
      <c r="A131" s="401">
        <v>3</v>
      </c>
      <c r="B131" s="217" t="s">
        <v>300</v>
      </c>
      <c r="C131" s="279" t="s">
        <v>125</v>
      </c>
      <c r="D131" s="134" t="s">
        <v>122</v>
      </c>
      <c r="E131" s="353"/>
      <c r="F131" s="135">
        <v>32.700000000000003</v>
      </c>
      <c r="G131" s="136"/>
      <c r="H131" s="137"/>
      <c r="I131" s="136"/>
      <c r="J131" s="138"/>
      <c r="K131" s="136"/>
      <c r="L131" s="138"/>
      <c r="M131" s="138"/>
    </row>
    <row r="132" spans="1:13" ht="15.75" x14ac:dyDescent="0.25">
      <c r="A132" s="402"/>
      <c r="B132" s="217"/>
      <c r="C132" s="275" t="s">
        <v>17</v>
      </c>
      <c r="D132" s="14" t="s">
        <v>18</v>
      </c>
      <c r="E132" s="323">
        <v>2.52E-2</v>
      </c>
      <c r="F132" s="139">
        <f>E132*F131</f>
        <v>0.82404000000000011</v>
      </c>
      <c r="G132" s="140"/>
      <c r="H132" s="91"/>
      <c r="I132" s="370"/>
      <c r="J132" s="91">
        <f>F132*I132</f>
        <v>0</v>
      </c>
      <c r="K132" s="140"/>
      <c r="L132" s="91"/>
      <c r="M132" s="91">
        <f>H132+J132+L132</f>
        <v>0</v>
      </c>
    </row>
    <row r="133" spans="1:13" ht="15.75" x14ac:dyDescent="0.25">
      <c r="A133" s="402"/>
      <c r="B133" s="217"/>
      <c r="C133" s="269" t="s">
        <v>107</v>
      </c>
      <c r="D133" s="161" t="s">
        <v>119</v>
      </c>
      <c r="E133" s="323">
        <v>1.6000000000000001E-3</v>
      </c>
      <c r="F133" s="139">
        <f>F131*E133</f>
        <v>5.2320000000000005E-2</v>
      </c>
      <c r="G133" s="140"/>
      <c r="H133" s="91"/>
      <c r="I133" s="141"/>
      <c r="J133" s="91"/>
      <c r="K133" s="371"/>
      <c r="L133" s="91">
        <f>F133*K133</f>
        <v>0</v>
      </c>
      <c r="M133" s="91">
        <f>H133+J133+L133</f>
        <v>0</v>
      </c>
    </row>
    <row r="134" spans="1:13" x14ac:dyDescent="0.25">
      <c r="A134" s="402"/>
      <c r="B134" s="282" t="s">
        <v>114</v>
      </c>
      <c r="C134" s="283" t="s">
        <v>63</v>
      </c>
      <c r="D134" s="56" t="s">
        <v>49</v>
      </c>
      <c r="E134" s="263" t="s">
        <v>111</v>
      </c>
      <c r="F134" s="28">
        <v>9.6</v>
      </c>
      <c r="G134" s="365"/>
      <c r="H134" s="24">
        <f t="shared" ref="H134:H136" si="25">F134*G134</f>
        <v>0</v>
      </c>
      <c r="I134" s="69"/>
      <c r="J134" s="69"/>
      <c r="K134" s="69"/>
      <c r="L134" s="24"/>
      <c r="M134" s="24">
        <f t="shared" ref="M134:M136" si="26">L134+J134+H134</f>
        <v>0</v>
      </c>
    </row>
    <row r="135" spans="1:13" x14ac:dyDescent="0.25">
      <c r="A135" s="402"/>
      <c r="B135" s="282" t="s">
        <v>257</v>
      </c>
      <c r="C135" s="284" t="s">
        <v>126</v>
      </c>
      <c r="D135" s="56" t="s">
        <v>49</v>
      </c>
      <c r="E135" s="263" t="s">
        <v>111</v>
      </c>
      <c r="F135" s="28">
        <v>19</v>
      </c>
      <c r="G135" s="365"/>
      <c r="H135" s="69">
        <f t="shared" si="25"/>
        <v>0</v>
      </c>
      <c r="I135" s="69"/>
      <c r="J135" s="69"/>
      <c r="K135" s="69"/>
      <c r="L135" s="24"/>
      <c r="M135" s="24">
        <f t="shared" si="26"/>
        <v>0</v>
      </c>
    </row>
    <row r="136" spans="1:13" x14ac:dyDescent="0.25">
      <c r="A136" s="403"/>
      <c r="B136" s="282" t="s">
        <v>258</v>
      </c>
      <c r="C136" s="284" t="s">
        <v>127</v>
      </c>
      <c r="D136" s="56" t="s">
        <v>49</v>
      </c>
      <c r="E136" s="263" t="s">
        <v>111</v>
      </c>
      <c r="F136" s="28">
        <v>4.0999999999999996</v>
      </c>
      <c r="G136" s="365"/>
      <c r="H136" s="24">
        <f t="shared" si="25"/>
        <v>0</v>
      </c>
      <c r="I136" s="69"/>
      <c r="J136" s="69"/>
      <c r="K136" s="69"/>
      <c r="L136" s="24"/>
      <c r="M136" s="24">
        <f t="shared" si="26"/>
        <v>0</v>
      </c>
    </row>
    <row r="137" spans="1:13" ht="63" x14ac:dyDescent="0.25">
      <c r="A137" s="401">
        <v>4</v>
      </c>
      <c r="B137" s="196" t="s">
        <v>301</v>
      </c>
      <c r="C137" s="277" t="s">
        <v>128</v>
      </c>
      <c r="D137" s="134" t="s">
        <v>136</v>
      </c>
      <c r="E137" s="354"/>
      <c r="F137" s="145">
        <f>6.4*1.1</f>
        <v>7.0400000000000009</v>
      </c>
      <c r="G137" s="144"/>
      <c r="H137" s="144"/>
      <c r="I137" s="144"/>
      <c r="J137" s="144"/>
      <c r="K137" s="144"/>
      <c r="L137" s="343"/>
      <c r="M137" s="144"/>
    </row>
    <row r="138" spans="1:13" ht="15.75" x14ac:dyDescent="0.25">
      <c r="A138" s="402"/>
      <c r="B138" s="218"/>
      <c r="C138" s="286" t="s">
        <v>17</v>
      </c>
      <c r="D138" s="14" t="s">
        <v>18</v>
      </c>
      <c r="E138" s="295">
        <v>0.3024</v>
      </c>
      <c r="F138" s="79">
        <f>F137*E138</f>
        <v>2.1288960000000001</v>
      </c>
      <c r="G138" s="79"/>
      <c r="H138" s="82"/>
      <c r="I138" s="366"/>
      <c r="J138" s="79">
        <f>F138*I138</f>
        <v>0</v>
      </c>
      <c r="K138" s="80"/>
      <c r="L138" s="79"/>
      <c r="M138" s="79">
        <f>H138+J138+L138</f>
        <v>0</v>
      </c>
    </row>
    <row r="139" spans="1:13" ht="15.75" x14ac:dyDescent="0.25">
      <c r="A139" s="402"/>
      <c r="B139" s="287"/>
      <c r="C139" s="288" t="s">
        <v>107</v>
      </c>
      <c r="D139" s="161" t="s">
        <v>119</v>
      </c>
      <c r="E139" s="323">
        <v>6.4000000000000001E-2</v>
      </c>
      <c r="F139" s="139">
        <f>F137*E139</f>
        <v>0.45056000000000007</v>
      </c>
      <c r="G139" s="140"/>
      <c r="H139" s="91"/>
      <c r="I139" s="141"/>
      <c r="J139" s="91"/>
      <c r="K139" s="371"/>
      <c r="L139" s="91">
        <f>F139*K139</f>
        <v>0</v>
      </c>
      <c r="M139" s="91">
        <f>H139+J139+L139</f>
        <v>0</v>
      </c>
    </row>
    <row r="140" spans="1:13" ht="27" x14ac:dyDescent="0.25">
      <c r="A140" s="402"/>
      <c r="B140" s="289" t="s">
        <v>129</v>
      </c>
      <c r="C140" s="290" t="s">
        <v>130</v>
      </c>
      <c r="D140" s="291" t="s">
        <v>137</v>
      </c>
      <c r="E140" s="324" t="s">
        <v>111</v>
      </c>
      <c r="F140" s="155">
        <v>0.47</v>
      </c>
      <c r="G140" s="370"/>
      <c r="H140" s="91">
        <f t="shared" ref="H140:H142" si="27">F140*G140</f>
        <v>0</v>
      </c>
      <c r="I140" s="141"/>
      <c r="J140" s="91"/>
      <c r="K140" s="140"/>
      <c r="L140" s="91"/>
      <c r="M140" s="91">
        <f t="shared" ref="M140:M142" si="28">H140+J140+L140</f>
        <v>0</v>
      </c>
    </row>
    <row r="141" spans="1:13" ht="15.75" x14ac:dyDescent="0.25">
      <c r="A141" s="402"/>
      <c r="B141" s="289"/>
      <c r="C141" s="290" t="s">
        <v>131</v>
      </c>
      <c r="D141" s="291" t="s">
        <v>137</v>
      </c>
      <c r="E141" s="324"/>
      <c r="F141" s="152">
        <f>F140*0.3</f>
        <v>0.14099999999999999</v>
      </c>
      <c r="G141" s="370"/>
      <c r="H141" s="91">
        <f t="shared" si="27"/>
        <v>0</v>
      </c>
      <c r="I141" s="141"/>
      <c r="J141" s="91"/>
      <c r="K141" s="140"/>
      <c r="L141" s="91"/>
      <c r="M141" s="91">
        <f t="shared" si="28"/>
        <v>0</v>
      </c>
    </row>
    <row r="142" spans="1:13" x14ac:dyDescent="0.25">
      <c r="A142" s="402"/>
      <c r="B142" s="289" t="s">
        <v>132</v>
      </c>
      <c r="C142" s="290" t="s">
        <v>133</v>
      </c>
      <c r="D142" s="291" t="s">
        <v>49</v>
      </c>
      <c r="E142" s="324">
        <v>0.17699999999999999</v>
      </c>
      <c r="F142" s="152">
        <f>F137*E142</f>
        <v>1.2460800000000001</v>
      </c>
      <c r="G142" s="372"/>
      <c r="H142" s="91">
        <f t="shared" si="27"/>
        <v>0</v>
      </c>
      <c r="I142" s="141"/>
      <c r="J142" s="91"/>
      <c r="K142" s="140"/>
      <c r="L142" s="91"/>
      <c r="M142" s="91">
        <f t="shared" si="28"/>
        <v>0</v>
      </c>
    </row>
    <row r="143" spans="1:13" ht="15.75" x14ac:dyDescent="0.25">
      <c r="A143" s="403"/>
      <c r="B143" s="292"/>
      <c r="C143" s="127" t="s">
        <v>21</v>
      </c>
      <c r="D143" s="56" t="s">
        <v>20</v>
      </c>
      <c r="E143" s="295">
        <v>5.28E-2</v>
      </c>
      <c r="F143" s="79">
        <f>F137*E143</f>
        <v>0.37171200000000004</v>
      </c>
      <c r="G143" s="367"/>
      <c r="H143" s="79">
        <f>G143*F143</f>
        <v>0</v>
      </c>
      <c r="I143" s="80"/>
      <c r="J143" s="79"/>
      <c r="K143" s="80"/>
      <c r="L143" s="79"/>
      <c r="M143" s="79">
        <f>G143*F143</f>
        <v>0</v>
      </c>
    </row>
    <row r="144" spans="1:13" x14ac:dyDescent="0.25">
      <c r="A144" s="190"/>
      <c r="B144" s="190"/>
      <c r="C144" s="119" t="s">
        <v>140</v>
      </c>
      <c r="D144" s="190"/>
      <c r="E144" s="190"/>
      <c r="F144" s="190"/>
      <c r="G144" s="190"/>
      <c r="H144" s="193">
        <f>SUM(H118:H143)</f>
        <v>0</v>
      </c>
      <c r="I144" s="207"/>
      <c r="J144" s="193">
        <f>SUM(J118:J143)</f>
        <v>0</v>
      </c>
      <c r="K144" s="207"/>
      <c r="L144" s="193">
        <f>SUM(L118:L143)</f>
        <v>0</v>
      </c>
      <c r="M144" s="193">
        <f>SUM(M118:M143)</f>
        <v>0</v>
      </c>
    </row>
    <row r="145" spans="1:13" x14ac:dyDescent="0.25">
      <c r="A145" s="117"/>
      <c r="B145" s="118"/>
      <c r="C145" s="119" t="s">
        <v>141</v>
      </c>
      <c r="D145" s="120"/>
      <c r="E145" s="120"/>
      <c r="F145" s="121"/>
      <c r="G145" s="122"/>
      <c r="H145" s="206">
        <f>H144+H115+H86</f>
        <v>0</v>
      </c>
      <c r="I145" s="206"/>
      <c r="J145" s="206">
        <f>J144+J115+J86</f>
        <v>0</v>
      </c>
      <c r="K145" s="206"/>
      <c r="L145" s="206">
        <f>L144+L115+L86</f>
        <v>0</v>
      </c>
      <c r="M145" s="206">
        <f>M144+M115+M86</f>
        <v>0</v>
      </c>
    </row>
    <row r="146" spans="1:13" ht="30" x14ac:dyDescent="0.25">
      <c r="A146" s="317"/>
      <c r="B146" s="318"/>
      <c r="C146" s="31" t="s">
        <v>260</v>
      </c>
      <c r="D146" s="26"/>
      <c r="E146" s="26"/>
      <c r="F146" s="28"/>
      <c r="G146" s="87"/>
      <c r="H146" s="319">
        <f>H145-H147</f>
        <v>0</v>
      </c>
      <c r="I146" s="319"/>
      <c r="J146" s="319">
        <f t="shared" ref="J146:L146" si="29">J145-J147</f>
        <v>0</v>
      </c>
      <c r="K146" s="319"/>
      <c r="L146" s="319">
        <f t="shared" si="29"/>
        <v>0</v>
      </c>
      <c r="M146" s="335">
        <f>L146+J146+H146</f>
        <v>0</v>
      </c>
    </row>
    <row r="147" spans="1:13" ht="30" x14ac:dyDescent="0.25">
      <c r="A147" s="317"/>
      <c r="B147" s="318"/>
      <c r="C147" s="31" t="s">
        <v>261</v>
      </c>
      <c r="D147" s="26"/>
      <c r="E147" s="26"/>
      <c r="F147" s="28"/>
      <c r="G147" s="87"/>
      <c r="H147" s="422"/>
      <c r="I147" s="319"/>
      <c r="J147" s="422"/>
      <c r="K147" s="319"/>
      <c r="L147" s="422"/>
      <c r="M147" s="335">
        <f>L147+J147+H147</f>
        <v>0</v>
      </c>
    </row>
    <row r="148" spans="1:13" ht="30" x14ac:dyDescent="0.25">
      <c r="A148" s="86"/>
      <c r="B148" s="89"/>
      <c r="C148" s="95" t="s">
        <v>84</v>
      </c>
      <c r="D148" s="90"/>
      <c r="E148" s="90"/>
      <c r="F148" s="90">
        <v>0.04</v>
      </c>
      <c r="G148" s="87"/>
      <c r="H148" s="91"/>
      <c r="I148" s="88"/>
      <c r="J148" s="91"/>
      <c r="K148" s="87"/>
      <c r="L148" s="91"/>
      <c r="M148" s="156">
        <f>H145*F148</f>
        <v>0</v>
      </c>
    </row>
    <row r="149" spans="1:13" x14ac:dyDescent="0.25">
      <c r="A149" s="86"/>
      <c r="B149" s="92"/>
      <c r="C149" s="9" t="s">
        <v>11</v>
      </c>
      <c r="D149" s="93"/>
      <c r="E149" s="93"/>
      <c r="F149" s="90"/>
      <c r="G149" s="87"/>
      <c r="H149" s="91"/>
      <c r="I149" s="88"/>
      <c r="J149" s="91"/>
      <c r="K149" s="87"/>
      <c r="L149" s="91"/>
      <c r="M149" s="208">
        <f>M148+M145</f>
        <v>0</v>
      </c>
    </row>
    <row r="150" spans="1:13" ht="30" x14ac:dyDescent="0.25">
      <c r="A150" s="86"/>
      <c r="B150" s="92"/>
      <c r="C150" s="95" t="s">
        <v>262</v>
      </c>
      <c r="D150" s="93"/>
      <c r="E150" s="93"/>
      <c r="F150" s="90">
        <v>0.1</v>
      </c>
      <c r="G150" s="87"/>
      <c r="H150" s="91"/>
      <c r="I150" s="88"/>
      <c r="J150" s="91"/>
      <c r="K150" s="87"/>
      <c r="L150" s="91"/>
      <c r="M150" s="156">
        <f>M146*F150</f>
        <v>0</v>
      </c>
    </row>
    <row r="151" spans="1:13" x14ac:dyDescent="0.25">
      <c r="A151" s="86"/>
      <c r="B151" s="94"/>
      <c r="C151" s="95" t="s">
        <v>85</v>
      </c>
      <c r="D151" s="90"/>
      <c r="E151" s="90"/>
      <c r="F151" s="90">
        <v>0.08</v>
      </c>
      <c r="G151" s="94"/>
      <c r="H151" s="94"/>
      <c r="I151" s="94"/>
      <c r="J151" s="94"/>
      <c r="K151" s="94"/>
      <c r="L151" s="344"/>
      <c r="M151" s="336">
        <f>M147*F151</f>
        <v>0</v>
      </c>
    </row>
    <row r="152" spans="1:13" x14ac:dyDescent="0.25">
      <c r="A152" s="86"/>
      <c r="B152" s="94"/>
      <c r="C152" s="9" t="s">
        <v>11</v>
      </c>
      <c r="D152" s="93"/>
      <c r="E152" s="93"/>
      <c r="F152" s="90"/>
      <c r="G152" s="94"/>
      <c r="H152" s="94"/>
      <c r="I152" s="94"/>
      <c r="J152" s="94"/>
      <c r="K152" s="94"/>
      <c r="L152" s="344"/>
      <c r="M152" s="96">
        <f>SUM(M149:M151)</f>
        <v>0</v>
      </c>
    </row>
    <row r="153" spans="1:13" x14ac:dyDescent="0.25">
      <c r="A153" s="86"/>
      <c r="B153" s="94"/>
      <c r="C153" s="95" t="s">
        <v>86</v>
      </c>
      <c r="D153" s="90"/>
      <c r="E153" s="90"/>
      <c r="F153" s="90">
        <v>0.08</v>
      </c>
      <c r="G153" s="94"/>
      <c r="H153" s="94"/>
      <c r="I153" s="94"/>
      <c r="J153" s="94"/>
      <c r="K153" s="94"/>
      <c r="L153" s="344"/>
      <c r="M153" s="336">
        <f>M152*F153</f>
        <v>0</v>
      </c>
    </row>
    <row r="154" spans="1:13" ht="15.75" x14ac:dyDescent="0.25">
      <c r="A154" s="117"/>
      <c r="B154" s="190"/>
      <c r="C154" s="119" t="s">
        <v>11</v>
      </c>
      <c r="D154" s="337"/>
      <c r="E154" s="337"/>
      <c r="F154" s="338"/>
      <c r="G154" s="190"/>
      <c r="H154" s="190"/>
      <c r="I154" s="190"/>
      <c r="J154" s="190"/>
      <c r="K154" s="190"/>
      <c r="L154" s="345"/>
      <c r="M154" s="339">
        <f>M152+M153</f>
        <v>0</v>
      </c>
    </row>
    <row r="155" spans="1:13" x14ac:dyDescent="0.25">
      <c r="M155" s="97"/>
    </row>
    <row r="156" spans="1:13" ht="15.75" x14ac:dyDescent="0.25">
      <c r="C156" s="257"/>
      <c r="D156" s="374"/>
      <c r="E156" s="374"/>
      <c r="F156" s="374"/>
      <c r="M156" s="97"/>
    </row>
  </sheetData>
  <mergeCells count="44">
    <mergeCell ref="D156:F156"/>
    <mergeCell ref="A117:A124"/>
    <mergeCell ref="A125:A130"/>
    <mergeCell ref="A131:A136"/>
    <mergeCell ref="A137:A143"/>
    <mergeCell ref="B8:E8"/>
    <mergeCell ref="B87:E87"/>
    <mergeCell ref="B116:E116"/>
    <mergeCell ref="A88:A95"/>
    <mergeCell ref="A96:A101"/>
    <mergeCell ref="A102:A107"/>
    <mergeCell ref="A108:A114"/>
    <mergeCell ref="A9:A11"/>
    <mergeCell ref="A15:A16"/>
    <mergeCell ref="A19:A20"/>
    <mergeCell ref="A21:A22"/>
    <mergeCell ref="A23:A24"/>
    <mergeCell ref="A25:A26"/>
    <mergeCell ref="A27:A28"/>
    <mergeCell ref="A29:A32"/>
    <mergeCell ref="A33:A44"/>
    <mergeCell ref="A1:M1"/>
    <mergeCell ref="A2:M2"/>
    <mergeCell ref="A3:M3"/>
    <mergeCell ref="A4:M4"/>
    <mergeCell ref="A5:A6"/>
    <mergeCell ref="B5:B6"/>
    <mergeCell ref="C5:C6"/>
    <mergeCell ref="D5:D6"/>
    <mergeCell ref="E5:F5"/>
    <mergeCell ref="G5:H5"/>
    <mergeCell ref="I5:J5"/>
    <mergeCell ref="K5:L5"/>
    <mergeCell ref="M5:M6"/>
    <mergeCell ref="A12:A14"/>
    <mergeCell ref="A17:A18"/>
    <mergeCell ref="A45:A48"/>
    <mergeCell ref="A77:A81"/>
    <mergeCell ref="A82:A85"/>
    <mergeCell ref="A49:A54"/>
    <mergeCell ref="A55:A57"/>
    <mergeCell ref="A58:A61"/>
    <mergeCell ref="A62:A69"/>
    <mergeCell ref="A70:A76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0"/>
  <sheetViews>
    <sheetView view="pageBreakPreview" topLeftCell="A100" zoomScaleNormal="100" zoomScaleSheetLayoutView="100" workbookViewId="0">
      <selection activeCell="L111" activeCellId="2" sqref="H111 J111 L111"/>
    </sheetView>
  </sheetViews>
  <sheetFormatPr defaultRowHeight="15" x14ac:dyDescent="0.25"/>
  <cols>
    <col min="1" max="1" width="3" bestFit="1" customWidth="1"/>
    <col min="2" max="2" width="9" customWidth="1"/>
    <col min="3" max="3" width="31.28515625" customWidth="1"/>
    <col min="4" max="4" width="8.28515625" customWidth="1"/>
    <col min="5" max="5" width="7.42578125" bestFit="1" customWidth="1"/>
    <col min="7" max="7" width="7.42578125" bestFit="1" customWidth="1"/>
    <col min="8" max="8" width="9.7109375" bestFit="1" customWidth="1"/>
    <col min="9" max="9" width="7.28515625" bestFit="1" customWidth="1"/>
    <col min="10" max="10" width="9.28515625" bestFit="1" customWidth="1"/>
    <col min="12" max="12" width="8.28515625" style="103" bestFit="1" customWidth="1"/>
    <col min="13" max="13" width="11.42578125" customWidth="1"/>
  </cols>
  <sheetData>
    <row r="1" spans="1:13" ht="43.15" customHeight="1" x14ac:dyDescent="0.25">
      <c r="A1" s="392" t="s">
        <v>2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</row>
    <row r="2" spans="1:13" ht="18" x14ac:dyDescent="0.25">
      <c r="A2" s="394" t="s">
        <v>175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</row>
    <row r="3" spans="1:13" ht="15.75" customHeight="1" x14ac:dyDescent="0.25">
      <c r="A3" s="395" t="s">
        <v>215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</row>
    <row r="4" spans="1:13" ht="15.75" customHeight="1" x14ac:dyDescent="0.25">
      <c r="A4" s="408"/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</row>
    <row r="5" spans="1:13" ht="32.450000000000003" customHeight="1" x14ac:dyDescent="0.25">
      <c r="A5" s="396" t="s">
        <v>3</v>
      </c>
      <c r="B5" s="397" t="s">
        <v>4</v>
      </c>
      <c r="C5" s="397" t="s">
        <v>5</v>
      </c>
      <c r="D5" s="399" t="s">
        <v>6</v>
      </c>
      <c r="E5" s="399" t="s">
        <v>7</v>
      </c>
      <c r="F5" s="399"/>
      <c r="G5" s="398" t="s">
        <v>8</v>
      </c>
      <c r="H5" s="398"/>
      <c r="I5" s="400" t="s">
        <v>9</v>
      </c>
      <c r="J5" s="400"/>
      <c r="K5" s="397" t="s">
        <v>10</v>
      </c>
      <c r="L5" s="398"/>
      <c r="M5" s="398" t="s">
        <v>11</v>
      </c>
    </row>
    <row r="6" spans="1:13" ht="45.6" customHeight="1" x14ac:dyDescent="0.25">
      <c r="A6" s="396"/>
      <c r="B6" s="397"/>
      <c r="C6" s="398"/>
      <c r="D6" s="399"/>
      <c r="E6" s="2" t="s">
        <v>12</v>
      </c>
      <c r="F6" s="3" t="s">
        <v>13</v>
      </c>
      <c r="G6" s="4" t="s">
        <v>14</v>
      </c>
      <c r="H6" s="5" t="s">
        <v>11</v>
      </c>
      <c r="I6" s="4" t="s">
        <v>14</v>
      </c>
      <c r="J6" s="5" t="s">
        <v>11</v>
      </c>
      <c r="K6" s="4" t="s">
        <v>14</v>
      </c>
      <c r="L6" s="15" t="s">
        <v>11</v>
      </c>
      <c r="M6" s="398"/>
    </row>
    <row r="7" spans="1:13" ht="16.5" customHeight="1" x14ac:dyDescent="0.25">
      <c r="A7" s="104">
        <v>1</v>
      </c>
      <c r="B7" s="105">
        <v>2</v>
      </c>
      <c r="C7" s="106">
        <v>3</v>
      </c>
      <c r="D7" s="105">
        <v>4</v>
      </c>
      <c r="E7" s="106">
        <v>5</v>
      </c>
      <c r="F7" s="105">
        <v>6</v>
      </c>
      <c r="G7" s="106">
        <v>7</v>
      </c>
      <c r="H7" s="105">
        <v>8</v>
      </c>
      <c r="I7" s="106">
        <v>9</v>
      </c>
      <c r="J7" s="105">
        <v>10</v>
      </c>
      <c r="K7" s="106">
        <v>11</v>
      </c>
      <c r="L7" s="346">
        <v>12</v>
      </c>
      <c r="M7" s="106">
        <v>13</v>
      </c>
    </row>
    <row r="8" spans="1:13" ht="16.5" customHeight="1" x14ac:dyDescent="0.25">
      <c r="A8" s="113"/>
      <c r="B8" s="404" t="s">
        <v>101</v>
      </c>
      <c r="C8" s="404"/>
      <c r="D8" s="404"/>
      <c r="E8" s="404"/>
      <c r="F8" s="114"/>
      <c r="G8" s="115"/>
      <c r="H8" s="114"/>
      <c r="I8" s="115"/>
      <c r="J8" s="114"/>
      <c r="K8" s="115"/>
      <c r="L8" s="342"/>
      <c r="M8" s="116"/>
    </row>
    <row r="9" spans="1:13" ht="47.25" customHeight="1" x14ac:dyDescent="0.25">
      <c r="A9" s="406">
        <v>1</v>
      </c>
      <c r="B9" s="9" t="s">
        <v>224</v>
      </c>
      <c r="C9" s="10" t="s">
        <v>142</v>
      </c>
      <c r="D9" s="308" t="s">
        <v>16</v>
      </c>
      <c r="E9" s="308"/>
      <c r="F9" s="162">
        <v>1</v>
      </c>
      <c r="G9" s="11"/>
      <c r="H9" s="7"/>
      <c r="I9" s="8"/>
      <c r="J9" s="7"/>
      <c r="K9" s="8"/>
      <c r="L9" s="211"/>
      <c r="M9" s="8"/>
    </row>
    <row r="10" spans="1:13" x14ac:dyDescent="0.25">
      <c r="A10" s="405"/>
      <c r="B10" s="12"/>
      <c r="C10" s="13" t="s">
        <v>17</v>
      </c>
      <c r="D10" s="14" t="s">
        <v>18</v>
      </c>
      <c r="E10" s="15">
        <v>17.2</v>
      </c>
      <c r="F10" s="15">
        <f>F9*E10</f>
        <v>17.2</v>
      </c>
      <c r="G10" s="17"/>
      <c r="H10" s="18"/>
      <c r="I10" s="363"/>
      <c r="J10" s="18">
        <f>F10*I10</f>
        <v>0</v>
      </c>
      <c r="K10" s="18"/>
      <c r="L10" s="17"/>
      <c r="M10" s="25">
        <f t="shared" ref="M10:M11" si="0">L10+J10+H10</f>
        <v>0</v>
      </c>
    </row>
    <row r="11" spans="1:13" x14ac:dyDescent="0.25">
      <c r="A11" s="405"/>
      <c r="B11" s="12"/>
      <c r="C11" s="20" t="s">
        <v>19</v>
      </c>
      <c r="D11" s="21" t="s">
        <v>20</v>
      </c>
      <c r="E11" s="22">
        <v>1.0640000000000001</v>
      </c>
      <c r="F11" s="22">
        <f>F9*E11</f>
        <v>1.0640000000000001</v>
      </c>
      <c r="G11" s="24"/>
      <c r="H11" s="25"/>
      <c r="I11" s="25"/>
      <c r="J11" s="25"/>
      <c r="K11" s="363"/>
      <c r="L11" s="24">
        <f>F11*K11</f>
        <v>0</v>
      </c>
      <c r="M11" s="25">
        <f t="shared" si="0"/>
        <v>0</v>
      </c>
    </row>
    <row r="12" spans="1:13" ht="45" x14ac:dyDescent="0.25">
      <c r="A12" s="406">
        <v>2</v>
      </c>
      <c r="B12" s="9" t="s">
        <v>286</v>
      </c>
      <c r="C12" s="31" t="s">
        <v>25</v>
      </c>
      <c r="D12" s="30" t="s">
        <v>16</v>
      </c>
      <c r="E12" s="32"/>
      <c r="F12" s="32">
        <v>5</v>
      </c>
      <c r="G12" s="24"/>
      <c r="H12" s="25"/>
      <c r="I12" s="25"/>
      <c r="J12" s="25"/>
      <c r="K12" s="25"/>
      <c r="L12" s="24"/>
      <c r="M12" s="25">
        <f t="shared" ref="M12:M15" si="1">L12+J12+H12</f>
        <v>0</v>
      </c>
    </row>
    <row r="13" spans="1:13" x14ac:dyDescent="0.25">
      <c r="A13" s="407"/>
      <c r="B13" s="33"/>
      <c r="C13" s="20" t="s">
        <v>17</v>
      </c>
      <c r="D13" s="34" t="s">
        <v>18</v>
      </c>
      <c r="E13" s="35">
        <v>2.472</v>
      </c>
      <c r="F13" s="28">
        <f>F12*E13</f>
        <v>12.36</v>
      </c>
      <c r="G13" s="24"/>
      <c r="H13" s="25"/>
      <c r="I13" s="363"/>
      <c r="J13" s="25">
        <f>F13*I13</f>
        <v>0</v>
      </c>
      <c r="K13" s="25"/>
      <c r="L13" s="24"/>
      <c r="M13" s="25">
        <f t="shared" si="1"/>
        <v>0</v>
      </c>
    </row>
    <row r="14" spans="1:13" ht="45" x14ac:dyDescent="0.25">
      <c r="A14" s="406">
        <v>3</v>
      </c>
      <c r="B14" s="9" t="s">
        <v>287</v>
      </c>
      <c r="C14" s="31" t="s">
        <v>87</v>
      </c>
      <c r="D14" s="30" t="s">
        <v>16</v>
      </c>
      <c r="E14" s="32"/>
      <c r="F14" s="32">
        <v>1</v>
      </c>
      <c r="G14" s="24"/>
      <c r="H14" s="25"/>
      <c r="I14" s="25"/>
      <c r="J14" s="25"/>
      <c r="K14" s="25"/>
      <c r="L14" s="24"/>
      <c r="M14" s="25">
        <f t="shared" si="1"/>
        <v>0</v>
      </c>
    </row>
    <row r="15" spans="1:13" x14ac:dyDescent="0.25">
      <c r="A15" s="407"/>
      <c r="B15" s="33"/>
      <c r="C15" s="20" t="s">
        <v>17</v>
      </c>
      <c r="D15" s="34" t="s">
        <v>18</v>
      </c>
      <c r="E15" s="35">
        <v>3.5880000000000001</v>
      </c>
      <c r="F15" s="28">
        <f>F14*E15</f>
        <v>3.5880000000000001</v>
      </c>
      <c r="G15" s="24"/>
      <c r="H15" s="25"/>
      <c r="I15" s="363"/>
      <c r="J15" s="25">
        <f>F15*I15</f>
        <v>0</v>
      </c>
      <c r="K15" s="25"/>
      <c r="L15" s="24"/>
      <c r="M15" s="25">
        <f t="shared" si="1"/>
        <v>0</v>
      </c>
    </row>
    <row r="16" spans="1:13" ht="30" x14ac:dyDescent="0.25">
      <c r="A16" s="386">
        <v>4</v>
      </c>
      <c r="B16" s="9" t="s">
        <v>267</v>
      </c>
      <c r="C16" s="31" t="s">
        <v>27</v>
      </c>
      <c r="D16" s="308" t="s">
        <v>28</v>
      </c>
      <c r="E16" s="39"/>
      <c r="F16" s="162">
        <v>3</v>
      </c>
      <c r="G16" s="24"/>
      <c r="H16" s="25"/>
      <c r="I16" s="25"/>
      <c r="J16" s="25"/>
      <c r="K16" s="25"/>
      <c r="L16" s="24"/>
      <c r="M16" s="25">
        <f t="shared" ref="M16:M68" si="2">L16+J16+H16</f>
        <v>0</v>
      </c>
    </row>
    <row r="17" spans="1:13" x14ac:dyDescent="0.25">
      <c r="A17" s="388"/>
      <c r="B17" s="40"/>
      <c r="C17" s="20" t="s">
        <v>17</v>
      </c>
      <c r="D17" s="34" t="s">
        <v>18</v>
      </c>
      <c r="E17" s="311">
        <v>1.8480000000000001</v>
      </c>
      <c r="F17" s="100">
        <f>E17*F16</f>
        <v>5.5440000000000005</v>
      </c>
      <c r="G17" s="24"/>
      <c r="H17" s="25"/>
      <c r="I17" s="363"/>
      <c r="J17" s="25">
        <f>F17*I17</f>
        <v>0</v>
      </c>
      <c r="K17" s="25"/>
      <c r="L17" s="24"/>
      <c r="M17" s="25">
        <f t="shared" si="2"/>
        <v>0</v>
      </c>
    </row>
    <row r="18" spans="1:13" ht="30" x14ac:dyDescent="0.25">
      <c r="A18" s="386">
        <v>5</v>
      </c>
      <c r="B18" s="9" t="s">
        <v>267</v>
      </c>
      <c r="C18" s="31" t="s">
        <v>29</v>
      </c>
      <c r="D18" s="308" t="s">
        <v>28</v>
      </c>
      <c r="E18" s="39"/>
      <c r="F18" s="162">
        <v>3</v>
      </c>
      <c r="G18" s="24"/>
      <c r="H18" s="25"/>
      <c r="I18" s="25"/>
      <c r="J18" s="25"/>
      <c r="K18" s="25"/>
      <c r="L18" s="24"/>
      <c r="M18" s="25">
        <f t="shared" si="2"/>
        <v>0</v>
      </c>
    </row>
    <row r="19" spans="1:13" x14ac:dyDescent="0.25">
      <c r="A19" s="388"/>
      <c r="B19" s="40"/>
      <c r="C19" s="20" t="s">
        <v>17</v>
      </c>
      <c r="D19" s="34" t="s">
        <v>18</v>
      </c>
      <c r="E19" s="311">
        <v>1.8480000000000001</v>
      </c>
      <c r="F19" s="39">
        <f>E19*F18</f>
        <v>5.5440000000000005</v>
      </c>
      <c r="G19" s="24"/>
      <c r="H19" s="25"/>
      <c r="I19" s="363"/>
      <c r="J19" s="25">
        <f>F19*I19</f>
        <v>0</v>
      </c>
      <c r="K19" s="25"/>
      <c r="L19" s="24"/>
      <c r="M19" s="25">
        <f t="shared" si="2"/>
        <v>0</v>
      </c>
    </row>
    <row r="20" spans="1:13" ht="45" x14ac:dyDescent="0.25">
      <c r="A20" s="386">
        <v>6</v>
      </c>
      <c r="B20" s="9" t="s">
        <v>289</v>
      </c>
      <c r="C20" s="31" t="s">
        <v>30</v>
      </c>
      <c r="D20" s="308" t="s">
        <v>28</v>
      </c>
      <c r="E20" s="30"/>
      <c r="F20" s="41">
        <v>0.1</v>
      </c>
      <c r="G20" s="24"/>
      <c r="H20" s="25"/>
      <c r="I20" s="25"/>
      <c r="J20" s="25"/>
      <c r="K20" s="25"/>
      <c r="L20" s="24"/>
      <c r="M20" s="25">
        <f t="shared" si="2"/>
        <v>0</v>
      </c>
    </row>
    <row r="21" spans="1:13" x14ac:dyDescent="0.25">
      <c r="A21" s="387"/>
      <c r="B21" s="42"/>
      <c r="C21" s="20" t="s">
        <v>17</v>
      </c>
      <c r="D21" s="34" t="s">
        <v>18</v>
      </c>
      <c r="E21" s="23">
        <v>2.6160000000000001</v>
      </c>
      <c r="F21" s="22">
        <f>F20*E21</f>
        <v>0.2616</v>
      </c>
      <c r="G21" s="24"/>
      <c r="H21" s="25"/>
      <c r="I21" s="364"/>
      <c r="J21" s="43">
        <f>F21*I21</f>
        <v>0</v>
      </c>
      <c r="K21" s="25"/>
      <c r="L21" s="24"/>
      <c r="M21" s="25">
        <f t="shared" si="2"/>
        <v>0</v>
      </c>
    </row>
    <row r="22" spans="1:13" x14ac:dyDescent="0.25">
      <c r="A22" s="387"/>
      <c r="B22" s="42"/>
      <c r="C22" s="20" t="s">
        <v>19</v>
      </c>
      <c r="D22" s="21" t="s">
        <v>20</v>
      </c>
      <c r="E22" s="23">
        <v>0.13800000000000001</v>
      </c>
      <c r="F22" s="22">
        <f>F20*E22</f>
        <v>1.3800000000000002E-2</v>
      </c>
      <c r="G22" s="24"/>
      <c r="H22" s="25"/>
      <c r="I22" s="25"/>
      <c r="J22" s="25"/>
      <c r="K22" s="363"/>
      <c r="L22" s="24">
        <f>F22*K22</f>
        <v>0</v>
      </c>
      <c r="M22" s="25">
        <f t="shared" si="2"/>
        <v>0</v>
      </c>
    </row>
    <row r="23" spans="1:13" ht="22.5" x14ac:dyDescent="0.25">
      <c r="A23" s="387"/>
      <c r="B23" s="44" t="s">
        <v>240</v>
      </c>
      <c r="C23" s="45" t="s">
        <v>32</v>
      </c>
      <c r="D23" s="46" t="s">
        <v>28</v>
      </c>
      <c r="E23" s="47">
        <v>1.39</v>
      </c>
      <c r="F23" s="48">
        <f>F20*E23</f>
        <v>0.13899999999999998</v>
      </c>
      <c r="G23" s="365"/>
      <c r="H23" s="25">
        <f t="shared" ref="H23:H24" si="3">F23*G23</f>
        <v>0</v>
      </c>
      <c r="I23" s="25"/>
      <c r="J23" s="25"/>
      <c r="K23" s="25"/>
      <c r="L23" s="24"/>
      <c r="M23" s="25">
        <f t="shared" si="2"/>
        <v>0</v>
      </c>
    </row>
    <row r="24" spans="1:13" x14ac:dyDescent="0.25">
      <c r="A24" s="388"/>
      <c r="B24" s="33"/>
      <c r="C24" s="26" t="s">
        <v>21</v>
      </c>
      <c r="D24" s="27" t="s">
        <v>20</v>
      </c>
      <c r="E24" s="29">
        <v>0</v>
      </c>
      <c r="F24" s="28">
        <f>F20*E24</f>
        <v>0</v>
      </c>
      <c r="G24" s="365"/>
      <c r="H24" s="25">
        <f t="shared" si="3"/>
        <v>0</v>
      </c>
      <c r="I24" s="25"/>
      <c r="J24" s="25"/>
      <c r="K24" s="25"/>
      <c r="L24" s="24"/>
      <c r="M24" s="25">
        <f t="shared" si="2"/>
        <v>0</v>
      </c>
    </row>
    <row r="25" spans="1:13" ht="45" x14ac:dyDescent="0.25">
      <c r="A25" s="386">
        <v>7</v>
      </c>
      <c r="B25" s="9" t="s">
        <v>270</v>
      </c>
      <c r="C25" s="49" t="s">
        <v>33</v>
      </c>
      <c r="D25" s="308" t="s">
        <v>28</v>
      </c>
      <c r="E25" s="29"/>
      <c r="F25" s="32">
        <v>3.5</v>
      </c>
      <c r="G25" s="24"/>
      <c r="H25" s="25"/>
      <c r="I25" s="25"/>
      <c r="J25" s="25"/>
      <c r="K25" s="25"/>
      <c r="L25" s="24"/>
      <c r="M25" s="25">
        <f t="shared" si="2"/>
        <v>0</v>
      </c>
    </row>
    <row r="26" spans="1:13" x14ac:dyDescent="0.25">
      <c r="A26" s="387"/>
      <c r="B26" s="51"/>
      <c r="C26" s="20" t="s">
        <v>17</v>
      </c>
      <c r="D26" s="34" t="s">
        <v>18</v>
      </c>
      <c r="E26" s="29">
        <v>3.8279999999999998</v>
      </c>
      <c r="F26" s="28">
        <f>F25*E26</f>
        <v>13.398</v>
      </c>
      <c r="G26" s="24"/>
      <c r="H26" s="25"/>
      <c r="I26" s="363"/>
      <c r="J26" s="25">
        <f>F26*I26</f>
        <v>0</v>
      </c>
      <c r="K26" s="25"/>
      <c r="L26" s="24"/>
      <c r="M26" s="25">
        <f t="shared" si="2"/>
        <v>0</v>
      </c>
    </row>
    <row r="27" spans="1:13" x14ac:dyDescent="0.25">
      <c r="A27" s="387"/>
      <c r="B27" s="51" t="s">
        <v>34</v>
      </c>
      <c r="C27" s="52" t="s">
        <v>35</v>
      </c>
      <c r="D27" s="53" t="s">
        <v>36</v>
      </c>
      <c r="E27" s="29">
        <v>0.51359999999999995</v>
      </c>
      <c r="F27" s="28">
        <f>F25*E27</f>
        <v>1.7975999999999999</v>
      </c>
      <c r="G27" s="24"/>
      <c r="H27" s="25"/>
      <c r="I27" s="25"/>
      <c r="J27" s="25"/>
      <c r="K27" s="363"/>
      <c r="L27" s="24">
        <f>F27*K27</f>
        <v>0</v>
      </c>
      <c r="M27" s="25">
        <f t="shared" si="2"/>
        <v>0</v>
      </c>
    </row>
    <row r="28" spans="1:13" ht="22.5" x14ac:dyDescent="0.25">
      <c r="A28" s="387"/>
      <c r="B28" s="51" t="s">
        <v>37</v>
      </c>
      <c r="C28" s="310" t="s">
        <v>38</v>
      </c>
      <c r="D28" s="56" t="s">
        <v>28</v>
      </c>
      <c r="E28" s="16">
        <v>1.02</v>
      </c>
      <c r="F28" s="15">
        <f>F25*E28</f>
        <v>3.5700000000000003</v>
      </c>
      <c r="G28" s="365"/>
      <c r="H28" s="57">
        <f>F28*G28</f>
        <v>0</v>
      </c>
      <c r="I28" s="18"/>
      <c r="J28" s="18"/>
      <c r="K28" s="18"/>
      <c r="L28" s="17"/>
      <c r="M28" s="25">
        <f t="shared" si="2"/>
        <v>0</v>
      </c>
    </row>
    <row r="29" spans="1:13" x14ac:dyDescent="0.25">
      <c r="A29" s="387"/>
      <c r="B29" s="58"/>
      <c r="C29" s="309" t="s">
        <v>19</v>
      </c>
      <c r="D29" s="60" t="s">
        <v>20</v>
      </c>
      <c r="E29" s="16">
        <v>1.0056</v>
      </c>
      <c r="F29" s="15">
        <f>E29*F25</f>
        <v>3.5196000000000001</v>
      </c>
      <c r="G29" s="17"/>
      <c r="H29" s="18"/>
      <c r="I29" s="18"/>
      <c r="J29" s="18"/>
      <c r="K29" s="364"/>
      <c r="L29" s="17">
        <f>F29*K29</f>
        <v>0</v>
      </c>
      <c r="M29" s="25">
        <f t="shared" si="2"/>
        <v>0</v>
      </c>
    </row>
    <row r="30" spans="1:13" ht="30" x14ac:dyDescent="0.25">
      <c r="A30" s="387"/>
      <c r="B30" s="51" t="s">
        <v>39</v>
      </c>
      <c r="C30" s="63" t="s">
        <v>40</v>
      </c>
      <c r="D30" s="27" t="s">
        <v>28</v>
      </c>
      <c r="E30" s="29">
        <v>9.7000000000000003E-3</v>
      </c>
      <c r="F30" s="28">
        <f>F25*E30</f>
        <v>3.3950000000000001E-2</v>
      </c>
      <c r="G30" s="365"/>
      <c r="H30" s="25">
        <f>F30*G30</f>
        <v>0</v>
      </c>
      <c r="I30" s="18"/>
      <c r="J30" s="18"/>
      <c r="K30" s="18"/>
      <c r="L30" s="17"/>
      <c r="M30" s="25">
        <f t="shared" si="2"/>
        <v>0</v>
      </c>
    </row>
    <row r="31" spans="1:13" ht="22.5" x14ac:dyDescent="0.25">
      <c r="A31" s="387"/>
      <c r="B31" s="44" t="s">
        <v>41</v>
      </c>
      <c r="C31" s="310" t="s">
        <v>42</v>
      </c>
      <c r="D31" s="56" t="s">
        <v>28</v>
      </c>
      <c r="E31" s="16">
        <v>1.14E-2</v>
      </c>
      <c r="F31" s="15">
        <f>E31*F25</f>
        <v>3.9900000000000005E-2</v>
      </c>
      <c r="G31" s="365"/>
      <c r="H31" s="25">
        <f t="shared" ref="H31:H36" si="4">F31*G31</f>
        <v>0</v>
      </c>
      <c r="I31" s="18"/>
      <c r="J31" s="18"/>
      <c r="K31" s="18"/>
      <c r="L31" s="17"/>
      <c r="M31" s="25">
        <f t="shared" si="2"/>
        <v>0</v>
      </c>
    </row>
    <row r="32" spans="1:13" ht="22.5" x14ac:dyDescent="0.25">
      <c r="A32" s="387"/>
      <c r="B32" s="51" t="s">
        <v>43</v>
      </c>
      <c r="C32" s="310" t="s">
        <v>44</v>
      </c>
      <c r="D32" s="56" t="s">
        <v>28</v>
      </c>
      <c r="E32" s="16">
        <v>1.37E-2</v>
      </c>
      <c r="F32" s="15">
        <f>E32*F25</f>
        <v>4.795E-2</v>
      </c>
      <c r="G32" s="365"/>
      <c r="H32" s="25">
        <f t="shared" si="4"/>
        <v>0</v>
      </c>
      <c r="I32" s="18"/>
      <c r="J32" s="18"/>
      <c r="K32" s="18"/>
      <c r="L32" s="17"/>
      <c r="M32" s="25">
        <f t="shared" si="2"/>
        <v>0</v>
      </c>
    </row>
    <row r="33" spans="1:13" ht="22.5" x14ac:dyDescent="0.25">
      <c r="A33" s="387"/>
      <c r="B33" s="51" t="s">
        <v>45</v>
      </c>
      <c r="C33" s="26" t="s">
        <v>46</v>
      </c>
      <c r="D33" s="27" t="s">
        <v>28</v>
      </c>
      <c r="E33" s="29">
        <v>2.2000000000000001E-3</v>
      </c>
      <c r="F33" s="28">
        <f>E33*F26</f>
        <v>2.9475600000000001E-2</v>
      </c>
      <c r="G33" s="365"/>
      <c r="H33" s="25">
        <f t="shared" si="4"/>
        <v>0</v>
      </c>
      <c r="I33" s="18"/>
      <c r="J33" s="18"/>
      <c r="K33" s="18"/>
      <c r="L33" s="17"/>
      <c r="M33" s="25">
        <f t="shared" si="2"/>
        <v>0</v>
      </c>
    </row>
    <row r="34" spans="1:13" ht="22.5" x14ac:dyDescent="0.25">
      <c r="A34" s="387"/>
      <c r="B34" s="58" t="s">
        <v>47</v>
      </c>
      <c r="C34" s="310" t="s">
        <v>48</v>
      </c>
      <c r="D34" s="56" t="s">
        <v>49</v>
      </c>
      <c r="E34" s="29">
        <f>0.025*10</f>
        <v>0.25</v>
      </c>
      <c r="F34" s="28">
        <f>E34*F25</f>
        <v>0.875</v>
      </c>
      <c r="G34" s="365"/>
      <c r="H34" s="25">
        <f t="shared" si="4"/>
        <v>0</v>
      </c>
      <c r="I34" s="18"/>
      <c r="J34" s="18"/>
      <c r="K34" s="18"/>
      <c r="L34" s="17"/>
      <c r="M34" s="25">
        <f t="shared" si="2"/>
        <v>0</v>
      </c>
    </row>
    <row r="35" spans="1:13" ht="30" x14ac:dyDescent="0.25">
      <c r="A35" s="387"/>
      <c r="B35" s="58" t="s">
        <v>50</v>
      </c>
      <c r="C35" s="63" t="s">
        <v>51</v>
      </c>
      <c r="D35" s="27" t="s">
        <v>49</v>
      </c>
      <c r="E35" s="29">
        <f>0.515</f>
        <v>0.51500000000000001</v>
      </c>
      <c r="F35" s="28">
        <f>E35*F25</f>
        <v>1.8025</v>
      </c>
      <c r="G35" s="365"/>
      <c r="H35" s="25">
        <f>F35*G35</f>
        <v>0</v>
      </c>
      <c r="I35" s="18"/>
      <c r="J35" s="18"/>
      <c r="K35" s="18"/>
      <c r="L35" s="17"/>
      <c r="M35" s="25">
        <f t="shared" si="2"/>
        <v>0</v>
      </c>
    </row>
    <row r="36" spans="1:13" x14ac:dyDescent="0.25">
      <c r="A36" s="388"/>
      <c r="B36" s="58"/>
      <c r="C36" s="310" t="s">
        <v>21</v>
      </c>
      <c r="D36" s="56" t="s">
        <v>20</v>
      </c>
      <c r="E36" s="16">
        <v>0.439</v>
      </c>
      <c r="F36" s="15">
        <f>E36*F25</f>
        <v>1.5365</v>
      </c>
      <c r="G36" s="365"/>
      <c r="H36" s="18">
        <f t="shared" si="4"/>
        <v>0</v>
      </c>
      <c r="I36" s="18"/>
      <c r="J36" s="18"/>
      <c r="K36" s="18"/>
      <c r="L36" s="17"/>
      <c r="M36" s="25">
        <f t="shared" si="2"/>
        <v>0</v>
      </c>
    </row>
    <row r="37" spans="1:13" ht="45" x14ac:dyDescent="0.3">
      <c r="A37" s="386">
        <v>8</v>
      </c>
      <c r="B37" s="321" t="s">
        <v>271</v>
      </c>
      <c r="C37" s="49" t="s">
        <v>52</v>
      </c>
      <c r="D37" s="308" t="s">
        <v>24</v>
      </c>
      <c r="E37" s="29"/>
      <c r="F37" s="32">
        <v>0.128135</v>
      </c>
      <c r="G37" s="24"/>
      <c r="H37" s="25"/>
      <c r="I37" s="25"/>
      <c r="J37" s="25"/>
      <c r="K37" s="25"/>
      <c r="L37" s="24"/>
      <c r="M37" s="25">
        <f t="shared" si="2"/>
        <v>0</v>
      </c>
    </row>
    <row r="38" spans="1:13" x14ac:dyDescent="0.25">
      <c r="A38" s="387"/>
      <c r="B38" s="66"/>
      <c r="C38" s="20" t="s">
        <v>17</v>
      </c>
      <c r="D38" s="34" t="s">
        <v>18</v>
      </c>
      <c r="E38" s="29">
        <v>29.28</v>
      </c>
      <c r="F38" s="28">
        <f>F37*E38</f>
        <v>3.7517928</v>
      </c>
      <c r="G38" s="24"/>
      <c r="H38" s="25"/>
      <c r="I38" s="363"/>
      <c r="J38" s="25">
        <f>F38*I38</f>
        <v>0</v>
      </c>
      <c r="K38" s="25"/>
      <c r="L38" s="24"/>
      <c r="M38" s="25">
        <f t="shared" si="2"/>
        <v>0</v>
      </c>
    </row>
    <row r="39" spans="1:13" ht="22.5" x14ac:dyDescent="0.25">
      <c r="A39" s="387"/>
      <c r="B39" s="67" t="s">
        <v>53</v>
      </c>
      <c r="C39" s="63" t="s">
        <v>54</v>
      </c>
      <c r="D39" s="27" t="s">
        <v>24</v>
      </c>
      <c r="E39" s="37">
        <v>0.98333999999999999</v>
      </c>
      <c r="F39" s="28">
        <f>F37*E39</f>
        <v>0.12600027089999999</v>
      </c>
      <c r="G39" s="365"/>
      <c r="H39" s="24">
        <f t="shared" ref="H39:H40" si="5">F39*G39</f>
        <v>0</v>
      </c>
      <c r="I39" s="69"/>
      <c r="J39" s="69"/>
      <c r="K39" s="69"/>
      <c r="L39" s="24"/>
      <c r="M39" s="24">
        <f t="shared" si="2"/>
        <v>0</v>
      </c>
    </row>
    <row r="40" spans="1:13" ht="22.5" x14ac:dyDescent="0.25">
      <c r="A40" s="388"/>
      <c r="B40" s="67" t="s">
        <v>272</v>
      </c>
      <c r="C40" s="63" t="s">
        <v>97</v>
      </c>
      <c r="D40" s="27" t="s">
        <v>24</v>
      </c>
      <c r="E40" s="37"/>
      <c r="F40" s="28">
        <f>0.0028</f>
        <v>2.8E-3</v>
      </c>
      <c r="G40" s="365"/>
      <c r="H40" s="24">
        <f t="shared" si="5"/>
        <v>0</v>
      </c>
      <c r="I40" s="69"/>
      <c r="J40" s="69"/>
      <c r="K40" s="69"/>
      <c r="L40" s="24"/>
      <c r="M40" s="24">
        <f t="shared" si="2"/>
        <v>0</v>
      </c>
    </row>
    <row r="41" spans="1:13" ht="60" x14ac:dyDescent="0.25">
      <c r="A41" s="386">
        <v>9</v>
      </c>
      <c r="B41" s="9" t="s">
        <v>290</v>
      </c>
      <c r="C41" s="9" t="s">
        <v>55</v>
      </c>
      <c r="D41" s="56" t="s">
        <v>56</v>
      </c>
      <c r="E41" s="70"/>
      <c r="F41" s="347">
        <v>6</v>
      </c>
      <c r="G41" s="71"/>
      <c r="H41" s="62"/>
      <c r="I41" s="62"/>
      <c r="J41" s="62"/>
      <c r="K41" s="62"/>
      <c r="L41" s="71"/>
      <c r="M41" s="25">
        <f t="shared" si="2"/>
        <v>0</v>
      </c>
    </row>
    <row r="42" spans="1:13" x14ac:dyDescent="0.25">
      <c r="A42" s="387"/>
      <c r="B42" s="44"/>
      <c r="C42" s="13" t="s">
        <v>17</v>
      </c>
      <c r="D42" s="14" t="s">
        <v>18</v>
      </c>
      <c r="E42" s="16">
        <v>0.67679999999999996</v>
      </c>
      <c r="F42" s="15">
        <f>F41*E42</f>
        <v>4.0607999999999995</v>
      </c>
      <c r="G42" s="17"/>
      <c r="H42" s="18"/>
      <c r="I42" s="363"/>
      <c r="J42" s="18">
        <f>F42*I42</f>
        <v>0</v>
      </c>
      <c r="K42" s="18"/>
      <c r="L42" s="17"/>
      <c r="M42" s="25">
        <f t="shared" si="2"/>
        <v>0</v>
      </c>
    </row>
    <row r="43" spans="1:13" x14ac:dyDescent="0.25">
      <c r="A43" s="387"/>
      <c r="B43" s="72"/>
      <c r="C43" s="13" t="s">
        <v>19</v>
      </c>
      <c r="D43" s="56" t="s">
        <v>20</v>
      </c>
      <c r="E43" s="16">
        <v>4.9000000000000002E-2</v>
      </c>
      <c r="F43" s="15">
        <f>F41*E43</f>
        <v>0.29400000000000004</v>
      </c>
      <c r="G43" s="17"/>
      <c r="H43" s="18"/>
      <c r="I43" s="18"/>
      <c r="J43" s="18"/>
      <c r="K43" s="363"/>
      <c r="L43" s="17">
        <f>F43*K43</f>
        <v>0</v>
      </c>
      <c r="M43" s="25">
        <f t="shared" si="2"/>
        <v>0</v>
      </c>
    </row>
    <row r="44" spans="1:13" ht="22.5" x14ac:dyDescent="0.25">
      <c r="A44" s="387"/>
      <c r="B44" s="73" t="s">
        <v>57</v>
      </c>
      <c r="C44" s="310" t="s">
        <v>58</v>
      </c>
      <c r="D44" s="56" t="s">
        <v>24</v>
      </c>
      <c r="E44" s="16">
        <v>4.4999999999999997E-3</v>
      </c>
      <c r="F44" s="15">
        <f>F41*E44</f>
        <v>2.6999999999999996E-2</v>
      </c>
      <c r="G44" s="365"/>
      <c r="H44" s="18">
        <f>G44*F44</f>
        <v>0</v>
      </c>
      <c r="I44" s="18"/>
      <c r="J44" s="18"/>
      <c r="K44" s="18"/>
      <c r="L44" s="17"/>
      <c r="M44" s="25">
        <f t="shared" si="2"/>
        <v>0</v>
      </c>
    </row>
    <row r="45" spans="1:13" ht="22.5" x14ac:dyDescent="0.25">
      <c r="A45" s="387"/>
      <c r="B45" s="73" t="s">
        <v>235</v>
      </c>
      <c r="C45" s="310" t="s">
        <v>236</v>
      </c>
      <c r="D45" s="56" t="s">
        <v>28</v>
      </c>
      <c r="E45" s="16">
        <v>7.4999999999999997E-3</v>
      </c>
      <c r="F45" s="15">
        <f>F41*E45</f>
        <v>4.4999999999999998E-2</v>
      </c>
      <c r="G45" s="365"/>
      <c r="H45" s="18">
        <f>G45*F45</f>
        <v>0</v>
      </c>
      <c r="I45" s="18"/>
      <c r="J45" s="18"/>
      <c r="K45" s="18"/>
      <c r="L45" s="17"/>
      <c r="M45" s="25">
        <f t="shared" si="2"/>
        <v>0</v>
      </c>
    </row>
    <row r="46" spans="1:13" x14ac:dyDescent="0.25">
      <c r="A46" s="388"/>
      <c r="B46" s="72"/>
      <c r="C46" s="310" t="s">
        <v>21</v>
      </c>
      <c r="D46" s="56" t="s">
        <v>20</v>
      </c>
      <c r="E46" s="16">
        <v>0.26500000000000001</v>
      </c>
      <c r="F46" s="15">
        <f>F41*E46</f>
        <v>1.59</v>
      </c>
      <c r="G46" s="365"/>
      <c r="H46" s="18">
        <f>G46*F46</f>
        <v>0</v>
      </c>
      <c r="I46" s="18"/>
      <c r="J46" s="18"/>
      <c r="K46" s="18"/>
      <c r="L46" s="17"/>
      <c r="M46" s="25">
        <f t="shared" si="2"/>
        <v>0</v>
      </c>
    </row>
    <row r="47" spans="1:13" ht="30" x14ac:dyDescent="0.25">
      <c r="A47" s="386">
        <v>10</v>
      </c>
      <c r="B47" s="308" t="s">
        <v>59</v>
      </c>
      <c r="C47" s="9" t="s">
        <v>60</v>
      </c>
      <c r="D47" s="308" t="s">
        <v>61</v>
      </c>
      <c r="E47" s="16"/>
      <c r="F47" s="362">
        <v>4</v>
      </c>
      <c r="G47" s="17"/>
      <c r="H47" s="18"/>
      <c r="I47" s="18"/>
      <c r="J47" s="18"/>
      <c r="K47" s="18"/>
      <c r="L47" s="17"/>
      <c r="M47" s="25"/>
    </row>
    <row r="48" spans="1:13" x14ac:dyDescent="0.25">
      <c r="A48" s="387"/>
      <c r="B48" s="58"/>
      <c r="C48" s="13" t="s">
        <v>17</v>
      </c>
      <c r="D48" s="14" t="s">
        <v>18</v>
      </c>
      <c r="E48" s="16">
        <v>1.24</v>
      </c>
      <c r="F48" s="15">
        <f>F47*E48</f>
        <v>4.96</v>
      </c>
      <c r="G48" s="17"/>
      <c r="H48" s="18"/>
      <c r="I48" s="363"/>
      <c r="J48" s="25">
        <f>F48*I48</f>
        <v>0</v>
      </c>
      <c r="K48" s="18"/>
      <c r="L48" s="17"/>
      <c r="M48" s="25">
        <f t="shared" ref="M48:M49" si="6">L48+J48+H48</f>
        <v>0</v>
      </c>
    </row>
    <row r="49" spans="1:13" x14ac:dyDescent="0.25">
      <c r="A49" s="388"/>
      <c r="B49" s="58"/>
      <c r="C49" s="13" t="s">
        <v>19</v>
      </c>
      <c r="D49" s="56" t="s">
        <v>20</v>
      </c>
      <c r="E49" s="16">
        <v>0.76</v>
      </c>
      <c r="F49" s="15">
        <f>F47*E49</f>
        <v>3.04</v>
      </c>
      <c r="G49" s="17"/>
      <c r="H49" s="18"/>
      <c r="I49" s="18"/>
      <c r="J49" s="18"/>
      <c r="K49" s="363"/>
      <c r="L49" s="17">
        <f>F49*K49</f>
        <v>0</v>
      </c>
      <c r="M49" s="25">
        <f t="shared" si="6"/>
        <v>0</v>
      </c>
    </row>
    <row r="50" spans="1:13" ht="30" x14ac:dyDescent="0.25">
      <c r="A50" s="386">
        <v>11</v>
      </c>
      <c r="B50" s="9" t="s">
        <v>274</v>
      </c>
      <c r="C50" s="31" t="s">
        <v>62</v>
      </c>
      <c r="D50" s="308" t="s">
        <v>49</v>
      </c>
      <c r="E50" s="16"/>
      <c r="F50" s="98">
        <f>4*0.5*0.92</f>
        <v>1.84</v>
      </c>
      <c r="G50" s="17"/>
      <c r="H50" s="18"/>
      <c r="I50" s="18"/>
      <c r="J50" s="18"/>
      <c r="K50" s="18"/>
      <c r="L50" s="17"/>
      <c r="M50" s="25"/>
    </row>
    <row r="51" spans="1:13" x14ac:dyDescent="0.25">
      <c r="A51" s="387"/>
      <c r="B51" s="58"/>
      <c r="C51" s="13" t="s">
        <v>17</v>
      </c>
      <c r="D51" s="14" t="s">
        <v>18</v>
      </c>
      <c r="E51" s="16">
        <v>2.52E-2</v>
      </c>
      <c r="F51" s="15">
        <f>F50*E51</f>
        <v>4.6367999999999999E-2</v>
      </c>
      <c r="G51" s="17"/>
      <c r="H51" s="18"/>
      <c r="I51" s="363"/>
      <c r="J51" s="18">
        <f>F51*I51</f>
        <v>0</v>
      </c>
      <c r="K51" s="18"/>
      <c r="L51" s="17"/>
      <c r="M51" s="25">
        <f t="shared" ref="M51:M53" si="7">L51+J51+H51</f>
        <v>0</v>
      </c>
    </row>
    <row r="52" spans="1:13" x14ac:dyDescent="0.25">
      <c r="A52" s="387"/>
      <c r="B52" s="58"/>
      <c r="C52" s="13" t="s">
        <v>19</v>
      </c>
      <c r="D52" s="56" t="s">
        <v>20</v>
      </c>
      <c r="E52" s="16">
        <v>1.6000000000000001E-3</v>
      </c>
      <c r="F52" s="15">
        <f>F50*E52</f>
        <v>2.9440000000000004E-3</v>
      </c>
      <c r="G52" s="17"/>
      <c r="H52" s="18"/>
      <c r="I52" s="18"/>
      <c r="J52" s="18"/>
      <c r="K52" s="363"/>
      <c r="L52" s="17">
        <f>F52*K52</f>
        <v>0</v>
      </c>
      <c r="M52" s="25">
        <f t="shared" si="7"/>
        <v>0</v>
      </c>
    </row>
    <row r="53" spans="1:13" x14ac:dyDescent="0.25">
      <c r="A53" s="388"/>
      <c r="B53" s="74"/>
      <c r="C53" s="63" t="s">
        <v>63</v>
      </c>
      <c r="D53" s="56" t="s">
        <v>49</v>
      </c>
      <c r="E53" s="37">
        <v>0.997</v>
      </c>
      <c r="F53" s="28">
        <f>F50*E53</f>
        <v>1.8344800000000001</v>
      </c>
      <c r="G53" s="365"/>
      <c r="H53" s="24">
        <f t="shared" ref="H53" si="8">F53*G53</f>
        <v>0</v>
      </c>
      <c r="I53" s="24"/>
      <c r="J53" s="24"/>
      <c r="K53" s="24"/>
      <c r="L53" s="24"/>
      <c r="M53" s="24">
        <f t="shared" si="7"/>
        <v>0</v>
      </c>
    </row>
    <row r="54" spans="1:13" ht="45" x14ac:dyDescent="0.25">
      <c r="A54" s="386">
        <v>12</v>
      </c>
      <c r="B54" s="9" t="s">
        <v>275</v>
      </c>
      <c r="C54" s="49" t="s">
        <v>64</v>
      </c>
      <c r="D54" s="308" t="s">
        <v>56</v>
      </c>
      <c r="E54" s="29"/>
      <c r="F54" s="32">
        <v>6</v>
      </c>
      <c r="G54" s="24"/>
      <c r="H54" s="25"/>
      <c r="I54" s="25"/>
      <c r="J54" s="25"/>
      <c r="K54" s="25"/>
      <c r="L54" s="24"/>
      <c r="M54" s="25">
        <f t="shared" si="2"/>
        <v>0</v>
      </c>
    </row>
    <row r="55" spans="1:13" x14ac:dyDescent="0.25">
      <c r="A55" s="387"/>
      <c r="B55" s="51"/>
      <c r="C55" s="20" t="s">
        <v>17</v>
      </c>
      <c r="D55" s="34" t="s">
        <v>18</v>
      </c>
      <c r="E55" s="29">
        <v>8.2799999999999994</v>
      </c>
      <c r="F55" s="28">
        <f>F54*E55</f>
        <v>49.679999999999993</v>
      </c>
      <c r="G55" s="24"/>
      <c r="H55" s="25"/>
      <c r="I55" s="363"/>
      <c r="J55" s="25">
        <f>F55*I55</f>
        <v>0</v>
      </c>
      <c r="K55" s="25"/>
      <c r="L55" s="24"/>
      <c r="M55" s="25">
        <f t="shared" si="2"/>
        <v>0</v>
      </c>
    </row>
    <row r="56" spans="1:13" ht="22.5" x14ac:dyDescent="0.25">
      <c r="A56" s="387"/>
      <c r="B56" s="51" t="s">
        <v>65</v>
      </c>
      <c r="C56" s="310" t="s">
        <v>66</v>
      </c>
      <c r="D56" s="27" t="s">
        <v>28</v>
      </c>
      <c r="E56" s="29">
        <f>10.1/100</f>
        <v>0.10099999999999999</v>
      </c>
      <c r="F56" s="28">
        <f>F54*E56</f>
        <v>0.60599999999999998</v>
      </c>
      <c r="G56" s="365"/>
      <c r="H56" s="57">
        <f>F56*G56</f>
        <v>0</v>
      </c>
      <c r="I56" s="18"/>
      <c r="J56" s="18"/>
      <c r="K56" s="18"/>
      <c r="L56" s="17"/>
      <c r="M56" s="25">
        <f t="shared" si="2"/>
        <v>0</v>
      </c>
    </row>
    <row r="57" spans="1:13" x14ac:dyDescent="0.25">
      <c r="A57" s="387"/>
      <c r="B57" s="58"/>
      <c r="C57" s="309" t="s">
        <v>19</v>
      </c>
      <c r="D57" s="53" t="s">
        <v>20</v>
      </c>
      <c r="E57" s="29">
        <v>1.153</v>
      </c>
      <c r="F57" s="28">
        <f>E57*F54</f>
        <v>6.9180000000000001</v>
      </c>
      <c r="G57" s="17"/>
      <c r="H57" s="57"/>
      <c r="I57" s="18"/>
      <c r="J57" s="18"/>
      <c r="K57" s="364"/>
      <c r="L57" s="17">
        <f>F57*K57</f>
        <v>0</v>
      </c>
      <c r="M57" s="25">
        <f t="shared" si="2"/>
        <v>0</v>
      </c>
    </row>
    <row r="58" spans="1:13" ht="30" x14ac:dyDescent="0.25">
      <c r="A58" s="387"/>
      <c r="B58" s="51" t="s">
        <v>239</v>
      </c>
      <c r="C58" s="63" t="s">
        <v>67</v>
      </c>
      <c r="D58" s="27" t="s">
        <v>28</v>
      </c>
      <c r="E58" s="28">
        <v>0.22</v>
      </c>
      <c r="F58" s="28">
        <f>F54*E58</f>
        <v>1.32</v>
      </c>
      <c r="G58" s="365"/>
      <c r="H58" s="38">
        <f>F58*G58</f>
        <v>0</v>
      </c>
      <c r="I58" s="18"/>
      <c r="J58" s="18"/>
      <c r="K58" s="18"/>
      <c r="L58" s="17"/>
      <c r="M58" s="25">
        <f t="shared" si="2"/>
        <v>0</v>
      </c>
    </row>
    <row r="59" spans="1:13" ht="22.5" x14ac:dyDescent="0.25">
      <c r="A59" s="387"/>
      <c r="B59" s="51" t="s">
        <v>240</v>
      </c>
      <c r="C59" s="63" t="s">
        <v>68</v>
      </c>
      <c r="D59" s="27" t="s">
        <v>28</v>
      </c>
      <c r="E59" s="29">
        <f>2/100</f>
        <v>0.02</v>
      </c>
      <c r="F59" s="28">
        <f>E59*F54</f>
        <v>0.12</v>
      </c>
      <c r="G59" s="365"/>
      <c r="H59" s="25">
        <f>F59*G59</f>
        <v>0</v>
      </c>
      <c r="I59" s="18"/>
      <c r="J59" s="18"/>
      <c r="K59" s="18"/>
      <c r="L59" s="17"/>
      <c r="M59" s="25">
        <f t="shared" si="2"/>
        <v>0</v>
      </c>
    </row>
    <row r="60" spans="1:13" ht="22.5" x14ac:dyDescent="0.25">
      <c r="A60" s="387"/>
      <c r="B60" s="58" t="s">
        <v>69</v>
      </c>
      <c r="C60" s="310" t="s">
        <v>70</v>
      </c>
      <c r="D60" s="56" t="s">
        <v>24</v>
      </c>
      <c r="E60" s="29">
        <f>0.49/100</f>
        <v>4.8999999999999998E-3</v>
      </c>
      <c r="F60" s="28">
        <f>E60*F54</f>
        <v>2.9399999999999999E-2</v>
      </c>
      <c r="G60" s="365"/>
      <c r="H60" s="38">
        <f t="shared" ref="H60:H61" si="9">F60*G60</f>
        <v>0</v>
      </c>
      <c r="I60" s="18"/>
      <c r="J60" s="18"/>
      <c r="K60" s="18"/>
      <c r="L60" s="17"/>
      <c r="M60" s="25">
        <f t="shared" si="2"/>
        <v>0</v>
      </c>
    </row>
    <row r="61" spans="1:13" x14ac:dyDescent="0.25">
      <c r="A61" s="388"/>
      <c r="B61" s="58"/>
      <c r="C61" s="310" t="s">
        <v>21</v>
      </c>
      <c r="D61" s="56" t="s">
        <v>20</v>
      </c>
      <c r="E61" s="16">
        <f>9.09/100</f>
        <v>9.0899999999999995E-2</v>
      </c>
      <c r="F61" s="15">
        <f>E61*F54</f>
        <v>0.5454</v>
      </c>
      <c r="G61" s="365"/>
      <c r="H61" s="18">
        <f t="shared" si="9"/>
        <v>0</v>
      </c>
      <c r="I61" s="18"/>
      <c r="J61" s="18"/>
      <c r="K61" s="18"/>
      <c r="L61" s="17"/>
      <c r="M61" s="25">
        <f t="shared" si="2"/>
        <v>0</v>
      </c>
    </row>
    <row r="62" spans="1:13" ht="30" x14ac:dyDescent="0.25">
      <c r="A62" s="386">
        <v>13</v>
      </c>
      <c r="B62" s="9" t="s">
        <v>276</v>
      </c>
      <c r="C62" s="49" t="s">
        <v>71</v>
      </c>
      <c r="D62" s="308" t="s">
        <v>56</v>
      </c>
      <c r="E62" s="29"/>
      <c r="F62" s="32">
        <v>2.8</v>
      </c>
      <c r="G62" s="24"/>
      <c r="H62" s="25"/>
      <c r="I62" s="25"/>
      <c r="J62" s="25"/>
      <c r="K62" s="25"/>
      <c r="L62" s="24"/>
      <c r="M62" s="25">
        <f t="shared" si="2"/>
        <v>0</v>
      </c>
    </row>
    <row r="63" spans="1:13" x14ac:dyDescent="0.25">
      <c r="A63" s="387"/>
      <c r="B63" s="51"/>
      <c r="C63" s="20" t="s">
        <v>17</v>
      </c>
      <c r="D63" s="34" t="s">
        <v>18</v>
      </c>
      <c r="E63" s="29">
        <v>10.68</v>
      </c>
      <c r="F63" s="28">
        <f>F62*E63</f>
        <v>29.903999999999996</v>
      </c>
      <c r="G63" s="24"/>
      <c r="H63" s="25"/>
      <c r="I63" s="363"/>
      <c r="J63" s="25">
        <f>F63*I63</f>
        <v>0</v>
      </c>
      <c r="K63" s="25"/>
      <c r="L63" s="24"/>
      <c r="M63" s="25">
        <f t="shared" si="2"/>
        <v>0</v>
      </c>
    </row>
    <row r="64" spans="1:13" ht="22.5" x14ac:dyDescent="0.25">
      <c r="A64" s="387"/>
      <c r="B64" s="51" t="s">
        <v>65</v>
      </c>
      <c r="C64" s="310" t="s">
        <v>66</v>
      </c>
      <c r="D64" s="27" t="s">
        <v>28</v>
      </c>
      <c r="E64" s="29">
        <f>3.6/100</f>
        <v>3.6000000000000004E-2</v>
      </c>
      <c r="F64" s="28">
        <f>F62*E64</f>
        <v>0.1008</v>
      </c>
      <c r="G64" s="365"/>
      <c r="H64" s="18">
        <f>F64*G64</f>
        <v>0</v>
      </c>
      <c r="I64" s="18"/>
      <c r="J64" s="18"/>
      <c r="K64" s="18"/>
      <c r="L64" s="17"/>
      <c r="M64" s="25">
        <f t="shared" si="2"/>
        <v>0</v>
      </c>
    </row>
    <row r="65" spans="1:13" x14ac:dyDescent="0.25">
      <c r="A65" s="387"/>
      <c r="B65" s="58"/>
      <c r="C65" s="309" t="s">
        <v>19</v>
      </c>
      <c r="D65" s="53" t="s">
        <v>20</v>
      </c>
      <c r="E65" s="29">
        <v>0.156</v>
      </c>
      <c r="F65" s="28">
        <f>E65*F62</f>
        <v>0.43679999999999997</v>
      </c>
      <c r="G65" s="17"/>
      <c r="H65" s="18"/>
      <c r="I65" s="18"/>
      <c r="J65" s="18"/>
      <c r="K65" s="364"/>
      <c r="L65" s="17">
        <f>F65*K65</f>
        <v>0</v>
      </c>
      <c r="M65" s="25">
        <f t="shared" si="2"/>
        <v>0</v>
      </c>
    </row>
    <row r="66" spans="1:13" ht="30" x14ac:dyDescent="0.25">
      <c r="A66" s="387"/>
      <c r="B66" s="51" t="s">
        <v>72</v>
      </c>
      <c r="C66" s="63" t="s">
        <v>73</v>
      </c>
      <c r="D66" s="27" t="s">
        <v>28</v>
      </c>
      <c r="E66" s="28">
        <v>0.22</v>
      </c>
      <c r="F66" s="28">
        <f>F62*E66</f>
        <v>0.61599999999999999</v>
      </c>
      <c r="G66" s="365"/>
      <c r="H66" s="38">
        <f>F66*G66</f>
        <v>0</v>
      </c>
      <c r="I66" s="18"/>
      <c r="J66" s="18"/>
      <c r="K66" s="18"/>
      <c r="L66" s="17"/>
      <c r="M66" s="25">
        <f t="shared" si="2"/>
        <v>0</v>
      </c>
    </row>
    <row r="67" spans="1:13" ht="22.5" x14ac:dyDescent="0.25">
      <c r="A67" s="387"/>
      <c r="B67" s="58" t="s">
        <v>74</v>
      </c>
      <c r="C67" s="310" t="s">
        <v>75</v>
      </c>
      <c r="D67" s="56" t="s">
        <v>49</v>
      </c>
      <c r="E67" s="29">
        <v>0.5</v>
      </c>
      <c r="F67" s="28">
        <f>F62*E67</f>
        <v>1.4</v>
      </c>
      <c r="G67" s="365"/>
      <c r="H67" s="25">
        <f t="shared" ref="H67:H68" si="10">F67*G67</f>
        <v>0</v>
      </c>
      <c r="I67" s="18"/>
      <c r="J67" s="18"/>
      <c r="K67" s="18"/>
      <c r="L67" s="17"/>
      <c r="M67" s="25">
        <f t="shared" si="2"/>
        <v>0</v>
      </c>
    </row>
    <row r="68" spans="1:13" x14ac:dyDescent="0.25">
      <c r="A68" s="388"/>
      <c r="B68" s="58"/>
      <c r="C68" s="310" t="s">
        <v>21</v>
      </c>
      <c r="D68" s="56" t="s">
        <v>20</v>
      </c>
      <c r="E68" s="16">
        <f>10/100</f>
        <v>0.1</v>
      </c>
      <c r="F68" s="15">
        <f>E68*F62</f>
        <v>0.27999999999999997</v>
      </c>
      <c r="G68" s="365"/>
      <c r="H68" s="18">
        <f t="shared" si="10"/>
        <v>0</v>
      </c>
      <c r="I68" s="18"/>
      <c r="J68" s="18"/>
      <c r="K68" s="18"/>
      <c r="L68" s="17"/>
      <c r="M68" s="25">
        <f t="shared" si="2"/>
        <v>0</v>
      </c>
    </row>
    <row r="69" spans="1:13" ht="40.5" x14ac:dyDescent="0.25">
      <c r="A69" s="386">
        <v>14</v>
      </c>
      <c r="B69" s="75" t="s">
        <v>291</v>
      </c>
      <c r="C69" s="76" t="s">
        <v>76</v>
      </c>
      <c r="D69" s="77" t="s">
        <v>1</v>
      </c>
      <c r="E69" s="78"/>
      <c r="F69" s="268">
        <v>7.0000000000000007E-2</v>
      </c>
      <c r="G69" s="79"/>
      <c r="H69" s="78"/>
      <c r="I69" s="80"/>
      <c r="J69" s="81"/>
      <c r="K69" s="80"/>
      <c r="L69" s="82"/>
      <c r="M69" s="79"/>
    </row>
    <row r="70" spans="1:13" ht="15.75" x14ac:dyDescent="0.25">
      <c r="A70" s="387"/>
      <c r="B70" s="80"/>
      <c r="C70" s="20" t="s">
        <v>17</v>
      </c>
      <c r="D70" s="34" t="s">
        <v>18</v>
      </c>
      <c r="E70" s="80">
        <v>37.68</v>
      </c>
      <c r="F70" s="83">
        <f>F69*E70</f>
        <v>2.6376000000000004</v>
      </c>
      <c r="G70" s="79"/>
      <c r="H70" s="82"/>
      <c r="I70" s="366"/>
      <c r="J70" s="79">
        <f>I70*F70</f>
        <v>0</v>
      </c>
      <c r="K70" s="80"/>
      <c r="L70" s="79"/>
      <c r="M70" s="79">
        <f>H70+J70+L70</f>
        <v>0</v>
      </c>
    </row>
    <row r="71" spans="1:13" ht="15.75" x14ac:dyDescent="0.25">
      <c r="A71" s="387"/>
      <c r="B71" s="80"/>
      <c r="C71" s="84" t="s">
        <v>77</v>
      </c>
      <c r="D71" s="56" t="s">
        <v>20</v>
      </c>
      <c r="E71" s="80">
        <v>0.44400000000000001</v>
      </c>
      <c r="F71" s="79">
        <f>E71*F69</f>
        <v>3.1080000000000003E-2</v>
      </c>
      <c r="G71" s="79"/>
      <c r="H71" s="80"/>
      <c r="I71" s="80"/>
      <c r="J71" s="80"/>
      <c r="K71" s="367"/>
      <c r="L71" s="79">
        <f>K71*F71</f>
        <v>0</v>
      </c>
      <c r="M71" s="79">
        <f>H71+J71+L71</f>
        <v>0</v>
      </c>
    </row>
    <row r="72" spans="1:13" ht="47.25" x14ac:dyDescent="0.25">
      <c r="A72" s="387"/>
      <c r="B72" s="80" t="s">
        <v>245</v>
      </c>
      <c r="C72" s="84" t="s">
        <v>279</v>
      </c>
      <c r="D72" s="85" t="s">
        <v>24</v>
      </c>
      <c r="E72" s="80">
        <v>1</v>
      </c>
      <c r="F72" s="79">
        <f>F69*E72</f>
        <v>7.0000000000000007E-2</v>
      </c>
      <c r="G72" s="368"/>
      <c r="H72" s="79">
        <f>G72*F72</f>
        <v>0</v>
      </c>
      <c r="I72" s="80"/>
      <c r="J72" s="80"/>
      <c r="K72" s="80"/>
      <c r="L72" s="79"/>
      <c r="M72" s="79">
        <f t="shared" ref="M72:M73" si="11">H72+J72+L72</f>
        <v>0</v>
      </c>
    </row>
    <row r="73" spans="1:13" ht="15.75" x14ac:dyDescent="0.25">
      <c r="A73" s="388"/>
      <c r="B73" s="80"/>
      <c r="C73" s="320" t="s">
        <v>21</v>
      </c>
      <c r="D73" s="56" t="s">
        <v>20</v>
      </c>
      <c r="E73" s="80">
        <v>28.9</v>
      </c>
      <c r="F73" s="79">
        <f>E73*F69</f>
        <v>2.0230000000000001</v>
      </c>
      <c r="G73" s="368"/>
      <c r="H73" s="79">
        <f>G73*F73</f>
        <v>0</v>
      </c>
      <c r="I73" s="80"/>
      <c r="J73" s="80"/>
      <c r="K73" s="80"/>
      <c r="L73" s="79"/>
      <c r="M73" s="79">
        <f t="shared" si="11"/>
        <v>0</v>
      </c>
    </row>
    <row r="74" spans="1:13" ht="31.5" x14ac:dyDescent="0.25">
      <c r="A74" s="389">
        <v>15</v>
      </c>
      <c r="B74" s="75" t="s">
        <v>280</v>
      </c>
      <c r="C74" s="76" t="s">
        <v>0</v>
      </c>
      <c r="D74" s="77" t="s">
        <v>1</v>
      </c>
      <c r="E74" s="78"/>
      <c r="F74" s="82">
        <f>F69</f>
        <v>7.0000000000000007E-2</v>
      </c>
      <c r="G74" s="79"/>
      <c r="H74" s="78"/>
      <c r="I74" s="80"/>
      <c r="J74" s="81"/>
      <c r="K74" s="80"/>
      <c r="L74" s="82"/>
      <c r="M74" s="79"/>
    </row>
    <row r="75" spans="1:13" ht="15.75" x14ac:dyDescent="0.25">
      <c r="A75" s="390"/>
      <c r="B75" s="80"/>
      <c r="C75" s="84" t="s">
        <v>78</v>
      </c>
      <c r="D75" s="85" t="s">
        <v>79</v>
      </c>
      <c r="E75" s="80">
        <v>4.6399999999999997</v>
      </c>
      <c r="F75" s="83">
        <f>F74*E75</f>
        <v>0.32480000000000003</v>
      </c>
      <c r="G75" s="79"/>
      <c r="H75" s="82"/>
      <c r="I75" s="366"/>
      <c r="J75" s="79">
        <f>F75*I75</f>
        <v>0</v>
      </c>
      <c r="K75" s="80"/>
      <c r="L75" s="79"/>
      <c r="M75" s="79">
        <f>H75+J75+L75</f>
        <v>0</v>
      </c>
    </row>
    <row r="76" spans="1:13" ht="15.75" x14ac:dyDescent="0.25">
      <c r="A76" s="390"/>
      <c r="B76" s="165" t="s">
        <v>80</v>
      </c>
      <c r="C76" s="84" t="s">
        <v>81</v>
      </c>
      <c r="D76" s="85" t="s">
        <v>49</v>
      </c>
      <c r="E76" s="80">
        <v>2</v>
      </c>
      <c r="F76" s="80">
        <f>F74*E76</f>
        <v>0.14000000000000001</v>
      </c>
      <c r="G76" s="368"/>
      <c r="H76" s="79">
        <f>G76*F76</f>
        <v>0</v>
      </c>
      <c r="I76" s="80"/>
      <c r="J76" s="80"/>
      <c r="K76" s="80"/>
      <c r="L76" s="79"/>
      <c r="M76" s="79">
        <f t="shared" ref="M76:M77" si="12">H76+J76+L76</f>
        <v>0</v>
      </c>
    </row>
    <row r="77" spans="1:13" ht="27" x14ac:dyDescent="0.25">
      <c r="A77" s="391"/>
      <c r="B77" s="165" t="s">
        <v>82</v>
      </c>
      <c r="C77" s="84" t="s">
        <v>83</v>
      </c>
      <c r="D77" s="85" t="s">
        <v>49</v>
      </c>
      <c r="E77" s="80">
        <v>4</v>
      </c>
      <c r="F77" s="80">
        <f>F74*E77</f>
        <v>0.28000000000000003</v>
      </c>
      <c r="G77" s="368"/>
      <c r="H77" s="79">
        <f>G77*F77</f>
        <v>0</v>
      </c>
      <c r="I77" s="80"/>
      <c r="J77" s="80"/>
      <c r="K77" s="80"/>
      <c r="L77" s="79"/>
      <c r="M77" s="79">
        <f t="shared" si="12"/>
        <v>0</v>
      </c>
    </row>
    <row r="78" spans="1:13" x14ac:dyDescent="0.25">
      <c r="A78" s="117"/>
      <c r="B78" s="118"/>
      <c r="C78" s="119" t="s">
        <v>102</v>
      </c>
      <c r="D78" s="120"/>
      <c r="E78" s="120"/>
      <c r="F78" s="121"/>
      <c r="G78" s="122"/>
      <c r="H78" s="123">
        <f>SUM(H10:H68)</f>
        <v>0</v>
      </c>
      <c r="I78" s="124"/>
      <c r="J78" s="123">
        <f>SUM(J10:J68)</f>
        <v>0</v>
      </c>
      <c r="K78" s="122"/>
      <c r="L78" s="123">
        <f>SUM(L10:L68)</f>
        <v>0</v>
      </c>
      <c r="M78" s="123">
        <f>SUM(M9:M77)</f>
        <v>0</v>
      </c>
    </row>
    <row r="79" spans="1:13" ht="18" x14ac:dyDescent="0.25">
      <c r="A79" s="181"/>
      <c r="B79" s="404" t="s">
        <v>144</v>
      </c>
      <c r="C79" s="404"/>
      <c r="D79" s="404"/>
      <c r="E79" s="404"/>
      <c r="F79" s="182"/>
      <c r="G79" s="183"/>
      <c r="H79" s="184"/>
      <c r="I79" s="185"/>
      <c r="J79" s="184"/>
      <c r="K79" s="183"/>
      <c r="L79" s="184"/>
      <c r="M79" s="186"/>
    </row>
    <row r="80" spans="1:13" ht="63" x14ac:dyDescent="0.25">
      <c r="A80" s="401">
        <v>1</v>
      </c>
      <c r="B80" s="265" t="s">
        <v>294</v>
      </c>
      <c r="C80" s="265" t="s">
        <v>103</v>
      </c>
      <c r="D80" s="266" t="s">
        <v>1</v>
      </c>
      <c r="E80" s="158"/>
      <c r="F80" s="268">
        <v>0.4551</v>
      </c>
      <c r="G80" s="79"/>
      <c r="H80" s="78"/>
      <c r="I80" s="80"/>
      <c r="J80" s="81"/>
      <c r="K80" s="80"/>
      <c r="L80" s="82"/>
      <c r="M80" s="79"/>
    </row>
    <row r="81" spans="1:13" ht="15.75" x14ac:dyDescent="0.25">
      <c r="A81" s="402"/>
      <c r="B81" s="161"/>
      <c r="C81" s="275" t="s">
        <v>17</v>
      </c>
      <c r="D81" s="14" t="s">
        <v>18</v>
      </c>
      <c r="E81" s="160">
        <v>64.558000000000007</v>
      </c>
      <c r="F81" s="160">
        <f>F80*E81</f>
        <v>29.380345800000004</v>
      </c>
      <c r="G81" s="79"/>
      <c r="H81" s="82"/>
      <c r="I81" s="366"/>
      <c r="J81" s="79">
        <f>F81*I81</f>
        <v>0</v>
      </c>
      <c r="K81" s="80"/>
      <c r="L81" s="79"/>
      <c r="M81" s="79">
        <f>H81+J81+L81</f>
        <v>0</v>
      </c>
    </row>
    <row r="82" spans="1:13" ht="31.5" x14ac:dyDescent="0.25">
      <c r="A82" s="402"/>
      <c r="B82" s="161" t="s">
        <v>248</v>
      </c>
      <c r="C82" s="161" t="s">
        <v>298</v>
      </c>
      <c r="D82" s="14" t="s">
        <v>106</v>
      </c>
      <c r="E82" s="161">
        <v>0.42</v>
      </c>
      <c r="F82" s="160">
        <f>F80*E82</f>
        <v>0.19114200000000001</v>
      </c>
      <c r="G82" s="80"/>
      <c r="H82" s="78"/>
      <c r="I82" s="80"/>
      <c r="J82" s="79"/>
      <c r="K82" s="367"/>
      <c r="L82" s="79">
        <f>F82*K82</f>
        <v>0</v>
      </c>
      <c r="M82" s="79">
        <f>H82+J82+L82</f>
        <v>0</v>
      </c>
    </row>
    <row r="83" spans="1:13" ht="15.75" x14ac:dyDescent="0.25">
      <c r="A83" s="402"/>
      <c r="B83" s="161"/>
      <c r="C83" s="269" t="s">
        <v>107</v>
      </c>
      <c r="D83" s="56" t="s">
        <v>20</v>
      </c>
      <c r="E83" s="161">
        <v>22.08</v>
      </c>
      <c r="F83" s="160">
        <f>E83*F80</f>
        <v>10.048608</v>
      </c>
      <c r="G83" s="79"/>
      <c r="H83" s="80"/>
      <c r="I83" s="80"/>
      <c r="J83" s="80"/>
      <c r="K83" s="367"/>
      <c r="L83" s="79">
        <f>K83*F83</f>
        <v>0</v>
      </c>
      <c r="M83" s="79">
        <f>H83+J83+L83</f>
        <v>0</v>
      </c>
    </row>
    <row r="84" spans="1:13" ht="31.5" x14ac:dyDescent="0.25">
      <c r="A84" s="402"/>
      <c r="B84" s="161" t="s">
        <v>302</v>
      </c>
      <c r="C84" s="269" t="s">
        <v>143</v>
      </c>
      <c r="D84" s="270" t="s">
        <v>110</v>
      </c>
      <c r="E84" s="161" t="s">
        <v>111</v>
      </c>
      <c r="F84" s="160">
        <v>33</v>
      </c>
      <c r="G84" s="368"/>
      <c r="H84" s="80">
        <f t="shared" ref="H84:H87" si="13">G84*F84</f>
        <v>0</v>
      </c>
      <c r="I84" s="80"/>
      <c r="J84" s="80"/>
      <c r="K84" s="80"/>
      <c r="L84" s="79"/>
      <c r="M84" s="79">
        <f t="shared" ref="M84:M88" si="14">H84+J84+L84</f>
        <v>0</v>
      </c>
    </row>
    <row r="85" spans="1:13" ht="31.5" x14ac:dyDescent="0.25">
      <c r="A85" s="402"/>
      <c r="B85" s="161" t="s">
        <v>251</v>
      </c>
      <c r="C85" s="269" t="s">
        <v>113</v>
      </c>
      <c r="D85" s="270" t="s">
        <v>110</v>
      </c>
      <c r="E85" s="161" t="s">
        <v>111</v>
      </c>
      <c r="F85" s="160">
        <v>42</v>
      </c>
      <c r="G85" s="368"/>
      <c r="H85" s="80">
        <f t="shared" si="13"/>
        <v>0</v>
      </c>
      <c r="I85" s="80"/>
      <c r="J85" s="80"/>
      <c r="K85" s="80"/>
      <c r="L85" s="79"/>
      <c r="M85" s="79">
        <f t="shared" si="14"/>
        <v>0</v>
      </c>
    </row>
    <row r="86" spans="1:13" ht="15.75" x14ac:dyDescent="0.25">
      <c r="A86" s="402"/>
      <c r="B86" s="161" t="s">
        <v>299</v>
      </c>
      <c r="C86" s="269" t="s">
        <v>253</v>
      </c>
      <c r="D86" s="56" t="s">
        <v>49</v>
      </c>
      <c r="E86" s="161">
        <v>24.4</v>
      </c>
      <c r="F86" s="160">
        <f>F80*E86</f>
        <v>11.10444</v>
      </c>
      <c r="G86" s="368"/>
      <c r="H86" s="79">
        <f t="shared" si="13"/>
        <v>0</v>
      </c>
      <c r="I86" s="80"/>
      <c r="J86" s="80"/>
      <c r="K86" s="80"/>
      <c r="L86" s="79"/>
      <c r="M86" s="79">
        <f t="shared" si="14"/>
        <v>0</v>
      </c>
    </row>
    <row r="87" spans="1:13" ht="15.75" x14ac:dyDescent="0.25">
      <c r="A87" s="402"/>
      <c r="B87" s="161"/>
      <c r="C87" s="269" t="s">
        <v>116</v>
      </c>
      <c r="D87" s="56" t="s">
        <v>49</v>
      </c>
      <c r="E87" s="161">
        <v>0</v>
      </c>
      <c r="F87" s="160">
        <f>F80*E87</f>
        <v>0</v>
      </c>
      <c r="G87" s="368"/>
      <c r="H87" s="79">
        <f t="shared" si="13"/>
        <v>0</v>
      </c>
      <c r="I87" s="80"/>
      <c r="J87" s="80"/>
      <c r="K87" s="80"/>
      <c r="L87" s="79"/>
      <c r="M87" s="79">
        <f t="shared" si="14"/>
        <v>0</v>
      </c>
    </row>
    <row r="88" spans="1:13" ht="15.75" x14ac:dyDescent="0.25">
      <c r="A88" s="403"/>
      <c r="B88" s="161"/>
      <c r="C88" s="127" t="s">
        <v>21</v>
      </c>
      <c r="D88" s="56" t="s">
        <v>20</v>
      </c>
      <c r="E88" s="161">
        <v>2.78</v>
      </c>
      <c r="F88" s="160">
        <f>E88*F80</f>
        <v>1.2651779999999999</v>
      </c>
      <c r="G88" s="368"/>
      <c r="H88" s="79">
        <f>G88*F88</f>
        <v>0</v>
      </c>
      <c r="I88" s="80"/>
      <c r="J88" s="80"/>
      <c r="K88" s="80"/>
      <c r="L88" s="79"/>
      <c r="M88" s="79">
        <f t="shared" si="14"/>
        <v>0</v>
      </c>
    </row>
    <row r="89" spans="1:13" ht="47.25" x14ac:dyDescent="0.25">
      <c r="A89" s="401">
        <v>2</v>
      </c>
      <c r="B89" s="276" t="s">
        <v>295</v>
      </c>
      <c r="C89" s="277" t="s">
        <v>117</v>
      </c>
      <c r="D89" s="158" t="s">
        <v>139</v>
      </c>
      <c r="E89" s="70"/>
      <c r="F89" s="162">
        <f>(33*0.28+43*0.24)/100</f>
        <v>0.19560000000000002</v>
      </c>
      <c r="G89" s="129"/>
      <c r="H89" s="129"/>
      <c r="I89" s="129"/>
      <c r="J89" s="129"/>
      <c r="K89" s="129"/>
      <c r="L89" s="71"/>
      <c r="M89" s="130"/>
    </row>
    <row r="90" spans="1:13" ht="15.75" x14ac:dyDescent="0.25">
      <c r="A90" s="402"/>
      <c r="B90" s="216"/>
      <c r="C90" s="275" t="s">
        <v>17</v>
      </c>
      <c r="D90" s="14" t="s">
        <v>18</v>
      </c>
      <c r="E90" s="161">
        <v>81.599999999999994</v>
      </c>
      <c r="F90" s="160">
        <f>F89*E90</f>
        <v>15.96096</v>
      </c>
      <c r="G90" s="79"/>
      <c r="H90" s="82"/>
      <c r="I90" s="366"/>
      <c r="J90" s="79">
        <f>F90*I90</f>
        <v>0</v>
      </c>
      <c r="K90" s="80"/>
      <c r="L90" s="79"/>
      <c r="M90" s="79">
        <f>H90+J90+L90</f>
        <v>0</v>
      </c>
    </row>
    <row r="91" spans="1:13" ht="15.75" x14ac:dyDescent="0.25">
      <c r="A91" s="402"/>
      <c r="B91" s="216"/>
      <c r="C91" s="269" t="s">
        <v>107</v>
      </c>
      <c r="D91" s="161" t="s">
        <v>119</v>
      </c>
      <c r="E91" s="15">
        <v>3.5999999999999997E-2</v>
      </c>
      <c r="F91" s="15">
        <f>F89*E91</f>
        <v>7.0416000000000003E-3</v>
      </c>
      <c r="G91" s="131"/>
      <c r="H91" s="131"/>
      <c r="I91" s="131"/>
      <c r="J91" s="131"/>
      <c r="K91" s="369"/>
      <c r="L91" s="24">
        <f>F91*K91</f>
        <v>0</v>
      </c>
      <c r="M91" s="131">
        <f t="shared" ref="M91:M93" si="15">L91+J91+H91</f>
        <v>0</v>
      </c>
    </row>
    <row r="92" spans="1:13" ht="15.75" x14ac:dyDescent="0.25">
      <c r="A92" s="402"/>
      <c r="B92" s="161" t="s">
        <v>120</v>
      </c>
      <c r="C92" s="269" t="s">
        <v>121</v>
      </c>
      <c r="D92" s="161" t="s">
        <v>122</v>
      </c>
      <c r="E92" s="15">
        <v>25.3</v>
      </c>
      <c r="F92" s="15">
        <f>F89*E92</f>
        <v>4.9486800000000004</v>
      </c>
      <c r="G92" s="369"/>
      <c r="H92" s="131">
        <f>F92*G92</f>
        <v>0</v>
      </c>
      <c r="I92" s="131"/>
      <c r="J92" s="131"/>
      <c r="K92" s="131"/>
      <c r="L92" s="24"/>
      <c r="M92" s="131">
        <f t="shared" si="15"/>
        <v>0</v>
      </c>
    </row>
    <row r="93" spans="1:13" ht="15.75" x14ac:dyDescent="0.25">
      <c r="A93" s="402"/>
      <c r="B93" s="161" t="s">
        <v>123</v>
      </c>
      <c r="C93" s="269" t="s">
        <v>124</v>
      </c>
      <c r="D93" s="161" t="s">
        <v>122</v>
      </c>
      <c r="E93" s="15">
        <v>2.7</v>
      </c>
      <c r="F93" s="15">
        <f>F89*E93</f>
        <v>0.52812000000000014</v>
      </c>
      <c r="G93" s="369"/>
      <c r="H93" s="131">
        <f>F93*G93</f>
        <v>0</v>
      </c>
      <c r="I93" s="131"/>
      <c r="J93" s="131"/>
      <c r="K93" s="131"/>
      <c r="L93" s="24"/>
      <c r="M93" s="131">
        <f t="shared" si="15"/>
        <v>0</v>
      </c>
    </row>
    <row r="94" spans="1:13" ht="15.75" x14ac:dyDescent="0.25">
      <c r="A94" s="403"/>
      <c r="B94" s="161"/>
      <c r="C94" s="127" t="s">
        <v>21</v>
      </c>
      <c r="D94" s="56" t="s">
        <v>20</v>
      </c>
      <c r="E94" s="161">
        <v>0.19</v>
      </c>
      <c r="F94" s="160">
        <f>F89*E94</f>
        <v>3.7164000000000003E-2</v>
      </c>
      <c r="G94" s="367"/>
      <c r="H94" s="79">
        <f>G94*F94</f>
        <v>0</v>
      </c>
      <c r="I94" s="80"/>
      <c r="J94" s="79"/>
      <c r="K94" s="80"/>
      <c r="L94" s="79"/>
      <c r="M94" s="79">
        <f>G94*F94</f>
        <v>0</v>
      </c>
    </row>
    <row r="95" spans="1:13" ht="47.25" x14ac:dyDescent="0.25">
      <c r="A95" s="401">
        <v>3</v>
      </c>
      <c r="B95" s="217" t="s">
        <v>300</v>
      </c>
      <c r="C95" s="279" t="s">
        <v>125</v>
      </c>
      <c r="D95" s="134" t="s">
        <v>122</v>
      </c>
      <c r="E95" s="134"/>
      <c r="F95" s="135">
        <v>32.700000000000003</v>
      </c>
      <c r="G95" s="136"/>
      <c r="H95" s="137"/>
      <c r="I95" s="136"/>
      <c r="J95" s="138"/>
      <c r="K95" s="136"/>
      <c r="L95" s="138"/>
      <c r="M95" s="138"/>
    </row>
    <row r="96" spans="1:13" ht="15.75" x14ac:dyDescent="0.25">
      <c r="A96" s="402"/>
      <c r="B96" s="217"/>
      <c r="C96" s="275" t="s">
        <v>17</v>
      </c>
      <c r="D96" s="14" t="s">
        <v>18</v>
      </c>
      <c r="E96" s="323">
        <v>2.52E-2</v>
      </c>
      <c r="F96" s="139">
        <f>E96*F95</f>
        <v>0.82404000000000011</v>
      </c>
      <c r="G96" s="140"/>
      <c r="H96" s="91"/>
      <c r="I96" s="370"/>
      <c r="J96" s="91">
        <f>F96*I96</f>
        <v>0</v>
      </c>
      <c r="K96" s="140"/>
      <c r="L96" s="91"/>
      <c r="M96" s="91">
        <f>H96+J96+L96</f>
        <v>0</v>
      </c>
    </row>
    <row r="97" spans="1:13" ht="15.75" x14ac:dyDescent="0.25">
      <c r="A97" s="402"/>
      <c r="B97" s="217"/>
      <c r="C97" s="269" t="s">
        <v>107</v>
      </c>
      <c r="D97" s="161" t="s">
        <v>119</v>
      </c>
      <c r="E97" s="323">
        <v>1.6000000000000001E-3</v>
      </c>
      <c r="F97" s="139">
        <f>F95*E97</f>
        <v>5.2320000000000005E-2</v>
      </c>
      <c r="G97" s="140"/>
      <c r="H97" s="91"/>
      <c r="I97" s="141"/>
      <c r="J97" s="91"/>
      <c r="K97" s="371"/>
      <c r="L97" s="91">
        <f>F97*K97</f>
        <v>0</v>
      </c>
      <c r="M97" s="91">
        <f>H97+J97+L97</f>
        <v>0</v>
      </c>
    </row>
    <row r="98" spans="1:13" x14ac:dyDescent="0.25">
      <c r="A98" s="402"/>
      <c r="B98" s="282" t="s">
        <v>114</v>
      </c>
      <c r="C98" s="283" t="s">
        <v>63</v>
      </c>
      <c r="D98" s="56" t="s">
        <v>49</v>
      </c>
      <c r="E98" s="263" t="s">
        <v>111</v>
      </c>
      <c r="F98" s="15">
        <v>9.6</v>
      </c>
      <c r="G98" s="365"/>
      <c r="H98" s="24">
        <f t="shared" ref="H98:H100" si="16">F98*G98</f>
        <v>0</v>
      </c>
      <c r="I98" s="69"/>
      <c r="J98" s="69"/>
      <c r="K98" s="69"/>
      <c r="L98" s="24"/>
      <c r="M98" s="24">
        <f t="shared" ref="M98:M100" si="17">L98+J98+H98</f>
        <v>0</v>
      </c>
    </row>
    <row r="99" spans="1:13" x14ac:dyDescent="0.25">
      <c r="A99" s="402"/>
      <c r="B99" s="282" t="s">
        <v>257</v>
      </c>
      <c r="C99" s="284" t="s">
        <v>126</v>
      </c>
      <c r="D99" s="56" t="s">
        <v>49</v>
      </c>
      <c r="E99" s="263" t="s">
        <v>111</v>
      </c>
      <c r="F99" s="15">
        <v>19</v>
      </c>
      <c r="G99" s="365"/>
      <c r="H99" s="69">
        <f t="shared" si="16"/>
        <v>0</v>
      </c>
      <c r="I99" s="69"/>
      <c r="J99" s="69"/>
      <c r="K99" s="69"/>
      <c r="L99" s="24"/>
      <c r="M99" s="24">
        <f t="shared" si="17"/>
        <v>0</v>
      </c>
    </row>
    <row r="100" spans="1:13" x14ac:dyDescent="0.25">
      <c r="A100" s="403"/>
      <c r="B100" s="282" t="s">
        <v>258</v>
      </c>
      <c r="C100" s="284" t="s">
        <v>127</v>
      </c>
      <c r="D100" s="56" t="s">
        <v>49</v>
      </c>
      <c r="E100" s="263" t="s">
        <v>111</v>
      </c>
      <c r="F100" s="15">
        <v>4.0999999999999996</v>
      </c>
      <c r="G100" s="365"/>
      <c r="H100" s="69">
        <f t="shared" si="16"/>
        <v>0</v>
      </c>
      <c r="I100" s="69"/>
      <c r="J100" s="69"/>
      <c r="K100" s="69"/>
      <c r="L100" s="24"/>
      <c r="M100" s="24">
        <f t="shared" si="17"/>
        <v>0</v>
      </c>
    </row>
    <row r="101" spans="1:13" ht="63" x14ac:dyDescent="0.25">
      <c r="A101" s="401">
        <v>4</v>
      </c>
      <c r="B101" s="196" t="s">
        <v>301</v>
      </c>
      <c r="C101" s="277" t="s">
        <v>128</v>
      </c>
      <c r="D101" s="134" t="s">
        <v>136</v>
      </c>
      <c r="E101" s="285"/>
      <c r="F101" s="201">
        <f>7.6*1.1</f>
        <v>8.36</v>
      </c>
      <c r="G101" s="144"/>
      <c r="H101" s="144"/>
      <c r="I101" s="144"/>
      <c r="J101" s="144"/>
      <c r="K101" s="144"/>
      <c r="L101" s="343"/>
      <c r="M101" s="144"/>
    </row>
    <row r="102" spans="1:13" ht="15.75" x14ac:dyDescent="0.25">
      <c r="A102" s="402"/>
      <c r="B102" s="218"/>
      <c r="C102" s="286" t="s">
        <v>17</v>
      </c>
      <c r="D102" s="14" t="s">
        <v>18</v>
      </c>
      <c r="E102" s="295">
        <v>0.3024</v>
      </c>
      <c r="F102" s="160">
        <f>F101*E102</f>
        <v>2.5280639999999996</v>
      </c>
      <c r="G102" s="79"/>
      <c r="H102" s="82"/>
      <c r="I102" s="366"/>
      <c r="J102" s="79">
        <f>F102*I102</f>
        <v>0</v>
      </c>
      <c r="K102" s="80"/>
      <c r="L102" s="79"/>
      <c r="M102" s="79">
        <f>H102+J102+L102</f>
        <v>0</v>
      </c>
    </row>
    <row r="103" spans="1:13" ht="15.75" x14ac:dyDescent="0.25">
      <c r="A103" s="402"/>
      <c r="B103" s="287"/>
      <c r="C103" s="288" t="s">
        <v>107</v>
      </c>
      <c r="D103" s="161" t="s">
        <v>119</v>
      </c>
      <c r="E103" s="271">
        <v>6.4000000000000001E-2</v>
      </c>
      <c r="F103" s="139">
        <f>F101*E103</f>
        <v>0.53503999999999996</v>
      </c>
      <c r="G103" s="140"/>
      <c r="H103" s="91"/>
      <c r="I103" s="141"/>
      <c r="J103" s="91"/>
      <c r="K103" s="371"/>
      <c r="L103" s="91">
        <f>F103*K103</f>
        <v>0</v>
      </c>
      <c r="M103" s="91">
        <f>H103+J103+L103</f>
        <v>0</v>
      </c>
    </row>
    <row r="104" spans="1:13" ht="27" x14ac:dyDescent="0.25">
      <c r="A104" s="402"/>
      <c r="B104" s="289" t="s">
        <v>129</v>
      </c>
      <c r="C104" s="290" t="s">
        <v>130</v>
      </c>
      <c r="D104" s="291" t="s">
        <v>137</v>
      </c>
      <c r="E104" s="291" t="s">
        <v>111</v>
      </c>
      <c r="F104" s="155">
        <v>0.55000000000000004</v>
      </c>
      <c r="G104" s="370"/>
      <c r="H104" s="91">
        <f t="shared" ref="H104:H106" si="18">F104*G104</f>
        <v>0</v>
      </c>
      <c r="I104" s="141"/>
      <c r="J104" s="91">
        <f t="shared" ref="J104:J106" si="19">F104*I104</f>
        <v>0</v>
      </c>
      <c r="K104" s="140"/>
      <c r="L104" s="91"/>
      <c r="M104" s="91">
        <f t="shared" ref="M104:M106" si="20">H104+J104+L104</f>
        <v>0</v>
      </c>
    </row>
    <row r="105" spans="1:13" ht="15.75" x14ac:dyDescent="0.25">
      <c r="A105" s="402"/>
      <c r="B105" s="289"/>
      <c r="C105" s="290" t="s">
        <v>131</v>
      </c>
      <c r="D105" s="291" t="s">
        <v>137</v>
      </c>
      <c r="E105" s="291"/>
      <c r="F105" s="152">
        <f>F104*0.3</f>
        <v>0.16500000000000001</v>
      </c>
      <c r="G105" s="370"/>
      <c r="H105" s="91">
        <f t="shared" si="18"/>
        <v>0</v>
      </c>
      <c r="I105" s="141"/>
      <c r="J105" s="91">
        <f t="shared" si="19"/>
        <v>0</v>
      </c>
      <c r="K105" s="140"/>
      <c r="L105" s="91"/>
      <c r="M105" s="91">
        <f t="shared" si="20"/>
        <v>0</v>
      </c>
    </row>
    <row r="106" spans="1:13" x14ac:dyDescent="0.25">
      <c r="A106" s="402"/>
      <c r="B106" s="289" t="s">
        <v>132</v>
      </c>
      <c r="C106" s="290" t="s">
        <v>133</v>
      </c>
      <c r="D106" s="291" t="s">
        <v>49</v>
      </c>
      <c r="E106" s="291">
        <v>0.17699999999999999</v>
      </c>
      <c r="F106" s="152">
        <f>F101*E106</f>
        <v>1.4797199999999999</v>
      </c>
      <c r="G106" s="372"/>
      <c r="H106" s="91">
        <f t="shared" si="18"/>
        <v>0</v>
      </c>
      <c r="I106" s="141"/>
      <c r="J106" s="91">
        <f t="shared" si="19"/>
        <v>0</v>
      </c>
      <c r="K106" s="140"/>
      <c r="L106" s="91"/>
      <c r="M106" s="91">
        <f t="shared" si="20"/>
        <v>0</v>
      </c>
    </row>
    <row r="107" spans="1:13" ht="15.75" x14ac:dyDescent="0.25">
      <c r="A107" s="403"/>
      <c r="B107" s="292"/>
      <c r="C107" s="127" t="s">
        <v>21</v>
      </c>
      <c r="D107" s="56" t="s">
        <v>20</v>
      </c>
      <c r="E107" s="295">
        <v>5.28E-2</v>
      </c>
      <c r="F107" s="79">
        <f>F101*E107</f>
        <v>0.44140799999999997</v>
      </c>
      <c r="G107" s="367"/>
      <c r="H107" s="79">
        <f>G107*F107</f>
        <v>0</v>
      </c>
      <c r="I107" s="80"/>
      <c r="J107" s="79"/>
      <c r="K107" s="80"/>
      <c r="L107" s="79"/>
      <c r="M107" s="79">
        <f>G107*F107</f>
        <v>0</v>
      </c>
    </row>
    <row r="108" spans="1:13" x14ac:dyDescent="0.25">
      <c r="A108" s="209"/>
      <c r="B108" s="209"/>
      <c r="C108" s="210" t="s">
        <v>134</v>
      </c>
      <c r="D108" s="209"/>
      <c r="E108" s="209"/>
      <c r="F108" s="209"/>
      <c r="G108" s="209"/>
      <c r="H108" s="192">
        <f>SUM(H81:H107)</f>
        <v>0</v>
      </c>
      <c r="I108" s="209"/>
      <c r="J108" s="192">
        <f>SUM(J81:J107)</f>
        <v>0</v>
      </c>
      <c r="K108" s="209"/>
      <c r="L108" s="192">
        <f>SUM(L81:L107)</f>
        <v>0</v>
      </c>
      <c r="M108" s="192">
        <f>SUM(M81:M107)</f>
        <v>0</v>
      </c>
    </row>
    <row r="109" spans="1:13" x14ac:dyDescent="0.25">
      <c r="A109" s="117"/>
      <c r="B109" s="118"/>
      <c r="C109" s="119" t="s">
        <v>135</v>
      </c>
      <c r="D109" s="120"/>
      <c r="E109" s="120"/>
      <c r="F109" s="121"/>
      <c r="G109" s="122"/>
      <c r="H109" s="205">
        <f t="shared" ref="H109:L109" si="21">H108+H78</f>
        <v>0</v>
      </c>
      <c r="I109" s="205"/>
      <c r="J109" s="205">
        <f t="shared" si="21"/>
        <v>0</v>
      </c>
      <c r="K109" s="205"/>
      <c r="L109" s="205">
        <f t="shared" si="21"/>
        <v>0</v>
      </c>
      <c r="M109" s="205">
        <f>M108+M78</f>
        <v>0</v>
      </c>
    </row>
    <row r="110" spans="1:13" ht="30" x14ac:dyDescent="0.25">
      <c r="A110" s="317"/>
      <c r="B110" s="318"/>
      <c r="C110" s="31" t="s">
        <v>260</v>
      </c>
      <c r="D110" s="26"/>
      <c r="E110" s="26"/>
      <c r="F110" s="28"/>
      <c r="G110" s="87"/>
      <c r="H110" s="319">
        <f>H109-H111</f>
        <v>0</v>
      </c>
      <c r="I110" s="319"/>
      <c r="J110" s="319">
        <f t="shared" ref="J110:L110" si="22">J109-J111</f>
        <v>0</v>
      </c>
      <c r="K110" s="319"/>
      <c r="L110" s="319">
        <f t="shared" si="22"/>
        <v>0</v>
      </c>
      <c r="M110" s="319">
        <f>L110+J110+H110</f>
        <v>0</v>
      </c>
    </row>
    <row r="111" spans="1:13" ht="30" x14ac:dyDescent="0.25">
      <c r="A111" s="317"/>
      <c r="B111" s="318"/>
      <c r="C111" s="31" t="s">
        <v>261</v>
      </c>
      <c r="D111" s="26"/>
      <c r="E111" s="26"/>
      <c r="F111" s="28"/>
      <c r="G111" s="87"/>
      <c r="H111" s="422"/>
      <c r="I111" s="319"/>
      <c r="J111" s="422"/>
      <c r="K111" s="319"/>
      <c r="L111" s="422"/>
      <c r="M111" s="319">
        <f>L111+J111+H111</f>
        <v>0</v>
      </c>
    </row>
    <row r="112" spans="1:13" ht="30" x14ac:dyDescent="0.25">
      <c r="A112" s="86"/>
      <c r="B112" s="89"/>
      <c r="C112" s="95" t="s">
        <v>84</v>
      </c>
      <c r="D112" s="90"/>
      <c r="E112" s="90"/>
      <c r="F112" s="90">
        <v>0.04</v>
      </c>
      <c r="G112" s="87"/>
      <c r="H112" s="91"/>
      <c r="I112" s="88"/>
      <c r="J112" s="91"/>
      <c r="K112" s="87"/>
      <c r="L112" s="91"/>
      <c r="M112" s="156">
        <f>H109*F112</f>
        <v>0</v>
      </c>
    </row>
    <row r="113" spans="1:13" x14ac:dyDescent="0.25">
      <c r="A113" s="86"/>
      <c r="B113" s="92"/>
      <c r="C113" s="9" t="s">
        <v>11</v>
      </c>
      <c r="D113" s="93"/>
      <c r="E113" s="93"/>
      <c r="F113" s="90"/>
      <c r="G113" s="87"/>
      <c r="H113" s="91"/>
      <c r="I113" s="88"/>
      <c r="J113" s="91"/>
      <c r="K113" s="87"/>
      <c r="L113" s="91"/>
      <c r="M113" s="208">
        <f>M112+M109</f>
        <v>0</v>
      </c>
    </row>
    <row r="114" spans="1:13" ht="30" x14ac:dyDescent="0.25">
      <c r="A114" s="86"/>
      <c r="B114" s="92"/>
      <c r="C114" s="95" t="s">
        <v>262</v>
      </c>
      <c r="D114" s="93"/>
      <c r="E114" s="93"/>
      <c r="F114" s="90">
        <v>0.1</v>
      </c>
      <c r="G114" s="87"/>
      <c r="H114" s="91"/>
      <c r="I114" s="88"/>
      <c r="J114" s="91"/>
      <c r="K114" s="87"/>
      <c r="L114" s="91"/>
      <c r="M114" s="156">
        <f>M110*F114</f>
        <v>0</v>
      </c>
    </row>
    <row r="115" spans="1:13" x14ac:dyDescent="0.25">
      <c r="A115" s="86"/>
      <c r="B115" s="94"/>
      <c r="C115" s="95" t="s">
        <v>85</v>
      </c>
      <c r="D115" s="90"/>
      <c r="E115" s="90"/>
      <c r="F115" s="90">
        <v>0.08</v>
      </c>
      <c r="G115" s="94"/>
      <c r="H115" s="94"/>
      <c r="I115" s="94"/>
      <c r="J115" s="94"/>
      <c r="K115" s="94"/>
      <c r="L115" s="344"/>
      <c r="M115" s="157">
        <f>M111*F115</f>
        <v>0</v>
      </c>
    </row>
    <row r="116" spans="1:13" x14ac:dyDescent="0.25">
      <c r="A116" s="86"/>
      <c r="B116" s="94"/>
      <c r="C116" s="9" t="s">
        <v>11</v>
      </c>
      <c r="D116" s="93"/>
      <c r="E116" s="93"/>
      <c r="F116" s="90"/>
      <c r="G116" s="94"/>
      <c r="H116" s="94"/>
      <c r="I116" s="94"/>
      <c r="J116" s="94"/>
      <c r="K116" s="94"/>
      <c r="L116" s="344"/>
      <c r="M116" s="96">
        <f>SUM(M113:M115)</f>
        <v>0</v>
      </c>
    </row>
    <row r="117" spans="1:13" x14ac:dyDescent="0.25">
      <c r="A117" s="86"/>
      <c r="B117" s="94"/>
      <c r="C117" s="95" t="s">
        <v>86</v>
      </c>
      <c r="D117" s="90"/>
      <c r="E117" s="90"/>
      <c r="F117" s="90">
        <v>0.08</v>
      </c>
      <c r="G117" s="94"/>
      <c r="H117" s="94"/>
      <c r="I117" s="94"/>
      <c r="J117" s="94"/>
      <c r="K117" s="94"/>
      <c r="L117" s="344"/>
      <c r="M117" s="157">
        <f>M116*F117</f>
        <v>0</v>
      </c>
    </row>
    <row r="118" spans="1:13" x14ac:dyDescent="0.25">
      <c r="A118" s="86"/>
      <c r="B118" s="94"/>
      <c r="C118" s="9" t="s">
        <v>11</v>
      </c>
      <c r="D118" s="93"/>
      <c r="E118" s="93"/>
      <c r="F118" s="90"/>
      <c r="G118" s="94"/>
      <c r="H118" s="94"/>
      <c r="I118" s="94"/>
      <c r="J118" s="94"/>
      <c r="K118" s="94"/>
      <c r="L118" s="344"/>
      <c r="M118" s="96">
        <f>M116+M117</f>
        <v>0</v>
      </c>
    </row>
    <row r="119" spans="1:13" x14ac:dyDescent="0.25">
      <c r="M119" s="97"/>
    </row>
    <row r="120" spans="1:13" ht="15.75" x14ac:dyDescent="0.25">
      <c r="C120" s="257"/>
      <c r="D120" s="374"/>
      <c r="E120" s="374"/>
      <c r="F120" s="374"/>
      <c r="M120" s="97"/>
    </row>
  </sheetData>
  <mergeCells count="35">
    <mergeCell ref="A47:A49"/>
    <mergeCell ref="A50:A53"/>
    <mergeCell ref="A54:A61"/>
    <mergeCell ref="A62:A68"/>
    <mergeCell ref="A16:A17"/>
    <mergeCell ref="D120:F120"/>
    <mergeCell ref="M5:M6"/>
    <mergeCell ref="B8:E8"/>
    <mergeCell ref="B79:E79"/>
    <mergeCell ref="D5:D6"/>
    <mergeCell ref="E5:F5"/>
    <mergeCell ref="G5:H5"/>
    <mergeCell ref="I5:J5"/>
    <mergeCell ref="A101:A107"/>
    <mergeCell ref="A95:A100"/>
    <mergeCell ref="A89:A94"/>
    <mergeCell ref="A80:A88"/>
    <mergeCell ref="A69:A73"/>
    <mergeCell ref="A74:A77"/>
    <mergeCell ref="A1:M1"/>
    <mergeCell ref="A2:M2"/>
    <mergeCell ref="A3:M3"/>
    <mergeCell ref="A37:A40"/>
    <mergeCell ref="A41:A46"/>
    <mergeCell ref="A9:A11"/>
    <mergeCell ref="A12:A13"/>
    <mergeCell ref="A14:A15"/>
    <mergeCell ref="A4:M4"/>
    <mergeCell ref="A5:A6"/>
    <mergeCell ref="B5:B6"/>
    <mergeCell ref="C5:C6"/>
    <mergeCell ref="A18:A19"/>
    <mergeCell ref="A20:A24"/>
    <mergeCell ref="A25:A36"/>
    <mergeCell ref="K5:L5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0"/>
  <sheetViews>
    <sheetView view="pageBreakPreview" topLeftCell="A148" zoomScaleNormal="100" zoomScaleSheetLayoutView="100" workbookViewId="0">
      <selection activeCell="K129" sqref="K129"/>
    </sheetView>
  </sheetViews>
  <sheetFormatPr defaultRowHeight="15" x14ac:dyDescent="0.25"/>
  <cols>
    <col min="1" max="1" width="3" bestFit="1" customWidth="1"/>
    <col min="2" max="2" width="9" customWidth="1"/>
    <col min="3" max="3" width="31.28515625" customWidth="1"/>
    <col min="4" max="4" width="8.28515625" customWidth="1"/>
    <col min="5" max="5" width="7.42578125" bestFit="1" customWidth="1"/>
    <col min="7" max="7" width="7.42578125" bestFit="1" customWidth="1"/>
    <col min="8" max="8" width="8.5703125" customWidth="1"/>
    <col min="9" max="9" width="7.28515625" bestFit="1" customWidth="1"/>
    <col min="10" max="10" width="10.28515625" bestFit="1" customWidth="1"/>
    <col min="12" max="12" width="9.28515625" bestFit="1" customWidth="1"/>
    <col min="13" max="13" width="11.42578125" customWidth="1"/>
  </cols>
  <sheetData>
    <row r="1" spans="1:13" ht="18" x14ac:dyDescent="0.25">
      <c r="A1" s="392" t="s">
        <v>2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</row>
    <row r="2" spans="1:13" ht="18" x14ac:dyDescent="0.25">
      <c r="A2" s="394" t="s">
        <v>176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</row>
    <row r="3" spans="1:13" ht="18" x14ac:dyDescent="0.25">
      <c r="A3" s="395" t="s">
        <v>216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</row>
    <row r="4" spans="1:13" ht="14.45" customHeight="1" x14ac:dyDescent="0.25">
      <c r="A4" s="408"/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</row>
    <row r="5" spans="1:13" x14ac:dyDescent="0.25">
      <c r="A5" s="396" t="s">
        <v>3</v>
      </c>
      <c r="B5" s="397" t="s">
        <v>4</v>
      </c>
      <c r="C5" s="397" t="s">
        <v>5</v>
      </c>
      <c r="D5" s="399" t="s">
        <v>6</v>
      </c>
      <c r="E5" s="399" t="s">
        <v>7</v>
      </c>
      <c r="F5" s="399"/>
      <c r="G5" s="398" t="s">
        <v>8</v>
      </c>
      <c r="H5" s="398"/>
      <c r="I5" s="400" t="s">
        <v>9</v>
      </c>
      <c r="J5" s="400"/>
      <c r="K5" s="397" t="s">
        <v>10</v>
      </c>
      <c r="L5" s="398"/>
      <c r="M5" s="398" t="s">
        <v>11</v>
      </c>
    </row>
    <row r="6" spans="1:13" ht="30" x14ac:dyDescent="0.25">
      <c r="A6" s="396"/>
      <c r="B6" s="397"/>
      <c r="C6" s="398"/>
      <c r="D6" s="399"/>
      <c r="E6" s="2" t="s">
        <v>12</v>
      </c>
      <c r="F6" s="3" t="s">
        <v>13</v>
      </c>
      <c r="G6" s="4" t="s">
        <v>14</v>
      </c>
      <c r="H6" s="5" t="s">
        <v>11</v>
      </c>
      <c r="I6" s="4" t="s">
        <v>14</v>
      </c>
      <c r="J6" s="5" t="s">
        <v>11</v>
      </c>
      <c r="K6" s="4" t="s">
        <v>14</v>
      </c>
      <c r="L6" s="5" t="s">
        <v>11</v>
      </c>
      <c r="M6" s="398"/>
    </row>
    <row r="7" spans="1:13" ht="18" customHeight="1" x14ac:dyDescent="0.25">
      <c r="A7" s="106">
        <v>1</v>
      </c>
      <c r="B7" s="105">
        <v>2</v>
      </c>
      <c r="C7" s="106">
        <v>3</v>
      </c>
      <c r="D7" s="105">
        <v>4</v>
      </c>
      <c r="E7" s="106">
        <v>5</v>
      </c>
      <c r="F7" s="105">
        <v>6</v>
      </c>
      <c r="G7" s="106">
        <v>7</v>
      </c>
      <c r="H7" s="105">
        <v>8</v>
      </c>
      <c r="I7" s="106">
        <v>9</v>
      </c>
      <c r="J7" s="105">
        <v>10</v>
      </c>
      <c r="K7" s="106">
        <v>11</v>
      </c>
      <c r="L7" s="105">
        <v>12</v>
      </c>
      <c r="M7" s="106">
        <v>13</v>
      </c>
    </row>
    <row r="8" spans="1:13" ht="18" customHeight="1" x14ac:dyDescent="0.25">
      <c r="A8" s="113"/>
      <c r="B8" s="404" t="s">
        <v>101</v>
      </c>
      <c r="C8" s="404"/>
      <c r="D8" s="404"/>
      <c r="E8" s="404"/>
      <c r="F8" s="114"/>
      <c r="G8" s="115"/>
      <c r="H8" s="114"/>
      <c r="I8" s="115"/>
      <c r="J8" s="114"/>
      <c r="K8" s="115"/>
      <c r="L8" s="114"/>
      <c r="M8" s="116"/>
    </row>
    <row r="9" spans="1:13" ht="45" x14ac:dyDescent="0.25">
      <c r="A9" s="406">
        <v>1</v>
      </c>
      <c r="B9" s="9" t="s">
        <v>224</v>
      </c>
      <c r="C9" s="10" t="s">
        <v>142</v>
      </c>
      <c r="D9" s="308" t="s">
        <v>16</v>
      </c>
      <c r="E9" s="308"/>
      <c r="F9" s="162">
        <v>3.2</v>
      </c>
      <c r="G9" s="11"/>
      <c r="H9" s="7"/>
      <c r="I9" s="8"/>
      <c r="J9" s="7"/>
      <c r="K9" s="8"/>
      <c r="L9" s="7"/>
      <c r="M9" s="8"/>
    </row>
    <row r="10" spans="1:13" x14ac:dyDescent="0.25">
      <c r="A10" s="405"/>
      <c r="B10" s="12"/>
      <c r="C10" s="13" t="s">
        <v>17</v>
      </c>
      <c r="D10" s="14" t="s">
        <v>18</v>
      </c>
      <c r="E10" s="15">
        <v>17.2</v>
      </c>
      <c r="F10" s="15">
        <f>F9*E10</f>
        <v>55.04</v>
      </c>
      <c r="G10" s="17"/>
      <c r="H10" s="18"/>
      <c r="I10" s="363"/>
      <c r="J10" s="17">
        <f>F10*I10</f>
        <v>0</v>
      </c>
      <c r="K10" s="18"/>
      <c r="L10" s="18"/>
      <c r="M10" s="25">
        <f t="shared" ref="M10:M11" si="0">L10+J10+H10</f>
        <v>0</v>
      </c>
    </row>
    <row r="11" spans="1:13" x14ac:dyDescent="0.25">
      <c r="A11" s="405"/>
      <c r="B11" s="12"/>
      <c r="C11" s="20" t="s">
        <v>19</v>
      </c>
      <c r="D11" s="21" t="s">
        <v>20</v>
      </c>
      <c r="E11" s="22">
        <v>1.0640000000000001</v>
      </c>
      <c r="F11" s="352">
        <f>F9*E11</f>
        <v>3.4048000000000003</v>
      </c>
      <c r="G11" s="17"/>
      <c r="H11" s="25"/>
      <c r="I11" s="25"/>
      <c r="J11" s="24"/>
      <c r="K11" s="363"/>
      <c r="L11" s="25">
        <f>F11*K11</f>
        <v>0</v>
      </c>
      <c r="M11" s="25">
        <f t="shared" si="0"/>
        <v>0</v>
      </c>
    </row>
    <row r="12" spans="1:13" ht="30" x14ac:dyDescent="0.25">
      <c r="A12" s="406">
        <v>2</v>
      </c>
      <c r="B12" s="9" t="s">
        <v>88</v>
      </c>
      <c r="C12" s="10" t="s">
        <v>89</v>
      </c>
      <c r="D12" s="308" t="s">
        <v>16</v>
      </c>
      <c r="E12" s="308"/>
      <c r="F12" s="162">
        <v>1.2</v>
      </c>
      <c r="G12" s="11"/>
      <c r="H12" s="7"/>
      <c r="I12" s="8"/>
      <c r="J12" s="211"/>
      <c r="K12" s="8"/>
      <c r="L12" s="7"/>
      <c r="M12" s="8"/>
    </row>
    <row r="13" spans="1:13" x14ac:dyDescent="0.25">
      <c r="A13" s="405"/>
      <c r="B13" s="12"/>
      <c r="C13" s="13" t="s">
        <v>17</v>
      </c>
      <c r="D13" s="14" t="s">
        <v>18</v>
      </c>
      <c r="E13" s="15">
        <v>13.2</v>
      </c>
      <c r="F13" s="15">
        <f>F12*E13</f>
        <v>15.839999999999998</v>
      </c>
      <c r="G13" s="17"/>
      <c r="H13" s="18"/>
      <c r="I13" s="363"/>
      <c r="J13" s="17">
        <f>F13*I13</f>
        <v>0</v>
      </c>
      <c r="K13" s="18"/>
      <c r="L13" s="18"/>
      <c r="M13" s="25">
        <f t="shared" ref="M13:M14" si="1">L13+J13+H13</f>
        <v>0</v>
      </c>
    </row>
    <row r="14" spans="1:13" x14ac:dyDescent="0.25">
      <c r="A14" s="407"/>
      <c r="B14" s="12"/>
      <c r="C14" s="20" t="s">
        <v>19</v>
      </c>
      <c r="D14" s="21" t="s">
        <v>20</v>
      </c>
      <c r="E14" s="22">
        <v>9.6300000000000008</v>
      </c>
      <c r="F14" s="352">
        <f>F12*E14</f>
        <v>11.556000000000001</v>
      </c>
      <c r="G14" s="17"/>
      <c r="H14" s="25"/>
      <c r="I14" s="25"/>
      <c r="J14" s="24"/>
      <c r="K14" s="363"/>
      <c r="L14" s="25">
        <f>F14*K14</f>
        <v>0</v>
      </c>
      <c r="M14" s="25">
        <f t="shared" si="1"/>
        <v>0</v>
      </c>
    </row>
    <row r="15" spans="1:13" ht="45" x14ac:dyDescent="0.25">
      <c r="A15" s="406">
        <v>3</v>
      </c>
      <c r="B15" s="308" t="s">
        <v>91</v>
      </c>
      <c r="C15" s="31" t="s">
        <v>90</v>
      </c>
      <c r="D15" s="27" t="s">
        <v>24</v>
      </c>
      <c r="E15" s="28"/>
      <c r="F15" s="98">
        <f>F12*2.4</f>
        <v>2.88</v>
      </c>
      <c r="G15" s="17"/>
      <c r="H15" s="25"/>
      <c r="I15" s="25"/>
      <c r="J15" s="24"/>
      <c r="K15" s="25"/>
      <c r="L15" s="25"/>
      <c r="M15" s="25"/>
    </row>
    <row r="16" spans="1:13" x14ac:dyDescent="0.25">
      <c r="A16" s="407"/>
      <c r="B16" s="12"/>
      <c r="C16" s="13" t="s">
        <v>17</v>
      </c>
      <c r="D16" s="14" t="s">
        <v>18</v>
      </c>
      <c r="E16" s="15">
        <f>1.1+0.36*19</f>
        <v>7.9399999999999995</v>
      </c>
      <c r="F16" s="15">
        <f>F15*E16</f>
        <v>22.867199999999997</v>
      </c>
      <c r="G16" s="17"/>
      <c r="H16" s="18"/>
      <c r="I16" s="363"/>
      <c r="J16" s="17">
        <f>F16*I16</f>
        <v>0</v>
      </c>
      <c r="K16" s="18"/>
      <c r="L16" s="18"/>
      <c r="M16" s="25">
        <f t="shared" ref="M16:M28" si="2">L16+J16+H16</f>
        <v>0</v>
      </c>
    </row>
    <row r="17" spans="1:13" ht="45" x14ac:dyDescent="0.25">
      <c r="A17" s="406">
        <v>4</v>
      </c>
      <c r="B17" s="9" t="s">
        <v>284</v>
      </c>
      <c r="C17" s="10" t="s">
        <v>94</v>
      </c>
      <c r="D17" s="308" t="s">
        <v>95</v>
      </c>
      <c r="E17" s="308"/>
      <c r="F17" s="162">
        <v>4</v>
      </c>
      <c r="G17" s="11"/>
      <c r="H17" s="7"/>
      <c r="I17" s="8"/>
      <c r="J17" s="7"/>
      <c r="K17" s="8"/>
      <c r="L17" s="7"/>
      <c r="M17" s="8"/>
    </row>
    <row r="18" spans="1:13" x14ac:dyDescent="0.25">
      <c r="A18" s="405"/>
      <c r="B18" s="12"/>
      <c r="C18" s="13" t="s">
        <v>17</v>
      </c>
      <c r="D18" s="14" t="s">
        <v>18</v>
      </c>
      <c r="E18" s="15">
        <v>1.08</v>
      </c>
      <c r="F18" s="15">
        <f>F17*E18</f>
        <v>4.32</v>
      </c>
      <c r="G18" s="17"/>
      <c r="H18" s="18"/>
      <c r="I18" s="363"/>
      <c r="J18" s="18">
        <f>F18*I18</f>
        <v>0</v>
      </c>
      <c r="K18" s="18"/>
      <c r="L18" s="18"/>
      <c r="M18" s="25">
        <f t="shared" ref="M18" si="3">L18+J18+H18</f>
        <v>0</v>
      </c>
    </row>
    <row r="19" spans="1:13" ht="45" x14ac:dyDescent="0.25">
      <c r="A19" s="405">
        <v>5</v>
      </c>
      <c r="B19" s="299" t="s">
        <v>264</v>
      </c>
      <c r="C19" s="31" t="s">
        <v>96</v>
      </c>
      <c r="D19" s="30" t="s">
        <v>16</v>
      </c>
      <c r="E19" s="32"/>
      <c r="F19" s="98">
        <v>6</v>
      </c>
      <c r="G19" s="17"/>
      <c r="H19" s="25"/>
      <c r="I19" s="25"/>
      <c r="J19" s="25"/>
      <c r="K19" s="25"/>
      <c r="L19" s="25"/>
      <c r="M19" s="25"/>
    </row>
    <row r="20" spans="1:13" x14ac:dyDescent="0.25">
      <c r="A20" s="405"/>
      <c r="B20" s="300"/>
      <c r="C20" s="13" t="s">
        <v>17</v>
      </c>
      <c r="D20" s="99" t="s">
        <v>18</v>
      </c>
      <c r="E20" s="61">
        <v>1.9800000000000002E-2</v>
      </c>
      <c r="F20" s="15">
        <f>F19*E20</f>
        <v>0.11880000000000002</v>
      </c>
      <c r="G20" s="18"/>
      <c r="H20" s="18"/>
      <c r="I20" s="363"/>
      <c r="J20" s="18">
        <f>F20*I20</f>
        <v>0</v>
      </c>
      <c r="K20" s="18"/>
      <c r="L20" s="18"/>
      <c r="M20" s="25">
        <f t="shared" ref="M20:M21" si="4">L20+J20+H20</f>
        <v>0</v>
      </c>
    </row>
    <row r="21" spans="1:13" ht="45" x14ac:dyDescent="0.25">
      <c r="A21" s="407"/>
      <c r="B21" s="301" t="s">
        <v>93</v>
      </c>
      <c r="C21" s="20" t="s">
        <v>92</v>
      </c>
      <c r="D21" s="100" t="s">
        <v>36</v>
      </c>
      <c r="E21" s="16">
        <v>4.4400000000000002E-2</v>
      </c>
      <c r="F21" s="15">
        <f>F19*E21</f>
        <v>0.26640000000000003</v>
      </c>
      <c r="G21" s="18"/>
      <c r="H21" s="18"/>
      <c r="I21" s="18"/>
      <c r="J21" s="18"/>
      <c r="K21" s="363"/>
      <c r="L21" s="25">
        <f>F21*K21</f>
        <v>0</v>
      </c>
      <c r="M21" s="25">
        <f t="shared" si="4"/>
        <v>0</v>
      </c>
    </row>
    <row r="22" spans="1:13" ht="45" x14ac:dyDescent="0.25">
      <c r="A22" s="406">
        <v>6</v>
      </c>
      <c r="B22" s="299" t="s">
        <v>265</v>
      </c>
      <c r="C22" s="31" t="s">
        <v>25</v>
      </c>
      <c r="D22" s="30" t="s">
        <v>16</v>
      </c>
      <c r="E22" s="32"/>
      <c r="F22" s="98">
        <v>1</v>
      </c>
      <c r="G22" s="17"/>
      <c r="H22" s="25"/>
      <c r="I22" s="25"/>
      <c r="J22" s="25"/>
      <c r="K22" s="25"/>
      <c r="L22" s="25"/>
      <c r="M22" s="25">
        <f t="shared" si="2"/>
        <v>0</v>
      </c>
    </row>
    <row r="23" spans="1:13" x14ac:dyDescent="0.25">
      <c r="A23" s="407"/>
      <c r="B23" s="302"/>
      <c r="C23" s="20" t="s">
        <v>17</v>
      </c>
      <c r="D23" s="34" t="s">
        <v>18</v>
      </c>
      <c r="E23" s="35">
        <v>2.472</v>
      </c>
      <c r="F23" s="15">
        <f>F22*E23</f>
        <v>2.472</v>
      </c>
      <c r="G23" s="17"/>
      <c r="H23" s="25"/>
      <c r="I23" s="363"/>
      <c r="J23" s="25">
        <f>F23*I23</f>
        <v>0</v>
      </c>
      <c r="K23" s="25"/>
      <c r="L23" s="25"/>
      <c r="M23" s="25">
        <f t="shared" si="2"/>
        <v>0</v>
      </c>
    </row>
    <row r="24" spans="1:13" ht="45" x14ac:dyDescent="0.25">
      <c r="A24" s="406">
        <v>7</v>
      </c>
      <c r="B24" s="299" t="s">
        <v>292</v>
      </c>
      <c r="C24" s="31" t="s">
        <v>98</v>
      </c>
      <c r="D24" s="30" t="s">
        <v>16</v>
      </c>
      <c r="E24" s="32"/>
      <c r="F24" s="98">
        <v>16</v>
      </c>
      <c r="G24" s="17"/>
      <c r="H24" s="25"/>
      <c r="I24" s="25"/>
      <c r="J24" s="25"/>
      <c r="K24" s="25"/>
      <c r="L24" s="25"/>
      <c r="M24" s="25"/>
    </row>
    <row r="25" spans="1:13" x14ac:dyDescent="0.25">
      <c r="A25" s="405"/>
      <c r="B25" s="300"/>
      <c r="C25" s="13" t="s">
        <v>17</v>
      </c>
      <c r="D25" s="99" t="s">
        <v>18</v>
      </c>
      <c r="E25" s="16">
        <v>2.58E-2</v>
      </c>
      <c r="F25" s="15">
        <f>F24*E25</f>
        <v>0.4128</v>
      </c>
      <c r="G25" s="18"/>
      <c r="H25" s="18"/>
      <c r="I25" s="363"/>
      <c r="J25" s="18">
        <f>F25*I25</f>
        <v>0</v>
      </c>
      <c r="K25" s="18"/>
      <c r="L25" s="18"/>
      <c r="M25" s="25">
        <f t="shared" ref="M25:M26" si="5">L25+J25+H25</f>
        <v>0</v>
      </c>
    </row>
    <row r="26" spans="1:13" ht="45" x14ac:dyDescent="0.25">
      <c r="A26" s="407"/>
      <c r="B26" s="301" t="s">
        <v>93</v>
      </c>
      <c r="C26" s="20" t="s">
        <v>92</v>
      </c>
      <c r="D26" s="100" t="s">
        <v>36</v>
      </c>
      <c r="E26" s="16">
        <v>5.7849999999999999E-2</v>
      </c>
      <c r="F26" s="15">
        <f>F24*E26</f>
        <v>0.92559999999999998</v>
      </c>
      <c r="G26" s="18"/>
      <c r="H26" s="18"/>
      <c r="I26" s="18"/>
      <c r="J26" s="18"/>
      <c r="K26" s="363"/>
      <c r="L26" s="25">
        <f>F26*K26</f>
        <v>0</v>
      </c>
      <c r="M26" s="25">
        <f t="shared" si="5"/>
        <v>0</v>
      </c>
    </row>
    <row r="27" spans="1:13" ht="45" x14ac:dyDescent="0.25">
      <c r="A27" s="406">
        <v>8</v>
      </c>
      <c r="B27" s="299" t="s">
        <v>266</v>
      </c>
      <c r="C27" s="31" t="s">
        <v>87</v>
      </c>
      <c r="D27" s="30" t="s">
        <v>16</v>
      </c>
      <c r="E27" s="32"/>
      <c r="F27" s="98">
        <v>1</v>
      </c>
      <c r="G27" s="17"/>
      <c r="H27" s="25"/>
      <c r="I27" s="25"/>
      <c r="J27" s="25"/>
      <c r="K27" s="25"/>
      <c r="L27" s="25"/>
      <c r="M27" s="25">
        <f t="shared" si="2"/>
        <v>0</v>
      </c>
    </row>
    <row r="28" spans="1:13" x14ac:dyDescent="0.25">
      <c r="A28" s="407"/>
      <c r="B28" s="302"/>
      <c r="C28" s="20" t="s">
        <v>17</v>
      </c>
      <c r="D28" s="34" t="s">
        <v>18</v>
      </c>
      <c r="E28" s="35">
        <v>3.5880000000000001</v>
      </c>
      <c r="F28" s="15">
        <f>F27*E28</f>
        <v>3.5880000000000001</v>
      </c>
      <c r="G28" s="17"/>
      <c r="H28" s="25"/>
      <c r="I28" s="363"/>
      <c r="J28" s="25">
        <f>F28*I28</f>
        <v>0</v>
      </c>
      <c r="K28" s="25"/>
      <c r="L28" s="25"/>
      <c r="M28" s="25">
        <f t="shared" si="2"/>
        <v>0</v>
      </c>
    </row>
    <row r="29" spans="1:13" ht="30" x14ac:dyDescent="0.25">
      <c r="A29" s="406">
        <v>9</v>
      </c>
      <c r="B29" s="9" t="s">
        <v>288</v>
      </c>
      <c r="C29" s="36" t="s">
        <v>26</v>
      </c>
      <c r="D29" s="308" t="s">
        <v>16</v>
      </c>
      <c r="E29" s="35"/>
      <c r="F29" s="98">
        <v>40</v>
      </c>
      <c r="G29" s="17"/>
      <c r="H29" s="25"/>
      <c r="I29" s="25"/>
      <c r="J29" s="25"/>
      <c r="K29" s="25"/>
      <c r="L29" s="25"/>
      <c r="M29" s="25"/>
    </row>
    <row r="30" spans="1:13" x14ac:dyDescent="0.25">
      <c r="A30" s="407"/>
      <c r="B30" s="33"/>
      <c r="C30" s="20" t="s">
        <v>229</v>
      </c>
      <c r="D30" s="27" t="s">
        <v>106</v>
      </c>
      <c r="E30" s="28">
        <v>1.7</v>
      </c>
      <c r="F30" s="15">
        <f>F29*E30</f>
        <v>68</v>
      </c>
      <c r="G30" s="17"/>
      <c r="H30" s="38"/>
      <c r="I30" s="25"/>
      <c r="J30" s="25"/>
      <c r="K30" s="363"/>
      <c r="L30" s="25">
        <f>K30*F30</f>
        <v>0</v>
      </c>
      <c r="M30" s="25">
        <f t="shared" ref="M30:M81" si="6">L30+J30+H30</f>
        <v>0</v>
      </c>
    </row>
    <row r="31" spans="1:13" ht="30" x14ac:dyDescent="0.25">
      <c r="A31" s="386">
        <v>10</v>
      </c>
      <c r="B31" s="299" t="s">
        <v>293</v>
      </c>
      <c r="C31" s="31" t="s">
        <v>99</v>
      </c>
      <c r="D31" s="6" t="s">
        <v>28</v>
      </c>
      <c r="E31" s="39"/>
      <c r="F31" s="162">
        <v>16</v>
      </c>
      <c r="G31" s="17"/>
      <c r="H31" s="25"/>
      <c r="I31" s="25"/>
      <c r="J31" s="25"/>
      <c r="K31" s="25"/>
      <c r="L31" s="25"/>
      <c r="M31" s="25">
        <f t="shared" si="6"/>
        <v>0</v>
      </c>
    </row>
    <row r="32" spans="1:13" x14ac:dyDescent="0.25">
      <c r="A32" s="388"/>
      <c r="B32" s="303" t="s">
        <v>100</v>
      </c>
      <c r="C32" s="20" t="s">
        <v>17</v>
      </c>
      <c r="D32" s="100" t="s">
        <v>36</v>
      </c>
      <c r="E32" s="311">
        <v>1.106E-2</v>
      </c>
      <c r="F32" s="100">
        <f>E32*F31</f>
        <v>0.17696000000000001</v>
      </c>
      <c r="G32" s="17"/>
      <c r="H32" s="25"/>
      <c r="I32" s="25"/>
      <c r="J32" s="25">
        <f>F32*I32</f>
        <v>0</v>
      </c>
      <c r="K32" s="363"/>
      <c r="L32" s="25">
        <f>F32*K32</f>
        <v>0</v>
      </c>
      <c r="M32" s="25">
        <f t="shared" si="6"/>
        <v>0</v>
      </c>
    </row>
    <row r="33" spans="1:13" ht="30" x14ac:dyDescent="0.25">
      <c r="A33" s="386">
        <v>11</v>
      </c>
      <c r="B33" s="9" t="s">
        <v>267</v>
      </c>
      <c r="C33" s="31" t="s">
        <v>29</v>
      </c>
      <c r="D33" s="308" t="s">
        <v>28</v>
      </c>
      <c r="E33" s="39"/>
      <c r="F33" s="162">
        <v>8</v>
      </c>
      <c r="G33" s="17"/>
      <c r="H33" s="25"/>
      <c r="I33" s="25"/>
      <c r="J33" s="25"/>
      <c r="K33" s="25"/>
      <c r="L33" s="25"/>
      <c r="M33" s="25">
        <f t="shared" si="6"/>
        <v>0</v>
      </c>
    </row>
    <row r="34" spans="1:13" x14ac:dyDescent="0.25">
      <c r="A34" s="388"/>
      <c r="B34" s="40"/>
      <c r="C34" s="20" t="s">
        <v>17</v>
      </c>
      <c r="D34" s="34" t="s">
        <v>18</v>
      </c>
      <c r="E34" s="311">
        <v>1.8480000000000001</v>
      </c>
      <c r="F34" s="100">
        <f>E34*F33</f>
        <v>14.784000000000001</v>
      </c>
      <c r="G34" s="17"/>
      <c r="H34" s="25"/>
      <c r="I34" s="363"/>
      <c r="J34" s="24">
        <f>F34*I34</f>
        <v>0</v>
      </c>
      <c r="K34" s="24"/>
      <c r="L34" s="24"/>
      <c r="M34" s="25">
        <f t="shared" si="6"/>
        <v>0</v>
      </c>
    </row>
    <row r="35" spans="1:13" ht="45" x14ac:dyDescent="0.25">
      <c r="A35" s="386">
        <v>12</v>
      </c>
      <c r="B35" s="9" t="s">
        <v>289</v>
      </c>
      <c r="C35" s="31" t="s">
        <v>30</v>
      </c>
      <c r="D35" s="308" t="s">
        <v>28</v>
      </c>
      <c r="E35" s="30"/>
      <c r="F35" s="194">
        <v>0.8</v>
      </c>
      <c r="G35" s="17"/>
      <c r="H35" s="25"/>
      <c r="I35" s="25"/>
      <c r="J35" s="24"/>
      <c r="K35" s="24"/>
      <c r="L35" s="24"/>
      <c r="M35" s="25">
        <f t="shared" si="6"/>
        <v>0</v>
      </c>
    </row>
    <row r="36" spans="1:13" x14ac:dyDescent="0.25">
      <c r="A36" s="387"/>
      <c r="B36" s="42"/>
      <c r="C36" s="20" t="s">
        <v>17</v>
      </c>
      <c r="D36" s="34" t="s">
        <v>18</v>
      </c>
      <c r="E36" s="23">
        <v>2.6160000000000001</v>
      </c>
      <c r="F36" s="352">
        <f>F35*E36</f>
        <v>2.0928</v>
      </c>
      <c r="G36" s="17"/>
      <c r="H36" s="25"/>
      <c r="I36" s="364"/>
      <c r="J36" s="212">
        <f>F36*I36</f>
        <v>0</v>
      </c>
      <c r="K36" s="24"/>
      <c r="L36" s="24"/>
      <c r="M36" s="25">
        <f t="shared" si="6"/>
        <v>0</v>
      </c>
    </row>
    <row r="37" spans="1:13" x14ac:dyDescent="0.25">
      <c r="A37" s="387"/>
      <c r="B37" s="42"/>
      <c r="C37" s="20" t="s">
        <v>19</v>
      </c>
      <c r="D37" s="21" t="s">
        <v>20</v>
      </c>
      <c r="E37" s="23">
        <v>0.13800000000000001</v>
      </c>
      <c r="F37" s="352">
        <f>F35*E37</f>
        <v>0.11040000000000001</v>
      </c>
      <c r="G37" s="17"/>
      <c r="H37" s="25"/>
      <c r="I37" s="25"/>
      <c r="J37" s="24"/>
      <c r="K37" s="365"/>
      <c r="L37" s="24">
        <f>F37*K37</f>
        <v>0</v>
      </c>
      <c r="M37" s="25">
        <f t="shared" si="6"/>
        <v>0</v>
      </c>
    </row>
    <row r="38" spans="1:13" ht="22.5" x14ac:dyDescent="0.25">
      <c r="A38" s="387"/>
      <c r="B38" s="44" t="s">
        <v>240</v>
      </c>
      <c r="C38" s="45" t="s">
        <v>32</v>
      </c>
      <c r="D38" s="46" t="s">
        <v>28</v>
      </c>
      <c r="E38" s="47">
        <v>1.39</v>
      </c>
      <c r="F38" s="195">
        <f>F35*E38</f>
        <v>1.1119999999999999</v>
      </c>
      <c r="G38" s="365"/>
      <c r="H38" s="25">
        <f t="shared" ref="H38" si="7">F38*G38</f>
        <v>0</v>
      </c>
      <c r="I38" s="25"/>
      <c r="J38" s="24"/>
      <c r="K38" s="24"/>
      <c r="L38" s="24"/>
      <c r="M38" s="25">
        <f t="shared" si="6"/>
        <v>0</v>
      </c>
    </row>
    <row r="39" spans="1:13" ht="45" x14ac:dyDescent="0.25">
      <c r="A39" s="386">
        <v>13</v>
      </c>
      <c r="B39" s="9" t="s">
        <v>270</v>
      </c>
      <c r="C39" s="49" t="s">
        <v>33</v>
      </c>
      <c r="D39" s="308" t="s">
        <v>28</v>
      </c>
      <c r="E39" s="29"/>
      <c r="F39" s="98">
        <v>13.8</v>
      </c>
      <c r="G39" s="17"/>
      <c r="H39" s="25"/>
      <c r="I39" s="25"/>
      <c r="J39" s="24"/>
      <c r="K39" s="24"/>
      <c r="L39" s="24"/>
      <c r="M39" s="25">
        <f t="shared" si="6"/>
        <v>0</v>
      </c>
    </row>
    <row r="40" spans="1:13" x14ac:dyDescent="0.25">
      <c r="A40" s="387"/>
      <c r="B40" s="51"/>
      <c r="C40" s="20" t="s">
        <v>17</v>
      </c>
      <c r="D40" s="34" t="s">
        <v>18</v>
      </c>
      <c r="E40" s="29">
        <v>3.8279999999999998</v>
      </c>
      <c r="F40" s="15">
        <f>F39*E40</f>
        <v>52.8264</v>
      </c>
      <c r="G40" s="17"/>
      <c r="H40" s="25"/>
      <c r="I40" s="363"/>
      <c r="J40" s="24">
        <f>F40*I40</f>
        <v>0</v>
      </c>
      <c r="K40" s="24"/>
      <c r="L40" s="24"/>
      <c r="M40" s="25">
        <f t="shared" si="6"/>
        <v>0</v>
      </c>
    </row>
    <row r="41" spans="1:13" x14ac:dyDescent="0.25">
      <c r="A41" s="387"/>
      <c r="B41" s="51" t="s">
        <v>34</v>
      </c>
      <c r="C41" s="52" t="s">
        <v>35</v>
      </c>
      <c r="D41" s="53" t="s">
        <v>36</v>
      </c>
      <c r="E41" s="29">
        <v>0.51359999999999995</v>
      </c>
      <c r="F41" s="15">
        <f>F39*E41</f>
        <v>7.0876799999999998</v>
      </c>
      <c r="G41" s="17"/>
      <c r="H41" s="25"/>
      <c r="I41" s="25"/>
      <c r="J41" s="24"/>
      <c r="K41" s="365"/>
      <c r="L41" s="24">
        <f>F41*K41</f>
        <v>0</v>
      </c>
      <c r="M41" s="25">
        <f t="shared" si="6"/>
        <v>0</v>
      </c>
    </row>
    <row r="42" spans="1:13" ht="22.5" x14ac:dyDescent="0.25">
      <c r="A42" s="387"/>
      <c r="B42" s="51" t="s">
        <v>37</v>
      </c>
      <c r="C42" s="310" t="s">
        <v>38</v>
      </c>
      <c r="D42" s="56" t="s">
        <v>28</v>
      </c>
      <c r="E42" s="16">
        <v>1.02</v>
      </c>
      <c r="F42" s="15">
        <f>F39*E42</f>
        <v>14.076000000000001</v>
      </c>
      <c r="G42" s="365"/>
      <c r="H42" s="17">
        <f>F42*G42</f>
        <v>0</v>
      </c>
      <c r="I42" s="17"/>
      <c r="J42" s="17"/>
      <c r="K42" s="17"/>
      <c r="L42" s="17"/>
      <c r="M42" s="24">
        <f t="shared" si="6"/>
        <v>0</v>
      </c>
    </row>
    <row r="43" spans="1:13" x14ac:dyDescent="0.25">
      <c r="A43" s="387"/>
      <c r="B43" s="58"/>
      <c r="C43" s="309" t="s">
        <v>19</v>
      </c>
      <c r="D43" s="60" t="s">
        <v>20</v>
      </c>
      <c r="E43" s="16">
        <v>1.0056</v>
      </c>
      <c r="F43" s="15">
        <f>E43*F39</f>
        <v>13.877280000000001</v>
      </c>
      <c r="G43" s="17"/>
      <c r="H43" s="18"/>
      <c r="I43" s="18"/>
      <c r="J43" s="18"/>
      <c r="K43" s="364"/>
      <c r="L43" s="18">
        <f>F43*K43</f>
        <v>0</v>
      </c>
      <c r="M43" s="25">
        <f t="shared" si="6"/>
        <v>0</v>
      </c>
    </row>
    <row r="44" spans="1:13" ht="30" x14ac:dyDescent="0.25">
      <c r="A44" s="387"/>
      <c r="B44" s="51" t="s">
        <v>39</v>
      </c>
      <c r="C44" s="63" t="s">
        <v>40</v>
      </c>
      <c r="D44" s="27" t="s">
        <v>28</v>
      </c>
      <c r="E44" s="29">
        <v>9.7000000000000003E-3</v>
      </c>
      <c r="F44" s="15">
        <f>F39*E44</f>
        <v>0.13386000000000001</v>
      </c>
      <c r="G44" s="365"/>
      <c r="H44" s="25">
        <f>F44*G44</f>
        <v>0</v>
      </c>
      <c r="I44" s="18"/>
      <c r="J44" s="18"/>
      <c r="K44" s="18"/>
      <c r="L44" s="18"/>
      <c r="M44" s="25">
        <f t="shared" si="6"/>
        <v>0</v>
      </c>
    </row>
    <row r="45" spans="1:13" ht="22.5" x14ac:dyDescent="0.25">
      <c r="A45" s="387"/>
      <c r="B45" s="44" t="s">
        <v>41</v>
      </c>
      <c r="C45" s="310" t="s">
        <v>42</v>
      </c>
      <c r="D45" s="56" t="s">
        <v>28</v>
      </c>
      <c r="E45" s="16">
        <v>1.14E-2</v>
      </c>
      <c r="F45" s="15">
        <f>E45*F39</f>
        <v>0.15732000000000002</v>
      </c>
      <c r="G45" s="365"/>
      <c r="H45" s="25">
        <f t="shared" ref="H45:H50" si="8">F45*G45</f>
        <v>0</v>
      </c>
      <c r="I45" s="18"/>
      <c r="J45" s="18"/>
      <c r="K45" s="18"/>
      <c r="L45" s="18"/>
      <c r="M45" s="25">
        <f t="shared" si="6"/>
        <v>0</v>
      </c>
    </row>
    <row r="46" spans="1:13" ht="22.5" x14ac:dyDescent="0.25">
      <c r="A46" s="387"/>
      <c r="B46" s="51" t="s">
        <v>43</v>
      </c>
      <c r="C46" s="310" t="s">
        <v>44</v>
      </c>
      <c r="D46" s="56" t="s">
        <v>28</v>
      </c>
      <c r="E46" s="16">
        <v>1.37E-2</v>
      </c>
      <c r="F46" s="15">
        <f>E46*F39</f>
        <v>0.18906000000000001</v>
      </c>
      <c r="G46" s="365"/>
      <c r="H46" s="25">
        <f t="shared" si="8"/>
        <v>0</v>
      </c>
      <c r="I46" s="18"/>
      <c r="J46" s="18"/>
      <c r="K46" s="18"/>
      <c r="L46" s="18"/>
      <c r="M46" s="25">
        <f t="shared" si="6"/>
        <v>0</v>
      </c>
    </row>
    <row r="47" spans="1:13" ht="22.5" x14ac:dyDescent="0.25">
      <c r="A47" s="387"/>
      <c r="B47" s="51" t="s">
        <v>45</v>
      </c>
      <c r="C47" s="26" t="s">
        <v>46</v>
      </c>
      <c r="D47" s="27" t="s">
        <v>28</v>
      </c>
      <c r="E47" s="29">
        <v>2.2000000000000001E-3</v>
      </c>
      <c r="F47" s="15">
        <f>E47*F40</f>
        <v>0.11621808</v>
      </c>
      <c r="G47" s="365"/>
      <c r="H47" s="25">
        <f t="shared" si="8"/>
        <v>0</v>
      </c>
      <c r="I47" s="18"/>
      <c r="J47" s="18"/>
      <c r="K47" s="18"/>
      <c r="L47" s="18"/>
      <c r="M47" s="25">
        <f t="shared" si="6"/>
        <v>0</v>
      </c>
    </row>
    <row r="48" spans="1:13" ht="22.5" x14ac:dyDescent="0.25">
      <c r="A48" s="387"/>
      <c r="B48" s="58" t="s">
        <v>47</v>
      </c>
      <c r="C48" s="310" t="s">
        <v>48</v>
      </c>
      <c r="D48" s="56" t="s">
        <v>49</v>
      </c>
      <c r="E48" s="29">
        <f>0.025*10</f>
        <v>0.25</v>
      </c>
      <c r="F48" s="15">
        <f>E48*F39</f>
        <v>3.45</v>
      </c>
      <c r="G48" s="365"/>
      <c r="H48" s="25">
        <f t="shared" si="8"/>
        <v>0</v>
      </c>
      <c r="I48" s="18"/>
      <c r="J48" s="18"/>
      <c r="K48" s="18"/>
      <c r="L48" s="18"/>
      <c r="M48" s="25">
        <f t="shared" si="6"/>
        <v>0</v>
      </c>
    </row>
    <row r="49" spans="1:13" ht="30" x14ac:dyDescent="0.25">
      <c r="A49" s="387"/>
      <c r="B49" s="58" t="s">
        <v>50</v>
      </c>
      <c r="C49" s="63" t="s">
        <v>51</v>
      </c>
      <c r="D49" s="27" t="s">
        <v>49</v>
      </c>
      <c r="E49" s="29">
        <f>0.515</f>
        <v>0.51500000000000001</v>
      </c>
      <c r="F49" s="15">
        <f>E49*F39</f>
        <v>7.1070000000000002</v>
      </c>
      <c r="G49" s="365"/>
      <c r="H49" s="25">
        <f>F49*G49</f>
        <v>0</v>
      </c>
      <c r="I49" s="18"/>
      <c r="J49" s="18"/>
      <c r="K49" s="18"/>
      <c r="L49" s="18"/>
      <c r="M49" s="25">
        <f t="shared" si="6"/>
        <v>0</v>
      </c>
    </row>
    <row r="50" spans="1:13" x14ac:dyDescent="0.25">
      <c r="A50" s="388"/>
      <c r="B50" s="58"/>
      <c r="C50" s="310" t="s">
        <v>21</v>
      </c>
      <c r="D50" s="56" t="s">
        <v>20</v>
      </c>
      <c r="E50" s="16">
        <v>0.439</v>
      </c>
      <c r="F50" s="15">
        <f>E50*F39</f>
        <v>6.0582000000000003</v>
      </c>
      <c r="G50" s="365"/>
      <c r="H50" s="18">
        <f t="shared" si="8"/>
        <v>0</v>
      </c>
      <c r="I50" s="18"/>
      <c r="J50" s="18"/>
      <c r="K50" s="18"/>
      <c r="L50" s="18"/>
      <c r="M50" s="25">
        <f t="shared" si="6"/>
        <v>0</v>
      </c>
    </row>
    <row r="51" spans="1:13" ht="45" x14ac:dyDescent="0.3">
      <c r="A51" s="386">
        <v>14</v>
      </c>
      <c r="B51" s="321" t="s">
        <v>271</v>
      </c>
      <c r="C51" s="49" t="s">
        <v>52</v>
      </c>
      <c r="D51" s="308" t="s">
        <v>24</v>
      </c>
      <c r="E51" s="29"/>
      <c r="F51" s="98">
        <v>0.33200000000000002</v>
      </c>
      <c r="G51" s="17"/>
      <c r="H51" s="25"/>
      <c r="I51" s="25"/>
      <c r="J51" s="25"/>
      <c r="K51" s="25"/>
      <c r="L51" s="25"/>
      <c r="M51" s="25">
        <f t="shared" si="6"/>
        <v>0</v>
      </c>
    </row>
    <row r="52" spans="1:13" x14ac:dyDescent="0.25">
      <c r="A52" s="387"/>
      <c r="B52" s="66"/>
      <c r="C52" s="20" t="s">
        <v>17</v>
      </c>
      <c r="D52" s="34" t="s">
        <v>18</v>
      </c>
      <c r="E52" s="29">
        <v>29.28</v>
      </c>
      <c r="F52" s="15">
        <f>F51*E52</f>
        <v>9.7209600000000016</v>
      </c>
      <c r="G52" s="17"/>
      <c r="H52" s="25"/>
      <c r="I52" s="363"/>
      <c r="J52" s="25">
        <f>F52*I52</f>
        <v>0</v>
      </c>
      <c r="K52" s="25"/>
      <c r="L52" s="25"/>
      <c r="M52" s="25">
        <f t="shared" si="6"/>
        <v>0</v>
      </c>
    </row>
    <row r="53" spans="1:13" ht="22.5" x14ac:dyDescent="0.25">
      <c r="A53" s="388"/>
      <c r="B53" s="67" t="s">
        <v>53</v>
      </c>
      <c r="C53" s="63" t="s">
        <v>54</v>
      </c>
      <c r="D53" s="27" t="s">
        <v>24</v>
      </c>
      <c r="E53" s="37">
        <v>1</v>
      </c>
      <c r="F53" s="15">
        <f>F51*E53</f>
        <v>0.33200000000000002</v>
      </c>
      <c r="G53" s="365"/>
      <c r="H53" s="24">
        <f t="shared" ref="H53" si="9">F53*G53</f>
        <v>0</v>
      </c>
      <c r="I53" s="24"/>
      <c r="J53" s="24"/>
      <c r="K53" s="24"/>
      <c r="L53" s="24"/>
      <c r="M53" s="24">
        <f t="shared" si="6"/>
        <v>0</v>
      </c>
    </row>
    <row r="54" spans="1:13" ht="60" x14ac:dyDescent="0.25">
      <c r="A54" s="386">
        <v>15</v>
      </c>
      <c r="B54" s="9" t="s">
        <v>290</v>
      </c>
      <c r="C54" s="9" t="s">
        <v>55</v>
      </c>
      <c r="D54" s="56" t="s">
        <v>56</v>
      </c>
      <c r="E54" s="70"/>
      <c r="F54" s="162">
        <v>21</v>
      </c>
      <c r="G54" s="71"/>
      <c r="H54" s="62"/>
      <c r="I54" s="62"/>
      <c r="J54" s="62"/>
      <c r="K54" s="62"/>
      <c r="L54" s="62"/>
      <c r="M54" s="25">
        <f t="shared" si="6"/>
        <v>0</v>
      </c>
    </row>
    <row r="55" spans="1:13" x14ac:dyDescent="0.25">
      <c r="A55" s="387"/>
      <c r="B55" s="44"/>
      <c r="C55" s="13" t="s">
        <v>17</v>
      </c>
      <c r="D55" s="14" t="s">
        <v>18</v>
      </c>
      <c r="E55" s="16">
        <v>0.67679999999999996</v>
      </c>
      <c r="F55" s="15">
        <f>F54*E55</f>
        <v>14.2128</v>
      </c>
      <c r="G55" s="17"/>
      <c r="H55" s="18"/>
      <c r="I55" s="363"/>
      <c r="J55" s="18">
        <f>F55*I55</f>
        <v>0</v>
      </c>
      <c r="K55" s="18"/>
      <c r="L55" s="18"/>
      <c r="M55" s="25">
        <f t="shared" si="6"/>
        <v>0</v>
      </c>
    </row>
    <row r="56" spans="1:13" x14ac:dyDescent="0.25">
      <c r="A56" s="387"/>
      <c r="B56" s="72"/>
      <c r="C56" s="13" t="s">
        <v>19</v>
      </c>
      <c r="D56" s="56" t="s">
        <v>20</v>
      </c>
      <c r="E56" s="16">
        <v>4.9099999999999998E-2</v>
      </c>
      <c r="F56" s="15">
        <f>F54*E56</f>
        <v>1.0310999999999999</v>
      </c>
      <c r="G56" s="17"/>
      <c r="H56" s="18"/>
      <c r="I56" s="18"/>
      <c r="J56" s="18"/>
      <c r="K56" s="363"/>
      <c r="L56" s="18">
        <f>F56*K56</f>
        <v>0</v>
      </c>
      <c r="M56" s="25">
        <f t="shared" si="6"/>
        <v>0</v>
      </c>
    </row>
    <row r="57" spans="1:13" ht="22.5" x14ac:dyDescent="0.25">
      <c r="A57" s="387"/>
      <c r="B57" s="73" t="s">
        <v>57</v>
      </c>
      <c r="C57" s="310" t="s">
        <v>58</v>
      </c>
      <c r="D57" s="56" t="s">
        <v>24</v>
      </c>
      <c r="E57" s="16">
        <v>4.4999999999999997E-3</v>
      </c>
      <c r="F57" s="15">
        <f>F54*E57</f>
        <v>9.4499999999999987E-2</v>
      </c>
      <c r="G57" s="365"/>
      <c r="H57" s="17">
        <f>G57*F57</f>
        <v>0</v>
      </c>
      <c r="I57" s="18"/>
      <c r="J57" s="18"/>
      <c r="K57" s="18"/>
      <c r="L57" s="18"/>
      <c r="M57" s="25">
        <f t="shared" si="6"/>
        <v>0</v>
      </c>
    </row>
    <row r="58" spans="1:13" ht="22.5" x14ac:dyDescent="0.25">
      <c r="A58" s="387"/>
      <c r="B58" s="73" t="s">
        <v>235</v>
      </c>
      <c r="C58" s="310" t="s">
        <v>236</v>
      </c>
      <c r="D58" s="56" t="s">
        <v>28</v>
      </c>
      <c r="E58" s="16">
        <v>7.4999999999999997E-3</v>
      </c>
      <c r="F58" s="15">
        <f>E58*F54</f>
        <v>0.1575</v>
      </c>
      <c r="G58" s="365"/>
      <c r="H58" s="18">
        <f>F58*G58</f>
        <v>0</v>
      </c>
      <c r="I58" s="18"/>
      <c r="J58" s="18"/>
      <c r="K58" s="18"/>
      <c r="L58" s="18"/>
      <c r="M58" s="25">
        <f t="shared" si="6"/>
        <v>0</v>
      </c>
    </row>
    <row r="59" spans="1:13" x14ac:dyDescent="0.25">
      <c r="A59" s="388"/>
      <c r="B59" s="72"/>
      <c r="C59" s="310" t="s">
        <v>21</v>
      </c>
      <c r="D59" s="56" t="s">
        <v>20</v>
      </c>
      <c r="E59" s="16">
        <v>0.26500000000000001</v>
      </c>
      <c r="F59" s="15">
        <f>F54*E59</f>
        <v>5.5650000000000004</v>
      </c>
      <c r="G59" s="365"/>
      <c r="H59" s="18">
        <f>G59*F59</f>
        <v>0</v>
      </c>
      <c r="I59" s="18"/>
      <c r="J59" s="18"/>
      <c r="K59" s="18"/>
      <c r="L59" s="18"/>
      <c r="M59" s="25">
        <f t="shared" si="6"/>
        <v>0</v>
      </c>
    </row>
    <row r="60" spans="1:13" ht="30" x14ac:dyDescent="0.25">
      <c r="A60" s="386">
        <v>16</v>
      </c>
      <c r="B60" s="308" t="s">
        <v>59</v>
      </c>
      <c r="C60" s="9" t="s">
        <v>60</v>
      </c>
      <c r="D60" s="308" t="s">
        <v>61</v>
      </c>
      <c r="E60" s="16"/>
      <c r="F60" s="98">
        <v>16</v>
      </c>
      <c r="G60" s="17"/>
      <c r="H60" s="18"/>
      <c r="I60" s="18"/>
      <c r="J60" s="18"/>
      <c r="K60" s="18"/>
      <c r="L60" s="18"/>
      <c r="M60" s="25"/>
    </row>
    <row r="61" spans="1:13" x14ac:dyDescent="0.25">
      <c r="A61" s="387"/>
      <c r="B61" s="58"/>
      <c r="C61" s="13" t="s">
        <v>17</v>
      </c>
      <c r="D61" s="14" t="s">
        <v>18</v>
      </c>
      <c r="E61" s="16">
        <v>1.24</v>
      </c>
      <c r="F61" s="15">
        <f>F60*E61</f>
        <v>19.84</v>
      </c>
      <c r="G61" s="17"/>
      <c r="H61" s="18"/>
      <c r="I61" s="363"/>
      <c r="J61" s="18">
        <f>F61*I61</f>
        <v>0</v>
      </c>
      <c r="K61" s="18"/>
      <c r="L61" s="18"/>
      <c r="M61" s="25">
        <f t="shared" ref="M61:M62" si="10">L61+J61+H61</f>
        <v>0</v>
      </c>
    </row>
    <row r="62" spans="1:13" x14ac:dyDescent="0.25">
      <c r="A62" s="388"/>
      <c r="B62" s="58"/>
      <c r="C62" s="13" t="s">
        <v>19</v>
      </c>
      <c r="D62" s="56" t="s">
        <v>20</v>
      </c>
      <c r="E62" s="16">
        <v>0.76</v>
      </c>
      <c r="F62" s="15">
        <f>F60*E62</f>
        <v>12.16</v>
      </c>
      <c r="G62" s="17"/>
      <c r="H62" s="18"/>
      <c r="I62" s="18"/>
      <c r="J62" s="18"/>
      <c r="K62" s="363"/>
      <c r="L62" s="18">
        <f>F62*K62</f>
        <v>0</v>
      </c>
      <c r="M62" s="25">
        <f t="shared" si="10"/>
        <v>0</v>
      </c>
    </row>
    <row r="63" spans="1:13" ht="30" x14ac:dyDescent="0.25">
      <c r="A63" s="386">
        <v>17</v>
      </c>
      <c r="B63" s="9" t="s">
        <v>274</v>
      </c>
      <c r="C63" s="31" t="s">
        <v>62</v>
      </c>
      <c r="D63" s="308" t="s">
        <v>49</v>
      </c>
      <c r="E63" s="16"/>
      <c r="F63" s="98">
        <v>7.36</v>
      </c>
      <c r="G63" s="17"/>
      <c r="H63" s="18"/>
      <c r="I63" s="18"/>
      <c r="J63" s="18"/>
      <c r="K63" s="18"/>
      <c r="L63" s="18"/>
      <c r="M63" s="25"/>
    </row>
    <row r="64" spans="1:13" x14ac:dyDescent="0.25">
      <c r="A64" s="387"/>
      <c r="B64" s="58"/>
      <c r="C64" s="13" t="s">
        <v>17</v>
      </c>
      <c r="D64" s="14" t="s">
        <v>18</v>
      </c>
      <c r="E64" s="16">
        <v>2.52E-2</v>
      </c>
      <c r="F64" s="15">
        <f>F63*E64</f>
        <v>0.185472</v>
      </c>
      <c r="G64" s="17"/>
      <c r="H64" s="18"/>
      <c r="I64" s="363"/>
      <c r="J64" s="18">
        <f>F64*I64</f>
        <v>0</v>
      </c>
      <c r="K64" s="18"/>
      <c r="L64" s="18"/>
      <c r="M64" s="25">
        <f t="shared" ref="M64:M66" si="11">L64+J64+H64</f>
        <v>0</v>
      </c>
    </row>
    <row r="65" spans="1:13" x14ac:dyDescent="0.25">
      <c r="A65" s="387"/>
      <c r="B65" s="58"/>
      <c r="C65" s="13" t="s">
        <v>19</v>
      </c>
      <c r="D65" s="56" t="s">
        <v>20</v>
      </c>
      <c r="E65" s="16">
        <v>1.6000000000000001E-3</v>
      </c>
      <c r="F65" s="15">
        <f>F63*E65</f>
        <v>1.1776000000000002E-2</v>
      </c>
      <c r="G65" s="17"/>
      <c r="H65" s="18"/>
      <c r="I65" s="18"/>
      <c r="J65" s="18"/>
      <c r="K65" s="363"/>
      <c r="L65" s="18">
        <f>F65*K65</f>
        <v>0</v>
      </c>
      <c r="M65" s="25">
        <f t="shared" si="11"/>
        <v>0</v>
      </c>
    </row>
    <row r="66" spans="1:13" x14ac:dyDescent="0.25">
      <c r="A66" s="388"/>
      <c r="B66" s="74"/>
      <c r="C66" s="63" t="s">
        <v>63</v>
      </c>
      <c r="D66" s="56" t="s">
        <v>49</v>
      </c>
      <c r="E66" s="37">
        <v>0.997</v>
      </c>
      <c r="F66" s="15">
        <f>F63*E66</f>
        <v>7.3379200000000004</v>
      </c>
      <c r="G66" s="365"/>
      <c r="H66" s="24">
        <f t="shared" ref="H66" si="12">F66*G66</f>
        <v>0</v>
      </c>
      <c r="I66" s="24"/>
      <c r="J66" s="24"/>
      <c r="K66" s="24"/>
      <c r="L66" s="24"/>
      <c r="M66" s="24">
        <f t="shared" si="11"/>
        <v>0</v>
      </c>
    </row>
    <row r="67" spans="1:13" ht="45" x14ac:dyDescent="0.25">
      <c r="A67" s="386">
        <v>18</v>
      </c>
      <c r="B67" s="9" t="s">
        <v>275</v>
      </c>
      <c r="C67" s="49" t="s">
        <v>64</v>
      </c>
      <c r="D67" s="308" t="s">
        <v>56</v>
      </c>
      <c r="E67" s="29"/>
      <c r="F67" s="98">
        <v>16</v>
      </c>
      <c r="G67" s="17"/>
      <c r="H67" s="25"/>
      <c r="I67" s="25"/>
      <c r="J67" s="25"/>
      <c r="K67" s="25"/>
      <c r="L67" s="25"/>
      <c r="M67" s="25">
        <f t="shared" si="6"/>
        <v>0</v>
      </c>
    </row>
    <row r="68" spans="1:13" x14ac:dyDescent="0.25">
      <c r="A68" s="387"/>
      <c r="B68" s="51"/>
      <c r="C68" s="20" t="s">
        <v>17</v>
      </c>
      <c r="D68" s="34" t="s">
        <v>18</v>
      </c>
      <c r="E68" s="29">
        <v>8.2799999999999994</v>
      </c>
      <c r="F68" s="15">
        <f>F67*E68</f>
        <v>132.47999999999999</v>
      </c>
      <c r="G68" s="17"/>
      <c r="H68" s="25"/>
      <c r="I68" s="363"/>
      <c r="J68" s="24">
        <f>F68*I68</f>
        <v>0</v>
      </c>
      <c r="K68" s="25"/>
      <c r="L68" s="25"/>
      <c r="M68" s="25">
        <f t="shared" si="6"/>
        <v>0</v>
      </c>
    </row>
    <row r="69" spans="1:13" ht="22.5" x14ac:dyDescent="0.25">
      <c r="A69" s="387"/>
      <c r="B69" s="51" t="s">
        <v>65</v>
      </c>
      <c r="C69" s="310" t="s">
        <v>66</v>
      </c>
      <c r="D69" s="27" t="s">
        <v>28</v>
      </c>
      <c r="E69" s="29">
        <f>10.1/100</f>
        <v>0.10099999999999999</v>
      </c>
      <c r="F69" s="15">
        <f>F67*E69</f>
        <v>1.6159999999999999</v>
      </c>
      <c r="G69" s="365"/>
      <c r="H69" s="57">
        <f>F69*G69</f>
        <v>0</v>
      </c>
      <c r="I69" s="18"/>
      <c r="J69" s="17"/>
      <c r="K69" s="18"/>
      <c r="L69" s="18"/>
      <c r="M69" s="25">
        <f t="shared" si="6"/>
        <v>0</v>
      </c>
    </row>
    <row r="70" spans="1:13" x14ac:dyDescent="0.25">
      <c r="A70" s="387"/>
      <c r="B70" s="58"/>
      <c r="C70" s="309" t="s">
        <v>19</v>
      </c>
      <c r="D70" s="53" t="s">
        <v>20</v>
      </c>
      <c r="E70" s="29">
        <v>1.1532</v>
      </c>
      <c r="F70" s="15">
        <f>E70*F67</f>
        <v>18.4512</v>
      </c>
      <c r="G70" s="17"/>
      <c r="H70" s="57"/>
      <c r="I70" s="18"/>
      <c r="J70" s="17"/>
      <c r="K70" s="364"/>
      <c r="L70" s="18">
        <f>F70*K70</f>
        <v>0</v>
      </c>
      <c r="M70" s="25">
        <f t="shared" si="6"/>
        <v>0</v>
      </c>
    </row>
    <row r="71" spans="1:13" ht="30" x14ac:dyDescent="0.25">
      <c r="A71" s="387"/>
      <c r="B71" s="51" t="s">
        <v>239</v>
      </c>
      <c r="C71" s="63" t="s">
        <v>67</v>
      </c>
      <c r="D71" s="27" t="s">
        <v>28</v>
      </c>
      <c r="E71" s="28">
        <v>0.22</v>
      </c>
      <c r="F71" s="15">
        <f>F67*E71</f>
        <v>3.52</v>
      </c>
      <c r="G71" s="365"/>
      <c r="H71" s="38">
        <f>F71*G71</f>
        <v>0</v>
      </c>
      <c r="I71" s="18"/>
      <c r="J71" s="17"/>
      <c r="K71" s="18"/>
      <c r="L71" s="18"/>
      <c r="M71" s="25">
        <f t="shared" si="6"/>
        <v>0</v>
      </c>
    </row>
    <row r="72" spans="1:13" ht="22.5" x14ac:dyDescent="0.25">
      <c r="A72" s="387"/>
      <c r="B72" s="51" t="s">
        <v>240</v>
      </c>
      <c r="C72" s="63" t="s">
        <v>68</v>
      </c>
      <c r="D72" s="27" t="s">
        <v>28</v>
      </c>
      <c r="E72" s="29">
        <f>2/100</f>
        <v>0.02</v>
      </c>
      <c r="F72" s="15">
        <f>E72*F67</f>
        <v>0.32</v>
      </c>
      <c r="G72" s="365"/>
      <c r="H72" s="25">
        <f>F72*G72</f>
        <v>0</v>
      </c>
      <c r="I72" s="18"/>
      <c r="J72" s="17"/>
      <c r="K72" s="18"/>
      <c r="L72" s="18"/>
      <c r="M72" s="25">
        <f t="shared" si="6"/>
        <v>0</v>
      </c>
    </row>
    <row r="73" spans="1:13" ht="22.5" x14ac:dyDescent="0.25">
      <c r="A73" s="387"/>
      <c r="B73" s="58" t="s">
        <v>69</v>
      </c>
      <c r="C73" s="310" t="s">
        <v>70</v>
      </c>
      <c r="D73" s="56" t="s">
        <v>24</v>
      </c>
      <c r="E73" s="29">
        <f>0.49/100</f>
        <v>4.8999999999999998E-3</v>
      </c>
      <c r="F73" s="15">
        <f>E73*F67</f>
        <v>7.8399999999999997E-2</v>
      </c>
      <c r="G73" s="365"/>
      <c r="H73" s="38">
        <f t="shared" ref="H73:H74" si="13">F73*G73</f>
        <v>0</v>
      </c>
      <c r="I73" s="18"/>
      <c r="J73" s="17"/>
      <c r="K73" s="18"/>
      <c r="L73" s="18"/>
      <c r="M73" s="25">
        <f t="shared" si="6"/>
        <v>0</v>
      </c>
    </row>
    <row r="74" spans="1:13" x14ac:dyDescent="0.25">
      <c r="A74" s="388"/>
      <c r="B74" s="58"/>
      <c r="C74" s="310" t="s">
        <v>21</v>
      </c>
      <c r="D74" s="56" t="s">
        <v>20</v>
      </c>
      <c r="E74" s="16">
        <f>9.09/100</f>
        <v>9.0899999999999995E-2</v>
      </c>
      <c r="F74" s="15">
        <f>E74*F67</f>
        <v>1.4543999999999999</v>
      </c>
      <c r="G74" s="365"/>
      <c r="H74" s="18">
        <f t="shared" si="13"/>
        <v>0</v>
      </c>
      <c r="I74" s="18"/>
      <c r="J74" s="17"/>
      <c r="K74" s="18"/>
      <c r="L74" s="18"/>
      <c r="M74" s="25">
        <f t="shared" si="6"/>
        <v>0</v>
      </c>
    </row>
    <row r="75" spans="1:13" ht="30" x14ac:dyDescent="0.25">
      <c r="A75" s="386">
        <v>19</v>
      </c>
      <c r="B75" s="9" t="s">
        <v>276</v>
      </c>
      <c r="C75" s="49" t="s">
        <v>71</v>
      </c>
      <c r="D75" s="308" t="s">
        <v>56</v>
      </c>
      <c r="E75" s="29"/>
      <c r="F75" s="98">
        <v>7.4</v>
      </c>
      <c r="G75" s="17"/>
      <c r="H75" s="25"/>
      <c r="I75" s="25"/>
      <c r="J75" s="24"/>
      <c r="K75" s="25"/>
      <c r="L75" s="25"/>
      <c r="M75" s="25">
        <f t="shared" si="6"/>
        <v>0</v>
      </c>
    </row>
    <row r="76" spans="1:13" x14ac:dyDescent="0.25">
      <c r="A76" s="387"/>
      <c r="B76" s="51"/>
      <c r="C76" s="20" t="s">
        <v>17</v>
      </c>
      <c r="D76" s="34" t="s">
        <v>18</v>
      </c>
      <c r="E76" s="29">
        <v>10.68</v>
      </c>
      <c r="F76" s="28">
        <f>F75*E76</f>
        <v>79.031999999999996</v>
      </c>
      <c r="G76" s="17"/>
      <c r="H76" s="25"/>
      <c r="I76" s="363"/>
      <c r="J76" s="24">
        <f>F76*I76</f>
        <v>0</v>
      </c>
      <c r="K76" s="25"/>
      <c r="L76" s="25"/>
      <c r="M76" s="25">
        <f t="shared" si="6"/>
        <v>0</v>
      </c>
    </row>
    <row r="77" spans="1:13" ht="22.5" x14ac:dyDescent="0.25">
      <c r="A77" s="387"/>
      <c r="B77" s="51" t="s">
        <v>65</v>
      </c>
      <c r="C77" s="310" t="s">
        <v>66</v>
      </c>
      <c r="D77" s="27" t="s">
        <v>28</v>
      </c>
      <c r="E77" s="29">
        <f>3.6/100</f>
        <v>3.6000000000000004E-2</v>
      </c>
      <c r="F77" s="28">
        <f>F75*E77</f>
        <v>0.26640000000000003</v>
      </c>
      <c r="G77" s="365"/>
      <c r="H77" s="18">
        <f>F77*G77</f>
        <v>0</v>
      </c>
      <c r="I77" s="18"/>
      <c r="J77" s="17"/>
      <c r="K77" s="18"/>
      <c r="L77" s="18"/>
      <c r="M77" s="25">
        <f t="shared" si="6"/>
        <v>0</v>
      </c>
    </row>
    <row r="78" spans="1:13" x14ac:dyDescent="0.25">
      <c r="A78" s="387"/>
      <c r="B78" s="58"/>
      <c r="C78" s="309" t="s">
        <v>19</v>
      </c>
      <c r="D78" s="53" t="s">
        <v>20</v>
      </c>
      <c r="E78" s="54">
        <v>0.156</v>
      </c>
      <c r="F78" s="28">
        <f>E78*F75</f>
        <v>1.1544000000000001</v>
      </c>
      <c r="G78" s="17"/>
      <c r="H78" s="18"/>
      <c r="I78" s="18"/>
      <c r="J78" s="17"/>
      <c r="K78" s="364"/>
      <c r="L78" s="18">
        <f>F78*K78</f>
        <v>0</v>
      </c>
      <c r="M78" s="25">
        <f t="shared" si="6"/>
        <v>0</v>
      </c>
    </row>
    <row r="79" spans="1:13" ht="30" x14ac:dyDescent="0.25">
      <c r="A79" s="387"/>
      <c r="B79" s="51" t="s">
        <v>72</v>
      </c>
      <c r="C79" s="63" t="s">
        <v>73</v>
      </c>
      <c r="D79" s="27" t="s">
        <v>28</v>
      </c>
      <c r="E79" s="28">
        <v>0.22</v>
      </c>
      <c r="F79" s="28">
        <f>F75*E79</f>
        <v>1.6280000000000001</v>
      </c>
      <c r="G79" s="365"/>
      <c r="H79" s="38">
        <f>F79*G79</f>
        <v>0</v>
      </c>
      <c r="I79" s="18"/>
      <c r="J79" s="17"/>
      <c r="K79" s="18"/>
      <c r="L79" s="18"/>
      <c r="M79" s="25">
        <f t="shared" si="6"/>
        <v>0</v>
      </c>
    </row>
    <row r="80" spans="1:13" ht="22.5" x14ac:dyDescent="0.25">
      <c r="A80" s="387"/>
      <c r="B80" s="58" t="s">
        <v>74</v>
      </c>
      <c r="C80" s="310" t="s">
        <v>75</v>
      </c>
      <c r="D80" s="56" t="s">
        <v>49</v>
      </c>
      <c r="E80" s="29">
        <v>0.5</v>
      </c>
      <c r="F80" s="28">
        <f>F75*E80</f>
        <v>3.7</v>
      </c>
      <c r="G80" s="365"/>
      <c r="H80" s="25">
        <f t="shared" ref="H80:H81" si="14">F80*G80</f>
        <v>0</v>
      </c>
      <c r="I80" s="18"/>
      <c r="J80" s="17"/>
      <c r="K80" s="18"/>
      <c r="L80" s="18"/>
      <c r="M80" s="25">
        <f t="shared" si="6"/>
        <v>0</v>
      </c>
    </row>
    <row r="81" spans="1:13" x14ac:dyDescent="0.25">
      <c r="A81" s="388"/>
      <c r="B81" s="58"/>
      <c r="C81" s="310" t="s">
        <v>21</v>
      </c>
      <c r="D81" s="56" t="s">
        <v>20</v>
      </c>
      <c r="E81" s="16">
        <f>10/100</f>
        <v>0.1</v>
      </c>
      <c r="F81" s="15">
        <f>E81*F75</f>
        <v>0.7400000000000001</v>
      </c>
      <c r="G81" s="365"/>
      <c r="H81" s="18">
        <f t="shared" si="14"/>
        <v>0</v>
      </c>
      <c r="I81" s="18"/>
      <c r="J81" s="17"/>
      <c r="K81" s="18"/>
      <c r="L81" s="18"/>
      <c r="M81" s="25">
        <f t="shared" si="6"/>
        <v>0</v>
      </c>
    </row>
    <row r="82" spans="1:13" ht="40.5" x14ac:dyDescent="0.25">
      <c r="A82" s="386">
        <v>20</v>
      </c>
      <c r="B82" s="75" t="s">
        <v>291</v>
      </c>
      <c r="C82" s="76" t="s">
        <v>76</v>
      </c>
      <c r="D82" s="77" t="s">
        <v>1</v>
      </c>
      <c r="E82" s="78"/>
      <c r="F82" s="268">
        <v>0.13753000000000001</v>
      </c>
      <c r="G82" s="160"/>
      <c r="H82" s="78"/>
      <c r="I82" s="80"/>
      <c r="J82" s="82"/>
      <c r="K82" s="80"/>
      <c r="L82" s="81"/>
      <c r="M82" s="79"/>
    </row>
    <row r="83" spans="1:13" ht="15.75" x14ac:dyDescent="0.25">
      <c r="A83" s="387"/>
      <c r="B83" s="80"/>
      <c r="C83" s="20" t="s">
        <v>17</v>
      </c>
      <c r="D83" s="34" t="s">
        <v>18</v>
      </c>
      <c r="E83" s="80">
        <v>37.68</v>
      </c>
      <c r="F83" s="79">
        <f>F82*E83</f>
        <v>5.1821304000000001</v>
      </c>
      <c r="G83" s="160"/>
      <c r="H83" s="82"/>
      <c r="I83" s="366"/>
      <c r="J83" s="79">
        <f>F83*I83</f>
        <v>0</v>
      </c>
      <c r="K83" s="80"/>
      <c r="L83" s="80"/>
      <c r="M83" s="79">
        <f>H83+J83+L83</f>
        <v>0</v>
      </c>
    </row>
    <row r="84" spans="1:13" ht="15.75" x14ac:dyDescent="0.25">
      <c r="A84" s="387"/>
      <c r="B84" s="80"/>
      <c r="C84" s="84" t="s">
        <v>77</v>
      </c>
      <c r="D84" s="56" t="s">
        <v>20</v>
      </c>
      <c r="E84" s="80">
        <v>0.44400000000000001</v>
      </c>
      <c r="F84" s="79">
        <f>E84*F82</f>
        <v>6.1063320000000004E-2</v>
      </c>
      <c r="G84" s="79"/>
      <c r="H84" s="80"/>
      <c r="I84" s="80"/>
      <c r="J84" s="79"/>
      <c r="K84" s="367"/>
      <c r="L84" s="79">
        <f>K84*F84</f>
        <v>0</v>
      </c>
      <c r="M84" s="79">
        <f>H84+J84+L84</f>
        <v>0</v>
      </c>
    </row>
    <row r="85" spans="1:13" ht="47.25" x14ac:dyDescent="0.25">
      <c r="A85" s="387"/>
      <c r="B85" s="80" t="s">
        <v>245</v>
      </c>
      <c r="C85" s="84" t="s">
        <v>279</v>
      </c>
      <c r="D85" s="85" t="s">
        <v>24</v>
      </c>
      <c r="E85" s="80">
        <v>1</v>
      </c>
      <c r="F85" s="79">
        <f>F82*E85</f>
        <v>0.13753000000000001</v>
      </c>
      <c r="G85" s="368"/>
      <c r="H85" s="79">
        <f>G85*F85</f>
        <v>0</v>
      </c>
      <c r="I85" s="80"/>
      <c r="J85" s="79"/>
      <c r="K85" s="80"/>
      <c r="L85" s="80"/>
      <c r="M85" s="79">
        <f t="shared" ref="M85:M86" si="15">H85+J85+L85</f>
        <v>0</v>
      </c>
    </row>
    <row r="86" spans="1:13" ht="15.75" x14ac:dyDescent="0.25">
      <c r="A86" s="388"/>
      <c r="B86" s="80"/>
      <c r="C86" s="310" t="s">
        <v>21</v>
      </c>
      <c r="D86" s="56" t="s">
        <v>20</v>
      </c>
      <c r="E86" s="80">
        <v>28.9</v>
      </c>
      <c r="F86" s="79">
        <f>E86*F82</f>
        <v>3.9746170000000003</v>
      </c>
      <c r="G86" s="368"/>
      <c r="H86" s="79">
        <f>G86*F86</f>
        <v>0</v>
      </c>
      <c r="I86" s="80"/>
      <c r="J86" s="79"/>
      <c r="K86" s="80"/>
      <c r="L86" s="80"/>
      <c r="M86" s="79">
        <f t="shared" si="15"/>
        <v>0</v>
      </c>
    </row>
    <row r="87" spans="1:13" ht="31.5" x14ac:dyDescent="0.25">
      <c r="A87" s="389">
        <v>21</v>
      </c>
      <c r="B87" s="75" t="s">
        <v>280</v>
      </c>
      <c r="C87" s="76" t="s">
        <v>0</v>
      </c>
      <c r="D87" s="77" t="s">
        <v>1</v>
      </c>
      <c r="E87" s="78"/>
      <c r="F87" s="268">
        <v>0.13753000000000001</v>
      </c>
      <c r="G87" s="79"/>
      <c r="H87" s="78"/>
      <c r="I87" s="80"/>
      <c r="J87" s="82"/>
      <c r="K87" s="80"/>
      <c r="L87" s="81"/>
      <c r="M87" s="79"/>
    </row>
    <row r="88" spans="1:13" ht="15.75" x14ac:dyDescent="0.25">
      <c r="A88" s="390"/>
      <c r="B88" s="80"/>
      <c r="C88" s="84" t="s">
        <v>78</v>
      </c>
      <c r="D88" s="85" t="s">
        <v>79</v>
      </c>
      <c r="E88" s="80">
        <v>4.6399999999999997</v>
      </c>
      <c r="F88" s="79">
        <f>F87*E88</f>
        <v>0.63813920000000002</v>
      </c>
      <c r="G88" s="79"/>
      <c r="H88" s="82"/>
      <c r="I88" s="366"/>
      <c r="J88" s="79">
        <f>F88*I88</f>
        <v>0</v>
      </c>
      <c r="K88" s="80"/>
      <c r="L88" s="80"/>
      <c r="M88" s="79">
        <f>H88+J88+L88</f>
        <v>0</v>
      </c>
    </row>
    <row r="89" spans="1:13" ht="15.75" x14ac:dyDescent="0.25">
      <c r="A89" s="390"/>
      <c r="B89" s="165" t="s">
        <v>80</v>
      </c>
      <c r="C89" s="84" t="s">
        <v>81</v>
      </c>
      <c r="D89" s="85" t="s">
        <v>49</v>
      </c>
      <c r="E89" s="80">
        <v>2</v>
      </c>
      <c r="F89" s="79">
        <f>F87*E89</f>
        <v>0.27506000000000003</v>
      </c>
      <c r="G89" s="368"/>
      <c r="H89" s="79">
        <f>G89*F89</f>
        <v>0</v>
      </c>
      <c r="I89" s="80"/>
      <c r="J89" s="80"/>
      <c r="K89" s="80"/>
      <c r="L89" s="80"/>
      <c r="M89" s="79">
        <f t="shared" ref="M89:M90" si="16">H89+J89+L89</f>
        <v>0</v>
      </c>
    </row>
    <row r="90" spans="1:13" ht="27" x14ac:dyDescent="0.25">
      <c r="A90" s="391"/>
      <c r="B90" s="165" t="s">
        <v>82</v>
      </c>
      <c r="C90" s="84" t="s">
        <v>83</v>
      </c>
      <c r="D90" s="85" t="s">
        <v>49</v>
      </c>
      <c r="E90" s="80">
        <v>4</v>
      </c>
      <c r="F90" s="79">
        <f>F87*E90</f>
        <v>0.55012000000000005</v>
      </c>
      <c r="G90" s="368"/>
      <c r="H90" s="79">
        <f>G90*F90</f>
        <v>0</v>
      </c>
      <c r="I90" s="80"/>
      <c r="J90" s="80"/>
      <c r="K90" s="80"/>
      <c r="L90" s="80"/>
      <c r="M90" s="79">
        <f t="shared" si="16"/>
        <v>0</v>
      </c>
    </row>
    <row r="91" spans="1:13" x14ac:dyDescent="0.25">
      <c r="A91" s="117"/>
      <c r="B91" s="304"/>
      <c r="C91" s="119" t="s">
        <v>102</v>
      </c>
      <c r="D91" s="120"/>
      <c r="E91" s="120"/>
      <c r="F91" s="121"/>
      <c r="G91" s="122"/>
      <c r="H91" s="123">
        <f>SUM(H10:H90)</f>
        <v>0</v>
      </c>
      <c r="I91" s="124"/>
      <c r="J91" s="123">
        <f>SUM(J10:J90)</f>
        <v>0</v>
      </c>
      <c r="K91" s="122"/>
      <c r="L91" s="123">
        <f>SUM(L10:L90)</f>
        <v>0</v>
      </c>
      <c r="M91" s="123">
        <f>SUM(M10:M90)</f>
        <v>0</v>
      </c>
    </row>
    <row r="92" spans="1:13" ht="18" x14ac:dyDescent="0.25">
      <c r="A92" s="181"/>
      <c r="B92" s="404" t="s">
        <v>144</v>
      </c>
      <c r="C92" s="404"/>
      <c r="D92" s="404"/>
      <c r="E92" s="404"/>
      <c r="F92" s="182"/>
      <c r="G92" s="183"/>
      <c r="H92" s="184"/>
      <c r="I92" s="185"/>
      <c r="J92" s="184"/>
      <c r="K92" s="183"/>
      <c r="L92" s="184"/>
      <c r="M92" s="186"/>
    </row>
    <row r="93" spans="1:13" ht="63" x14ac:dyDescent="0.25">
      <c r="A93" s="401">
        <v>1</v>
      </c>
      <c r="B93" s="265" t="s">
        <v>294</v>
      </c>
      <c r="C93" s="265" t="s">
        <v>103</v>
      </c>
      <c r="D93" s="266" t="s">
        <v>1</v>
      </c>
      <c r="E93" s="215"/>
      <c r="F93" s="268">
        <v>0.4551</v>
      </c>
      <c r="G93" s="79"/>
      <c r="H93" s="78"/>
      <c r="I93" s="80"/>
      <c r="J93" s="81"/>
      <c r="K93" s="80"/>
      <c r="L93" s="81"/>
      <c r="M93" s="79"/>
    </row>
    <row r="94" spans="1:13" ht="15.75" x14ac:dyDescent="0.25">
      <c r="A94" s="402"/>
      <c r="B94" s="161"/>
      <c r="C94" s="275" t="s">
        <v>17</v>
      </c>
      <c r="D94" s="14" t="s">
        <v>18</v>
      </c>
      <c r="E94" s="295">
        <v>64.558000000000007</v>
      </c>
      <c r="F94" s="160">
        <f>F93*E94</f>
        <v>29.380345800000004</v>
      </c>
      <c r="G94" s="79"/>
      <c r="H94" s="82"/>
      <c r="I94" s="366"/>
      <c r="J94" s="79">
        <f>F94*I94</f>
        <v>0</v>
      </c>
      <c r="K94" s="80"/>
      <c r="L94" s="80"/>
      <c r="M94" s="79">
        <f>H94+J94+L94</f>
        <v>0</v>
      </c>
    </row>
    <row r="95" spans="1:13" ht="31.5" x14ac:dyDescent="0.25">
      <c r="A95" s="402"/>
      <c r="B95" s="161" t="s">
        <v>248</v>
      </c>
      <c r="C95" s="161" t="s">
        <v>298</v>
      </c>
      <c r="D95" s="14" t="s">
        <v>106</v>
      </c>
      <c r="E95" s="295">
        <v>0.42</v>
      </c>
      <c r="F95" s="160">
        <f>F93*E95</f>
        <v>0.19114200000000001</v>
      </c>
      <c r="G95" s="80"/>
      <c r="H95" s="78"/>
      <c r="I95" s="80"/>
      <c r="J95" s="79"/>
      <c r="K95" s="367"/>
      <c r="L95" s="79">
        <f>F95*K95</f>
        <v>0</v>
      </c>
      <c r="M95" s="79">
        <f>H95+J95+L95</f>
        <v>0</v>
      </c>
    </row>
    <row r="96" spans="1:13" ht="15.75" x14ac:dyDescent="0.25">
      <c r="A96" s="402"/>
      <c r="B96" s="161"/>
      <c r="C96" s="269" t="s">
        <v>107</v>
      </c>
      <c r="D96" s="56" t="s">
        <v>20</v>
      </c>
      <c r="E96" s="295">
        <v>22.08</v>
      </c>
      <c r="F96" s="160">
        <f>E96*F93</f>
        <v>10.048608</v>
      </c>
      <c r="G96" s="79"/>
      <c r="H96" s="80"/>
      <c r="I96" s="80"/>
      <c r="J96" s="80"/>
      <c r="K96" s="367"/>
      <c r="L96" s="79">
        <f>K96*F96</f>
        <v>0</v>
      </c>
      <c r="M96" s="79">
        <f>H96+J96+L96</f>
        <v>0</v>
      </c>
    </row>
    <row r="97" spans="1:13" ht="31.5" x14ac:dyDescent="0.25">
      <c r="A97" s="402"/>
      <c r="B97" s="161" t="s">
        <v>302</v>
      </c>
      <c r="C97" s="269" t="s">
        <v>143</v>
      </c>
      <c r="D97" s="270" t="s">
        <v>110</v>
      </c>
      <c r="E97" s="295" t="s">
        <v>111</v>
      </c>
      <c r="F97" s="160">
        <v>33</v>
      </c>
      <c r="G97" s="368"/>
      <c r="H97" s="80">
        <f t="shared" ref="H97:H99" si="17">G97*F97</f>
        <v>0</v>
      </c>
      <c r="I97" s="80"/>
      <c r="J97" s="80"/>
      <c r="K97" s="80"/>
      <c r="L97" s="80"/>
      <c r="M97" s="79">
        <f t="shared" ref="M97:M100" si="18">H97+J97+L97</f>
        <v>0</v>
      </c>
    </row>
    <row r="98" spans="1:13" ht="31.5" x14ac:dyDescent="0.25">
      <c r="A98" s="402"/>
      <c r="B98" s="161" t="s">
        <v>251</v>
      </c>
      <c r="C98" s="269" t="s">
        <v>113</v>
      </c>
      <c r="D98" s="270" t="s">
        <v>110</v>
      </c>
      <c r="E98" s="295" t="s">
        <v>111</v>
      </c>
      <c r="F98" s="160">
        <v>42</v>
      </c>
      <c r="G98" s="368"/>
      <c r="H98" s="80">
        <f t="shared" si="17"/>
        <v>0</v>
      </c>
      <c r="I98" s="80"/>
      <c r="J98" s="80"/>
      <c r="K98" s="80"/>
      <c r="L98" s="80"/>
      <c r="M98" s="79">
        <f t="shared" si="18"/>
        <v>0</v>
      </c>
    </row>
    <row r="99" spans="1:13" ht="15.75" x14ac:dyDescent="0.25">
      <c r="A99" s="402"/>
      <c r="B99" s="161" t="s">
        <v>299</v>
      </c>
      <c r="C99" s="269" t="s">
        <v>253</v>
      </c>
      <c r="D99" s="56" t="s">
        <v>49</v>
      </c>
      <c r="E99" s="295">
        <v>24.4</v>
      </c>
      <c r="F99" s="160">
        <f>F93*E99</f>
        <v>11.10444</v>
      </c>
      <c r="G99" s="368"/>
      <c r="H99" s="79">
        <f t="shared" si="17"/>
        <v>0</v>
      </c>
      <c r="I99" s="80"/>
      <c r="J99" s="80"/>
      <c r="K99" s="80"/>
      <c r="L99" s="80"/>
      <c r="M99" s="79">
        <f t="shared" si="18"/>
        <v>0</v>
      </c>
    </row>
    <row r="100" spans="1:13" ht="15.75" x14ac:dyDescent="0.25">
      <c r="A100" s="403"/>
      <c r="B100" s="161"/>
      <c r="C100" s="127" t="s">
        <v>21</v>
      </c>
      <c r="D100" s="56" t="s">
        <v>20</v>
      </c>
      <c r="E100" s="295">
        <v>2.78</v>
      </c>
      <c r="F100" s="160">
        <f>E100*F93</f>
        <v>1.2651779999999999</v>
      </c>
      <c r="G100" s="368"/>
      <c r="H100" s="79">
        <f>G100*F100</f>
        <v>0</v>
      </c>
      <c r="I100" s="80"/>
      <c r="J100" s="80"/>
      <c r="K100" s="80"/>
      <c r="L100" s="80"/>
      <c r="M100" s="79">
        <f t="shared" si="18"/>
        <v>0</v>
      </c>
    </row>
    <row r="101" spans="1:13" ht="47.25" x14ac:dyDescent="0.25">
      <c r="A101" s="401">
        <v>2</v>
      </c>
      <c r="B101" s="276" t="s">
        <v>295</v>
      </c>
      <c r="C101" s="277" t="s">
        <v>117</v>
      </c>
      <c r="D101" s="158" t="s">
        <v>139</v>
      </c>
      <c r="E101" s="70"/>
      <c r="F101" s="162">
        <f>(33*0.28+43*0.24)/100</f>
        <v>0.19560000000000002</v>
      </c>
      <c r="G101" s="129"/>
      <c r="H101" s="129"/>
      <c r="I101" s="129"/>
      <c r="J101" s="129"/>
      <c r="K101" s="129"/>
      <c r="L101" s="129"/>
      <c r="M101" s="130"/>
    </row>
    <row r="102" spans="1:13" ht="15.75" x14ac:dyDescent="0.25">
      <c r="A102" s="402"/>
      <c r="B102" s="216"/>
      <c r="C102" s="275" t="s">
        <v>17</v>
      </c>
      <c r="D102" s="14" t="s">
        <v>18</v>
      </c>
      <c r="E102" s="295">
        <v>81.599999999999994</v>
      </c>
      <c r="F102" s="160">
        <f>F101*E102</f>
        <v>15.96096</v>
      </c>
      <c r="G102" s="79"/>
      <c r="H102" s="82"/>
      <c r="I102" s="366"/>
      <c r="J102" s="79">
        <f>F102*I102</f>
        <v>0</v>
      </c>
      <c r="K102" s="80"/>
      <c r="L102" s="80"/>
      <c r="M102" s="79">
        <f>H102+J102+L102</f>
        <v>0</v>
      </c>
    </row>
    <row r="103" spans="1:13" ht="15.75" x14ac:dyDescent="0.25">
      <c r="A103" s="402"/>
      <c r="B103" s="216"/>
      <c r="C103" s="269" t="s">
        <v>107</v>
      </c>
      <c r="D103" s="161" t="s">
        <v>119</v>
      </c>
      <c r="E103" s="16">
        <v>3.5999999999999997E-2</v>
      </c>
      <c r="F103" s="15">
        <f>F101*E103</f>
        <v>7.0416000000000003E-3</v>
      </c>
      <c r="G103" s="131"/>
      <c r="H103" s="131"/>
      <c r="I103" s="131"/>
      <c r="J103" s="131"/>
      <c r="K103" s="369"/>
      <c r="L103" s="131">
        <f>F103*K103</f>
        <v>0</v>
      </c>
      <c r="M103" s="131">
        <f t="shared" ref="M103:M105" si="19">L103+J103+H103</f>
        <v>0</v>
      </c>
    </row>
    <row r="104" spans="1:13" ht="15.75" x14ac:dyDescent="0.25">
      <c r="A104" s="402"/>
      <c r="B104" s="161" t="s">
        <v>120</v>
      </c>
      <c r="C104" s="269" t="s">
        <v>121</v>
      </c>
      <c r="D104" s="161" t="s">
        <v>122</v>
      </c>
      <c r="E104" s="16">
        <v>25.3</v>
      </c>
      <c r="F104" s="15">
        <f>F101*E104</f>
        <v>4.9486800000000004</v>
      </c>
      <c r="G104" s="369"/>
      <c r="H104" s="131">
        <f>F104*G104</f>
        <v>0</v>
      </c>
      <c r="I104" s="131"/>
      <c r="J104" s="131"/>
      <c r="K104" s="131"/>
      <c r="L104" s="131"/>
      <c r="M104" s="131">
        <f t="shared" si="19"/>
        <v>0</v>
      </c>
    </row>
    <row r="105" spans="1:13" ht="15.75" x14ac:dyDescent="0.25">
      <c r="A105" s="402"/>
      <c r="B105" s="161" t="s">
        <v>123</v>
      </c>
      <c r="C105" s="269" t="s">
        <v>124</v>
      </c>
      <c r="D105" s="161" t="s">
        <v>122</v>
      </c>
      <c r="E105" s="16">
        <v>2.7</v>
      </c>
      <c r="F105" s="15">
        <f>F101*E105</f>
        <v>0.52812000000000014</v>
      </c>
      <c r="G105" s="369"/>
      <c r="H105" s="131">
        <f>F105*G105</f>
        <v>0</v>
      </c>
      <c r="I105" s="131"/>
      <c r="J105" s="131"/>
      <c r="K105" s="131"/>
      <c r="L105" s="131"/>
      <c r="M105" s="131">
        <f t="shared" si="19"/>
        <v>0</v>
      </c>
    </row>
    <row r="106" spans="1:13" ht="15.75" x14ac:dyDescent="0.25">
      <c r="A106" s="403"/>
      <c r="B106" s="161"/>
      <c r="C106" s="127" t="s">
        <v>21</v>
      </c>
      <c r="D106" s="56" t="s">
        <v>20</v>
      </c>
      <c r="E106" s="295">
        <v>0.19</v>
      </c>
      <c r="F106" s="160">
        <f>F101*E106</f>
        <v>3.7164000000000003E-2</v>
      </c>
      <c r="G106" s="367"/>
      <c r="H106" s="79">
        <f>G106*F106</f>
        <v>0</v>
      </c>
      <c r="I106" s="80"/>
      <c r="J106" s="79"/>
      <c r="K106" s="80"/>
      <c r="L106" s="79"/>
      <c r="M106" s="79">
        <f>G106*F106</f>
        <v>0</v>
      </c>
    </row>
    <row r="107" spans="1:13" ht="47.25" x14ac:dyDescent="0.25">
      <c r="A107" s="401">
        <v>3</v>
      </c>
      <c r="B107" s="217" t="s">
        <v>300</v>
      </c>
      <c r="C107" s="279" t="s">
        <v>125</v>
      </c>
      <c r="D107" s="134" t="s">
        <v>122</v>
      </c>
      <c r="E107" s="353"/>
      <c r="F107" s="135">
        <v>32.700000000000003</v>
      </c>
      <c r="G107" s="136"/>
      <c r="H107" s="137"/>
      <c r="I107" s="136"/>
      <c r="J107" s="138"/>
      <c r="K107" s="136"/>
      <c r="L107" s="138"/>
      <c r="M107" s="138"/>
    </row>
    <row r="108" spans="1:13" ht="15.75" x14ac:dyDescent="0.25">
      <c r="A108" s="402"/>
      <c r="B108" s="217"/>
      <c r="C108" s="275" t="s">
        <v>17</v>
      </c>
      <c r="D108" s="14" t="s">
        <v>18</v>
      </c>
      <c r="E108" s="323">
        <v>2.52E-2</v>
      </c>
      <c r="F108" s="139">
        <f>E108*F107</f>
        <v>0.82404000000000011</v>
      </c>
      <c r="G108" s="140"/>
      <c r="H108" s="91"/>
      <c r="I108" s="370"/>
      <c r="J108" s="91">
        <f>F108*I108</f>
        <v>0</v>
      </c>
      <c r="K108" s="140"/>
      <c r="L108" s="91"/>
      <c r="M108" s="91">
        <f>H108+J108+L108</f>
        <v>0</v>
      </c>
    </row>
    <row r="109" spans="1:13" ht="15.75" x14ac:dyDescent="0.25">
      <c r="A109" s="402"/>
      <c r="B109" s="217"/>
      <c r="C109" s="269" t="s">
        <v>107</v>
      </c>
      <c r="D109" s="161" t="s">
        <v>119</v>
      </c>
      <c r="E109" s="323">
        <v>1.6000000000000001E-3</v>
      </c>
      <c r="F109" s="139">
        <f>F107*E109</f>
        <v>5.2320000000000005E-2</v>
      </c>
      <c r="G109" s="140"/>
      <c r="H109" s="91"/>
      <c r="I109" s="141"/>
      <c r="J109" s="91"/>
      <c r="K109" s="371"/>
      <c r="L109" s="91">
        <f>F109*K109</f>
        <v>0</v>
      </c>
      <c r="M109" s="91">
        <f>H109+J109+L109</f>
        <v>0</v>
      </c>
    </row>
    <row r="110" spans="1:13" x14ac:dyDescent="0.25">
      <c r="A110" s="402"/>
      <c r="B110" s="282" t="s">
        <v>114</v>
      </c>
      <c r="C110" s="283" t="s">
        <v>63</v>
      </c>
      <c r="D110" s="56" t="s">
        <v>49</v>
      </c>
      <c r="E110" s="263" t="s">
        <v>111</v>
      </c>
      <c r="F110" s="15">
        <v>9.6</v>
      </c>
      <c r="G110" s="365"/>
      <c r="H110" s="24">
        <f t="shared" ref="H110:H112" si="20">F110*G110</f>
        <v>0</v>
      </c>
      <c r="I110" s="69"/>
      <c r="J110" s="69"/>
      <c r="K110" s="69"/>
      <c r="L110" s="69"/>
      <c r="M110" s="24">
        <f t="shared" ref="M110:M112" si="21">L110+J110+H110</f>
        <v>0</v>
      </c>
    </row>
    <row r="111" spans="1:13" x14ac:dyDescent="0.25">
      <c r="A111" s="402"/>
      <c r="B111" s="282" t="s">
        <v>257</v>
      </c>
      <c r="C111" s="284" t="s">
        <v>126</v>
      </c>
      <c r="D111" s="56" t="s">
        <v>49</v>
      </c>
      <c r="E111" s="263" t="s">
        <v>111</v>
      </c>
      <c r="F111" s="15">
        <v>19</v>
      </c>
      <c r="G111" s="365"/>
      <c r="H111" s="69">
        <f t="shared" si="20"/>
        <v>0</v>
      </c>
      <c r="I111" s="69"/>
      <c r="J111" s="69"/>
      <c r="K111" s="69"/>
      <c r="L111" s="69"/>
      <c r="M111" s="24">
        <f t="shared" si="21"/>
        <v>0</v>
      </c>
    </row>
    <row r="112" spans="1:13" x14ac:dyDescent="0.25">
      <c r="A112" s="403"/>
      <c r="B112" s="282" t="s">
        <v>258</v>
      </c>
      <c r="C112" s="284" t="s">
        <v>127</v>
      </c>
      <c r="D112" s="56" t="s">
        <v>49</v>
      </c>
      <c r="E112" s="263" t="s">
        <v>111</v>
      </c>
      <c r="F112" s="15">
        <v>4.0999999999999996</v>
      </c>
      <c r="G112" s="365"/>
      <c r="H112" s="69">
        <f t="shared" si="20"/>
        <v>0</v>
      </c>
      <c r="I112" s="69"/>
      <c r="J112" s="69"/>
      <c r="K112" s="69"/>
      <c r="L112" s="69"/>
      <c r="M112" s="24">
        <f t="shared" si="21"/>
        <v>0</v>
      </c>
    </row>
    <row r="113" spans="1:13" ht="63" x14ac:dyDescent="0.25">
      <c r="A113" s="401">
        <v>4</v>
      </c>
      <c r="B113" s="196" t="s">
        <v>301</v>
      </c>
      <c r="C113" s="277" t="s">
        <v>128</v>
      </c>
      <c r="D113" s="134" t="s">
        <v>136</v>
      </c>
      <c r="E113" s="354"/>
      <c r="F113" s="201">
        <f>7.6*1.1</f>
        <v>8.36</v>
      </c>
      <c r="G113" s="144"/>
      <c r="H113" s="144"/>
      <c r="I113" s="144"/>
      <c r="J113" s="144"/>
      <c r="K113" s="144"/>
      <c r="L113" s="144"/>
      <c r="M113" s="144"/>
    </row>
    <row r="114" spans="1:13" ht="15.75" x14ac:dyDescent="0.25">
      <c r="A114" s="402"/>
      <c r="B114" s="218"/>
      <c r="C114" s="286" t="s">
        <v>17</v>
      </c>
      <c r="D114" s="14" t="s">
        <v>18</v>
      </c>
      <c r="E114" s="295">
        <v>0.3024</v>
      </c>
      <c r="F114" s="160">
        <f>F113*E114</f>
        <v>2.5280639999999996</v>
      </c>
      <c r="G114" s="79"/>
      <c r="H114" s="82"/>
      <c r="I114" s="366"/>
      <c r="J114" s="79">
        <f>F114*I114</f>
        <v>0</v>
      </c>
      <c r="K114" s="80"/>
      <c r="L114" s="80"/>
      <c r="M114" s="79">
        <f>H114+J114+L114</f>
        <v>0</v>
      </c>
    </row>
    <row r="115" spans="1:13" ht="15.75" x14ac:dyDescent="0.25">
      <c r="A115" s="402"/>
      <c r="B115" s="287"/>
      <c r="C115" s="288" t="s">
        <v>107</v>
      </c>
      <c r="D115" s="161" t="s">
        <v>119</v>
      </c>
      <c r="E115" s="323">
        <v>6.4000000000000001E-2</v>
      </c>
      <c r="F115" s="139">
        <f>F113*E115</f>
        <v>0.53503999999999996</v>
      </c>
      <c r="G115" s="140"/>
      <c r="H115" s="91"/>
      <c r="I115" s="141"/>
      <c r="J115" s="91"/>
      <c r="K115" s="371"/>
      <c r="L115" s="91">
        <f>F115*K115</f>
        <v>0</v>
      </c>
      <c r="M115" s="91">
        <f>H115+J115+L115</f>
        <v>0</v>
      </c>
    </row>
    <row r="116" spans="1:13" ht="27" x14ac:dyDescent="0.25">
      <c r="A116" s="402"/>
      <c r="B116" s="289" t="s">
        <v>129</v>
      </c>
      <c r="C116" s="290" t="s">
        <v>130</v>
      </c>
      <c r="D116" s="291" t="s">
        <v>137</v>
      </c>
      <c r="E116" s="324" t="s">
        <v>111</v>
      </c>
      <c r="F116" s="155">
        <v>0.55000000000000004</v>
      </c>
      <c r="G116" s="370"/>
      <c r="H116" s="91">
        <f t="shared" ref="H116:H118" si="22">F116*G116</f>
        <v>0</v>
      </c>
      <c r="I116" s="141"/>
      <c r="J116" s="91"/>
      <c r="K116" s="140"/>
      <c r="L116" s="91"/>
      <c r="M116" s="91">
        <f t="shared" ref="M116:M118" si="23">H116+J116+L116</f>
        <v>0</v>
      </c>
    </row>
    <row r="117" spans="1:13" ht="15.75" x14ac:dyDescent="0.25">
      <c r="A117" s="402"/>
      <c r="B117" s="289"/>
      <c r="C117" s="290" t="s">
        <v>131</v>
      </c>
      <c r="D117" s="291" t="s">
        <v>137</v>
      </c>
      <c r="E117" s="324"/>
      <c r="F117" s="152">
        <f>F116*0.3</f>
        <v>0.16500000000000001</v>
      </c>
      <c r="G117" s="370"/>
      <c r="H117" s="91">
        <f t="shared" si="22"/>
        <v>0</v>
      </c>
      <c r="I117" s="141"/>
      <c r="J117" s="91"/>
      <c r="K117" s="140"/>
      <c r="L117" s="91"/>
      <c r="M117" s="91">
        <f t="shared" si="23"/>
        <v>0</v>
      </c>
    </row>
    <row r="118" spans="1:13" x14ac:dyDescent="0.25">
      <c r="A118" s="402"/>
      <c r="B118" s="289" t="s">
        <v>132</v>
      </c>
      <c r="C118" s="290" t="s">
        <v>133</v>
      </c>
      <c r="D118" s="291" t="s">
        <v>49</v>
      </c>
      <c r="E118" s="324">
        <v>0.17699999999999999</v>
      </c>
      <c r="F118" s="152">
        <f>F113*E118</f>
        <v>1.4797199999999999</v>
      </c>
      <c r="G118" s="372"/>
      <c r="H118" s="91">
        <f t="shared" si="22"/>
        <v>0</v>
      </c>
      <c r="I118" s="141"/>
      <c r="J118" s="91"/>
      <c r="K118" s="140"/>
      <c r="L118" s="91"/>
      <c r="M118" s="91">
        <f t="shared" si="23"/>
        <v>0</v>
      </c>
    </row>
    <row r="119" spans="1:13" ht="15.75" x14ac:dyDescent="0.25">
      <c r="A119" s="403"/>
      <c r="B119" s="292"/>
      <c r="C119" s="127" t="s">
        <v>21</v>
      </c>
      <c r="D119" s="56" t="s">
        <v>20</v>
      </c>
      <c r="E119" s="295">
        <v>5.28E-2</v>
      </c>
      <c r="F119" s="79">
        <f>F113*E119</f>
        <v>0.44140799999999997</v>
      </c>
      <c r="G119" s="367"/>
      <c r="H119" s="79">
        <f>G119*F119</f>
        <v>0</v>
      </c>
      <c r="I119" s="80"/>
      <c r="J119" s="79"/>
      <c r="K119" s="80"/>
      <c r="L119" s="79"/>
      <c r="M119" s="79">
        <f>G119*F119</f>
        <v>0</v>
      </c>
    </row>
    <row r="120" spans="1:13" x14ac:dyDescent="0.25">
      <c r="A120" s="209"/>
      <c r="B120" s="209"/>
      <c r="C120" s="210" t="s">
        <v>134</v>
      </c>
      <c r="D120" s="209"/>
      <c r="E120" s="209"/>
      <c r="F120" s="209"/>
      <c r="G120" s="209"/>
      <c r="H120" s="192">
        <f>SUM(H94:H119)</f>
        <v>0</v>
      </c>
      <c r="I120" s="209"/>
      <c r="J120" s="192">
        <f>SUM(J94:J119)</f>
        <v>0</v>
      </c>
      <c r="K120" s="209"/>
      <c r="L120" s="192">
        <f>SUM(L94:L119)</f>
        <v>0</v>
      </c>
      <c r="M120" s="192">
        <f>SUM(M94:M119)</f>
        <v>0</v>
      </c>
    </row>
    <row r="121" spans="1:13" ht="18" x14ac:dyDescent="0.25">
      <c r="A121" s="181"/>
      <c r="B121" s="404" t="s">
        <v>149</v>
      </c>
      <c r="C121" s="404"/>
      <c r="D121" s="404"/>
      <c r="E121" s="404"/>
      <c r="F121" s="182"/>
      <c r="G121" s="183"/>
      <c r="H121" s="184"/>
      <c r="I121" s="185"/>
      <c r="J121" s="184"/>
      <c r="K121" s="183"/>
      <c r="L121" s="184"/>
      <c r="M121" s="186"/>
    </row>
    <row r="122" spans="1:13" ht="63" x14ac:dyDescent="0.25">
      <c r="A122" s="401">
        <v>1</v>
      </c>
      <c r="B122" s="75" t="s">
        <v>281</v>
      </c>
      <c r="C122" s="75" t="s">
        <v>103</v>
      </c>
      <c r="D122" s="77" t="s">
        <v>1</v>
      </c>
      <c r="E122" s="78"/>
      <c r="F122" s="268">
        <v>0.16950000000000001</v>
      </c>
      <c r="G122" s="79"/>
      <c r="H122" s="78"/>
      <c r="I122" s="80"/>
      <c r="J122" s="81"/>
      <c r="K122" s="80"/>
      <c r="L122" s="81"/>
      <c r="M122" s="79"/>
    </row>
    <row r="123" spans="1:13" ht="15.75" x14ac:dyDescent="0.25">
      <c r="A123" s="402"/>
      <c r="B123" s="80"/>
      <c r="C123" s="125" t="s">
        <v>17</v>
      </c>
      <c r="D123" s="34" t="s">
        <v>18</v>
      </c>
      <c r="E123" s="80">
        <v>64.56</v>
      </c>
      <c r="F123" s="160">
        <f>E123*F122</f>
        <v>10.942920000000001</v>
      </c>
      <c r="G123" s="79"/>
      <c r="H123" s="82"/>
      <c r="I123" s="366"/>
      <c r="J123" s="79">
        <f>F123*I123</f>
        <v>0</v>
      </c>
      <c r="K123" s="80"/>
      <c r="L123" s="80"/>
      <c r="M123" s="79">
        <f>H123+J123+L123</f>
        <v>0</v>
      </c>
    </row>
    <row r="124" spans="1:13" ht="15.75" x14ac:dyDescent="0.25">
      <c r="A124" s="402"/>
      <c r="B124" s="165" t="s">
        <v>282</v>
      </c>
      <c r="C124" s="84" t="s">
        <v>105</v>
      </c>
      <c r="D124" s="34" t="s">
        <v>106</v>
      </c>
      <c r="E124" s="80">
        <v>0.42</v>
      </c>
      <c r="F124" s="160">
        <f>F122*E124</f>
        <v>7.1190000000000003E-2</v>
      </c>
      <c r="G124" s="80"/>
      <c r="H124" s="78"/>
      <c r="I124" s="80"/>
      <c r="J124" s="79"/>
      <c r="K124" s="367"/>
      <c r="L124" s="79">
        <f>F124*K124</f>
        <v>0</v>
      </c>
      <c r="M124" s="79">
        <f>H124+J124+L124</f>
        <v>0</v>
      </c>
    </row>
    <row r="125" spans="1:13" ht="15.75" x14ac:dyDescent="0.25">
      <c r="A125" s="402"/>
      <c r="B125" s="80"/>
      <c r="C125" s="84" t="s">
        <v>107</v>
      </c>
      <c r="D125" s="56" t="s">
        <v>20</v>
      </c>
      <c r="E125" s="80">
        <v>22.08</v>
      </c>
      <c r="F125" s="160">
        <f>E125*F122</f>
        <v>3.7425600000000001</v>
      </c>
      <c r="G125" s="79"/>
      <c r="H125" s="80"/>
      <c r="I125" s="80"/>
      <c r="J125" s="80"/>
      <c r="K125" s="367"/>
      <c r="L125" s="79">
        <f>K125*F125</f>
        <v>0</v>
      </c>
      <c r="M125" s="79">
        <f>H125+J125+L125</f>
        <v>0</v>
      </c>
    </row>
    <row r="126" spans="1:13" ht="31.5" x14ac:dyDescent="0.25">
      <c r="A126" s="402"/>
      <c r="B126" s="80" t="s">
        <v>251</v>
      </c>
      <c r="C126" s="84" t="s">
        <v>113</v>
      </c>
      <c r="D126" s="85" t="s">
        <v>110</v>
      </c>
      <c r="E126" s="80" t="s">
        <v>111</v>
      </c>
      <c r="F126" s="160">
        <v>30</v>
      </c>
      <c r="G126" s="368"/>
      <c r="H126" s="80">
        <f t="shared" ref="H126:H127" si="24">G126*F126</f>
        <v>0</v>
      </c>
      <c r="I126" s="80"/>
      <c r="J126" s="80"/>
      <c r="K126" s="80"/>
      <c r="L126" s="80"/>
      <c r="M126" s="79">
        <f t="shared" ref="M126:M128" si="25">H126+J126+L126</f>
        <v>0</v>
      </c>
    </row>
    <row r="127" spans="1:13" ht="15.75" x14ac:dyDescent="0.25">
      <c r="A127" s="402"/>
      <c r="B127" s="80" t="s">
        <v>283</v>
      </c>
      <c r="C127" s="84" t="s">
        <v>253</v>
      </c>
      <c r="D127" s="56" t="s">
        <v>49</v>
      </c>
      <c r="E127" s="80">
        <v>24.4</v>
      </c>
      <c r="F127" s="160">
        <f>F122*E127</f>
        <v>4.1357999999999997</v>
      </c>
      <c r="G127" s="368"/>
      <c r="H127" s="79">
        <f t="shared" si="24"/>
        <v>0</v>
      </c>
      <c r="I127" s="80"/>
      <c r="J127" s="80"/>
      <c r="K127" s="80"/>
      <c r="L127" s="80"/>
      <c r="M127" s="79">
        <f t="shared" si="25"/>
        <v>0</v>
      </c>
    </row>
    <row r="128" spans="1:13" ht="15.75" x14ac:dyDescent="0.25">
      <c r="A128" s="403"/>
      <c r="B128" s="80"/>
      <c r="C128" s="127" t="s">
        <v>21</v>
      </c>
      <c r="D128" s="56" t="s">
        <v>20</v>
      </c>
      <c r="E128" s="80">
        <v>2.78</v>
      </c>
      <c r="F128" s="160">
        <f>E128*F122</f>
        <v>0.47121000000000002</v>
      </c>
      <c r="G128" s="368"/>
      <c r="H128" s="79">
        <f>G128*F128</f>
        <v>0</v>
      </c>
      <c r="I128" s="80"/>
      <c r="J128" s="80"/>
      <c r="K128" s="80"/>
      <c r="L128" s="80"/>
      <c r="M128" s="79">
        <f t="shared" si="25"/>
        <v>0</v>
      </c>
    </row>
    <row r="129" spans="1:13" ht="47.25" x14ac:dyDescent="0.25">
      <c r="A129" s="401">
        <v>2</v>
      </c>
      <c r="B129" s="164" t="s">
        <v>254</v>
      </c>
      <c r="C129" s="219" t="s">
        <v>117</v>
      </c>
      <c r="D129" s="80" t="s">
        <v>118</v>
      </c>
      <c r="E129" s="70"/>
      <c r="F129" s="162">
        <f>(30*0.24)/100</f>
        <v>7.1999999999999995E-2</v>
      </c>
      <c r="G129" s="129"/>
      <c r="H129" s="129"/>
      <c r="I129" s="129"/>
      <c r="J129" s="129"/>
      <c r="K129" s="129"/>
      <c r="L129" s="129"/>
      <c r="M129" s="130"/>
    </row>
    <row r="130" spans="1:13" ht="15.75" x14ac:dyDescent="0.25">
      <c r="A130" s="402"/>
      <c r="B130" s="72"/>
      <c r="C130" s="125" t="s">
        <v>17</v>
      </c>
      <c r="D130" s="34" t="s">
        <v>18</v>
      </c>
      <c r="E130" s="80">
        <v>81.599999999999994</v>
      </c>
      <c r="F130" s="79">
        <f>F129*E130</f>
        <v>5.8751999999999995</v>
      </c>
      <c r="G130" s="79"/>
      <c r="H130" s="82"/>
      <c r="I130" s="366"/>
      <c r="J130" s="79">
        <f>F130*I130</f>
        <v>0</v>
      </c>
      <c r="K130" s="80"/>
      <c r="L130" s="80"/>
      <c r="M130" s="79">
        <f>H130+J130+L130</f>
        <v>0</v>
      </c>
    </row>
    <row r="131" spans="1:13" ht="15.75" x14ac:dyDescent="0.25">
      <c r="A131" s="402"/>
      <c r="B131" s="72"/>
      <c r="C131" s="84" t="s">
        <v>107</v>
      </c>
      <c r="D131" s="80" t="s">
        <v>119</v>
      </c>
      <c r="E131" s="29">
        <v>3.5999999999999997E-2</v>
      </c>
      <c r="F131" s="28">
        <f>F129*E131</f>
        <v>2.5919999999999997E-3</v>
      </c>
      <c r="G131" s="131"/>
      <c r="H131" s="131"/>
      <c r="I131" s="131"/>
      <c r="J131" s="131"/>
      <c r="K131" s="369"/>
      <c r="L131" s="131">
        <f>F131*K131</f>
        <v>0</v>
      </c>
      <c r="M131" s="131">
        <f t="shared" ref="M131:M133" si="26">L131+J131+H131</f>
        <v>0</v>
      </c>
    </row>
    <row r="132" spans="1:13" ht="16.5" x14ac:dyDescent="0.25">
      <c r="A132" s="402"/>
      <c r="B132" s="126" t="s">
        <v>120</v>
      </c>
      <c r="C132" s="84" t="s">
        <v>121</v>
      </c>
      <c r="D132" s="80" t="s">
        <v>122</v>
      </c>
      <c r="E132" s="28">
        <v>25.3</v>
      </c>
      <c r="F132" s="28">
        <f>F129*E132</f>
        <v>1.8215999999999999</v>
      </c>
      <c r="G132" s="369"/>
      <c r="H132" s="131">
        <f>F132*G132</f>
        <v>0</v>
      </c>
      <c r="I132" s="131"/>
      <c r="J132" s="131"/>
      <c r="K132" s="131"/>
      <c r="L132" s="131"/>
      <c r="M132" s="131">
        <f t="shared" si="26"/>
        <v>0</v>
      </c>
    </row>
    <row r="133" spans="1:13" ht="16.5" x14ac:dyDescent="0.25">
      <c r="A133" s="402"/>
      <c r="B133" s="126" t="s">
        <v>123</v>
      </c>
      <c r="C133" s="84" t="s">
        <v>124</v>
      </c>
      <c r="D133" s="80" t="s">
        <v>122</v>
      </c>
      <c r="E133" s="28">
        <v>2.7</v>
      </c>
      <c r="F133" s="28">
        <f>F129*E133</f>
        <v>0.19439999999999999</v>
      </c>
      <c r="G133" s="369"/>
      <c r="H133" s="131">
        <f>F133*G133</f>
        <v>0</v>
      </c>
      <c r="I133" s="131"/>
      <c r="J133" s="131"/>
      <c r="K133" s="131"/>
      <c r="L133" s="131"/>
      <c r="M133" s="131">
        <f t="shared" si="26"/>
        <v>0</v>
      </c>
    </row>
    <row r="134" spans="1:13" ht="16.5" x14ac:dyDescent="0.25">
      <c r="A134" s="403"/>
      <c r="B134" s="126"/>
      <c r="C134" s="127" t="s">
        <v>21</v>
      </c>
      <c r="D134" s="56" t="s">
        <v>20</v>
      </c>
      <c r="E134" s="80">
        <v>0.19</v>
      </c>
      <c r="F134" s="79">
        <f>F129*E134</f>
        <v>1.3679999999999999E-2</v>
      </c>
      <c r="G134" s="367"/>
      <c r="H134" s="79">
        <f>G134*F134</f>
        <v>0</v>
      </c>
      <c r="I134" s="80"/>
      <c r="J134" s="79"/>
      <c r="K134" s="80"/>
      <c r="L134" s="79"/>
      <c r="M134" s="79">
        <f>G134*F134</f>
        <v>0</v>
      </c>
    </row>
    <row r="135" spans="1:13" ht="40.5" x14ac:dyDescent="0.25">
      <c r="A135" s="401">
        <v>3</v>
      </c>
      <c r="B135" s="74" t="s">
        <v>255</v>
      </c>
      <c r="C135" s="220" t="s">
        <v>125</v>
      </c>
      <c r="D135" s="133" t="s">
        <v>122</v>
      </c>
      <c r="E135" s="134"/>
      <c r="F135" s="135">
        <v>32.700000000000003</v>
      </c>
      <c r="G135" s="136"/>
      <c r="H135" s="137"/>
      <c r="I135" s="136"/>
      <c r="J135" s="138"/>
      <c r="K135" s="136"/>
      <c r="L135" s="138"/>
      <c r="M135" s="138"/>
    </row>
    <row r="136" spans="1:13" x14ac:dyDescent="0.25">
      <c r="A136" s="402"/>
      <c r="B136" s="74"/>
      <c r="C136" s="125" t="s">
        <v>17</v>
      </c>
      <c r="D136" s="34" t="s">
        <v>18</v>
      </c>
      <c r="E136" s="316">
        <v>2.521E-2</v>
      </c>
      <c r="F136" s="139">
        <f>E136*F135</f>
        <v>0.82436700000000007</v>
      </c>
      <c r="G136" s="140"/>
      <c r="H136" s="91"/>
      <c r="I136" s="370"/>
      <c r="J136" s="91">
        <f>F136*I136</f>
        <v>0</v>
      </c>
      <c r="K136" s="140"/>
      <c r="L136" s="91"/>
      <c r="M136" s="91">
        <f>H136+J136+L136</f>
        <v>0</v>
      </c>
    </row>
    <row r="137" spans="1:13" ht="15.75" x14ac:dyDescent="0.25">
      <c r="A137" s="402"/>
      <c r="B137" s="74"/>
      <c r="C137" s="84" t="s">
        <v>107</v>
      </c>
      <c r="D137" s="80" t="s">
        <v>119</v>
      </c>
      <c r="E137" s="316">
        <v>1.6000000000000001E-3</v>
      </c>
      <c r="F137" s="139">
        <f>F135*E137</f>
        <v>5.2320000000000005E-2</v>
      </c>
      <c r="G137" s="140"/>
      <c r="H137" s="91"/>
      <c r="I137" s="141"/>
      <c r="J137" s="91"/>
      <c r="K137" s="371"/>
      <c r="L137" s="91">
        <f>F137*K137</f>
        <v>0</v>
      </c>
      <c r="M137" s="91">
        <f>H137+J137+L137</f>
        <v>0</v>
      </c>
    </row>
    <row r="138" spans="1:13" x14ac:dyDescent="0.25">
      <c r="A138" s="402"/>
      <c r="B138" s="94" t="s">
        <v>256</v>
      </c>
      <c r="C138" s="142" t="s">
        <v>63</v>
      </c>
      <c r="D138" s="27" t="s">
        <v>49</v>
      </c>
      <c r="E138" s="68" t="s">
        <v>111</v>
      </c>
      <c r="F138" s="28">
        <v>9.5649999999999995</v>
      </c>
      <c r="G138" s="365"/>
      <c r="H138" s="69">
        <f t="shared" ref="H138:H140" si="27">F138*G138</f>
        <v>0</v>
      </c>
      <c r="I138" s="69"/>
      <c r="J138" s="69"/>
      <c r="K138" s="69"/>
      <c r="L138" s="69"/>
      <c r="M138" s="24">
        <f t="shared" ref="M138:M140" si="28">L138+J138+H138</f>
        <v>0</v>
      </c>
    </row>
    <row r="139" spans="1:13" x14ac:dyDescent="0.25">
      <c r="A139" s="402"/>
      <c r="B139" s="94" t="s">
        <v>257</v>
      </c>
      <c r="C139" s="94" t="s">
        <v>126</v>
      </c>
      <c r="D139" s="27" t="s">
        <v>49</v>
      </c>
      <c r="E139" s="68" t="s">
        <v>111</v>
      </c>
      <c r="F139" s="28">
        <v>19</v>
      </c>
      <c r="G139" s="365"/>
      <c r="H139" s="69">
        <f t="shared" si="27"/>
        <v>0</v>
      </c>
      <c r="I139" s="69"/>
      <c r="J139" s="69"/>
      <c r="K139" s="69"/>
      <c r="L139" s="69"/>
      <c r="M139" s="24">
        <f t="shared" si="28"/>
        <v>0</v>
      </c>
    </row>
    <row r="140" spans="1:13" x14ac:dyDescent="0.25">
      <c r="A140" s="403"/>
      <c r="B140" s="94" t="s">
        <v>258</v>
      </c>
      <c r="C140" s="94" t="s">
        <v>127</v>
      </c>
      <c r="D140" s="27" t="s">
        <v>49</v>
      </c>
      <c r="E140" s="68" t="s">
        <v>111</v>
      </c>
      <c r="F140" s="28">
        <v>4.0999999999999996</v>
      </c>
      <c r="G140" s="365"/>
      <c r="H140" s="69">
        <f t="shared" si="27"/>
        <v>0</v>
      </c>
      <c r="I140" s="69"/>
      <c r="J140" s="69"/>
      <c r="K140" s="69"/>
      <c r="L140" s="69"/>
      <c r="M140" s="24">
        <f t="shared" si="28"/>
        <v>0</v>
      </c>
    </row>
    <row r="141" spans="1:13" ht="63" x14ac:dyDescent="0.25">
      <c r="A141" s="401">
        <v>4</v>
      </c>
      <c r="B141" s="143" t="s">
        <v>259</v>
      </c>
      <c r="C141" s="219" t="s">
        <v>128</v>
      </c>
      <c r="D141" s="133" t="s">
        <v>136</v>
      </c>
      <c r="E141" s="144"/>
      <c r="F141" s="145">
        <f>2.7*1.1</f>
        <v>2.9700000000000006</v>
      </c>
      <c r="G141" s="144"/>
      <c r="H141" s="144"/>
      <c r="I141" s="144"/>
      <c r="J141" s="144"/>
      <c r="K141" s="144"/>
      <c r="L141" s="144"/>
      <c r="M141" s="154"/>
    </row>
    <row r="142" spans="1:13" ht="15.75" x14ac:dyDescent="0.25">
      <c r="A142" s="402"/>
      <c r="B142" s="146"/>
      <c r="C142" s="147" t="s">
        <v>17</v>
      </c>
      <c r="D142" s="34" t="s">
        <v>18</v>
      </c>
      <c r="E142" s="214">
        <v>0.3024</v>
      </c>
      <c r="F142" s="79">
        <f>F141*E142</f>
        <v>0.89812800000000015</v>
      </c>
      <c r="G142" s="79"/>
      <c r="H142" s="82"/>
      <c r="I142" s="366"/>
      <c r="J142" s="79">
        <f>F142*I142</f>
        <v>0</v>
      </c>
      <c r="K142" s="80"/>
      <c r="L142" s="80"/>
      <c r="M142" s="79">
        <f>H142+J142+L142</f>
        <v>0</v>
      </c>
    </row>
    <row r="143" spans="1:13" ht="15.75" x14ac:dyDescent="0.25">
      <c r="A143" s="402"/>
      <c r="B143" s="148"/>
      <c r="C143" s="149" t="s">
        <v>107</v>
      </c>
      <c r="D143" s="80" t="s">
        <v>119</v>
      </c>
      <c r="E143" s="88">
        <v>6.4000000000000001E-2</v>
      </c>
      <c r="F143" s="139">
        <f>F141*E143</f>
        <v>0.19008000000000005</v>
      </c>
      <c r="G143" s="140"/>
      <c r="H143" s="91"/>
      <c r="I143" s="141"/>
      <c r="J143" s="91"/>
      <c r="K143" s="371"/>
      <c r="L143" s="91">
        <f>F143*K143</f>
        <v>0</v>
      </c>
      <c r="M143" s="91">
        <f>H143+J143+L143</f>
        <v>0</v>
      </c>
    </row>
    <row r="144" spans="1:13" ht="27" x14ac:dyDescent="0.25">
      <c r="A144" s="402"/>
      <c r="B144" s="150" t="s">
        <v>129</v>
      </c>
      <c r="C144" s="151" t="s">
        <v>130</v>
      </c>
      <c r="D144" s="150" t="s">
        <v>137</v>
      </c>
      <c r="E144" s="150" t="s">
        <v>111</v>
      </c>
      <c r="F144" s="155">
        <v>0.21</v>
      </c>
      <c r="G144" s="370"/>
      <c r="H144" s="91">
        <f t="shared" ref="H144:H146" si="29">F144*G144</f>
        <v>0</v>
      </c>
      <c r="I144" s="141"/>
      <c r="J144" s="91"/>
      <c r="K144" s="140"/>
      <c r="L144" s="91"/>
      <c r="M144" s="91">
        <f t="shared" ref="M144:M146" si="30">H144+J144+L144</f>
        <v>0</v>
      </c>
    </row>
    <row r="145" spans="1:13" ht="15.75" x14ac:dyDescent="0.25">
      <c r="A145" s="402"/>
      <c r="B145" s="150"/>
      <c r="C145" s="151" t="s">
        <v>131</v>
      </c>
      <c r="D145" s="150" t="s">
        <v>137</v>
      </c>
      <c r="E145" s="150"/>
      <c r="F145" s="152">
        <f>F144*0.3</f>
        <v>6.3E-2</v>
      </c>
      <c r="G145" s="370"/>
      <c r="H145" s="91">
        <f t="shared" si="29"/>
        <v>0</v>
      </c>
      <c r="I145" s="141"/>
      <c r="J145" s="91"/>
      <c r="K145" s="140"/>
      <c r="L145" s="91"/>
      <c r="M145" s="91">
        <f t="shared" si="30"/>
        <v>0</v>
      </c>
    </row>
    <row r="146" spans="1:13" x14ac:dyDescent="0.25">
      <c r="A146" s="402"/>
      <c r="B146" s="153" t="s">
        <v>132</v>
      </c>
      <c r="C146" s="151" t="s">
        <v>133</v>
      </c>
      <c r="D146" s="150" t="s">
        <v>49</v>
      </c>
      <c r="E146" s="150">
        <v>0.17699999999999999</v>
      </c>
      <c r="F146" s="152">
        <f>F141*E146</f>
        <v>0.5256900000000001</v>
      </c>
      <c r="G146" s="372"/>
      <c r="H146" s="91">
        <f t="shared" si="29"/>
        <v>0</v>
      </c>
      <c r="I146" s="141"/>
      <c r="J146" s="91"/>
      <c r="K146" s="140"/>
      <c r="L146" s="91"/>
      <c r="M146" s="91">
        <f t="shared" si="30"/>
        <v>0</v>
      </c>
    </row>
    <row r="147" spans="1:13" ht="15.75" x14ac:dyDescent="0.25">
      <c r="A147" s="402"/>
      <c r="B147" s="150"/>
      <c r="C147" s="127" t="s">
        <v>21</v>
      </c>
      <c r="D147" s="56" t="s">
        <v>20</v>
      </c>
      <c r="E147" s="214">
        <v>5.28E-2</v>
      </c>
      <c r="F147" s="79">
        <f>F141*E147</f>
        <v>0.15681600000000004</v>
      </c>
      <c r="G147" s="367"/>
      <c r="H147" s="79">
        <f>G147*F147</f>
        <v>0</v>
      </c>
      <c r="I147" s="80"/>
      <c r="J147" s="79"/>
      <c r="K147" s="80"/>
      <c r="L147" s="79"/>
      <c r="M147" s="79">
        <f>G147*F147</f>
        <v>0</v>
      </c>
    </row>
    <row r="148" spans="1:13" x14ac:dyDescent="0.25">
      <c r="A148" s="189"/>
      <c r="B148" s="190"/>
      <c r="C148" s="119" t="s">
        <v>140</v>
      </c>
      <c r="D148" s="190"/>
      <c r="E148" s="190"/>
      <c r="F148" s="190"/>
      <c r="G148" s="190"/>
      <c r="H148" s="192">
        <f>SUM(H123:H147)</f>
        <v>0</v>
      </c>
      <c r="I148" s="333"/>
      <c r="J148" s="192">
        <f>SUM(J123:J147)</f>
        <v>0</v>
      </c>
      <c r="K148" s="333"/>
      <c r="L148" s="192">
        <f>SUM(L123:L147)</f>
        <v>0</v>
      </c>
      <c r="M148" s="192">
        <f>SUM(M123:M147)</f>
        <v>0</v>
      </c>
    </row>
    <row r="149" spans="1:13" x14ac:dyDescent="0.25">
      <c r="A149" s="117"/>
      <c r="B149" s="118"/>
      <c r="C149" s="119" t="s">
        <v>141</v>
      </c>
      <c r="D149" s="120"/>
      <c r="E149" s="120"/>
      <c r="F149" s="121"/>
      <c r="G149" s="122"/>
      <c r="H149" s="205">
        <f>H120+H91+H148</f>
        <v>0</v>
      </c>
      <c r="I149" s="205"/>
      <c r="J149" s="205">
        <f>J120+J91+J148</f>
        <v>0</v>
      </c>
      <c r="K149" s="205"/>
      <c r="L149" s="205">
        <f>L120+L91+L148</f>
        <v>0</v>
      </c>
      <c r="M149" s="205">
        <f>M120+M91+M148</f>
        <v>0</v>
      </c>
    </row>
    <row r="150" spans="1:13" ht="30" x14ac:dyDescent="0.25">
      <c r="A150" s="317"/>
      <c r="B150" s="318"/>
      <c r="C150" s="31" t="s">
        <v>260</v>
      </c>
      <c r="D150" s="26"/>
      <c r="E150" s="26"/>
      <c r="F150" s="28"/>
      <c r="G150" s="87"/>
      <c r="H150" s="319">
        <f>H149-H151</f>
        <v>0</v>
      </c>
      <c r="I150" s="319"/>
      <c r="J150" s="319">
        <f t="shared" ref="J150:L150" si="31">J149-J151</f>
        <v>0</v>
      </c>
      <c r="K150" s="319"/>
      <c r="L150" s="319">
        <f t="shared" si="31"/>
        <v>0</v>
      </c>
      <c r="M150" s="319">
        <f>L150+J150+H150</f>
        <v>0</v>
      </c>
    </row>
    <row r="151" spans="1:13" ht="30" x14ac:dyDescent="0.25">
      <c r="A151" s="317"/>
      <c r="B151" s="318"/>
      <c r="C151" s="31" t="s">
        <v>261</v>
      </c>
      <c r="D151" s="26"/>
      <c r="E151" s="26"/>
      <c r="F151" s="28"/>
      <c r="G151" s="87"/>
      <c r="H151" s="422"/>
      <c r="I151" s="319"/>
      <c r="J151" s="422"/>
      <c r="K151" s="319"/>
      <c r="L151" s="422"/>
      <c r="M151" s="319">
        <f>L151+J151+H151</f>
        <v>0</v>
      </c>
    </row>
    <row r="152" spans="1:13" ht="30" x14ac:dyDescent="0.25">
      <c r="A152" s="86"/>
      <c r="B152" s="89"/>
      <c r="C152" s="95" t="s">
        <v>84</v>
      </c>
      <c r="D152" s="90"/>
      <c r="E152" s="90"/>
      <c r="F152" s="90">
        <v>0.04</v>
      </c>
      <c r="G152" s="87"/>
      <c r="H152" s="91"/>
      <c r="I152" s="88"/>
      <c r="J152" s="91"/>
      <c r="K152" s="87"/>
      <c r="L152" s="91"/>
      <c r="M152" s="156">
        <f>F152*H149</f>
        <v>0</v>
      </c>
    </row>
    <row r="153" spans="1:13" x14ac:dyDescent="0.25">
      <c r="A153" s="86"/>
      <c r="B153" s="92"/>
      <c r="C153" s="9" t="s">
        <v>11</v>
      </c>
      <c r="D153" s="93"/>
      <c r="E153" s="93"/>
      <c r="F153" s="90"/>
      <c r="G153" s="87"/>
      <c r="H153" s="91"/>
      <c r="I153" s="88"/>
      <c r="J153" s="91"/>
      <c r="K153" s="87"/>
      <c r="L153" s="91"/>
      <c r="M153" s="208">
        <f>M152+M149</f>
        <v>0</v>
      </c>
    </row>
    <row r="154" spans="1:13" ht="30" x14ac:dyDescent="0.25">
      <c r="A154" s="86"/>
      <c r="B154" s="92"/>
      <c r="C154" s="95" t="s">
        <v>262</v>
      </c>
      <c r="D154" s="93"/>
      <c r="E154" s="93"/>
      <c r="F154" s="90">
        <v>0.1</v>
      </c>
      <c r="G154" s="87"/>
      <c r="H154" s="91"/>
      <c r="I154" s="88"/>
      <c r="J154" s="91"/>
      <c r="K154" s="87"/>
      <c r="L154" s="91"/>
      <c r="M154" s="156">
        <f>M150*F154</f>
        <v>0</v>
      </c>
    </row>
    <row r="155" spans="1:13" x14ac:dyDescent="0.25">
      <c r="A155" s="86"/>
      <c r="B155" s="94"/>
      <c r="C155" s="95" t="s">
        <v>85</v>
      </c>
      <c r="D155" s="90"/>
      <c r="E155" s="90"/>
      <c r="F155" s="90">
        <v>0.08</v>
      </c>
      <c r="G155" s="94"/>
      <c r="H155" s="94"/>
      <c r="I155" s="94"/>
      <c r="J155" s="94"/>
      <c r="K155" s="94"/>
      <c r="L155" s="94"/>
      <c r="M155" s="157">
        <f>M151*F155</f>
        <v>0</v>
      </c>
    </row>
    <row r="156" spans="1:13" x14ac:dyDescent="0.25">
      <c r="A156" s="86"/>
      <c r="B156" s="94"/>
      <c r="C156" s="9" t="s">
        <v>11</v>
      </c>
      <c r="D156" s="93"/>
      <c r="E156" s="93"/>
      <c r="F156" s="90"/>
      <c r="G156" s="94"/>
      <c r="H156" s="94"/>
      <c r="I156" s="94"/>
      <c r="J156" s="94"/>
      <c r="K156" s="94"/>
      <c r="L156" s="94"/>
      <c r="M156" s="96">
        <f>SUM(M153:M155)</f>
        <v>0</v>
      </c>
    </row>
    <row r="157" spans="1:13" x14ac:dyDescent="0.25">
      <c r="A157" s="86"/>
      <c r="B157" s="94"/>
      <c r="C157" s="95" t="s">
        <v>86</v>
      </c>
      <c r="D157" s="90"/>
      <c r="E157" s="90"/>
      <c r="F157" s="90">
        <v>0.08</v>
      </c>
      <c r="G157" s="94"/>
      <c r="H157" s="94"/>
      <c r="I157" s="94"/>
      <c r="J157" s="94"/>
      <c r="K157" s="94"/>
      <c r="L157" s="94"/>
      <c r="M157" s="157">
        <f>M156*F157</f>
        <v>0</v>
      </c>
    </row>
    <row r="158" spans="1:13" x14ac:dyDescent="0.25">
      <c r="A158" s="86"/>
      <c r="B158" s="94"/>
      <c r="C158" s="9" t="s">
        <v>11</v>
      </c>
      <c r="D158" s="93"/>
      <c r="E158" s="93"/>
      <c r="F158" s="90"/>
      <c r="G158" s="94"/>
      <c r="H158" s="94"/>
      <c r="I158" s="94"/>
      <c r="J158" s="94"/>
      <c r="K158" s="94"/>
      <c r="L158" s="94"/>
      <c r="M158" s="96">
        <f>M156+M157</f>
        <v>0</v>
      </c>
    </row>
    <row r="159" spans="1:13" x14ac:dyDescent="0.25">
      <c r="M159" s="97"/>
    </row>
    <row r="160" spans="1:13" ht="15.75" x14ac:dyDescent="0.25">
      <c r="C160" s="257"/>
      <c r="D160" s="374"/>
      <c r="E160" s="374"/>
      <c r="F160" s="374"/>
      <c r="M160" s="97"/>
    </row>
  </sheetData>
  <mergeCells count="46">
    <mergeCell ref="D160:F160"/>
    <mergeCell ref="B92:E92"/>
    <mergeCell ref="A93:A100"/>
    <mergeCell ref="A101:A106"/>
    <mergeCell ref="A107:A112"/>
    <mergeCell ref="A113:A119"/>
    <mergeCell ref="A141:A147"/>
    <mergeCell ref="B121:E121"/>
    <mergeCell ref="A1:M1"/>
    <mergeCell ref="A2:M2"/>
    <mergeCell ref="A3:M3"/>
    <mergeCell ref="A4:M4"/>
    <mergeCell ref="M5:M6"/>
    <mergeCell ref="E5:F5"/>
    <mergeCell ref="G5:H5"/>
    <mergeCell ref="I5:J5"/>
    <mergeCell ref="K5:L5"/>
    <mergeCell ref="A9:A11"/>
    <mergeCell ref="A5:A6"/>
    <mergeCell ref="B5:B6"/>
    <mergeCell ref="C5:C6"/>
    <mergeCell ref="D5:D6"/>
    <mergeCell ref="B8:E8"/>
    <mergeCell ref="A54:A59"/>
    <mergeCell ref="A15:A16"/>
    <mergeCell ref="A22:A23"/>
    <mergeCell ref="A27:A28"/>
    <mergeCell ref="A29:A30"/>
    <mergeCell ref="A31:A32"/>
    <mergeCell ref="A51:A53"/>
    <mergeCell ref="A35:A38"/>
    <mergeCell ref="A39:A50"/>
    <mergeCell ref="A12:A14"/>
    <mergeCell ref="A17:A18"/>
    <mergeCell ref="A19:A21"/>
    <mergeCell ref="A24:A26"/>
    <mergeCell ref="A33:A34"/>
    <mergeCell ref="A60:A62"/>
    <mergeCell ref="A63:A66"/>
    <mergeCell ref="A122:A128"/>
    <mergeCell ref="A129:A134"/>
    <mergeCell ref="A135:A140"/>
    <mergeCell ref="A87:A90"/>
    <mergeCell ref="A67:A74"/>
    <mergeCell ref="A75:A81"/>
    <mergeCell ref="A82:A86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8"/>
  <sheetViews>
    <sheetView view="pageBreakPreview" topLeftCell="A103" zoomScaleNormal="100" zoomScaleSheetLayoutView="100" workbookViewId="0">
      <selection activeCell="L109" activeCellId="2" sqref="H109 J109 L109"/>
    </sheetView>
  </sheetViews>
  <sheetFormatPr defaultRowHeight="15" x14ac:dyDescent="0.25"/>
  <cols>
    <col min="1" max="1" width="3" bestFit="1" customWidth="1"/>
    <col min="2" max="2" width="9" customWidth="1"/>
    <col min="3" max="3" width="31.28515625" customWidth="1"/>
    <col min="4" max="4" width="8.28515625" customWidth="1"/>
    <col min="5" max="5" width="7.42578125" bestFit="1" customWidth="1"/>
    <col min="7" max="7" width="7.42578125" bestFit="1" customWidth="1"/>
    <col min="8" max="8" width="9.7109375" bestFit="1" customWidth="1"/>
    <col min="9" max="9" width="7.28515625" bestFit="1" customWidth="1"/>
    <col min="10" max="10" width="10.28515625" bestFit="1" customWidth="1"/>
    <col min="12" max="12" width="8" customWidth="1"/>
    <col min="13" max="13" width="11.42578125" customWidth="1"/>
  </cols>
  <sheetData>
    <row r="1" spans="1:13" ht="18" x14ac:dyDescent="0.25">
      <c r="A1" s="392" t="s">
        <v>2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</row>
    <row r="2" spans="1:13" ht="18" x14ac:dyDescent="0.25">
      <c r="A2" s="394" t="s">
        <v>177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</row>
    <row r="3" spans="1:13" ht="18" x14ac:dyDescent="0.25">
      <c r="A3" s="395" t="s">
        <v>217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</row>
    <row r="4" spans="1:13" ht="14.45" customHeight="1" x14ac:dyDescent="0.25">
      <c r="A4" s="408"/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</row>
    <row r="5" spans="1:13" x14ac:dyDescent="0.25">
      <c r="A5" s="396" t="s">
        <v>3</v>
      </c>
      <c r="B5" s="397" t="s">
        <v>4</v>
      </c>
      <c r="C5" s="397" t="s">
        <v>5</v>
      </c>
      <c r="D5" s="399" t="s">
        <v>6</v>
      </c>
      <c r="E5" s="399" t="s">
        <v>7</v>
      </c>
      <c r="F5" s="399"/>
      <c r="G5" s="398" t="s">
        <v>8</v>
      </c>
      <c r="H5" s="398"/>
      <c r="I5" s="400" t="s">
        <v>9</v>
      </c>
      <c r="J5" s="400"/>
      <c r="K5" s="397" t="s">
        <v>10</v>
      </c>
      <c r="L5" s="398"/>
      <c r="M5" s="398" t="s">
        <v>11</v>
      </c>
    </row>
    <row r="6" spans="1:13" ht="30" x14ac:dyDescent="0.25">
      <c r="A6" s="396"/>
      <c r="B6" s="397"/>
      <c r="C6" s="398"/>
      <c r="D6" s="399"/>
      <c r="E6" s="2" t="s">
        <v>12</v>
      </c>
      <c r="F6" s="3" t="s">
        <v>13</v>
      </c>
      <c r="G6" s="4" t="s">
        <v>14</v>
      </c>
      <c r="H6" s="5" t="s">
        <v>11</v>
      </c>
      <c r="I6" s="4" t="s">
        <v>14</v>
      </c>
      <c r="J6" s="5" t="s">
        <v>11</v>
      </c>
      <c r="K6" s="4" t="s">
        <v>14</v>
      </c>
      <c r="L6" s="5" t="s">
        <v>11</v>
      </c>
      <c r="M6" s="398"/>
    </row>
    <row r="7" spans="1:13" ht="15" customHeight="1" x14ac:dyDescent="0.25">
      <c r="A7" s="104">
        <v>1</v>
      </c>
      <c r="B7" s="105">
        <v>2</v>
      </c>
      <c r="C7" s="106">
        <v>3</v>
      </c>
      <c r="D7" s="105">
        <v>4</v>
      </c>
      <c r="E7" s="106">
        <v>5</v>
      </c>
      <c r="F7" s="105">
        <v>6</v>
      </c>
      <c r="G7" s="106">
        <v>7</v>
      </c>
      <c r="H7" s="105">
        <v>8</v>
      </c>
      <c r="I7" s="106">
        <v>9</v>
      </c>
      <c r="J7" s="105">
        <v>10</v>
      </c>
      <c r="K7" s="106">
        <v>11</v>
      </c>
      <c r="L7" s="105">
        <v>12</v>
      </c>
      <c r="M7" s="106">
        <v>13</v>
      </c>
    </row>
    <row r="8" spans="1:13" ht="15" customHeight="1" x14ac:dyDescent="0.25">
      <c r="A8" s="113"/>
      <c r="B8" s="404" t="s">
        <v>101</v>
      </c>
      <c r="C8" s="404"/>
      <c r="D8" s="404"/>
      <c r="E8" s="404"/>
      <c r="F8" s="114"/>
      <c r="G8" s="115"/>
      <c r="H8" s="114"/>
      <c r="I8" s="115"/>
      <c r="J8" s="114"/>
      <c r="K8" s="115"/>
      <c r="L8" s="114"/>
      <c r="M8" s="116"/>
    </row>
    <row r="9" spans="1:13" ht="45" x14ac:dyDescent="0.25">
      <c r="A9" s="406">
        <v>1</v>
      </c>
      <c r="B9" s="9" t="s">
        <v>224</v>
      </c>
      <c r="C9" s="10" t="s">
        <v>142</v>
      </c>
      <c r="D9" s="308" t="s">
        <v>16</v>
      </c>
      <c r="E9" s="308"/>
      <c r="F9" s="162">
        <v>3</v>
      </c>
      <c r="G9" s="11"/>
      <c r="H9" s="7"/>
      <c r="I9" s="8"/>
      <c r="J9" s="7"/>
      <c r="K9" s="8"/>
      <c r="L9" s="7"/>
      <c r="M9" s="11"/>
    </row>
    <row r="10" spans="1:13" x14ac:dyDescent="0.25">
      <c r="A10" s="405"/>
      <c r="B10" s="12"/>
      <c r="C10" s="13" t="s">
        <v>17</v>
      </c>
      <c r="D10" s="14" t="s">
        <v>18</v>
      </c>
      <c r="E10" s="15">
        <v>17.2</v>
      </c>
      <c r="F10" s="15">
        <f>F9*E10</f>
        <v>51.599999999999994</v>
      </c>
      <c r="G10" s="17"/>
      <c r="H10" s="18"/>
      <c r="I10" s="363"/>
      <c r="J10" s="18">
        <f>F10*I10</f>
        <v>0</v>
      </c>
      <c r="K10" s="18"/>
      <c r="L10" s="18"/>
      <c r="M10" s="24">
        <f t="shared" ref="M10:M67" si="0">L10+J10+H10</f>
        <v>0</v>
      </c>
    </row>
    <row r="11" spans="1:13" x14ac:dyDescent="0.25">
      <c r="A11" s="405"/>
      <c r="B11" s="12"/>
      <c r="C11" s="20" t="s">
        <v>19</v>
      </c>
      <c r="D11" s="21" t="s">
        <v>20</v>
      </c>
      <c r="E11" s="22">
        <v>1.0640000000000001</v>
      </c>
      <c r="F11" s="22">
        <f>F9*E11</f>
        <v>3.1920000000000002</v>
      </c>
      <c r="G11" s="24"/>
      <c r="H11" s="25"/>
      <c r="I11" s="25"/>
      <c r="J11" s="25"/>
      <c r="K11" s="363"/>
      <c r="L11" s="25">
        <f>F11*K11</f>
        <v>0</v>
      </c>
      <c r="M11" s="24">
        <f t="shared" si="0"/>
        <v>0</v>
      </c>
    </row>
    <row r="12" spans="1:13" ht="45" x14ac:dyDescent="0.25">
      <c r="A12" s="406">
        <v>2</v>
      </c>
      <c r="B12" s="9" t="s">
        <v>286</v>
      </c>
      <c r="C12" s="31" t="s">
        <v>25</v>
      </c>
      <c r="D12" s="30" t="s">
        <v>16</v>
      </c>
      <c r="E12" s="32"/>
      <c r="F12" s="32">
        <v>5</v>
      </c>
      <c r="G12" s="24"/>
      <c r="H12" s="25"/>
      <c r="I12" s="25"/>
      <c r="J12" s="25"/>
      <c r="K12" s="25"/>
      <c r="L12" s="25"/>
      <c r="M12" s="24"/>
    </row>
    <row r="13" spans="1:13" x14ac:dyDescent="0.25">
      <c r="A13" s="407"/>
      <c r="B13" s="33"/>
      <c r="C13" s="20" t="s">
        <v>17</v>
      </c>
      <c r="D13" s="34" t="s">
        <v>18</v>
      </c>
      <c r="E13" s="311">
        <v>2.472</v>
      </c>
      <c r="F13" s="15">
        <f>F12*E13</f>
        <v>12.36</v>
      </c>
      <c r="G13" s="17"/>
      <c r="H13" s="18"/>
      <c r="I13" s="363"/>
      <c r="J13" s="25">
        <f>F13*I13</f>
        <v>0</v>
      </c>
      <c r="K13" s="25"/>
      <c r="L13" s="25"/>
      <c r="M13" s="24">
        <f t="shared" si="0"/>
        <v>0</v>
      </c>
    </row>
    <row r="14" spans="1:13" ht="45" x14ac:dyDescent="0.25">
      <c r="A14" s="406">
        <v>3</v>
      </c>
      <c r="B14" s="9" t="s">
        <v>287</v>
      </c>
      <c r="C14" s="31" t="s">
        <v>87</v>
      </c>
      <c r="D14" s="30" t="s">
        <v>16</v>
      </c>
      <c r="E14" s="32"/>
      <c r="F14" s="98">
        <v>3</v>
      </c>
      <c r="G14" s="17"/>
      <c r="H14" s="18"/>
      <c r="I14" s="25"/>
      <c r="J14" s="25"/>
      <c r="K14" s="25"/>
      <c r="L14" s="25"/>
      <c r="M14" s="24"/>
    </row>
    <row r="15" spans="1:13" x14ac:dyDescent="0.25">
      <c r="A15" s="407"/>
      <c r="B15" s="33"/>
      <c r="C15" s="20" t="s">
        <v>17</v>
      </c>
      <c r="D15" s="34" t="s">
        <v>18</v>
      </c>
      <c r="E15" s="311">
        <v>3.5880000000000001</v>
      </c>
      <c r="F15" s="15">
        <f>F14*E15</f>
        <v>10.763999999999999</v>
      </c>
      <c r="G15" s="17"/>
      <c r="H15" s="18"/>
      <c r="I15" s="363"/>
      <c r="J15" s="25">
        <f>F15*I15</f>
        <v>0</v>
      </c>
      <c r="K15" s="25"/>
      <c r="L15" s="25"/>
      <c r="M15" s="24">
        <f t="shared" si="0"/>
        <v>0</v>
      </c>
    </row>
    <row r="16" spans="1:13" ht="30" x14ac:dyDescent="0.25">
      <c r="A16" s="386">
        <v>4</v>
      </c>
      <c r="B16" s="9" t="s">
        <v>267</v>
      </c>
      <c r="C16" s="31" t="s">
        <v>27</v>
      </c>
      <c r="D16" s="308" t="s">
        <v>28</v>
      </c>
      <c r="E16" s="39"/>
      <c r="F16" s="162">
        <v>5</v>
      </c>
      <c r="G16" s="17"/>
      <c r="H16" s="18"/>
      <c r="I16" s="25"/>
      <c r="J16" s="25"/>
      <c r="K16" s="25"/>
      <c r="L16" s="25"/>
      <c r="M16" s="24"/>
    </row>
    <row r="17" spans="1:13" x14ac:dyDescent="0.25">
      <c r="A17" s="388"/>
      <c r="B17" s="40"/>
      <c r="C17" s="20" t="s">
        <v>17</v>
      </c>
      <c r="D17" s="34" t="s">
        <v>18</v>
      </c>
      <c r="E17" s="311">
        <v>1.8480000000000001</v>
      </c>
      <c r="F17" s="100">
        <f>E17*F16</f>
        <v>9.24</v>
      </c>
      <c r="G17" s="17"/>
      <c r="H17" s="18"/>
      <c r="I17" s="363"/>
      <c r="J17" s="25">
        <f>F17*I17</f>
        <v>0</v>
      </c>
      <c r="K17" s="25"/>
      <c r="L17" s="25"/>
      <c r="M17" s="24">
        <f t="shared" si="0"/>
        <v>0</v>
      </c>
    </row>
    <row r="18" spans="1:13" ht="30" x14ac:dyDescent="0.25">
      <c r="A18" s="386">
        <v>5</v>
      </c>
      <c r="B18" s="9" t="s">
        <v>267</v>
      </c>
      <c r="C18" s="31" t="s">
        <v>29</v>
      </c>
      <c r="D18" s="308" t="s">
        <v>28</v>
      </c>
      <c r="E18" s="39"/>
      <c r="F18" s="162">
        <v>3</v>
      </c>
      <c r="G18" s="17"/>
      <c r="H18" s="18"/>
      <c r="I18" s="25"/>
      <c r="J18" s="25"/>
      <c r="K18" s="25"/>
      <c r="L18" s="25"/>
      <c r="M18" s="24"/>
    </row>
    <row r="19" spans="1:13" x14ac:dyDescent="0.25">
      <c r="A19" s="388"/>
      <c r="B19" s="40"/>
      <c r="C19" s="20" t="s">
        <v>17</v>
      </c>
      <c r="D19" s="34" t="s">
        <v>18</v>
      </c>
      <c r="E19" s="311">
        <v>1.8480000000000001</v>
      </c>
      <c r="F19" s="100">
        <f>E19*F18</f>
        <v>5.5440000000000005</v>
      </c>
      <c r="G19" s="17"/>
      <c r="H19" s="18"/>
      <c r="I19" s="363"/>
      <c r="J19" s="25">
        <f>F19*I19</f>
        <v>0</v>
      </c>
      <c r="K19" s="25"/>
      <c r="L19" s="25"/>
      <c r="M19" s="24">
        <f t="shared" si="0"/>
        <v>0</v>
      </c>
    </row>
    <row r="20" spans="1:13" ht="45" x14ac:dyDescent="0.25">
      <c r="A20" s="386">
        <v>6</v>
      </c>
      <c r="B20" s="9" t="s">
        <v>289</v>
      </c>
      <c r="C20" s="31" t="s">
        <v>30</v>
      </c>
      <c r="D20" s="308" t="s">
        <v>28</v>
      </c>
      <c r="E20" s="30"/>
      <c r="F20" s="194">
        <v>0.6</v>
      </c>
      <c r="G20" s="17"/>
      <c r="H20" s="18"/>
      <c r="I20" s="25"/>
      <c r="J20" s="25"/>
      <c r="K20" s="25"/>
      <c r="L20" s="25"/>
      <c r="M20" s="24"/>
    </row>
    <row r="21" spans="1:13" x14ac:dyDescent="0.25">
      <c r="A21" s="387"/>
      <c r="B21" s="42"/>
      <c r="C21" s="20" t="s">
        <v>17</v>
      </c>
      <c r="D21" s="34" t="s">
        <v>18</v>
      </c>
      <c r="E21" s="23">
        <v>2.6160000000000001</v>
      </c>
      <c r="F21" s="22">
        <f>F20*E21</f>
        <v>1.5696000000000001</v>
      </c>
      <c r="G21" s="24"/>
      <c r="H21" s="25"/>
      <c r="I21" s="364"/>
      <c r="J21" s="43">
        <f>F21*I21</f>
        <v>0</v>
      </c>
      <c r="K21" s="25"/>
      <c r="L21" s="25"/>
      <c r="M21" s="24">
        <f t="shared" si="0"/>
        <v>0</v>
      </c>
    </row>
    <row r="22" spans="1:13" x14ac:dyDescent="0.25">
      <c r="A22" s="387"/>
      <c r="B22" s="42"/>
      <c r="C22" s="20" t="s">
        <v>19</v>
      </c>
      <c r="D22" s="21" t="s">
        <v>20</v>
      </c>
      <c r="E22" s="23">
        <v>0.13800000000000001</v>
      </c>
      <c r="F22" s="22">
        <f>F20*E22</f>
        <v>8.2799999999999999E-2</v>
      </c>
      <c r="G22" s="24"/>
      <c r="H22" s="25"/>
      <c r="I22" s="25"/>
      <c r="J22" s="25"/>
      <c r="K22" s="363"/>
      <c r="L22" s="25">
        <f>F22*K22</f>
        <v>0</v>
      </c>
      <c r="M22" s="24">
        <f t="shared" si="0"/>
        <v>0</v>
      </c>
    </row>
    <row r="23" spans="1:13" ht="22.5" x14ac:dyDescent="0.25">
      <c r="A23" s="387"/>
      <c r="B23" s="44" t="s">
        <v>240</v>
      </c>
      <c r="C23" s="45" t="s">
        <v>32</v>
      </c>
      <c r="D23" s="46" t="s">
        <v>28</v>
      </c>
      <c r="E23" s="47">
        <v>1.39</v>
      </c>
      <c r="F23" s="48">
        <f>F20*E23</f>
        <v>0.83399999999999996</v>
      </c>
      <c r="G23" s="365"/>
      <c r="H23" s="25">
        <f t="shared" ref="H23" si="1">F23*G23</f>
        <v>0</v>
      </c>
      <c r="I23" s="25"/>
      <c r="J23" s="25"/>
      <c r="K23" s="25"/>
      <c r="L23" s="25"/>
      <c r="M23" s="24">
        <f t="shared" si="0"/>
        <v>0</v>
      </c>
    </row>
    <row r="24" spans="1:13" ht="45" x14ac:dyDescent="0.25">
      <c r="A24" s="386">
        <v>7</v>
      </c>
      <c r="B24" s="9" t="s">
        <v>270</v>
      </c>
      <c r="C24" s="49" t="s">
        <v>33</v>
      </c>
      <c r="D24" s="308" t="s">
        <v>28</v>
      </c>
      <c r="E24" s="29"/>
      <c r="F24" s="32">
        <v>3</v>
      </c>
      <c r="G24" s="24"/>
      <c r="H24" s="25"/>
      <c r="I24" s="25"/>
      <c r="J24" s="25"/>
      <c r="K24" s="25"/>
      <c r="L24" s="25"/>
      <c r="M24" s="24"/>
    </row>
    <row r="25" spans="1:13" x14ac:dyDescent="0.25">
      <c r="A25" s="387"/>
      <c r="B25" s="51"/>
      <c r="C25" s="20" t="s">
        <v>17</v>
      </c>
      <c r="D25" s="34" t="s">
        <v>18</v>
      </c>
      <c r="E25" s="29">
        <v>3.8279999999999998</v>
      </c>
      <c r="F25" s="28">
        <f>F24*E25</f>
        <v>11.484</v>
      </c>
      <c r="G25" s="24"/>
      <c r="H25" s="25"/>
      <c r="I25" s="363"/>
      <c r="J25" s="25">
        <f>F25*I25</f>
        <v>0</v>
      </c>
      <c r="K25" s="25"/>
      <c r="L25" s="25"/>
      <c r="M25" s="24">
        <f t="shared" si="0"/>
        <v>0</v>
      </c>
    </row>
    <row r="26" spans="1:13" x14ac:dyDescent="0.25">
      <c r="A26" s="387"/>
      <c r="B26" s="51" t="s">
        <v>34</v>
      </c>
      <c r="C26" s="52" t="s">
        <v>35</v>
      </c>
      <c r="D26" s="53" t="s">
        <v>36</v>
      </c>
      <c r="E26" s="29">
        <v>0.51359999999999995</v>
      </c>
      <c r="F26" s="28">
        <f>F24*E26</f>
        <v>1.5407999999999999</v>
      </c>
      <c r="G26" s="24"/>
      <c r="H26" s="25"/>
      <c r="I26" s="25"/>
      <c r="J26" s="25"/>
      <c r="K26" s="363"/>
      <c r="L26" s="25">
        <f>F26*K26</f>
        <v>0</v>
      </c>
      <c r="M26" s="24">
        <f t="shared" si="0"/>
        <v>0</v>
      </c>
    </row>
    <row r="27" spans="1:13" ht="22.5" x14ac:dyDescent="0.25">
      <c r="A27" s="387"/>
      <c r="B27" s="51" t="s">
        <v>37</v>
      </c>
      <c r="C27" s="310" t="s">
        <v>38</v>
      </c>
      <c r="D27" s="56" t="s">
        <v>28</v>
      </c>
      <c r="E27" s="16">
        <v>1.02</v>
      </c>
      <c r="F27" s="15">
        <f>F24*E27</f>
        <v>3.06</v>
      </c>
      <c r="G27" s="365"/>
      <c r="H27" s="57">
        <f>F27*G27</f>
        <v>0</v>
      </c>
      <c r="I27" s="18"/>
      <c r="J27" s="18"/>
      <c r="K27" s="18"/>
      <c r="L27" s="18"/>
      <c r="M27" s="24">
        <f t="shared" si="0"/>
        <v>0</v>
      </c>
    </row>
    <row r="28" spans="1:13" x14ac:dyDescent="0.25">
      <c r="A28" s="387"/>
      <c r="B28" s="58"/>
      <c r="C28" s="309" t="s">
        <v>19</v>
      </c>
      <c r="D28" s="60" t="s">
        <v>20</v>
      </c>
      <c r="E28" s="16">
        <v>1.0056</v>
      </c>
      <c r="F28" s="15">
        <f>E28*F24</f>
        <v>3.0167999999999999</v>
      </c>
      <c r="G28" s="17"/>
      <c r="H28" s="18"/>
      <c r="I28" s="18"/>
      <c r="J28" s="18"/>
      <c r="K28" s="364"/>
      <c r="L28" s="18">
        <f>F28*K28</f>
        <v>0</v>
      </c>
      <c r="M28" s="24">
        <f t="shared" si="0"/>
        <v>0</v>
      </c>
    </row>
    <row r="29" spans="1:13" ht="30" x14ac:dyDescent="0.25">
      <c r="A29" s="387"/>
      <c r="B29" s="51" t="s">
        <v>39</v>
      </c>
      <c r="C29" s="63" t="s">
        <v>40</v>
      </c>
      <c r="D29" s="27" t="s">
        <v>28</v>
      </c>
      <c r="E29" s="29">
        <v>9.7000000000000003E-3</v>
      </c>
      <c r="F29" s="28">
        <f>F24*E29</f>
        <v>2.9100000000000001E-2</v>
      </c>
      <c r="G29" s="365"/>
      <c r="H29" s="25">
        <f>F29*G29</f>
        <v>0</v>
      </c>
      <c r="I29" s="18"/>
      <c r="J29" s="18"/>
      <c r="K29" s="18"/>
      <c r="L29" s="18"/>
      <c r="M29" s="24">
        <f t="shared" si="0"/>
        <v>0</v>
      </c>
    </row>
    <row r="30" spans="1:13" ht="22.5" x14ac:dyDescent="0.25">
      <c r="A30" s="387"/>
      <c r="B30" s="44" t="s">
        <v>41</v>
      </c>
      <c r="C30" s="310" t="s">
        <v>42</v>
      </c>
      <c r="D30" s="56" t="s">
        <v>28</v>
      </c>
      <c r="E30" s="16">
        <v>1.14E-2</v>
      </c>
      <c r="F30" s="15">
        <f>E30*F24</f>
        <v>3.4200000000000001E-2</v>
      </c>
      <c r="G30" s="365"/>
      <c r="H30" s="25">
        <f t="shared" ref="H30:H35" si="2">F30*G30</f>
        <v>0</v>
      </c>
      <c r="I30" s="18"/>
      <c r="J30" s="18"/>
      <c r="K30" s="18"/>
      <c r="L30" s="18"/>
      <c r="M30" s="24">
        <f t="shared" si="0"/>
        <v>0</v>
      </c>
    </row>
    <row r="31" spans="1:13" ht="22.5" x14ac:dyDescent="0.25">
      <c r="A31" s="387"/>
      <c r="B31" s="51" t="s">
        <v>43</v>
      </c>
      <c r="C31" s="310" t="s">
        <v>44</v>
      </c>
      <c r="D31" s="56" t="s">
        <v>28</v>
      </c>
      <c r="E31" s="16">
        <v>1.37E-2</v>
      </c>
      <c r="F31" s="15">
        <f>E31*F24</f>
        <v>4.1099999999999998E-2</v>
      </c>
      <c r="G31" s="365"/>
      <c r="H31" s="25">
        <f t="shared" si="2"/>
        <v>0</v>
      </c>
      <c r="I31" s="18"/>
      <c r="J31" s="18"/>
      <c r="K31" s="18"/>
      <c r="L31" s="18"/>
      <c r="M31" s="24">
        <f t="shared" si="0"/>
        <v>0</v>
      </c>
    </row>
    <row r="32" spans="1:13" ht="22.5" x14ac:dyDescent="0.25">
      <c r="A32" s="387"/>
      <c r="B32" s="51" t="s">
        <v>45</v>
      </c>
      <c r="C32" s="26" t="s">
        <v>46</v>
      </c>
      <c r="D32" s="27" t="s">
        <v>28</v>
      </c>
      <c r="E32" s="29">
        <v>2.2000000000000001E-3</v>
      </c>
      <c r="F32" s="28">
        <f>E32*F25</f>
        <v>2.52648E-2</v>
      </c>
      <c r="G32" s="365"/>
      <c r="H32" s="25">
        <f t="shared" si="2"/>
        <v>0</v>
      </c>
      <c r="I32" s="18"/>
      <c r="J32" s="18"/>
      <c r="K32" s="18"/>
      <c r="L32" s="18"/>
      <c r="M32" s="24">
        <f t="shared" si="0"/>
        <v>0</v>
      </c>
    </row>
    <row r="33" spans="1:13" ht="22.5" x14ac:dyDescent="0.25">
      <c r="A33" s="387"/>
      <c r="B33" s="58" t="s">
        <v>47</v>
      </c>
      <c r="C33" s="310" t="s">
        <v>48</v>
      </c>
      <c r="D33" s="56" t="s">
        <v>49</v>
      </c>
      <c r="E33" s="29">
        <f>0.025*10</f>
        <v>0.25</v>
      </c>
      <c r="F33" s="28">
        <f>E33*F24</f>
        <v>0.75</v>
      </c>
      <c r="G33" s="365"/>
      <c r="H33" s="25">
        <f t="shared" si="2"/>
        <v>0</v>
      </c>
      <c r="I33" s="18"/>
      <c r="J33" s="18"/>
      <c r="K33" s="18"/>
      <c r="L33" s="18"/>
      <c r="M33" s="24">
        <f t="shared" si="0"/>
        <v>0</v>
      </c>
    </row>
    <row r="34" spans="1:13" ht="30" x14ac:dyDescent="0.25">
      <c r="A34" s="387"/>
      <c r="B34" s="58" t="s">
        <v>50</v>
      </c>
      <c r="C34" s="63" t="s">
        <v>51</v>
      </c>
      <c r="D34" s="27" t="s">
        <v>49</v>
      </c>
      <c r="E34" s="29">
        <f>0.515</f>
        <v>0.51500000000000001</v>
      </c>
      <c r="F34" s="28">
        <f>E34*F24</f>
        <v>1.5449999999999999</v>
      </c>
      <c r="G34" s="365"/>
      <c r="H34" s="25">
        <f>F34*G34</f>
        <v>0</v>
      </c>
      <c r="I34" s="18"/>
      <c r="J34" s="18"/>
      <c r="K34" s="18"/>
      <c r="L34" s="18"/>
      <c r="M34" s="24">
        <f t="shared" si="0"/>
        <v>0</v>
      </c>
    </row>
    <row r="35" spans="1:13" x14ac:dyDescent="0.25">
      <c r="A35" s="388"/>
      <c r="B35" s="58"/>
      <c r="C35" s="310" t="s">
        <v>21</v>
      </c>
      <c r="D35" s="56" t="s">
        <v>20</v>
      </c>
      <c r="E35" s="16">
        <v>0.439</v>
      </c>
      <c r="F35" s="15">
        <f>E35*F24</f>
        <v>1.3169999999999999</v>
      </c>
      <c r="G35" s="365"/>
      <c r="H35" s="18">
        <f t="shared" si="2"/>
        <v>0</v>
      </c>
      <c r="I35" s="18"/>
      <c r="J35" s="18"/>
      <c r="K35" s="18"/>
      <c r="L35" s="18"/>
      <c r="M35" s="24">
        <f t="shared" si="0"/>
        <v>0</v>
      </c>
    </row>
    <row r="36" spans="1:13" ht="45" x14ac:dyDescent="0.3">
      <c r="A36" s="386">
        <v>8</v>
      </c>
      <c r="B36" s="321" t="s">
        <v>271</v>
      </c>
      <c r="C36" s="49" t="s">
        <v>52</v>
      </c>
      <c r="D36" s="308" t="s">
        <v>24</v>
      </c>
      <c r="E36" s="29"/>
      <c r="F36" s="32">
        <v>0.1497</v>
      </c>
      <c r="G36" s="24"/>
      <c r="H36" s="25"/>
      <c r="I36" s="25"/>
      <c r="J36" s="25"/>
      <c r="K36" s="25"/>
      <c r="L36" s="25"/>
      <c r="M36" s="24"/>
    </row>
    <row r="37" spans="1:13" x14ac:dyDescent="0.25">
      <c r="A37" s="387"/>
      <c r="B37" s="66"/>
      <c r="C37" s="20" t="s">
        <v>17</v>
      </c>
      <c r="D37" s="34" t="s">
        <v>18</v>
      </c>
      <c r="E37" s="29">
        <v>29.28</v>
      </c>
      <c r="F37" s="28">
        <f>F36*E37</f>
        <v>4.383216</v>
      </c>
      <c r="G37" s="24"/>
      <c r="H37" s="25"/>
      <c r="I37" s="363"/>
      <c r="J37" s="25">
        <f>F37*I37</f>
        <v>0</v>
      </c>
      <c r="K37" s="25"/>
      <c r="L37" s="25"/>
      <c r="M37" s="24">
        <f t="shared" si="0"/>
        <v>0</v>
      </c>
    </row>
    <row r="38" spans="1:13" ht="22.5" x14ac:dyDescent="0.25">
      <c r="A38" s="387"/>
      <c r="B38" s="67" t="s">
        <v>53</v>
      </c>
      <c r="C38" s="63" t="s">
        <v>54</v>
      </c>
      <c r="D38" s="27" t="s">
        <v>24</v>
      </c>
      <c r="E38" s="37">
        <v>1</v>
      </c>
      <c r="F38" s="28">
        <f>F36*E38</f>
        <v>0.1497</v>
      </c>
      <c r="G38" s="365"/>
      <c r="H38" s="69">
        <f t="shared" ref="H38:H39" si="3">F38*G38</f>
        <v>0</v>
      </c>
      <c r="I38" s="69"/>
      <c r="J38" s="69"/>
      <c r="K38" s="69"/>
      <c r="L38" s="69"/>
      <c r="M38" s="24">
        <f t="shared" si="0"/>
        <v>0</v>
      </c>
    </row>
    <row r="39" spans="1:13" ht="22.5" x14ac:dyDescent="0.25">
      <c r="A39" s="388"/>
      <c r="B39" s="67" t="s">
        <v>272</v>
      </c>
      <c r="C39" s="63" t="s">
        <v>97</v>
      </c>
      <c r="D39" s="27" t="s">
        <v>24</v>
      </c>
      <c r="E39" s="37"/>
      <c r="F39" s="28">
        <f>0.0027</f>
        <v>2.7000000000000001E-3</v>
      </c>
      <c r="G39" s="365"/>
      <c r="H39" s="69">
        <f t="shared" si="3"/>
        <v>0</v>
      </c>
      <c r="I39" s="69"/>
      <c r="J39" s="69"/>
      <c r="K39" s="69"/>
      <c r="L39" s="69"/>
      <c r="M39" s="24">
        <f t="shared" si="0"/>
        <v>0</v>
      </c>
    </row>
    <row r="40" spans="1:13" ht="60" x14ac:dyDescent="0.25">
      <c r="A40" s="386">
        <v>9</v>
      </c>
      <c r="B40" s="9" t="s">
        <v>290</v>
      </c>
      <c r="C40" s="9" t="s">
        <v>55</v>
      </c>
      <c r="D40" s="56" t="s">
        <v>56</v>
      </c>
      <c r="E40" s="70"/>
      <c r="F40" s="347">
        <v>10</v>
      </c>
      <c r="G40" s="71"/>
      <c r="H40" s="62"/>
      <c r="I40" s="62"/>
      <c r="J40" s="62"/>
      <c r="K40" s="62"/>
      <c r="L40" s="62"/>
      <c r="M40" s="24"/>
    </row>
    <row r="41" spans="1:13" x14ac:dyDescent="0.25">
      <c r="A41" s="387"/>
      <c r="B41" s="44"/>
      <c r="C41" s="13" t="s">
        <v>17</v>
      </c>
      <c r="D41" s="14" t="s">
        <v>18</v>
      </c>
      <c r="E41" s="16">
        <v>0.67679999999999996</v>
      </c>
      <c r="F41" s="28">
        <f>F40*E41</f>
        <v>6.7679999999999998</v>
      </c>
      <c r="G41" s="17"/>
      <c r="H41" s="18"/>
      <c r="I41" s="363"/>
      <c r="J41" s="18">
        <f>F41*I41</f>
        <v>0</v>
      </c>
      <c r="K41" s="18"/>
      <c r="L41" s="18"/>
      <c r="M41" s="24">
        <f t="shared" si="0"/>
        <v>0</v>
      </c>
    </row>
    <row r="42" spans="1:13" x14ac:dyDescent="0.25">
      <c r="A42" s="387"/>
      <c r="B42" s="72"/>
      <c r="C42" s="13" t="s">
        <v>19</v>
      </c>
      <c r="D42" s="56" t="s">
        <v>20</v>
      </c>
      <c r="E42" s="16">
        <v>4.9000000000000002E-2</v>
      </c>
      <c r="F42" s="28">
        <f>F40*E42</f>
        <v>0.49</v>
      </c>
      <c r="G42" s="17"/>
      <c r="H42" s="18"/>
      <c r="I42" s="18"/>
      <c r="J42" s="18"/>
      <c r="K42" s="363"/>
      <c r="L42" s="18">
        <f>F42*K42</f>
        <v>0</v>
      </c>
      <c r="M42" s="24">
        <f t="shared" si="0"/>
        <v>0</v>
      </c>
    </row>
    <row r="43" spans="1:13" ht="22.5" x14ac:dyDescent="0.25">
      <c r="A43" s="387"/>
      <c r="B43" s="73" t="s">
        <v>57</v>
      </c>
      <c r="C43" s="310" t="s">
        <v>58</v>
      </c>
      <c r="D43" s="56" t="s">
        <v>24</v>
      </c>
      <c r="E43" s="16">
        <v>4.4999999999999997E-3</v>
      </c>
      <c r="F43" s="28">
        <f>F40*E43</f>
        <v>4.4999999999999998E-2</v>
      </c>
      <c r="G43" s="365"/>
      <c r="H43" s="18">
        <f>G43*F43</f>
        <v>0</v>
      </c>
      <c r="I43" s="18"/>
      <c r="J43" s="18"/>
      <c r="K43" s="18"/>
      <c r="L43" s="18"/>
      <c r="M43" s="24">
        <f t="shared" si="0"/>
        <v>0</v>
      </c>
    </row>
    <row r="44" spans="1:13" ht="22.5" x14ac:dyDescent="0.25">
      <c r="A44" s="387"/>
      <c r="B44" s="73" t="s">
        <v>235</v>
      </c>
      <c r="C44" s="310" t="s">
        <v>236</v>
      </c>
      <c r="D44" s="56" t="s">
        <v>28</v>
      </c>
      <c r="E44" s="16">
        <v>7.4999999999999997E-3</v>
      </c>
      <c r="F44" s="28">
        <f>F40*E44</f>
        <v>7.4999999999999997E-2</v>
      </c>
      <c r="G44" s="365"/>
      <c r="H44" s="18">
        <f>G44*F44</f>
        <v>0</v>
      </c>
      <c r="I44" s="18"/>
      <c r="J44" s="18"/>
      <c r="K44" s="18"/>
      <c r="L44" s="18"/>
      <c r="M44" s="24">
        <f t="shared" si="0"/>
        <v>0</v>
      </c>
    </row>
    <row r="45" spans="1:13" x14ac:dyDescent="0.25">
      <c r="A45" s="388"/>
      <c r="B45" s="72"/>
      <c r="C45" s="310" t="s">
        <v>21</v>
      </c>
      <c r="D45" s="56" t="s">
        <v>20</v>
      </c>
      <c r="E45" s="16">
        <v>0.26500000000000001</v>
      </c>
      <c r="F45" s="28">
        <f>F40*E45</f>
        <v>2.6500000000000004</v>
      </c>
      <c r="G45" s="365"/>
      <c r="H45" s="18">
        <f>G45*F45</f>
        <v>0</v>
      </c>
      <c r="I45" s="18"/>
      <c r="J45" s="18"/>
      <c r="K45" s="18"/>
      <c r="L45" s="18"/>
      <c r="M45" s="24">
        <f t="shared" si="0"/>
        <v>0</v>
      </c>
    </row>
    <row r="46" spans="1:13" ht="30" x14ac:dyDescent="0.25">
      <c r="A46" s="386">
        <v>10</v>
      </c>
      <c r="B46" s="308" t="s">
        <v>59</v>
      </c>
      <c r="C46" s="9" t="s">
        <v>60</v>
      </c>
      <c r="D46" s="308" t="s">
        <v>61</v>
      </c>
      <c r="E46" s="16"/>
      <c r="F46" s="32">
        <v>16</v>
      </c>
      <c r="G46" s="17"/>
      <c r="H46" s="18"/>
      <c r="I46" s="18"/>
      <c r="J46" s="18"/>
      <c r="K46" s="18"/>
      <c r="L46" s="18"/>
      <c r="M46" s="24"/>
    </row>
    <row r="47" spans="1:13" x14ac:dyDescent="0.25">
      <c r="A47" s="387"/>
      <c r="B47" s="58"/>
      <c r="C47" s="13" t="s">
        <v>17</v>
      </c>
      <c r="D47" s="14" t="s">
        <v>18</v>
      </c>
      <c r="E47" s="16">
        <v>1.24</v>
      </c>
      <c r="F47" s="28">
        <f>F46*E47</f>
        <v>19.84</v>
      </c>
      <c r="G47" s="17"/>
      <c r="H47" s="18"/>
      <c r="I47" s="363"/>
      <c r="J47" s="18">
        <f>F47*I47</f>
        <v>0</v>
      </c>
      <c r="K47" s="18"/>
      <c r="L47" s="18"/>
      <c r="M47" s="24">
        <f t="shared" ref="M47:M48" si="4">L47+J47+H47</f>
        <v>0</v>
      </c>
    </row>
    <row r="48" spans="1:13" x14ac:dyDescent="0.25">
      <c r="A48" s="388"/>
      <c r="B48" s="58"/>
      <c r="C48" s="13" t="s">
        <v>19</v>
      </c>
      <c r="D48" s="56" t="s">
        <v>20</v>
      </c>
      <c r="E48" s="16">
        <v>0.76</v>
      </c>
      <c r="F48" s="28">
        <f>F46*E48</f>
        <v>12.16</v>
      </c>
      <c r="G48" s="17"/>
      <c r="H48" s="18"/>
      <c r="I48" s="18"/>
      <c r="J48" s="18"/>
      <c r="K48" s="363"/>
      <c r="L48" s="18">
        <f>F48*K48</f>
        <v>0</v>
      </c>
      <c r="M48" s="24">
        <f t="shared" si="4"/>
        <v>0</v>
      </c>
    </row>
    <row r="49" spans="1:13" ht="30" x14ac:dyDescent="0.25">
      <c r="A49" s="386">
        <v>11</v>
      </c>
      <c r="B49" s="9" t="s">
        <v>274</v>
      </c>
      <c r="C49" s="31" t="s">
        <v>62</v>
      </c>
      <c r="D49" s="308" t="s">
        <v>49</v>
      </c>
      <c r="E49" s="16"/>
      <c r="F49" s="32">
        <f>16*0.5*0.92</f>
        <v>7.36</v>
      </c>
      <c r="G49" s="17"/>
      <c r="H49" s="18"/>
      <c r="I49" s="18"/>
      <c r="J49" s="18"/>
      <c r="K49" s="18"/>
      <c r="L49" s="18"/>
      <c r="M49" s="24"/>
    </row>
    <row r="50" spans="1:13" x14ac:dyDescent="0.25">
      <c r="A50" s="387"/>
      <c r="B50" s="58"/>
      <c r="C50" s="13" t="s">
        <v>17</v>
      </c>
      <c r="D50" s="14" t="s">
        <v>18</v>
      </c>
      <c r="E50" s="16">
        <v>2.52E-2</v>
      </c>
      <c r="F50" s="28">
        <f>F49*E50</f>
        <v>0.185472</v>
      </c>
      <c r="G50" s="17"/>
      <c r="H50" s="18"/>
      <c r="I50" s="363"/>
      <c r="J50" s="18">
        <f>F50*I50</f>
        <v>0</v>
      </c>
      <c r="K50" s="18"/>
      <c r="L50" s="18"/>
      <c r="M50" s="24">
        <f t="shared" ref="M50:M52" si="5">L50+J50+H50</f>
        <v>0</v>
      </c>
    </row>
    <row r="51" spans="1:13" x14ac:dyDescent="0.25">
      <c r="A51" s="387"/>
      <c r="B51" s="58"/>
      <c r="C51" s="13" t="s">
        <v>19</v>
      </c>
      <c r="D51" s="56" t="s">
        <v>20</v>
      </c>
      <c r="E51" s="16">
        <v>1.6000000000000001E-3</v>
      </c>
      <c r="F51" s="28">
        <f>F49*E51</f>
        <v>1.1776000000000002E-2</v>
      </c>
      <c r="G51" s="17"/>
      <c r="H51" s="18"/>
      <c r="I51" s="18"/>
      <c r="J51" s="18"/>
      <c r="K51" s="363"/>
      <c r="L51" s="18">
        <f>F51*K51</f>
        <v>0</v>
      </c>
      <c r="M51" s="24">
        <f t="shared" si="5"/>
        <v>0</v>
      </c>
    </row>
    <row r="52" spans="1:13" x14ac:dyDescent="0.25">
      <c r="A52" s="388"/>
      <c r="B52" s="74"/>
      <c r="C52" s="63" t="s">
        <v>63</v>
      </c>
      <c r="D52" s="56" t="s">
        <v>49</v>
      </c>
      <c r="E52" s="37">
        <v>0.997</v>
      </c>
      <c r="F52" s="28">
        <f>F49*E52</f>
        <v>7.3379200000000004</v>
      </c>
      <c r="G52" s="365"/>
      <c r="H52" s="24">
        <f t="shared" ref="H52" si="6">F52*G52</f>
        <v>0</v>
      </c>
      <c r="I52" s="24"/>
      <c r="J52" s="24"/>
      <c r="K52" s="24"/>
      <c r="L52" s="24"/>
      <c r="M52" s="24">
        <f t="shared" si="5"/>
        <v>0</v>
      </c>
    </row>
    <row r="53" spans="1:13" ht="45" x14ac:dyDescent="0.25">
      <c r="A53" s="386">
        <v>12</v>
      </c>
      <c r="B53" s="9" t="s">
        <v>275</v>
      </c>
      <c r="C53" s="49" t="s">
        <v>64</v>
      </c>
      <c r="D53" s="308" t="s">
        <v>56</v>
      </c>
      <c r="E53" s="29"/>
      <c r="F53" s="32">
        <v>10</v>
      </c>
      <c r="G53" s="24"/>
      <c r="H53" s="25"/>
      <c r="I53" s="25"/>
      <c r="J53" s="25"/>
      <c r="K53" s="25"/>
      <c r="L53" s="25"/>
      <c r="M53" s="24"/>
    </row>
    <row r="54" spans="1:13" x14ac:dyDescent="0.25">
      <c r="A54" s="387"/>
      <c r="B54" s="51"/>
      <c r="C54" s="20" t="s">
        <v>17</v>
      </c>
      <c r="D54" s="34" t="s">
        <v>18</v>
      </c>
      <c r="E54" s="29">
        <v>8.2799999999999994</v>
      </c>
      <c r="F54" s="28">
        <f>F53*E54</f>
        <v>82.8</v>
      </c>
      <c r="G54" s="24"/>
      <c r="H54" s="25"/>
      <c r="I54" s="363"/>
      <c r="J54" s="25">
        <f>F54*I54</f>
        <v>0</v>
      </c>
      <c r="K54" s="25"/>
      <c r="L54" s="25"/>
      <c r="M54" s="24">
        <f t="shared" si="0"/>
        <v>0</v>
      </c>
    </row>
    <row r="55" spans="1:13" ht="22.5" x14ac:dyDescent="0.25">
      <c r="A55" s="387"/>
      <c r="B55" s="51" t="s">
        <v>65</v>
      </c>
      <c r="C55" s="310" t="s">
        <v>66</v>
      </c>
      <c r="D55" s="27" t="s">
        <v>28</v>
      </c>
      <c r="E55" s="29">
        <f>10.1/100</f>
        <v>0.10099999999999999</v>
      </c>
      <c r="F55" s="28">
        <f>F53*E55</f>
        <v>1.01</v>
      </c>
      <c r="G55" s="365"/>
      <c r="H55" s="57">
        <f>F55*G55</f>
        <v>0</v>
      </c>
      <c r="I55" s="18"/>
      <c r="J55" s="18"/>
      <c r="K55" s="18"/>
      <c r="L55" s="18"/>
      <c r="M55" s="24">
        <f t="shared" si="0"/>
        <v>0</v>
      </c>
    </row>
    <row r="56" spans="1:13" x14ac:dyDescent="0.25">
      <c r="A56" s="387"/>
      <c r="B56" s="58"/>
      <c r="C56" s="309" t="s">
        <v>19</v>
      </c>
      <c r="D56" s="53" t="s">
        <v>20</v>
      </c>
      <c r="E56" s="29">
        <v>1.153</v>
      </c>
      <c r="F56" s="28">
        <f>E56*F53</f>
        <v>11.530000000000001</v>
      </c>
      <c r="G56" s="17"/>
      <c r="H56" s="57"/>
      <c r="I56" s="18"/>
      <c r="J56" s="18"/>
      <c r="K56" s="364"/>
      <c r="L56" s="18">
        <f>F56*K56</f>
        <v>0</v>
      </c>
      <c r="M56" s="24">
        <f t="shared" si="0"/>
        <v>0</v>
      </c>
    </row>
    <row r="57" spans="1:13" ht="30" x14ac:dyDescent="0.25">
      <c r="A57" s="387"/>
      <c r="B57" s="51" t="s">
        <v>239</v>
      </c>
      <c r="C57" s="63" t="s">
        <v>67</v>
      </c>
      <c r="D57" s="27" t="s">
        <v>28</v>
      </c>
      <c r="E57" s="28">
        <v>0.22</v>
      </c>
      <c r="F57" s="28">
        <f>F53*E57</f>
        <v>2.2000000000000002</v>
      </c>
      <c r="G57" s="365"/>
      <c r="H57" s="38">
        <f>F57*G57</f>
        <v>0</v>
      </c>
      <c r="I57" s="18"/>
      <c r="J57" s="18"/>
      <c r="K57" s="18"/>
      <c r="L57" s="18"/>
      <c r="M57" s="24">
        <f t="shared" si="0"/>
        <v>0</v>
      </c>
    </row>
    <row r="58" spans="1:13" ht="22.5" x14ac:dyDescent="0.25">
      <c r="A58" s="387"/>
      <c r="B58" s="51" t="s">
        <v>240</v>
      </c>
      <c r="C58" s="63" t="s">
        <v>68</v>
      </c>
      <c r="D58" s="27" t="s">
        <v>28</v>
      </c>
      <c r="E58" s="29">
        <f>2/100</f>
        <v>0.02</v>
      </c>
      <c r="F58" s="28">
        <f>E58*F53</f>
        <v>0.2</v>
      </c>
      <c r="G58" s="365"/>
      <c r="H58" s="25">
        <f>F58*G58</f>
        <v>0</v>
      </c>
      <c r="I58" s="18"/>
      <c r="J58" s="18"/>
      <c r="K58" s="18"/>
      <c r="L58" s="18"/>
      <c r="M58" s="24">
        <f t="shared" si="0"/>
        <v>0</v>
      </c>
    </row>
    <row r="59" spans="1:13" ht="22.5" x14ac:dyDescent="0.25">
      <c r="A59" s="387"/>
      <c r="B59" s="58" t="s">
        <v>69</v>
      </c>
      <c r="C59" s="310" t="s">
        <v>70</v>
      </c>
      <c r="D59" s="56" t="s">
        <v>24</v>
      </c>
      <c r="E59" s="29">
        <f>0.49/100</f>
        <v>4.8999999999999998E-3</v>
      </c>
      <c r="F59" s="28">
        <f>E59*F53</f>
        <v>4.9000000000000002E-2</v>
      </c>
      <c r="G59" s="365"/>
      <c r="H59" s="38">
        <f t="shared" ref="H59:H60" si="7">F59*G59</f>
        <v>0</v>
      </c>
      <c r="I59" s="18"/>
      <c r="J59" s="18"/>
      <c r="K59" s="18"/>
      <c r="L59" s="18"/>
      <c r="M59" s="24">
        <f t="shared" si="0"/>
        <v>0</v>
      </c>
    </row>
    <row r="60" spans="1:13" x14ac:dyDescent="0.25">
      <c r="A60" s="388"/>
      <c r="B60" s="58"/>
      <c r="C60" s="310" t="s">
        <v>21</v>
      </c>
      <c r="D60" s="56" t="s">
        <v>20</v>
      </c>
      <c r="E60" s="16">
        <f>9.09/100</f>
        <v>9.0899999999999995E-2</v>
      </c>
      <c r="F60" s="28">
        <f>E60*F53</f>
        <v>0.90899999999999992</v>
      </c>
      <c r="G60" s="365"/>
      <c r="H60" s="18">
        <f t="shared" si="7"/>
        <v>0</v>
      </c>
      <c r="I60" s="18"/>
      <c r="J60" s="18"/>
      <c r="K60" s="18"/>
      <c r="L60" s="18"/>
      <c r="M60" s="24">
        <f t="shared" si="0"/>
        <v>0</v>
      </c>
    </row>
    <row r="61" spans="1:13" ht="30" x14ac:dyDescent="0.25">
      <c r="A61" s="386">
        <v>13</v>
      </c>
      <c r="B61" s="9" t="s">
        <v>276</v>
      </c>
      <c r="C61" s="49" t="s">
        <v>71</v>
      </c>
      <c r="D61" s="308" t="s">
        <v>56</v>
      </c>
      <c r="E61" s="29"/>
      <c r="F61" s="32">
        <v>5.2</v>
      </c>
      <c r="G61" s="24"/>
      <c r="H61" s="25"/>
      <c r="I61" s="25"/>
      <c r="J61" s="25"/>
      <c r="K61" s="25"/>
      <c r="L61" s="25"/>
      <c r="M61" s="24"/>
    </row>
    <row r="62" spans="1:13" x14ac:dyDescent="0.25">
      <c r="A62" s="387"/>
      <c r="B62" s="51"/>
      <c r="C62" s="20" t="s">
        <v>17</v>
      </c>
      <c r="D62" s="34" t="s">
        <v>18</v>
      </c>
      <c r="E62" s="29">
        <v>10.68</v>
      </c>
      <c r="F62" s="28">
        <f>F61*E62</f>
        <v>55.536000000000001</v>
      </c>
      <c r="G62" s="24"/>
      <c r="H62" s="25"/>
      <c r="I62" s="363"/>
      <c r="J62" s="25">
        <f>F62*I62</f>
        <v>0</v>
      </c>
      <c r="K62" s="25"/>
      <c r="L62" s="25"/>
      <c r="M62" s="24">
        <f t="shared" si="0"/>
        <v>0</v>
      </c>
    </row>
    <row r="63" spans="1:13" ht="22.5" x14ac:dyDescent="0.25">
      <c r="A63" s="387"/>
      <c r="B63" s="51" t="s">
        <v>65</v>
      </c>
      <c r="C63" s="310" t="s">
        <v>66</v>
      </c>
      <c r="D63" s="27" t="s">
        <v>28</v>
      </c>
      <c r="E63" s="29">
        <f>3.6/100</f>
        <v>3.6000000000000004E-2</v>
      </c>
      <c r="F63" s="28">
        <f>F61*E63</f>
        <v>0.18720000000000003</v>
      </c>
      <c r="G63" s="365"/>
      <c r="H63" s="18">
        <f>F63*G63</f>
        <v>0</v>
      </c>
      <c r="I63" s="18"/>
      <c r="J63" s="18"/>
      <c r="K63" s="18"/>
      <c r="L63" s="18"/>
      <c r="M63" s="24">
        <f t="shared" si="0"/>
        <v>0</v>
      </c>
    </row>
    <row r="64" spans="1:13" x14ac:dyDescent="0.25">
      <c r="A64" s="387"/>
      <c r="B64" s="58"/>
      <c r="C64" s="309" t="s">
        <v>19</v>
      </c>
      <c r="D64" s="53" t="s">
        <v>20</v>
      </c>
      <c r="E64" s="54">
        <v>0.156</v>
      </c>
      <c r="F64" s="28">
        <f>E64*F61</f>
        <v>0.81120000000000003</v>
      </c>
      <c r="G64" s="17"/>
      <c r="H64" s="18"/>
      <c r="I64" s="18"/>
      <c r="J64" s="18"/>
      <c r="K64" s="364"/>
      <c r="L64" s="18">
        <f>F64*K64</f>
        <v>0</v>
      </c>
      <c r="M64" s="24">
        <f t="shared" si="0"/>
        <v>0</v>
      </c>
    </row>
    <row r="65" spans="1:13" ht="30" x14ac:dyDescent="0.25">
      <c r="A65" s="387"/>
      <c r="B65" s="51" t="s">
        <v>72</v>
      </c>
      <c r="C65" s="63" t="s">
        <v>73</v>
      </c>
      <c r="D65" s="27" t="s">
        <v>28</v>
      </c>
      <c r="E65" s="28">
        <v>0.22</v>
      </c>
      <c r="F65" s="28">
        <f>F61*E65</f>
        <v>1.1440000000000001</v>
      </c>
      <c r="G65" s="365"/>
      <c r="H65" s="38">
        <f>F65*G65</f>
        <v>0</v>
      </c>
      <c r="I65" s="18"/>
      <c r="J65" s="18"/>
      <c r="K65" s="18"/>
      <c r="L65" s="18"/>
      <c r="M65" s="24">
        <f t="shared" si="0"/>
        <v>0</v>
      </c>
    </row>
    <row r="66" spans="1:13" ht="22.5" x14ac:dyDescent="0.25">
      <c r="A66" s="387"/>
      <c r="B66" s="58" t="s">
        <v>74</v>
      </c>
      <c r="C66" s="310" t="s">
        <v>75</v>
      </c>
      <c r="D66" s="56" t="s">
        <v>49</v>
      </c>
      <c r="E66" s="29">
        <v>0.5</v>
      </c>
      <c r="F66" s="28">
        <f>F61*E66</f>
        <v>2.6</v>
      </c>
      <c r="G66" s="365"/>
      <c r="H66" s="25">
        <f t="shared" ref="H66:H67" si="8">F66*G66</f>
        <v>0</v>
      </c>
      <c r="I66" s="18"/>
      <c r="J66" s="18"/>
      <c r="K66" s="18"/>
      <c r="L66" s="18"/>
      <c r="M66" s="24">
        <f t="shared" si="0"/>
        <v>0</v>
      </c>
    </row>
    <row r="67" spans="1:13" x14ac:dyDescent="0.25">
      <c r="A67" s="388"/>
      <c r="B67" s="58"/>
      <c r="C67" s="310" t="s">
        <v>21</v>
      </c>
      <c r="D67" s="56" t="s">
        <v>20</v>
      </c>
      <c r="E67" s="16">
        <f>10/100</f>
        <v>0.1</v>
      </c>
      <c r="F67" s="28">
        <f>E67*F61</f>
        <v>0.52</v>
      </c>
      <c r="G67" s="365"/>
      <c r="H67" s="18">
        <f t="shared" si="8"/>
        <v>0</v>
      </c>
      <c r="I67" s="18"/>
      <c r="J67" s="18"/>
      <c r="K67" s="18"/>
      <c r="L67" s="18"/>
      <c r="M67" s="24">
        <f t="shared" si="0"/>
        <v>0</v>
      </c>
    </row>
    <row r="68" spans="1:13" ht="40.5" x14ac:dyDescent="0.25">
      <c r="A68" s="386">
        <v>14</v>
      </c>
      <c r="B68" s="75" t="s">
        <v>291</v>
      </c>
      <c r="C68" s="76" t="s">
        <v>76</v>
      </c>
      <c r="D68" s="77" t="s">
        <v>1</v>
      </c>
      <c r="E68" s="78"/>
      <c r="F68" s="82">
        <f>20*4.71/1000</f>
        <v>9.4200000000000006E-2</v>
      </c>
      <c r="G68" s="79"/>
      <c r="H68" s="78"/>
      <c r="I68" s="80"/>
      <c r="J68" s="81"/>
      <c r="K68" s="80"/>
      <c r="L68" s="81"/>
      <c r="M68" s="79"/>
    </row>
    <row r="69" spans="1:13" ht="15.75" x14ac:dyDescent="0.25">
      <c r="A69" s="387"/>
      <c r="B69" s="80"/>
      <c r="C69" s="20" t="s">
        <v>17</v>
      </c>
      <c r="D69" s="34" t="s">
        <v>18</v>
      </c>
      <c r="E69" s="80">
        <v>37.68</v>
      </c>
      <c r="F69" s="79">
        <f>F68*E69</f>
        <v>3.5494560000000002</v>
      </c>
      <c r="G69" s="79"/>
      <c r="H69" s="82"/>
      <c r="I69" s="366"/>
      <c r="J69" s="79">
        <f>F69*I69</f>
        <v>0</v>
      </c>
      <c r="K69" s="80"/>
      <c r="L69" s="80"/>
      <c r="M69" s="79">
        <f>H69+J69+L69</f>
        <v>0</v>
      </c>
    </row>
    <row r="70" spans="1:13" ht="15.75" x14ac:dyDescent="0.25">
      <c r="A70" s="387"/>
      <c r="B70" s="80"/>
      <c r="C70" s="84" t="s">
        <v>77</v>
      </c>
      <c r="D70" s="56" t="s">
        <v>20</v>
      </c>
      <c r="E70" s="80">
        <v>0.44400000000000001</v>
      </c>
      <c r="F70" s="79">
        <f>E70*F68</f>
        <v>4.1824800000000002E-2</v>
      </c>
      <c r="G70" s="79"/>
      <c r="H70" s="80"/>
      <c r="I70" s="80"/>
      <c r="J70" s="80"/>
      <c r="K70" s="367"/>
      <c r="L70" s="79">
        <f>K70*F70</f>
        <v>0</v>
      </c>
      <c r="M70" s="79">
        <f>H70+J70+L70</f>
        <v>0</v>
      </c>
    </row>
    <row r="71" spans="1:13" ht="47.25" x14ac:dyDescent="0.25">
      <c r="A71" s="387"/>
      <c r="B71" s="80" t="s">
        <v>245</v>
      </c>
      <c r="C71" s="84" t="s">
        <v>279</v>
      </c>
      <c r="D71" s="85" t="s">
        <v>24</v>
      </c>
      <c r="E71" s="80">
        <v>1</v>
      </c>
      <c r="F71" s="79">
        <f>F68*E71</f>
        <v>9.4200000000000006E-2</v>
      </c>
      <c r="G71" s="368"/>
      <c r="H71" s="79">
        <f>G71*F71</f>
        <v>0</v>
      </c>
      <c r="I71" s="80"/>
      <c r="J71" s="80"/>
      <c r="K71" s="80"/>
      <c r="L71" s="80"/>
      <c r="M71" s="79">
        <f t="shared" ref="M71:M72" si="9">H71+J71+L71</f>
        <v>0</v>
      </c>
    </row>
    <row r="72" spans="1:13" ht="15.75" x14ac:dyDescent="0.25">
      <c r="A72" s="388"/>
      <c r="B72" s="80"/>
      <c r="C72" s="310" t="s">
        <v>21</v>
      </c>
      <c r="D72" s="56" t="s">
        <v>20</v>
      </c>
      <c r="E72" s="80">
        <v>28.9</v>
      </c>
      <c r="F72" s="79">
        <f>E72*F68</f>
        <v>2.7223800000000002</v>
      </c>
      <c r="G72" s="368"/>
      <c r="H72" s="79">
        <f>G72*F72</f>
        <v>0</v>
      </c>
      <c r="I72" s="80"/>
      <c r="J72" s="80"/>
      <c r="K72" s="80"/>
      <c r="L72" s="80"/>
      <c r="M72" s="79">
        <f t="shared" si="9"/>
        <v>0</v>
      </c>
    </row>
    <row r="73" spans="1:13" ht="31.5" x14ac:dyDescent="0.25">
      <c r="A73" s="389">
        <v>15</v>
      </c>
      <c r="B73" s="75" t="s">
        <v>280</v>
      </c>
      <c r="C73" s="76" t="s">
        <v>0</v>
      </c>
      <c r="D73" s="77" t="s">
        <v>1</v>
      </c>
      <c r="E73" s="78"/>
      <c r="F73" s="82">
        <f>F68</f>
        <v>9.4200000000000006E-2</v>
      </c>
      <c r="G73" s="79"/>
      <c r="H73" s="78"/>
      <c r="I73" s="80"/>
      <c r="J73" s="81"/>
      <c r="K73" s="80"/>
      <c r="L73" s="81"/>
      <c r="M73" s="79"/>
    </row>
    <row r="74" spans="1:13" ht="15.75" x14ac:dyDescent="0.25">
      <c r="A74" s="390"/>
      <c r="B74" s="80"/>
      <c r="C74" s="84" t="s">
        <v>78</v>
      </c>
      <c r="D74" s="85" t="s">
        <v>79</v>
      </c>
      <c r="E74" s="80">
        <v>4.6399999999999997</v>
      </c>
      <c r="F74" s="79">
        <f>F73*E74</f>
        <v>0.43708799999999998</v>
      </c>
      <c r="G74" s="79"/>
      <c r="H74" s="82"/>
      <c r="I74" s="366"/>
      <c r="J74" s="79">
        <f>F74*I74</f>
        <v>0</v>
      </c>
      <c r="K74" s="80"/>
      <c r="L74" s="80"/>
      <c r="M74" s="79">
        <f>H74+J74+L74</f>
        <v>0</v>
      </c>
    </row>
    <row r="75" spans="1:13" ht="15.75" x14ac:dyDescent="0.25">
      <c r="A75" s="390"/>
      <c r="B75" s="165" t="s">
        <v>80</v>
      </c>
      <c r="C75" s="84" t="s">
        <v>81</v>
      </c>
      <c r="D75" s="85" t="s">
        <v>49</v>
      </c>
      <c r="E75" s="80">
        <v>2</v>
      </c>
      <c r="F75" s="79">
        <f>F73*E75</f>
        <v>0.18840000000000001</v>
      </c>
      <c r="G75" s="368"/>
      <c r="H75" s="79">
        <f>G75*F75</f>
        <v>0</v>
      </c>
      <c r="I75" s="80"/>
      <c r="J75" s="80"/>
      <c r="K75" s="80"/>
      <c r="L75" s="80"/>
      <c r="M75" s="79">
        <f t="shared" ref="M75:M76" si="10">H75+J75+L75</f>
        <v>0</v>
      </c>
    </row>
    <row r="76" spans="1:13" ht="27" x14ac:dyDescent="0.25">
      <c r="A76" s="391"/>
      <c r="B76" s="165" t="s">
        <v>82</v>
      </c>
      <c r="C76" s="84" t="s">
        <v>83</v>
      </c>
      <c r="D76" s="85" t="s">
        <v>49</v>
      </c>
      <c r="E76" s="80">
        <v>4</v>
      </c>
      <c r="F76" s="79">
        <f>F73*E76</f>
        <v>0.37680000000000002</v>
      </c>
      <c r="G76" s="368"/>
      <c r="H76" s="79">
        <f>G76*F76</f>
        <v>0</v>
      </c>
      <c r="I76" s="80"/>
      <c r="J76" s="80"/>
      <c r="K76" s="80"/>
      <c r="L76" s="80"/>
      <c r="M76" s="79">
        <f t="shared" si="10"/>
        <v>0</v>
      </c>
    </row>
    <row r="77" spans="1:13" x14ac:dyDescent="0.25">
      <c r="A77" s="117"/>
      <c r="B77" s="118"/>
      <c r="C77" s="119" t="s">
        <v>102</v>
      </c>
      <c r="D77" s="120"/>
      <c r="E77" s="120"/>
      <c r="F77" s="121"/>
      <c r="G77" s="122"/>
      <c r="H77" s="123">
        <f>SUM(H10:H76)</f>
        <v>0</v>
      </c>
      <c r="I77" s="124"/>
      <c r="J77" s="123">
        <f>SUM(J10:J76)</f>
        <v>0</v>
      </c>
      <c r="K77" s="122"/>
      <c r="L77" s="123">
        <f>SUM(L10:L76)</f>
        <v>0</v>
      </c>
      <c r="M77" s="123">
        <f>SUM(M10:M76)</f>
        <v>0</v>
      </c>
    </row>
    <row r="78" spans="1:13" ht="18" x14ac:dyDescent="0.25">
      <c r="A78" s="181"/>
      <c r="B78" s="404" t="s">
        <v>151</v>
      </c>
      <c r="C78" s="404"/>
      <c r="D78" s="404"/>
      <c r="E78" s="404"/>
      <c r="F78" s="182"/>
      <c r="G78" s="183"/>
      <c r="H78" s="184"/>
      <c r="I78" s="185"/>
      <c r="J78" s="184"/>
      <c r="K78" s="183"/>
      <c r="L78" s="184"/>
      <c r="M78" s="186"/>
    </row>
    <row r="79" spans="1:13" ht="63" x14ac:dyDescent="0.25">
      <c r="A79" s="401">
        <v>1</v>
      </c>
      <c r="B79" s="265" t="s">
        <v>294</v>
      </c>
      <c r="C79" s="265" t="s">
        <v>103</v>
      </c>
      <c r="D79" s="266" t="s">
        <v>1</v>
      </c>
      <c r="E79" s="158"/>
      <c r="F79" s="268">
        <v>0.58599999999999997</v>
      </c>
      <c r="G79" s="160"/>
      <c r="H79" s="158"/>
      <c r="I79" s="161"/>
      <c r="J79" s="267"/>
      <c r="K79" s="161"/>
      <c r="L79" s="267"/>
      <c r="M79" s="160"/>
    </row>
    <row r="80" spans="1:13" ht="15.75" x14ac:dyDescent="0.25">
      <c r="A80" s="402"/>
      <c r="B80" s="161"/>
      <c r="C80" s="275" t="s">
        <v>17</v>
      </c>
      <c r="D80" s="14" t="s">
        <v>18</v>
      </c>
      <c r="E80" s="160">
        <v>64.558000000000007</v>
      </c>
      <c r="F80" s="159">
        <f>F79*E80</f>
        <v>37.830988000000005</v>
      </c>
      <c r="G80" s="160"/>
      <c r="H80" s="268"/>
      <c r="I80" s="366"/>
      <c r="J80" s="160">
        <f>F80*I80</f>
        <v>0</v>
      </c>
      <c r="K80" s="161"/>
      <c r="L80" s="161"/>
      <c r="M80" s="160">
        <f>H80+J80+L80</f>
        <v>0</v>
      </c>
    </row>
    <row r="81" spans="1:13" ht="31.5" x14ac:dyDescent="0.25">
      <c r="A81" s="402"/>
      <c r="B81" s="161" t="s">
        <v>248</v>
      </c>
      <c r="C81" s="161" t="s">
        <v>298</v>
      </c>
      <c r="D81" s="14" t="s">
        <v>106</v>
      </c>
      <c r="E81" s="161">
        <v>0.42</v>
      </c>
      <c r="F81" s="160">
        <f>F79*E81</f>
        <v>0.24611999999999998</v>
      </c>
      <c r="G81" s="161"/>
      <c r="H81" s="158"/>
      <c r="I81" s="161"/>
      <c r="J81" s="160"/>
      <c r="K81" s="367"/>
      <c r="L81" s="160">
        <f>F81*K81</f>
        <v>0</v>
      </c>
      <c r="M81" s="160">
        <f>H81+J81+L81</f>
        <v>0</v>
      </c>
    </row>
    <row r="82" spans="1:13" ht="15.75" x14ac:dyDescent="0.25">
      <c r="A82" s="402"/>
      <c r="B82" s="161"/>
      <c r="C82" s="269" t="s">
        <v>107</v>
      </c>
      <c r="D82" s="56" t="s">
        <v>20</v>
      </c>
      <c r="E82" s="161">
        <v>22.08</v>
      </c>
      <c r="F82" s="160">
        <f>E82*F79</f>
        <v>12.938879999999997</v>
      </c>
      <c r="G82" s="160"/>
      <c r="H82" s="161"/>
      <c r="I82" s="161"/>
      <c r="J82" s="161"/>
      <c r="K82" s="367"/>
      <c r="L82" s="160">
        <f>K82*F82</f>
        <v>0</v>
      </c>
      <c r="M82" s="160">
        <f>H82+J82+L82</f>
        <v>0</v>
      </c>
    </row>
    <row r="83" spans="1:13" ht="31.5" x14ac:dyDescent="0.25">
      <c r="A83" s="402"/>
      <c r="B83" s="161" t="s">
        <v>250</v>
      </c>
      <c r="C83" s="269" t="s">
        <v>109</v>
      </c>
      <c r="D83" s="270" t="s">
        <v>110</v>
      </c>
      <c r="E83" s="161" t="s">
        <v>111</v>
      </c>
      <c r="F83" s="161">
        <v>38</v>
      </c>
      <c r="G83" s="368"/>
      <c r="H83" s="161">
        <f t="shared" ref="H83:H85" si="11">G83*F83</f>
        <v>0</v>
      </c>
      <c r="I83" s="161"/>
      <c r="J83" s="161"/>
      <c r="K83" s="161"/>
      <c r="L83" s="161"/>
      <c r="M83" s="160">
        <f t="shared" ref="M83:M86" si="12">H83+J83+L83</f>
        <v>0</v>
      </c>
    </row>
    <row r="84" spans="1:13" ht="31.5" x14ac:dyDescent="0.25">
      <c r="A84" s="402"/>
      <c r="B84" s="161" t="s">
        <v>251</v>
      </c>
      <c r="C84" s="269" t="s">
        <v>113</v>
      </c>
      <c r="D84" s="270" t="s">
        <v>110</v>
      </c>
      <c r="E84" s="161" t="s">
        <v>111</v>
      </c>
      <c r="F84" s="161">
        <v>53</v>
      </c>
      <c r="G84" s="368"/>
      <c r="H84" s="161">
        <f t="shared" si="11"/>
        <v>0</v>
      </c>
      <c r="I84" s="161"/>
      <c r="J84" s="161"/>
      <c r="K84" s="161"/>
      <c r="L84" s="161"/>
      <c r="M84" s="160">
        <f t="shared" si="12"/>
        <v>0</v>
      </c>
    </row>
    <row r="85" spans="1:13" ht="15.75" x14ac:dyDescent="0.25">
      <c r="A85" s="402"/>
      <c r="B85" s="161" t="s">
        <v>299</v>
      </c>
      <c r="C85" s="269" t="s">
        <v>253</v>
      </c>
      <c r="D85" s="56" t="s">
        <v>49</v>
      </c>
      <c r="E85" s="161">
        <v>24.4</v>
      </c>
      <c r="F85" s="160">
        <f>F79*E85</f>
        <v>14.298399999999999</v>
      </c>
      <c r="G85" s="368"/>
      <c r="H85" s="160">
        <f t="shared" si="11"/>
        <v>0</v>
      </c>
      <c r="I85" s="161"/>
      <c r="J85" s="161"/>
      <c r="K85" s="161"/>
      <c r="L85" s="161"/>
      <c r="M85" s="160">
        <f t="shared" si="12"/>
        <v>0</v>
      </c>
    </row>
    <row r="86" spans="1:13" ht="15.75" x14ac:dyDescent="0.25">
      <c r="A86" s="403"/>
      <c r="B86" s="161"/>
      <c r="C86" s="127" t="s">
        <v>21</v>
      </c>
      <c r="D86" s="56" t="s">
        <v>20</v>
      </c>
      <c r="E86" s="161">
        <v>2.78</v>
      </c>
      <c r="F86" s="160">
        <f>E86*F79</f>
        <v>1.6290799999999999</v>
      </c>
      <c r="G86" s="368"/>
      <c r="H86" s="160">
        <f>G86*F86</f>
        <v>0</v>
      </c>
      <c r="I86" s="161"/>
      <c r="J86" s="161"/>
      <c r="K86" s="161"/>
      <c r="L86" s="161"/>
      <c r="M86" s="160">
        <f t="shared" si="12"/>
        <v>0</v>
      </c>
    </row>
    <row r="87" spans="1:13" ht="47.25" x14ac:dyDescent="0.25">
      <c r="A87" s="401">
        <v>2</v>
      </c>
      <c r="B87" s="276" t="s">
        <v>295</v>
      </c>
      <c r="C87" s="277" t="s">
        <v>117</v>
      </c>
      <c r="D87" s="158" t="s">
        <v>139</v>
      </c>
      <c r="E87" s="70"/>
      <c r="F87" s="162">
        <f>(38*0.32+53*0.24)/100</f>
        <v>0.24879999999999999</v>
      </c>
      <c r="G87" s="129"/>
      <c r="H87" s="129"/>
      <c r="I87" s="129"/>
      <c r="J87" s="129"/>
      <c r="K87" s="129"/>
      <c r="L87" s="129"/>
      <c r="M87" s="293"/>
    </row>
    <row r="88" spans="1:13" ht="15.75" x14ac:dyDescent="0.25">
      <c r="A88" s="402"/>
      <c r="B88" s="216"/>
      <c r="C88" s="275" t="s">
        <v>17</v>
      </c>
      <c r="D88" s="14" t="s">
        <v>18</v>
      </c>
      <c r="E88" s="161">
        <v>81.599999999999994</v>
      </c>
      <c r="F88" s="159">
        <f>F87*E88</f>
        <v>20.302079999999997</v>
      </c>
      <c r="G88" s="160"/>
      <c r="H88" s="268"/>
      <c r="I88" s="366"/>
      <c r="J88" s="160">
        <f>F88*I88</f>
        <v>0</v>
      </c>
      <c r="K88" s="161"/>
      <c r="L88" s="161"/>
      <c r="M88" s="160">
        <f>H88+J88+L88</f>
        <v>0</v>
      </c>
    </row>
    <row r="89" spans="1:13" ht="15.75" x14ac:dyDescent="0.25">
      <c r="A89" s="402"/>
      <c r="B89" s="216"/>
      <c r="C89" s="269" t="s">
        <v>107</v>
      </c>
      <c r="D89" s="161" t="s">
        <v>119</v>
      </c>
      <c r="E89" s="15">
        <v>3.5999999999999997E-2</v>
      </c>
      <c r="F89" s="16">
        <f>F87*E89</f>
        <v>8.9567999999999991E-3</v>
      </c>
      <c r="G89" s="278"/>
      <c r="H89" s="278"/>
      <c r="I89" s="278"/>
      <c r="J89" s="278"/>
      <c r="K89" s="369"/>
      <c r="L89" s="278">
        <f>F89*K89</f>
        <v>0</v>
      </c>
      <c r="M89" s="17">
        <f t="shared" ref="M89:M91" si="13">L89+J89+H89</f>
        <v>0</v>
      </c>
    </row>
    <row r="90" spans="1:13" ht="15.75" x14ac:dyDescent="0.25">
      <c r="A90" s="402"/>
      <c r="B90" s="161" t="s">
        <v>120</v>
      </c>
      <c r="C90" s="269" t="s">
        <v>121</v>
      </c>
      <c r="D90" s="161" t="s">
        <v>122</v>
      </c>
      <c r="E90" s="15">
        <v>25.3</v>
      </c>
      <c r="F90" s="16">
        <f>F87*E90</f>
        <v>6.2946400000000002</v>
      </c>
      <c r="G90" s="369"/>
      <c r="H90" s="278">
        <f>F90*G90</f>
        <v>0</v>
      </c>
      <c r="I90" s="278"/>
      <c r="J90" s="278"/>
      <c r="K90" s="278"/>
      <c r="L90" s="278"/>
      <c r="M90" s="17">
        <f t="shared" si="13"/>
        <v>0</v>
      </c>
    </row>
    <row r="91" spans="1:13" ht="15.75" x14ac:dyDescent="0.25">
      <c r="A91" s="402"/>
      <c r="B91" s="161" t="s">
        <v>123</v>
      </c>
      <c r="C91" s="269" t="s">
        <v>124</v>
      </c>
      <c r="D91" s="161" t="s">
        <v>122</v>
      </c>
      <c r="E91" s="15">
        <v>2.7</v>
      </c>
      <c r="F91" s="16">
        <f>F87*E91</f>
        <v>0.67176000000000002</v>
      </c>
      <c r="G91" s="369"/>
      <c r="H91" s="278">
        <f>F91*G91</f>
        <v>0</v>
      </c>
      <c r="I91" s="278"/>
      <c r="J91" s="278"/>
      <c r="K91" s="278"/>
      <c r="L91" s="278"/>
      <c r="M91" s="17">
        <f t="shared" si="13"/>
        <v>0</v>
      </c>
    </row>
    <row r="92" spans="1:13" ht="15.75" x14ac:dyDescent="0.25">
      <c r="A92" s="403"/>
      <c r="B92" s="161"/>
      <c r="C92" s="127" t="s">
        <v>21</v>
      </c>
      <c r="D92" s="56" t="s">
        <v>20</v>
      </c>
      <c r="E92" s="161">
        <v>0.19</v>
      </c>
      <c r="F92" s="160">
        <f>F87*E92</f>
        <v>4.7272000000000002E-2</v>
      </c>
      <c r="G92" s="367"/>
      <c r="H92" s="160">
        <f>G92*F92</f>
        <v>0</v>
      </c>
      <c r="I92" s="161"/>
      <c r="J92" s="160"/>
      <c r="K92" s="161"/>
      <c r="L92" s="160"/>
      <c r="M92" s="160">
        <f>G92*F92</f>
        <v>0</v>
      </c>
    </row>
    <row r="93" spans="1:13" ht="47.25" x14ac:dyDescent="0.25">
      <c r="A93" s="401">
        <v>3</v>
      </c>
      <c r="B93" s="217" t="s">
        <v>300</v>
      </c>
      <c r="C93" s="279" t="s">
        <v>125</v>
      </c>
      <c r="D93" s="134" t="s">
        <v>122</v>
      </c>
      <c r="E93" s="134"/>
      <c r="F93" s="135">
        <v>32.700000000000003</v>
      </c>
      <c r="G93" s="280"/>
      <c r="H93" s="281"/>
      <c r="I93" s="280"/>
      <c r="J93" s="139"/>
      <c r="K93" s="280"/>
      <c r="L93" s="139"/>
      <c r="M93" s="139"/>
    </row>
    <row r="94" spans="1:13" ht="15.75" x14ac:dyDescent="0.25">
      <c r="A94" s="402"/>
      <c r="B94" s="217"/>
      <c r="C94" s="275" t="s">
        <v>17</v>
      </c>
      <c r="D94" s="14" t="s">
        <v>18</v>
      </c>
      <c r="E94" s="271">
        <v>2.52E-2</v>
      </c>
      <c r="F94" s="139">
        <f>E94*F93</f>
        <v>0.82404000000000011</v>
      </c>
      <c r="G94" s="140"/>
      <c r="H94" s="91"/>
      <c r="I94" s="370"/>
      <c r="J94" s="91">
        <f>F94*I94</f>
        <v>0</v>
      </c>
      <c r="K94" s="140"/>
      <c r="L94" s="91"/>
      <c r="M94" s="91">
        <f>H94+J94+L94</f>
        <v>0</v>
      </c>
    </row>
    <row r="95" spans="1:13" ht="15.75" x14ac:dyDescent="0.25">
      <c r="A95" s="402"/>
      <c r="B95" s="217"/>
      <c r="C95" s="269" t="s">
        <v>107</v>
      </c>
      <c r="D95" s="161" t="s">
        <v>119</v>
      </c>
      <c r="E95" s="323">
        <v>1.6000000000000001E-3</v>
      </c>
      <c r="F95" s="139">
        <f>F93*E95</f>
        <v>5.2320000000000005E-2</v>
      </c>
      <c r="G95" s="140"/>
      <c r="H95" s="91"/>
      <c r="I95" s="141"/>
      <c r="J95" s="91"/>
      <c r="K95" s="371"/>
      <c r="L95" s="91">
        <f>F95*K95</f>
        <v>0</v>
      </c>
      <c r="M95" s="91">
        <f>H95+J95+L95</f>
        <v>0</v>
      </c>
    </row>
    <row r="96" spans="1:13" x14ac:dyDescent="0.25">
      <c r="A96" s="402"/>
      <c r="B96" s="282" t="s">
        <v>114</v>
      </c>
      <c r="C96" s="283" t="s">
        <v>63</v>
      </c>
      <c r="D96" s="56" t="s">
        <v>49</v>
      </c>
      <c r="E96" s="263" t="s">
        <v>111</v>
      </c>
      <c r="F96" s="15">
        <v>9.6</v>
      </c>
      <c r="G96" s="365"/>
      <c r="H96" s="264">
        <f t="shared" ref="H96:H98" si="14">F96*G96</f>
        <v>0</v>
      </c>
      <c r="I96" s="264"/>
      <c r="J96" s="264"/>
      <c r="K96" s="264"/>
      <c r="L96" s="264"/>
      <c r="M96" s="17">
        <f t="shared" ref="M96:M98" si="15">L96+J96+H96</f>
        <v>0</v>
      </c>
    </row>
    <row r="97" spans="1:13" x14ac:dyDescent="0.25">
      <c r="A97" s="402"/>
      <c r="B97" s="282" t="s">
        <v>257</v>
      </c>
      <c r="C97" s="284" t="s">
        <v>126</v>
      </c>
      <c r="D97" s="56" t="s">
        <v>49</v>
      </c>
      <c r="E97" s="263" t="s">
        <v>111</v>
      </c>
      <c r="F97" s="15">
        <v>19</v>
      </c>
      <c r="G97" s="365"/>
      <c r="H97" s="264">
        <f t="shared" si="14"/>
        <v>0</v>
      </c>
      <c r="I97" s="264"/>
      <c r="J97" s="264"/>
      <c r="K97" s="264"/>
      <c r="L97" s="264"/>
      <c r="M97" s="17">
        <f t="shared" si="15"/>
        <v>0</v>
      </c>
    </row>
    <row r="98" spans="1:13" x14ac:dyDescent="0.25">
      <c r="A98" s="403"/>
      <c r="B98" s="282" t="s">
        <v>258</v>
      </c>
      <c r="C98" s="284" t="s">
        <v>127</v>
      </c>
      <c r="D98" s="56" t="s">
        <v>49</v>
      </c>
      <c r="E98" s="263" t="s">
        <v>111</v>
      </c>
      <c r="F98" s="15">
        <v>4.0999999999999996</v>
      </c>
      <c r="G98" s="365"/>
      <c r="H98" s="264">
        <f t="shared" si="14"/>
        <v>0</v>
      </c>
      <c r="I98" s="264"/>
      <c r="J98" s="264"/>
      <c r="K98" s="264"/>
      <c r="L98" s="264"/>
      <c r="M98" s="17">
        <f t="shared" si="15"/>
        <v>0</v>
      </c>
    </row>
    <row r="99" spans="1:13" ht="63" x14ac:dyDescent="0.25">
      <c r="A99" s="401">
        <v>4</v>
      </c>
      <c r="B99" s="196" t="s">
        <v>301</v>
      </c>
      <c r="C99" s="277" t="s">
        <v>128</v>
      </c>
      <c r="D99" s="134" t="s">
        <v>136</v>
      </c>
      <c r="E99" s="285"/>
      <c r="F99" s="135">
        <f>8.6*1.1</f>
        <v>9.4600000000000009</v>
      </c>
      <c r="G99" s="285"/>
      <c r="H99" s="285"/>
      <c r="I99" s="285"/>
      <c r="J99" s="285"/>
      <c r="K99" s="285"/>
      <c r="L99" s="285"/>
      <c r="M99" s="294"/>
    </row>
    <row r="100" spans="1:13" ht="15.75" x14ac:dyDescent="0.25">
      <c r="A100" s="402"/>
      <c r="B100" s="218"/>
      <c r="C100" s="286" t="s">
        <v>17</v>
      </c>
      <c r="D100" s="14" t="s">
        <v>18</v>
      </c>
      <c r="E100" s="161">
        <v>0.3024</v>
      </c>
      <c r="F100" s="159">
        <f>F99*E100</f>
        <v>2.8607040000000001</v>
      </c>
      <c r="G100" s="160"/>
      <c r="H100" s="268"/>
      <c r="I100" s="366"/>
      <c r="J100" s="160">
        <f>F100*I100</f>
        <v>0</v>
      </c>
      <c r="K100" s="161"/>
      <c r="L100" s="161"/>
      <c r="M100" s="160">
        <f>H100+J100+L100</f>
        <v>0</v>
      </c>
    </row>
    <row r="101" spans="1:13" ht="15.75" x14ac:dyDescent="0.25">
      <c r="A101" s="402"/>
      <c r="B101" s="287"/>
      <c r="C101" s="288" t="s">
        <v>107</v>
      </c>
      <c r="D101" s="161" t="s">
        <v>119</v>
      </c>
      <c r="E101" s="271">
        <v>6.4000000000000001E-2</v>
      </c>
      <c r="F101" s="139">
        <f>F99*E101</f>
        <v>0.60544000000000009</v>
      </c>
      <c r="G101" s="140"/>
      <c r="H101" s="91"/>
      <c r="I101" s="141"/>
      <c r="J101" s="91"/>
      <c r="K101" s="371"/>
      <c r="L101" s="91">
        <f>F101*K101</f>
        <v>0</v>
      </c>
      <c r="M101" s="91">
        <f>H101+J101+L101</f>
        <v>0</v>
      </c>
    </row>
    <row r="102" spans="1:13" ht="27" x14ac:dyDescent="0.25">
      <c r="A102" s="402"/>
      <c r="B102" s="289" t="s">
        <v>129</v>
      </c>
      <c r="C102" s="290" t="s">
        <v>130</v>
      </c>
      <c r="D102" s="291" t="s">
        <v>137</v>
      </c>
      <c r="E102" s="291" t="s">
        <v>111</v>
      </c>
      <c r="F102" s="155">
        <v>0.62</v>
      </c>
      <c r="G102" s="370"/>
      <c r="H102" s="91">
        <f t="shared" ref="H102:H104" si="16">F102*G102</f>
        <v>0</v>
      </c>
      <c r="I102" s="141"/>
      <c r="J102" s="91">
        <f t="shared" ref="J102:J104" si="17">F102*I102</f>
        <v>0</v>
      </c>
      <c r="K102" s="140"/>
      <c r="L102" s="91">
        <f t="shared" ref="L102:L104" si="18">F102*K102</f>
        <v>0</v>
      </c>
      <c r="M102" s="91">
        <f t="shared" ref="M102:M104" si="19">H102+J102+L102</f>
        <v>0</v>
      </c>
    </row>
    <row r="103" spans="1:13" ht="15.75" x14ac:dyDescent="0.25">
      <c r="A103" s="402"/>
      <c r="B103" s="289"/>
      <c r="C103" s="290" t="s">
        <v>131</v>
      </c>
      <c r="D103" s="291" t="s">
        <v>137</v>
      </c>
      <c r="E103" s="291"/>
      <c r="F103" s="155">
        <f>F102*0.3</f>
        <v>0.186</v>
      </c>
      <c r="G103" s="370"/>
      <c r="H103" s="91">
        <f t="shared" si="16"/>
        <v>0</v>
      </c>
      <c r="I103" s="141"/>
      <c r="J103" s="91">
        <f t="shared" si="17"/>
        <v>0</v>
      </c>
      <c r="K103" s="140"/>
      <c r="L103" s="91">
        <f t="shared" si="18"/>
        <v>0</v>
      </c>
      <c r="M103" s="91">
        <f t="shared" si="19"/>
        <v>0</v>
      </c>
    </row>
    <row r="104" spans="1:13" x14ac:dyDescent="0.25">
      <c r="A104" s="402"/>
      <c r="B104" s="289" t="s">
        <v>132</v>
      </c>
      <c r="C104" s="290" t="s">
        <v>133</v>
      </c>
      <c r="D104" s="291" t="s">
        <v>49</v>
      </c>
      <c r="E104" s="291">
        <v>0.17699999999999999</v>
      </c>
      <c r="F104" s="155">
        <f>F99*E104</f>
        <v>1.67442</v>
      </c>
      <c r="G104" s="372"/>
      <c r="H104" s="91">
        <f t="shared" si="16"/>
        <v>0</v>
      </c>
      <c r="I104" s="141"/>
      <c r="J104" s="91">
        <f t="shared" si="17"/>
        <v>0</v>
      </c>
      <c r="K104" s="140"/>
      <c r="L104" s="91">
        <f t="shared" si="18"/>
        <v>0</v>
      </c>
      <c r="M104" s="91">
        <f t="shared" si="19"/>
        <v>0</v>
      </c>
    </row>
    <row r="105" spans="1:13" ht="15.75" x14ac:dyDescent="0.25">
      <c r="A105" s="403"/>
      <c r="B105" s="292"/>
      <c r="C105" s="127" t="s">
        <v>21</v>
      </c>
      <c r="D105" s="56" t="s">
        <v>20</v>
      </c>
      <c r="E105" s="161">
        <v>5.28E-2</v>
      </c>
      <c r="F105" s="160">
        <f>F99*E105</f>
        <v>0.49948800000000004</v>
      </c>
      <c r="G105" s="367"/>
      <c r="H105" s="160">
        <f>G105*F105</f>
        <v>0</v>
      </c>
      <c r="I105" s="161"/>
      <c r="J105" s="160"/>
      <c r="K105" s="161"/>
      <c r="L105" s="160"/>
      <c r="M105" s="160">
        <f>G105*F105</f>
        <v>0</v>
      </c>
    </row>
    <row r="106" spans="1:13" x14ac:dyDescent="0.25">
      <c r="A106" s="198"/>
      <c r="B106" s="204"/>
      <c r="C106" s="119" t="s">
        <v>134</v>
      </c>
      <c r="D106" s="198"/>
      <c r="E106" s="198"/>
      <c r="F106" s="198"/>
      <c r="G106" s="198"/>
      <c r="H106" s="193">
        <f>SUM(H80:H105)</f>
        <v>0</v>
      </c>
      <c r="I106" s="198"/>
      <c r="J106" s="193">
        <f>SUM(J80:J105)</f>
        <v>0</v>
      </c>
      <c r="K106" s="198"/>
      <c r="L106" s="193">
        <f>SUM(L80:L105)</f>
        <v>0</v>
      </c>
      <c r="M106" s="193">
        <f>SUM(M80:M105)</f>
        <v>0</v>
      </c>
    </row>
    <row r="107" spans="1:13" x14ac:dyDescent="0.25">
      <c r="A107" s="117"/>
      <c r="B107" s="118"/>
      <c r="C107" s="119" t="s">
        <v>135</v>
      </c>
      <c r="D107" s="120"/>
      <c r="E107" s="120"/>
      <c r="F107" s="121"/>
      <c r="G107" s="122"/>
      <c r="H107" s="205">
        <f>H106+H77</f>
        <v>0</v>
      </c>
      <c r="I107" s="205"/>
      <c r="J107" s="205">
        <f>J106+J77</f>
        <v>0</v>
      </c>
      <c r="K107" s="205"/>
      <c r="L107" s="205">
        <f>L106+L77</f>
        <v>0</v>
      </c>
      <c r="M107" s="205">
        <f>M106+M77</f>
        <v>0</v>
      </c>
    </row>
    <row r="108" spans="1:13" ht="30" x14ac:dyDescent="0.25">
      <c r="A108" s="317"/>
      <c r="B108" s="318"/>
      <c r="C108" s="31" t="s">
        <v>260</v>
      </c>
      <c r="D108" s="26"/>
      <c r="E108" s="26"/>
      <c r="F108" s="28"/>
      <c r="G108" s="87"/>
      <c r="H108" s="319">
        <f>H107-H109</f>
        <v>0</v>
      </c>
      <c r="I108" s="319"/>
      <c r="J108" s="319">
        <f t="shared" ref="J108:L108" si="20">J107-J109</f>
        <v>0</v>
      </c>
      <c r="K108" s="319"/>
      <c r="L108" s="319">
        <f t="shared" si="20"/>
        <v>0</v>
      </c>
      <c r="M108" s="319">
        <f>L108+J108+H108</f>
        <v>0</v>
      </c>
    </row>
    <row r="109" spans="1:13" ht="30" x14ac:dyDescent="0.25">
      <c r="A109" s="317"/>
      <c r="B109" s="318"/>
      <c r="C109" s="31" t="s">
        <v>261</v>
      </c>
      <c r="D109" s="26"/>
      <c r="E109" s="26"/>
      <c r="F109" s="28"/>
      <c r="G109" s="87"/>
      <c r="H109" s="422"/>
      <c r="I109" s="319"/>
      <c r="J109" s="422"/>
      <c r="K109" s="319"/>
      <c r="L109" s="422"/>
      <c r="M109" s="319">
        <f>L109+J109+H109</f>
        <v>0</v>
      </c>
    </row>
    <row r="110" spans="1:13" ht="30" x14ac:dyDescent="0.25">
      <c r="A110" s="86"/>
      <c r="B110" s="89"/>
      <c r="C110" s="95" t="s">
        <v>84</v>
      </c>
      <c r="D110" s="90"/>
      <c r="E110" s="90"/>
      <c r="F110" s="90">
        <v>0.04</v>
      </c>
      <c r="G110" s="87"/>
      <c r="H110" s="91"/>
      <c r="I110" s="88"/>
      <c r="J110" s="91"/>
      <c r="K110" s="87"/>
      <c r="L110" s="91"/>
      <c r="M110" s="156">
        <f>H107*F110</f>
        <v>0</v>
      </c>
    </row>
    <row r="111" spans="1:13" x14ac:dyDescent="0.25">
      <c r="A111" s="86"/>
      <c r="B111" s="92"/>
      <c r="C111" s="9" t="s">
        <v>11</v>
      </c>
      <c r="D111" s="93"/>
      <c r="E111" s="93"/>
      <c r="F111" s="90"/>
      <c r="G111" s="87"/>
      <c r="H111" s="91"/>
      <c r="I111" s="88"/>
      <c r="J111" s="91"/>
      <c r="K111" s="87"/>
      <c r="L111" s="91"/>
      <c r="M111" s="208">
        <f>M110+M107</f>
        <v>0</v>
      </c>
    </row>
    <row r="112" spans="1:13" ht="30" x14ac:dyDescent="0.25">
      <c r="A112" s="86"/>
      <c r="B112" s="92"/>
      <c r="C112" s="95" t="s">
        <v>262</v>
      </c>
      <c r="D112" s="93"/>
      <c r="E112" s="93"/>
      <c r="F112" s="90">
        <v>0.1</v>
      </c>
      <c r="G112" s="87"/>
      <c r="H112" s="91"/>
      <c r="I112" s="88"/>
      <c r="J112" s="91"/>
      <c r="K112" s="87"/>
      <c r="L112" s="91"/>
      <c r="M112" s="156">
        <f>M108*F112</f>
        <v>0</v>
      </c>
    </row>
    <row r="113" spans="1:13" x14ac:dyDescent="0.25">
      <c r="A113" s="86"/>
      <c r="B113" s="94"/>
      <c r="C113" s="95" t="s">
        <v>85</v>
      </c>
      <c r="D113" s="90"/>
      <c r="E113" s="90"/>
      <c r="F113" s="90">
        <v>0.08</v>
      </c>
      <c r="G113" s="94"/>
      <c r="H113" s="94"/>
      <c r="I113" s="94"/>
      <c r="J113" s="94"/>
      <c r="K113" s="94"/>
      <c r="L113" s="94"/>
      <c r="M113" s="157">
        <f>M109*F113</f>
        <v>0</v>
      </c>
    </row>
    <row r="114" spans="1:13" x14ac:dyDescent="0.25">
      <c r="A114" s="86"/>
      <c r="B114" s="94"/>
      <c r="C114" s="9" t="s">
        <v>11</v>
      </c>
      <c r="D114" s="93"/>
      <c r="E114" s="93"/>
      <c r="F114" s="90"/>
      <c r="G114" s="94"/>
      <c r="H114" s="94"/>
      <c r="I114" s="94"/>
      <c r="J114" s="94"/>
      <c r="K114" s="94"/>
      <c r="L114" s="94"/>
      <c r="M114" s="96">
        <f>SUM(M111:M113)</f>
        <v>0</v>
      </c>
    </row>
    <row r="115" spans="1:13" x14ac:dyDescent="0.25">
      <c r="A115" s="86"/>
      <c r="B115" s="94"/>
      <c r="C115" s="95" t="s">
        <v>86</v>
      </c>
      <c r="D115" s="90"/>
      <c r="E115" s="90"/>
      <c r="F115" s="90">
        <v>0.08</v>
      </c>
      <c r="G115" s="94"/>
      <c r="H115" s="94"/>
      <c r="I115" s="94"/>
      <c r="J115" s="94"/>
      <c r="K115" s="94"/>
      <c r="L115" s="94"/>
      <c r="M115" s="157">
        <f>M114*F115</f>
        <v>0</v>
      </c>
    </row>
    <row r="116" spans="1:13" x14ac:dyDescent="0.25">
      <c r="A116" s="86"/>
      <c r="B116" s="94"/>
      <c r="C116" s="9" t="s">
        <v>11</v>
      </c>
      <c r="D116" s="93"/>
      <c r="E116" s="93"/>
      <c r="F116" s="90"/>
      <c r="G116" s="94"/>
      <c r="H116" s="94"/>
      <c r="I116" s="94"/>
      <c r="J116" s="94"/>
      <c r="K116" s="94"/>
      <c r="L116" s="94"/>
      <c r="M116" s="96">
        <f>M114+M115</f>
        <v>0</v>
      </c>
    </row>
    <row r="117" spans="1:13" x14ac:dyDescent="0.25">
      <c r="M117" s="97"/>
    </row>
    <row r="118" spans="1:13" ht="15.75" x14ac:dyDescent="0.25">
      <c r="C118" s="257" t="s">
        <v>170</v>
      </c>
      <c r="D118" s="374" t="s">
        <v>171</v>
      </c>
      <c r="E118" s="374"/>
      <c r="F118" s="374"/>
      <c r="M118" s="97"/>
    </row>
  </sheetData>
  <mergeCells count="35">
    <mergeCell ref="D118:F118"/>
    <mergeCell ref="B78:E78"/>
    <mergeCell ref="A79:A86"/>
    <mergeCell ref="A87:A92"/>
    <mergeCell ref="A93:A98"/>
    <mergeCell ref="A99:A105"/>
    <mergeCell ref="A1:M1"/>
    <mergeCell ref="A2:M2"/>
    <mergeCell ref="A3:M3"/>
    <mergeCell ref="A4:M4"/>
    <mergeCell ref="G5:H5"/>
    <mergeCell ref="I5:J5"/>
    <mergeCell ref="K5:L5"/>
    <mergeCell ref="M5:M6"/>
    <mergeCell ref="E5:F5"/>
    <mergeCell ref="A9:A11"/>
    <mergeCell ref="A5:A6"/>
    <mergeCell ref="B5:B6"/>
    <mergeCell ref="C5:C6"/>
    <mergeCell ref="D5:D6"/>
    <mergeCell ref="B8:E8"/>
    <mergeCell ref="A12:A13"/>
    <mergeCell ref="A14:A15"/>
    <mergeCell ref="A16:A17"/>
    <mergeCell ref="A18:A19"/>
    <mergeCell ref="A20:A23"/>
    <mergeCell ref="A53:A60"/>
    <mergeCell ref="A61:A67"/>
    <mergeCell ref="A68:A72"/>
    <mergeCell ref="A73:A76"/>
    <mergeCell ref="A24:A35"/>
    <mergeCell ref="A36:A39"/>
    <mergeCell ref="A40:A45"/>
    <mergeCell ref="A46:A48"/>
    <mergeCell ref="A49:A52"/>
  </mergeCells>
  <pageMargins left="0.7" right="0.7" top="0.75" bottom="0.75" header="0.3" footer="0.3"/>
  <pageSetup paperSize="9" scale="9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3"/>
  <sheetViews>
    <sheetView view="pageBreakPreview" topLeftCell="A133" zoomScaleNormal="100" zoomScaleSheetLayoutView="100" workbookViewId="0">
      <selection activeCell="L144" activeCellId="2" sqref="H144 J144 L144"/>
    </sheetView>
  </sheetViews>
  <sheetFormatPr defaultRowHeight="15" x14ac:dyDescent="0.25"/>
  <cols>
    <col min="1" max="1" width="3" bestFit="1" customWidth="1"/>
    <col min="2" max="2" width="9" customWidth="1"/>
    <col min="3" max="3" width="31.28515625" customWidth="1"/>
    <col min="4" max="4" width="8.28515625" customWidth="1"/>
    <col min="5" max="5" width="7.42578125" bestFit="1" customWidth="1"/>
    <col min="6" max="6" width="9.140625" bestFit="1" customWidth="1"/>
    <col min="7" max="7" width="7.42578125" bestFit="1" customWidth="1"/>
    <col min="8" max="8" width="9.85546875" customWidth="1"/>
    <col min="9" max="9" width="7.28515625" bestFit="1" customWidth="1"/>
    <col min="10" max="10" width="9" customWidth="1"/>
    <col min="12" max="12" width="8.7109375" customWidth="1"/>
    <col min="13" max="13" width="10.5703125" customWidth="1"/>
  </cols>
  <sheetData>
    <row r="1" spans="1:15" ht="39.6" customHeight="1" x14ac:dyDescent="0.25">
      <c r="A1" s="392" t="s">
        <v>2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</row>
    <row r="2" spans="1:15" ht="18" x14ac:dyDescent="0.25">
      <c r="A2" s="394" t="s">
        <v>178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</row>
    <row r="3" spans="1:15" ht="18" x14ac:dyDescent="0.25">
      <c r="A3" s="395" t="s">
        <v>218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</row>
    <row r="4" spans="1:15" ht="14.45" customHeight="1" x14ac:dyDescent="0.25">
      <c r="A4" s="408"/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</row>
    <row r="5" spans="1:15" ht="31.9" customHeight="1" x14ac:dyDescent="0.25">
      <c r="A5" s="396" t="s">
        <v>3</v>
      </c>
      <c r="B5" s="397" t="s">
        <v>4</v>
      </c>
      <c r="C5" s="397" t="s">
        <v>5</v>
      </c>
      <c r="D5" s="399" t="s">
        <v>6</v>
      </c>
      <c r="E5" s="399" t="s">
        <v>7</v>
      </c>
      <c r="F5" s="399"/>
      <c r="G5" s="398" t="s">
        <v>8</v>
      </c>
      <c r="H5" s="398"/>
      <c r="I5" s="400" t="s">
        <v>9</v>
      </c>
      <c r="J5" s="400"/>
      <c r="K5" s="397" t="s">
        <v>10</v>
      </c>
      <c r="L5" s="398"/>
      <c r="M5" s="398" t="s">
        <v>11</v>
      </c>
    </row>
    <row r="6" spans="1:15" ht="42.6" customHeight="1" x14ac:dyDescent="0.25">
      <c r="A6" s="396"/>
      <c r="B6" s="397"/>
      <c r="C6" s="398"/>
      <c r="D6" s="399"/>
      <c r="E6" s="2" t="s">
        <v>12</v>
      </c>
      <c r="F6" s="3" t="s">
        <v>13</v>
      </c>
      <c r="G6" s="4" t="s">
        <v>14</v>
      </c>
      <c r="H6" s="5" t="s">
        <v>11</v>
      </c>
      <c r="I6" s="4" t="s">
        <v>14</v>
      </c>
      <c r="J6" s="5" t="s">
        <v>11</v>
      </c>
      <c r="K6" s="4" t="s">
        <v>14</v>
      </c>
      <c r="L6" s="5" t="s">
        <v>11</v>
      </c>
      <c r="M6" s="398"/>
    </row>
    <row r="7" spans="1:15" ht="18" customHeight="1" x14ac:dyDescent="0.25">
      <c r="A7" s="106">
        <v>1</v>
      </c>
      <c r="B7" s="105">
        <v>2</v>
      </c>
      <c r="C7" s="106">
        <v>3</v>
      </c>
      <c r="D7" s="105">
        <v>4</v>
      </c>
      <c r="E7" s="106">
        <v>5</v>
      </c>
      <c r="F7" s="105">
        <v>6</v>
      </c>
      <c r="G7" s="106">
        <v>7</v>
      </c>
      <c r="H7" s="105">
        <v>8</v>
      </c>
      <c r="I7" s="106">
        <v>9</v>
      </c>
      <c r="J7" s="105">
        <v>10</v>
      </c>
      <c r="K7" s="106">
        <v>11</v>
      </c>
      <c r="L7" s="105">
        <v>12</v>
      </c>
      <c r="M7" s="106">
        <v>13</v>
      </c>
    </row>
    <row r="8" spans="1:15" ht="18" customHeight="1" x14ac:dyDescent="0.25">
      <c r="A8" s="113"/>
      <c r="B8" s="404" t="s">
        <v>101</v>
      </c>
      <c r="C8" s="404"/>
      <c r="D8" s="404"/>
      <c r="E8" s="404"/>
      <c r="F8" s="114"/>
      <c r="G8" s="115"/>
      <c r="H8" s="114"/>
      <c r="I8" s="115"/>
      <c r="J8" s="114"/>
      <c r="K8" s="115"/>
      <c r="L8" s="114"/>
      <c r="M8" s="116"/>
    </row>
    <row r="9" spans="1:15" ht="45" x14ac:dyDescent="0.25">
      <c r="A9" s="406">
        <v>1</v>
      </c>
      <c r="B9" s="9" t="s">
        <v>224</v>
      </c>
      <c r="C9" s="10" t="s">
        <v>142</v>
      </c>
      <c r="D9" s="308" t="s">
        <v>16</v>
      </c>
      <c r="E9" s="308"/>
      <c r="F9" s="162">
        <v>3</v>
      </c>
      <c r="G9" s="11"/>
      <c r="H9" s="7"/>
      <c r="I9" s="8"/>
      <c r="J9" s="7"/>
      <c r="K9" s="8"/>
      <c r="L9" s="7"/>
      <c r="M9" s="8"/>
      <c r="N9" s="297"/>
      <c r="O9" s="297"/>
    </row>
    <row r="10" spans="1:15" x14ac:dyDescent="0.25">
      <c r="A10" s="405"/>
      <c r="B10" s="12"/>
      <c r="C10" s="13" t="s">
        <v>17</v>
      </c>
      <c r="D10" s="14" t="s">
        <v>18</v>
      </c>
      <c r="E10" s="15">
        <v>17.2</v>
      </c>
      <c r="F10" s="15">
        <f>F9*E10</f>
        <v>51.599999999999994</v>
      </c>
      <c r="G10" s="17"/>
      <c r="H10" s="18"/>
      <c r="I10" s="363"/>
      <c r="J10" s="18">
        <f>F10*I10</f>
        <v>0</v>
      </c>
      <c r="K10" s="18"/>
      <c r="L10" s="18"/>
      <c r="M10" s="18">
        <f t="shared" ref="M10:M11" si="0">L10+J10+H10</f>
        <v>0</v>
      </c>
      <c r="N10" s="297"/>
      <c r="O10" s="297"/>
    </row>
    <row r="11" spans="1:15" x14ac:dyDescent="0.25">
      <c r="A11" s="405"/>
      <c r="B11" s="12"/>
      <c r="C11" s="20" t="s">
        <v>19</v>
      </c>
      <c r="D11" s="21" t="s">
        <v>20</v>
      </c>
      <c r="E11" s="22">
        <v>1.0640000000000001</v>
      </c>
      <c r="F11" s="352">
        <f>F9*E11</f>
        <v>3.1920000000000002</v>
      </c>
      <c r="G11" s="17"/>
      <c r="H11" s="18"/>
      <c r="I11" s="18"/>
      <c r="J11" s="18"/>
      <c r="K11" s="363"/>
      <c r="L11" s="18">
        <f>F11*K11</f>
        <v>0</v>
      </c>
      <c r="M11" s="18">
        <f t="shared" si="0"/>
        <v>0</v>
      </c>
      <c r="N11" s="297"/>
      <c r="O11" s="297"/>
    </row>
    <row r="12" spans="1:15" ht="30" x14ac:dyDescent="0.25">
      <c r="A12" s="406">
        <v>2</v>
      </c>
      <c r="B12" s="9" t="s">
        <v>88</v>
      </c>
      <c r="C12" s="10" t="s">
        <v>89</v>
      </c>
      <c r="D12" s="308" t="s">
        <v>16</v>
      </c>
      <c r="E12" s="308"/>
      <c r="F12" s="162">
        <v>4</v>
      </c>
      <c r="G12" s="11"/>
      <c r="H12" s="7"/>
      <c r="I12" s="8"/>
      <c r="J12" s="7"/>
      <c r="K12" s="8"/>
      <c r="L12" s="211"/>
      <c r="M12" s="8"/>
      <c r="N12" s="297"/>
      <c r="O12" s="297"/>
    </row>
    <row r="13" spans="1:15" x14ac:dyDescent="0.25">
      <c r="A13" s="405"/>
      <c r="B13" s="12"/>
      <c r="C13" s="13" t="s">
        <v>17</v>
      </c>
      <c r="D13" s="14" t="s">
        <v>18</v>
      </c>
      <c r="E13" s="15">
        <v>13.2</v>
      </c>
      <c r="F13" s="15">
        <f>F12*E13</f>
        <v>52.8</v>
      </c>
      <c r="G13" s="17"/>
      <c r="H13" s="18"/>
      <c r="I13" s="363"/>
      <c r="J13" s="18">
        <f>F13*I13</f>
        <v>0</v>
      </c>
      <c r="K13" s="18"/>
      <c r="L13" s="17"/>
      <c r="M13" s="18">
        <f t="shared" ref="M13:M14" si="1">L13+J13+H13</f>
        <v>0</v>
      </c>
      <c r="N13" s="297"/>
      <c r="O13" s="297"/>
    </row>
    <row r="14" spans="1:15" x14ac:dyDescent="0.25">
      <c r="A14" s="407"/>
      <c r="B14" s="12"/>
      <c r="C14" s="20" t="s">
        <v>19</v>
      </c>
      <c r="D14" s="21" t="s">
        <v>20</v>
      </c>
      <c r="E14" s="22">
        <v>9.6300000000000008</v>
      </c>
      <c r="F14" s="352">
        <f>F12*E14</f>
        <v>38.520000000000003</v>
      </c>
      <c r="G14" s="17"/>
      <c r="H14" s="18"/>
      <c r="I14" s="18"/>
      <c r="J14" s="18"/>
      <c r="K14" s="363"/>
      <c r="L14" s="17">
        <f>F14*K14</f>
        <v>0</v>
      </c>
      <c r="M14" s="18">
        <f t="shared" si="1"/>
        <v>0</v>
      </c>
      <c r="N14" s="297"/>
      <c r="O14" s="297"/>
    </row>
    <row r="15" spans="1:15" ht="45" x14ac:dyDescent="0.25">
      <c r="A15" s="406">
        <v>3</v>
      </c>
      <c r="B15" s="308" t="s">
        <v>91</v>
      </c>
      <c r="C15" s="31" t="s">
        <v>90</v>
      </c>
      <c r="D15" s="27" t="s">
        <v>24</v>
      </c>
      <c r="E15" s="28"/>
      <c r="F15" s="98">
        <f>F12*2.4</f>
        <v>9.6</v>
      </c>
      <c r="G15" s="17"/>
      <c r="H15" s="18"/>
      <c r="I15" s="18"/>
      <c r="J15" s="18"/>
      <c r="K15" s="18"/>
      <c r="L15" s="17"/>
      <c r="M15" s="18"/>
      <c r="N15" s="297"/>
      <c r="O15" s="297"/>
    </row>
    <row r="16" spans="1:15" x14ac:dyDescent="0.25">
      <c r="A16" s="407"/>
      <c r="B16" s="12"/>
      <c r="C16" s="13" t="s">
        <v>17</v>
      </c>
      <c r="D16" s="14" t="s">
        <v>18</v>
      </c>
      <c r="E16" s="15">
        <f>1.1+0.36*19</f>
        <v>7.9399999999999995</v>
      </c>
      <c r="F16" s="15">
        <f>F15*E16</f>
        <v>76.22399999999999</v>
      </c>
      <c r="G16" s="17"/>
      <c r="H16" s="18"/>
      <c r="I16" s="363"/>
      <c r="J16" s="18">
        <f>F16*I16</f>
        <v>0</v>
      </c>
      <c r="K16" s="18"/>
      <c r="L16" s="17"/>
      <c r="M16" s="18">
        <f t="shared" ref="M16:M28" si="2">L16+J16+H16</f>
        <v>0</v>
      </c>
      <c r="N16" s="297"/>
      <c r="O16" s="297"/>
    </row>
    <row r="17" spans="1:15" ht="45" x14ac:dyDescent="0.25">
      <c r="A17" s="406">
        <v>4</v>
      </c>
      <c r="B17" s="9" t="s">
        <v>284</v>
      </c>
      <c r="C17" s="10" t="s">
        <v>94</v>
      </c>
      <c r="D17" s="308" t="s">
        <v>95</v>
      </c>
      <c r="E17" s="308"/>
      <c r="F17" s="162">
        <v>4</v>
      </c>
      <c r="G17" s="11"/>
      <c r="H17" s="7"/>
      <c r="I17" s="8"/>
      <c r="J17" s="7"/>
      <c r="K17" s="8"/>
      <c r="L17" s="211"/>
      <c r="M17" s="8"/>
      <c r="N17" s="297"/>
      <c r="O17" s="297"/>
    </row>
    <row r="18" spans="1:15" x14ac:dyDescent="0.25">
      <c r="A18" s="405"/>
      <c r="B18" s="12"/>
      <c r="C18" s="13" t="s">
        <v>17</v>
      </c>
      <c r="D18" s="14" t="s">
        <v>18</v>
      </c>
      <c r="E18" s="15">
        <v>1.08</v>
      </c>
      <c r="F18" s="15">
        <f>F17*E18</f>
        <v>4.32</v>
      </c>
      <c r="G18" s="17"/>
      <c r="H18" s="18"/>
      <c r="I18" s="363"/>
      <c r="J18" s="18">
        <f>F18*I18</f>
        <v>0</v>
      </c>
      <c r="K18" s="18"/>
      <c r="L18" s="17"/>
      <c r="M18" s="18">
        <f t="shared" ref="M18" si="3">L18+J18+H18</f>
        <v>0</v>
      </c>
      <c r="N18" s="297"/>
      <c r="O18" s="297"/>
    </row>
    <row r="19" spans="1:15" ht="45" x14ac:dyDescent="0.25">
      <c r="A19" s="405">
        <v>5</v>
      </c>
      <c r="B19" s="299" t="s">
        <v>264</v>
      </c>
      <c r="C19" s="31" t="s">
        <v>96</v>
      </c>
      <c r="D19" s="30" t="s">
        <v>16</v>
      </c>
      <c r="E19" s="32"/>
      <c r="F19" s="98">
        <v>26</v>
      </c>
      <c r="G19" s="17"/>
      <c r="H19" s="18"/>
      <c r="I19" s="18"/>
      <c r="J19" s="18"/>
      <c r="K19" s="18"/>
      <c r="L19" s="17"/>
      <c r="M19" s="18"/>
      <c r="N19" s="297"/>
      <c r="O19" s="297"/>
    </row>
    <row r="20" spans="1:15" x14ac:dyDescent="0.25">
      <c r="A20" s="405"/>
      <c r="B20" s="300"/>
      <c r="C20" s="13" t="s">
        <v>17</v>
      </c>
      <c r="D20" s="99" t="s">
        <v>18</v>
      </c>
      <c r="E20" s="61">
        <v>1.9800000000000002E-2</v>
      </c>
      <c r="F20" s="15">
        <f>F19*E20</f>
        <v>0.51480000000000004</v>
      </c>
      <c r="G20" s="18"/>
      <c r="H20" s="18"/>
      <c r="I20" s="363"/>
      <c r="J20" s="18">
        <f>F20*I20</f>
        <v>0</v>
      </c>
      <c r="K20" s="18"/>
      <c r="L20" s="17"/>
      <c r="M20" s="18">
        <f t="shared" ref="M20:M21" si="4">L20+J20+H20</f>
        <v>0</v>
      </c>
      <c r="N20" s="297"/>
      <c r="O20" s="297"/>
    </row>
    <row r="21" spans="1:15" ht="45" x14ac:dyDescent="0.25">
      <c r="A21" s="407"/>
      <c r="B21" s="301" t="s">
        <v>93</v>
      </c>
      <c r="C21" s="20" t="s">
        <v>92</v>
      </c>
      <c r="D21" s="100" t="s">
        <v>36</v>
      </c>
      <c r="E21" s="16">
        <v>4.4400000000000002E-2</v>
      </c>
      <c r="F21" s="15">
        <f>F19*E21</f>
        <v>1.1544000000000001</v>
      </c>
      <c r="G21" s="18"/>
      <c r="H21" s="18"/>
      <c r="I21" s="18"/>
      <c r="J21" s="18"/>
      <c r="K21" s="363"/>
      <c r="L21" s="17">
        <f>F21*K21</f>
        <v>0</v>
      </c>
      <c r="M21" s="18">
        <f t="shared" si="4"/>
        <v>0</v>
      </c>
      <c r="N21" s="297"/>
      <c r="O21" s="297"/>
    </row>
    <row r="22" spans="1:15" ht="45" x14ac:dyDescent="0.25">
      <c r="A22" s="406">
        <v>6</v>
      </c>
      <c r="B22" s="299" t="s">
        <v>265</v>
      </c>
      <c r="C22" s="31" t="s">
        <v>25</v>
      </c>
      <c r="D22" s="30" t="s">
        <v>16</v>
      </c>
      <c r="E22" s="32"/>
      <c r="F22" s="98">
        <v>1</v>
      </c>
      <c r="G22" s="17"/>
      <c r="H22" s="18"/>
      <c r="I22" s="18"/>
      <c r="J22" s="18"/>
      <c r="K22" s="18"/>
      <c r="L22" s="17"/>
      <c r="M22" s="18">
        <f t="shared" si="2"/>
        <v>0</v>
      </c>
      <c r="N22" s="297"/>
      <c r="O22" s="297"/>
    </row>
    <row r="23" spans="1:15" x14ac:dyDescent="0.25">
      <c r="A23" s="407"/>
      <c r="B23" s="302"/>
      <c r="C23" s="20" t="s">
        <v>17</v>
      </c>
      <c r="D23" s="34" t="s">
        <v>18</v>
      </c>
      <c r="E23" s="35">
        <v>2.472</v>
      </c>
      <c r="F23" s="15">
        <f>F22*E23</f>
        <v>2.472</v>
      </c>
      <c r="G23" s="17"/>
      <c r="H23" s="18"/>
      <c r="I23" s="363"/>
      <c r="J23" s="18">
        <f>F23*I23</f>
        <v>0</v>
      </c>
      <c r="K23" s="18"/>
      <c r="L23" s="17"/>
      <c r="M23" s="18">
        <f t="shared" si="2"/>
        <v>0</v>
      </c>
      <c r="N23" s="297"/>
      <c r="O23" s="297"/>
    </row>
    <row r="24" spans="1:15" ht="45" x14ac:dyDescent="0.25">
      <c r="A24" s="406">
        <v>7</v>
      </c>
      <c r="B24" s="299" t="s">
        <v>292</v>
      </c>
      <c r="C24" s="31" t="s">
        <v>98</v>
      </c>
      <c r="D24" s="30" t="s">
        <v>16</v>
      </c>
      <c r="E24" s="32"/>
      <c r="F24" s="98">
        <v>23</v>
      </c>
      <c r="G24" s="17"/>
      <c r="H24" s="18"/>
      <c r="I24" s="18"/>
      <c r="J24" s="18"/>
      <c r="K24" s="18"/>
      <c r="L24" s="17"/>
      <c r="M24" s="18"/>
      <c r="N24" s="297"/>
      <c r="O24" s="297"/>
    </row>
    <row r="25" spans="1:15" x14ac:dyDescent="0.25">
      <c r="A25" s="405"/>
      <c r="B25" s="300"/>
      <c r="C25" s="13" t="s">
        <v>17</v>
      </c>
      <c r="D25" s="99" t="s">
        <v>18</v>
      </c>
      <c r="E25" s="16">
        <v>2.58E-2</v>
      </c>
      <c r="F25" s="15">
        <f>F24*E25</f>
        <v>0.59340000000000004</v>
      </c>
      <c r="G25" s="18"/>
      <c r="H25" s="18"/>
      <c r="I25" s="363"/>
      <c r="J25" s="18">
        <f>F25*I25</f>
        <v>0</v>
      </c>
      <c r="K25" s="18"/>
      <c r="L25" s="17"/>
      <c r="M25" s="18">
        <f t="shared" ref="M25:M26" si="5">L25+J25+H25</f>
        <v>0</v>
      </c>
      <c r="N25" s="297"/>
      <c r="O25" s="297"/>
    </row>
    <row r="26" spans="1:15" ht="45" x14ac:dyDescent="0.25">
      <c r="A26" s="407"/>
      <c r="B26" s="301" t="s">
        <v>93</v>
      </c>
      <c r="C26" s="20" t="s">
        <v>92</v>
      </c>
      <c r="D26" s="100" t="s">
        <v>36</v>
      </c>
      <c r="E26" s="16">
        <v>5.7829999999999999E-2</v>
      </c>
      <c r="F26" s="15">
        <f>F24*E26</f>
        <v>1.33009</v>
      </c>
      <c r="G26" s="18"/>
      <c r="H26" s="18"/>
      <c r="I26" s="18"/>
      <c r="J26" s="18"/>
      <c r="K26" s="363"/>
      <c r="L26" s="17">
        <f>F26*K26</f>
        <v>0</v>
      </c>
      <c r="M26" s="18">
        <f t="shared" si="5"/>
        <v>0</v>
      </c>
      <c r="N26" s="297"/>
      <c r="O26" s="297"/>
    </row>
    <row r="27" spans="1:15" ht="45" x14ac:dyDescent="0.25">
      <c r="A27" s="406">
        <v>8</v>
      </c>
      <c r="B27" s="299" t="s">
        <v>266</v>
      </c>
      <c r="C27" s="31" t="s">
        <v>87</v>
      </c>
      <c r="D27" s="30" t="s">
        <v>16</v>
      </c>
      <c r="E27" s="32"/>
      <c r="F27" s="98">
        <v>1</v>
      </c>
      <c r="G27" s="17"/>
      <c r="H27" s="18"/>
      <c r="I27" s="18"/>
      <c r="J27" s="18"/>
      <c r="K27" s="18"/>
      <c r="L27" s="17"/>
      <c r="M27" s="18">
        <f t="shared" si="2"/>
        <v>0</v>
      </c>
      <c r="N27" s="297"/>
      <c r="O27" s="297"/>
    </row>
    <row r="28" spans="1:15" x14ac:dyDescent="0.25">
      <c r="A28" s="407"/>
      <c r="B28" s="302"/>
      <c r="C28" s="20" t="s">
        <v>17</v>
      </c>
      <c r="D28" s="34" t="s">
        <v>18</v>
      </c>
      <c r="E28" s="35">
        <v>3.5880000000000001</v>
      </c>
      <c r="F28" s="15">
        <f>F27*E28</f>
        <v>3.5880000000000001</v>
      </c>
      <c r="G28" s="17"/>
      <c r="H28" s="18"/>
      <c r="I28" s="363"/>
      <c r="J28" s="18">
        <f>F28*I28</f>
        <v>0</v>
      </c>
      <c r="K28" s="18"/>
      <c r="L28" s="17"/>
      <c r="M28" s="18">
        <f t="shared" si="2"/>
        <v>0</v>
      </c>
      <c r="N28" s="297"/>
      <c r="O28" s="297"/>
    </row>
    <row r="29" spans="1:15" ht="30" x14ac:dyDescent="0.25">
      <c r="A29" s="406">
        <v>9</v>
      </c>
      <c r="B29" s="9" t="s">
        <v>288</v>
      </c>
      <c r="C29" s="36" t="s">
        <v>26</v>
      </c>
      <c r="D29" s="308" t="s">
        <v>16</v>
      </c>
      <c r="E29" s="35"/>
      <c r="F29" s="15">
        <v>24</v>
      </c>
      <c r="G29" s="17"/>
      <c r="H29" s="18"/>
      <c r="I29" s="18"/>
      <c r="J29" s="18"/>
      <c r="K29" s="18"/>
      <c r="L29" s="17"/>
      <c r="M29" s="18"/>
      <c r="N29" s="297"/>
      <c r="O29" s="297"/>
    </row>
    <row r="30" spans="1:15" x14ac:dyDescent="0.25">
      <c r="A30" s="407"/>
      <c r="B30" s="33"/>
      <c r="C30" s="20" t="s">
        <v>229</v>
      </c>
      <c r="D30" s="27" t="s">
        <v>106</v>
      </c>
      <c r="E30" s="28">
        <v>1.7</v>
      </c>
      <c r="F30" s="15">
        <f>F29*E30</f>
        <v>40.799999999999997</v>
      </c>
      <c r="G30" s="17"/>
      <c r="H30" s="57">
        <f t="shared" ref="H30" si="6">F30*G30</f>
        <v>0</v>
      </c>
      <c r="I30" s="18"/>
      <c r="J30" s="18"/>
      <c r="K30" s="363"/>
      <c r="L30" s="17">
        <f>F30*K30</f>
        <v>0</v>
      </c>
      <c r="M30" s="18">
        <f t="shared" ref="M30:M74" si="7">L30+J30+H30</f>
        <v>0</v>
      </c>
      <c r="N30" s="297"/>
      <c r="O30" s="297"/>
    </row>
    <row r="31" spans="1:15" ht="30" x14ac:dyDescent="0.25">
      <c r="A31" s="386">
        <v>10</v>
      </c>
      <c r="B31" s="299" t="s">
        <v>293</v>
      </c>
      <c r="C31" s="31" t="s">
        <v>99</v>
      </c>
      <c r="D31" s="308" t="s">
        <v>28</v>
      </c>
      <c r="E31" s="39"/>
      <c r="F31" s="162">
        <v>39</v>
      </c>
      <c r="G31" s="17"/>
      <c r="H31" s="18"/>
      <c r="I31" s="18"/>
      <c r="J31" s="18"/>
      <c r="K31" s="18"/>
      <c r="L31" s="17"/>
      <c r="M31" s="18">
        <f t="shared" si="7"/>
        <v>0</v>
      </c>
      <c r="N31" s="297"/>
      <c r="O31" s="297"/>
    </row>
    <row r="32" spans="1:15" x14ac:dyDescent="0.25">
      <c r="A32" s="388"/>
      <c r="B32" s="303" t="s">
        <v>100</v>
      </c>
      <c r="C32" s="20" t="s">
        <v>17</v>
      </c>
      <c r="D32" s="100" t="s">
        <v>36</v>
      </c>
      <c r="E32" s="311">
        <v>1.1050000000000001E-2</v>
      </c>
      <c r="F32" s="100">
        <f>E32*F31</f>
        <v>0.43095000000000006</v>
      </c>
      <c r="G32" s="17"/>
      <c r="H32" s="18"/>
      <c r="I32" s="18"/>
      <c r="J32" s="18">
        <f>F32*I32</f>
        <v>0</v>
      </c>
      <c r="K32" s="363"/>
      <c r="L32" s="17">
        <f>F32*K32</f>
        <v>0</v>
      </c>
      <c r="M32" s="18">
        <f t="shared" si="7"/>
        <v>0</v>
      </c>
      <c r="N32" s="297"/>
      <c r="O32" s="297"/>
    </row>
    <row r="33" spans="1:15" ht="30" x14ac:dyDescent="0.25">
      <c r="A33" s="386">
        <v>11</v>
      </c>
      <c r="B33" s="9" t="s">
        <v>267</v>
      </c>
      <c r="C33" s="31" t="s">
        <v>29</v>
      </c>
      <c r="D33" s="308" t="s">
        <v>28</v>
      </c>
      <c r="E33" s="39"/>
      <c r="F33" s="162">
        <v>13</v>
      </c>
      <c r="G33" s="17"/>
      <c r="H33" s="18"/>
      <c r="I33" s="18"/>
      <c r="J33" s="18"/>
      <c r="K33" s="18"/>
      <c r="L33" s="17"/>
      <c r="M33" s="18">
        <f t="shared" si="7"/>
        <v>0</v>
      </c>
      <c r="N33" s="297"/>
      <c r="O33" s="297"/>
    </row>
    <row r="34" spans="1:15" x14ac:dyDescent="0.25">
      <c r="A34" s="388"/>
      <c r="B34" s="40"/>
      <c r="C34" s="20" t="s">
        <v>17</v>
      </c>
      <c r="D34" s="34" t="s">
        <v>18</v>
      </c>
      <c r="E34" s="311">
        <v>1.8480000000000001</v>
      </c>
      <c r="F34" s="100">
        <f>E34*F33</f>
        <v>24.024000000000001</v>
      </c>
      <c r="G34" s="17"/>
      <c r="H34" s="18"/>
      <c r="I34" s="363"/>
      <c r="J34" s="18">
        <f>F34*I34</f>
        <v>0</v>
      </c>
      <c r="K34" s="18"/>
      <c r="L34" s="17"/>
      <c r="M34" s="18">
        <f t="shared" si="7"/>
        <v>0</v>
      </c>
      <c r="N34" s="297"/>
      <c r="O34" s="297"/>
    </row>
    <row r="35" spans="1:15" ht="45" x14ac:dyDescent="0.25">
      <c r="A35" s="386">
        <v>12</v>
      </c>
      <c r="B35" s="9" t="s">
        <v>289</v>
      </c>
      <c r="C35" s="31" t="s">
        <v>30</v>
      </c>
      <c r="D35" s="308" t="s">
        <v>28</v>
      </c>
      <c r="E35" s="30"/>
      <c r="F35" s="194">
        <v>0.95</v>
      </c>
      <c r="G35" s="17"/>
      <c r="H35" s="18"/>
      <c r="I35" s="18"/>
      <c r="J35" s="18"/>
      <c r="K35" s="18"/>
      <c r="L35" s="17"/>
      <c r="M35" s="18">
        <f t="shared" si="7"/>
        <v>0</v>
      </c>
      <c r="N35" s="297"/>
      <c r="O35" s="297"/>
    </row>
    <row r="36" spans="1:15" x14ac:dyDescent="0.25">
      <c r="A36" s="387"/>
      <c r="B36" s="42"/>
      <c r="C36" s="20" t="s">
        <v>17</v>
      </c>
      <c r="D36" s="34" t="s">
        <v>18</v>
      </c>
      <c r="E36" s="23">
        <v>2.6160000000000001</v>
      </c>
      <c r="F36" s="352">
        <f>F35*E36</f>
        <v>2.4851999999999999</v>
      </c>
      <c r="G36" s="17"/>
      <c r="H36" s="18"/>
      <c r="I36" s="364"/>
      <c r="J36" s="62">
        <f>F36*I36</f>
        <v>0</v>
      </c>
      <c r="K36" s="18"/>
      <c r="L36" s="17"/>
      <c r="M36" s="18">
        <f t="shared" si="7"/>
        <v>0</v>
      </c>
      <c r="N36" s="297"/>
      <c r="O36" s="297"/>
    </row>
    <row r="37" spans="1:15" x14ac:dyDescent="0.25">
      <c r="A37" s="387"/>
      <c r="B37" s="42"/>
      <c r="C37" s="20" t="s">
        <v>19</v>
      </c>
      <c r="D37" s="21" t="s">
        <v>20</v>
      </c>
      <c r="E37" s="23">
        <v>0.13800000000000001</v>
      </c>
      <c r="F37" s="352">
        <f>F35*E37</f>
        <v>0.13109999999999999</v>
      </c>
      <c r="G37" s="17"/>
      <c r="H37" s="18"/>
      <c r="I37" s="18"/>
      <c r="J37" s="18"/>
      <c r="K37" s="363"/>
      <c r="L37" s="17">
        <f>F37*K37</f>
        <v>0</v>
      </c>
      <c r="M37" s="18">
        <f t="shared" si="7"/>
        <v>0</v>
      </c>
      <c r="N37" s="297"/>
      <c r="O37" s="297"/>
    </row>
    <row r="38" spans="1:15" ht="22.5" x14ac:dyDescent="0.25">
      <c r="A38" s="387"/>
      <c r="B38" s="44" t="s">
        <v>240</v>
      </c>
      <c r="C38" s="45" t="s">
        <v>32</v>
      </c>
      <c r="D38" s="46" t="s">
        <v>28</v>
      </c>
      <c r="E38" s="47">
        <v>1.39</v>
      </c>
      <c r="F38" s="195">
        <f>F35*E38</f>
        <v>1.3204999999999998</v>
      </c>
      <c r="G38" s="365"/>
      <c r="H38" s="18">
        <f t="shared" ref="H38" si="8">F38*G38</f>
        <v>0</v>
      </c>
      <c r="I38" s="18"/>
      <c r="J38" s="18"/>
      <c r="K38" s="18"/>
      <c r="L38" s="17"/>
      <c r="M38" s="18">
        <f t="shared" si="7"/>
        <v>0</v>
      </c>
      <c r="N38" s="297"/>
      <c r="O38" s="297"/>
    </row>
    <row r="39" spans="1:15" ht="45" x14ac:dyDescent="0.25">
      <c r="A39" s="386">
        <v>13</v>
      </c>
      <c r="B39" s="9" t="s">
        <v>270</v>
      </c>
      <c r="C39" s="49" t="s">
        <v>33</v>
      </c>
      <c r="D39" s="308" t="s">
        <v>28</v>
      </c>
      <c r="E39" s="29"/>
      <c r="F39" s="98">
        <v>15.34</v>
      </c>
      <c r="G39" s="17"/>
      <c r="H39" s="18"/>
      <c r="I39" s="18"/>
      <c r="J39" s="18"/>
      <c r="K39" s="18"/>
      <c r="L39" s="17"/>
      <c r="M39" s="18">
        <f t="shared" si="7"/>
        <v>0</v>
      </c>
      <c r="N39" s="297"/>
      <c r="O39" s="297"/>
    </row>
    <row r="40" spans="1:15" x14ac:dyDescent="0.25">
      <c r="A40" s="387"/>
      <c r="B40" s="51"/>
      <c r="C40" s="20" t="s">
        <v>17</v>
      </c>
      <c r="D40" s="34" t="s">
        <v>18</v>
      </c>
      <c r="E40" s="29">
        <v>3.8279999999999998</v>
      </c>
      <c r="F40" s="15">
        <f>F39*E40</f>
        <v>58.721519999999998</v>
      </c>
      <c r="G40" s="17"/>
      <c r="H40" s="18"/>
      <c r="I40" s="363"/>
      <c r="J40" s="18">
        <f>F40*I40</f>
        <v>0</v>
      </c>
      <c r="K40" s="18"/>
      <c r="L40" s="17"/>
      <c r="M40" s="18">
        <f t="shared" si="7"/>
        <v>0</v>
      </c>
      <c r="N40" s="297"/>
      <c r="O40" s="297"/>
    </row>
    <row r="41" spans="1:15" x14ac:dyDescent="0.25">
      <c r="A41" s="387"/>
      <c r="B41" s="51" t="s">
        <v>34</v>
      </c>
      <c r="C41" s="52" t="s">
        <v>35</v>
      </c>
      <c r="D41" s="53" t="s">
        <v>36</v>
      </c>
      <c r="E41" s="29">
        <v>0.51359999999999995</v>
      </c>
      <c r="F41" s="15">
        <f>F39*E41</f>
        <v>7.8786239999999994</v>
      </c>
      <c r="G41" s="17"/>
      <c r="H41" s="18"/>
      <c r="I41" s="18"/>
      <c r="J41" s="18"/>
      <c r="K41" s="363"/>
      <c r="L41" s="17">
        <f>F41*K41</f>
        <v>0</v>
      </c>
      <c r="M41" s="18">
        <f t="shared" si="7"/>
        <v>0</v>
      </c>
      <c r="N41" s="297"/>
      <c r="O41" s="297"/>
    </row>
    <row r="42" spans="1:15" ht="22.5" x14ac:dyDescent="0.25">
      <c r="A42" s="387"/>
      <c r="B42" s="51" t="s">
        <v>37</v>
      </c>
      <c r="C42" s="310" t="s">
        <v>38</v>
      </c>
      <c r="D42" s="56" t="s">
        <v>28</v>
      </c>
      <c r="E42" s="16">
        <v>1.02</v>
      </c>
      <c r="F42" s="15">
        <f>F39*E42</f>
        <v>15.646800000000001</v>
      </c>
      <c r="G42" s="365"/>
      <c r="H42" s="17">
        <f>F42*G42</f>
        <v>0</v>
      </c>
      <c r="I42" s="18"/>
      <c r="J42" s="18"/>
      <c r="K42" s="18"/>
      <c r="L42" s="17"/>
      <c r="M42" s="17">
        <f t="shared" si="7"/>
        <v>0</v>
      </c>
      <c r="N42" s="297"/>
      <c r="O42" s="297"/>
    </row>
    <row r="43" spans="1:15" x14ac:dyDescent="0.25">
      <c r="A43" s="387"/>
      <c r="B43" s="58"/>
      <c r="C43" s="309" t="s">
        <v>19</v>
      </c>
      <c r="D43" s="60" t="s">
        <v>20</v>
      </c>
      <c r="E43" s="16">
        <v>1.0056</v>
      </c>
      <c r="F43" s="15">
        <f>E43*F39</f>
        <v>15.425904000000001</v>
      </c>
      <c r="G43" s="17"/>
      <c r="H43" s="18"/>
      <c r="I43" s="18"/>
      <c r="J43" s="18"/>
      <c r="K43" s="364"/>
      <c r="L43" s="17">
        <f>F43*K43</f>
        <v>0</v>
      </c>
      <c r="M43" s="18">
        <f t="shared" si="7"/>
        <v>0</v>
      </c>
      <c r="N43" s="297"/>
      <c r="O43" s="297"/>
    </row>
    <row r="44" spans="1:15" ht="30" x14ac:dyDescent="0.25">
      <c r="A44" s="387"/>
      <c r="B44" s="51" t="s">
        <v>39</v>
      </c>
      <c r="C44" s="63" t="s">
        <v>40</v>
      </c>
      <c r="D44" s="27" t="s">
        <v>28</v>
      </c>
      <c r="E44" s="29">
        <v>9.7000000000000003E-3</v>
      </c>
      <c r="F44" s="15">
        <f>F39*E44</f>
        <v>0.14879800000000001</v>
      </c>
      <c r="G44" s="365"/>
      <c r="H44" s="18">
        <f>F44*G44</f>
        <v>0</v>
      </c>
      <c r="I44" s="18"/>
      <c r="J44" s="18"/>
      <c r="K44" s="18"/>
      <c r="L44" s="17"/>
      <c r="M44" s="18">
        <f t="shared" si="7"/>
        <v>0</v>
      </c>
      <c r="N44" s="297"/>
      <c r="O44" s="297"/>
    </row>
    <row r="45" spans="1:15" ht="22.5" x14ac:dyDescent="0.25">
      <c r="A45" s="387"/>
      <c r="B45" s="44" t="s">
        <v>41</v>
      </c>
      <c r="C45" s="310" t="s">
        <v>42</v>
      </c>
      <c r="D45" s="56" t="s">
        <v>28</v>
      </c>
      <c r="E45" s="16">
        <v>1.14E-2</v>
      </c>
      <c r="F45" s="15">
        <f>E45*F39</f>
        <v>0.174876</v>
      </c>
      <c r="G45" s="365"/>
      <c r="H45" s="18">
        <f t="shared" ref="H45:H50" si="9">F45*G45</f>
        <v>0</v>
      </c>
      <c r="I45" s="18"/>
      <c r="J45" s="18"/>
      <c r="K45" s="18"/>
      <c r="L45" s="17"/>
      <c r="M45" s="18">
        <f t="shared" si="7"/>
        <v>0</v>
      </c>
      <c r="N45" s="297"/>
      <c r="O45" s="297"/>
    </row>
    <row r="46" spans="1:15" ht="22.5" x14ac:dyDescent="0.25">
      <c r="A46" s="387"/>
      <c r="B46" s="51" t="s">
        <v>43</v>
      </c>
      <c r="C46" s="310" t="s">
        <v>44</v>
      </c>
      <c r="D46" s="56" t="s">
        <v>28</v>
      </c>
      <c r="E46" s="16">
        <v>1.37E-2</v>
      </c>
      <c r="F46" s="15">
        <f>E46*F39</f>
        <v>0.21015800000000001</v>
      </c>
      <c r="G46" s="365"/>
      <c r="H46" s="18">
        <f t="shared" si="9"/>
        <v>0</v>
      </c>
      <c r="I46" s="18"/>
      <c r="J46" s="18"/>
      <c r="K46" s="18"/>
      <c r="L46" s="17"/>
      <c r="M46" s="18">
        <f t="shared" si="7"/>
        <v>0</v>
      </c>
      <c r="N46" s="297"/>
      <c r="O46" s="297"/>
    </row>
    <row r="47" spans="1:15" ht="22.5" x14ac:dyDescent="0.25">
      <c r="A47" s="387"/>
      <c r="B47" s="51" t="s">
        <v>45</v>
      </c>
      <c r="C47" s="26" t="s">
        <v>46</v>
      </c>
      <c r="D47" s="27" t="s">
        <v>28</v>
      </c>
      <c r="E47" s="29">
        <v>2.2000000000000001E-3</v>
      </c>
      <c r="F47" s="15">
        <f>E47*F40</f>
        <v>0.12918734400000001</v>
      </c>
      <c r="G47" s="365"/>
      <c r="H47" s="18">
        <f t="shared" si="9"/>
        <v>0</v>
      </c>
      <c r="I47" s="18"/>
      <c r="J47" s="18"/>
      <c r="K47" s="18"/>
      <c r="L47" s="17"/>
      <c r="M47" s="18">
        <f t="shared" si="7"/>
        <v>0</v>
      </c>
      <c r="N47" s="297"/>
      <c r="O47" s="297"/>
    </row>
    <row r="48" spans="1:15" ht="22.5" x14ac:dyDescent="0.25">
      <c r="A48" s="387"/>
      <c r="B48" s="58" t="s">
        <v>47</v>
      </c>
      <c r="C48" s="310" t="s">
        <v>48</v>
      </c>
      <c r="D48" s="56" t="s">
        <v>49</v>
      </c>
      <c r="E48" s="29">
        <f>0.025*10</f>
        <v>0.25</v>
      </c>
      <c r="F48" s="15">
        <f>E48*F39</f>
        <v>3.835</v>
      </c>
      <c r="G48" s="365"/>
      <c r="H48" s="18">
        <f t="shared" si="9"/>
        <v>0</v>
      </c>
      <c r="I48" s="18"/>
      <c r="J48" s="18"/>
      <c r="K48" s="18"/>
      <c r="L48" s="17"/>
      <c r="M48" s="18">
        <f t="shared" si="7"/>
        <v>0</v>
      </c>
      <c r="N48" s="297"/>
      <c r="O48" s="297"/>
    </row>
    <row r="49" spans="1:15" ht="30" x14ac:dyDescent="0.25">
      <c r="A49" s="387"/>
      <c r="B49" s="58" t="s">
        <v>50</v>
      </c>
      <c r="C49" s="63" t="s">
        <v>51</v>
      </c>
      <c r="D49" s="27" t="s">
        <v>49</v>
      </c>
      <c r="E49" s="29">
        <f>0.515</f>
        <v>0.51500000000000001</v>
      </c>
      <c r="F49" s="15">
        <f>E49*F39</f>
        <v>7.9001000000000001</v>
      </c>
      <c r="G49" s="365"/>
      <c r="H49" s="18">
        <f>F49*G49</f>
        <v>0</v>
      </c>
      <c r="I49" s="18"/>
      <c r="J49" s="18"/>
      <c r="K49" s="18"/>
      <c r="L49" s="17"/>
      <c r="M49" s="18">
        <f t="shared" si="7"/>
        <v>0</v>
      </c>
      <c r="N49" s="297"/>
      <c r="O49" s="297"/>
    </row>
    <row r="50" spans="1:15" x14ac:dyDescent="0.25">
      <c r="A50" s="388"/>
      <c r="B50" s="58"/>
      <c r="C50" s="310" t="s">
        <v>21</v>
      </c>
      <c r="D50" s="56" t="s">
        <v>20</v>
      </c>
      <c r="E50" s="16">
        <v>0.439</v>
      </c>
      <c r="F50" s="15">
        <f>E50*F39</f>
        <v>6.7342599999999999</v>
      </c>
      <c r="G50" s="365"/>
      <c r="H50" s="18">
        <f t="shared" si="9"/>
        <v>0</v>
      </c>
      <c r="I50" s="18"/>
      <c r="J50" s="18"/>
      <c r="K50" s="18"/>
      <c r="L50" s="17"/>
      <c r="M50" s="18">
        <f t="shared" si="7"/>
        <v>0</v>
      </c>
      <c r="N50" s="297"/>
      <c r="O50" s="297"/>
    </row>
    <row r="51" spans="1:15" ht="45" x14ac:dyDescent="0.3">
      <c r="A51" s="386">
        <v>14</v>
      </c>
      <c r="B51" s="321" t="s">
        <v>271</v>
      </c>
      <c r="C51" s="49" t="s">
        <v>52</v>
      </c>
      <c r="D51" s="308" t="s">
        <v>24</v>
      </c>
      <c r="E51" s="29"/>
      <c r="F51" s="98">
        <v>0.31896999999999998</v>
      </c>
      <c r="G51" s="17"/>
      <c r="H51" s="18"/>
      <c r="I51" s="18"/>
      <c r="J51" s="18"/>
      <c r="K51" s="18"/>
      <c r="L51" s="17"/>
      <c r="M51" s="18">
        <f t="shared" si="7"/>
        <v>0</v>
      </c>
      <c r="N51" s="297"/>
      <c r="O51" s="297"/>
    </row>
    <row r="52" spans="1:15" x14ac:dyDescent="0.25">
      <c r="A52" s="387"/>
      <c r="B52" s="66"/>
      <c r="C52" s="20" t="s">
        <v>17</v>
      </c>
      <c r="D52" s="34" t="s">
        <v>18</v>
      </c>
      <c r="E52" s="29">
        <v>29.28</v>
      </c>
      <c r="F52" s="15">
        <f>F51*E52</f>
        <v>9.3394415999999989</v>
      </c>
      <c r="G52" s="17"/>
      <c r="H52" s="18"/>
      <c r="I52" s="363"/>
      <c r="J52" s="18">
        <f>F52*I52</f>
        <v>0</v>
      </c>
      <c r="K52" s="18"/>
      <c r="L52" s="17"/>
      <c r="M52" s="18">
        <f t="shared" si="7"/>
        <v>0</v>
      </c>
      <c r="N52" s="297"/>
      <c r="O52" s="297"/>
    </row>
    <row r="53" spans="1:15" ht="22.5" x14ac:dyDescent="0.25">
      <c r="A53" s="388"/>
      <c r="B53" s="67" t="s">
        <v>53</v>
      </c>
      <c r="C53" s="63" t="s">
        <v>54</v>
      </c>
      <c r="D53" s="27" t="s">
        <v>24</v>
      </c>
      <c r="E53" s="37">
        <v>1</v>
      </c>
      <c r="F53" s="15">
        <f>F51*E53</f>
        <v>0.31896999999999998</v>
      </c>
      <c r="G53" s="365"/>
      <c r="H53" s="17">
        <f t="shared" ref="H53" si="10">F53*G53</f>
        <v>0</v>
      </c>
      <c r="I53" s="264"/>
      <c r="J53" s="264"/>
      <c r="K53" s="264"/>
      <c r="L53" s="17"/>
      <c r="M53" s="17">
        <f t="shared" si="7"/>
        <v>0</v>
      </c>
      <c r="N53" s="297"/>
      <c r="O53" s="297"/>
    </row>
    <row r="54" spans="1:15" ht="60" x14ac:dyDescent="0.25">
      <c r="A54" s="386">
        <v>15</v>
      </c>
      <c r="B54" s="9" t="s">
        <v>290</v>
      </c>
      <c r="C54" s="9" t="s">
        <v>55</v>
      </c>
      <c r="D54" s="56" t="s">
        <v>56</v>
      </c>
      <c r="E54" s="70"/>
      <c r="F54" s="162">
        <v>38</v>
      </c>
      <c r="G54" s="71"/>
      <c r="H54" s="62"/>
      <c r="I54" s="62"/>
      <c r="J54" s="62"/>
      <c r="K54" s="62"/>
      <c r="L54" s="71"/>
      <c r="M54" s="18">
        <f t="shared" si="7"/>
        <v>0</v>
      </c>
      <c r="N54" s="297"/>
      <c r="O54" s="297"/>
    </row>
    <row r="55" spans="1:15" x14ac:dyDescent="0.25">
      <c r="A55" s="387"/>
      <c r="B55" s="44"/>
      <c r="C55" s="13" t="s">
        <v>17</v>
      </c>
      <c r="D55" s="14" t="s">
        <v>18</v>
      </c>
      <c r="E55" s="16">
        <v>0.67679999999999996</v>
      </c>
      <c r="F55" s="15">
        <f>F54*E55</f>
        <v>25.718399999999999</v>
      </c>
      <c r="G55" s="17"/>
      <c r="H55" s="18"/>
      <c r="I55" s="363"/>
      <c r="J55" s="18">
        <f>F55*I55</f>
        <v>0</v>
      </c>
      <c r="K55" s="18"/>
      <c r="L55" s="17"/>
      <c r="M55" s="18">
        <f t="shared" si="7"/>
        <v>0</v>
      </c>
      <c r="N55" s="297"/>
      <c r="O55" s="297"/>
    </row>
    <row r="56" spans="1:15" x14ac:dyDescent="0.25">
      <c r="A56" s="387"/>
      <c r="B56" s="72"/>
      <c r="C56" s="13" t="s">
        <v>19</v>
      </c>
      <c r="D56" s="56" t="s">
        <v>20</v>
      </c>
      <c r="E56" s="16">
        <v>4.9099999999999998E-2</v>
      </c>
      <c r="F56" s="15">
        <f>F54*E56</f>
        <v>1.8657999999999999</v>
      </c>
      <c r="G56" s="17"/>
      <c r="H56" s="18"/>
      <c r="I56" s="18"/>
      <c r="J56" s="18"/>
      <c r="K56" s="363"/>
      <c r="L56" s="17">
        <f>F56*K56</f>
        <v>0</v>
      </c>
      <c r="M56" s="18">
        <f t="shared" si="7"/>
        <v>0</v>
      </c>
      <c r="N56" s="297"/>
      <c r="O56" s="297"/>
    </row>
    <row r="57" spans="1:15" ht="22.5" x14ac:dyDescent="0.25">
      <c r="A57" s="387"/>
      <c r="B57" s="73" t="s">
        <v>57</v>
      </c>
      <c r="C57" s="310" t="s">
        <v>58</v>
      </c>
      <c r="D57" s="56" t="s">
        <v>24</v>
      </c>
      <c r="E57" s="16">
        <v>4.4999999999999997E-3</v>
      </c>
      <c r="F57" s="15">
        <f>F54*E57</f>
        <v>0.17099999999999999</v>
      </c>
      <c r="G57" s="365"/>
      <c r="H57" s="18">
        <f>G57*F57</f>
        <v>0</v>
      </c>
      <c r="I57" s="18"/>
      <c r="J57" s="18"/>
      <c r="K57" s="18"/>
      <c r="L57" s="17"/>
      <c r="M57" s="18">
        <f t="shared" si="7"/>
        <v>0</v>
      </c>
      <c r="N57" s="297"/>
      <c r="O57" s="297"/>
    </row>
    <row r="58" spans="1:15" ht="22.5" x14ac:dyDescent="0.25">
      <c r="A58" s="387"/>
      <c r="B58" s="73" t="s">
        <v>235</v>
      </c>
      <c r="C58" s="310" t="s">
        <v>236</v>
      </c>
      <c r="D58" s="56" t="s">
        <v>28</v>
      </c>
      <c r="E58" s="16">
        <v>7.4999999999999997E-3</v>
      </c>
      <c r="F58" s="15">
        <f>E58*F54</f>
        <v>0.28499999999999998</v>
      </c>
      <c r="G58" s="365"/>
      <c r="H58" s="18">
        <f>F58*G58</f>
        <v>0</v>
      </c>
      <c r="I58" s="18"/>
      <c r="J58" s="18"/>
      <c r="K58" s="18"/>
      <c r="L58" s="17"/>
      <c r="M58" s="18">
        <f t="shared" si="7"/>
        <v>0</v>
      </c>
      <c r="N58" s="297"/>
      <c r="O58" s="297"/>
    </row>
    <row r="59" spans="1:15" x14ac:dyDescent="0.25">
      <c r="A59" s="388"/>
      <c r="B59" s="72"/>
      <c r="C59" s="310" t="s">
        <v>21</v>
      </c>
      <c r="D59" s="56" t="s">
        <v>20</v>
      </c>
      <c r="E59" s="16">
        <v>0.26500000000000001</v>
      </c>
      <c r="F59" s="15">
        <f>F54*E59</f>
        <v>10.07</v>
      </c>
      <c r="G59" s="365"/>
      <c r="H59" s="18">
        <f>G59*F59</f>
        <v>0</v>
      </c>
      <c r="I59" s="18"/>
      <c r="J59" s="18"/>
      <c r="K59" s="18"/>
      <c r="L59" s="17"/>
      <c r="M59" s="18">
        <f t="shared" si="7"/>
        <v>0</v>
      </c>
      <c r="N59" s="297"/>
      <c r="O59" s="297"/>
    </row>
    <row r="60" spans="1:15" ht="45" x14ac:dyDescent="0.25">
      <c r="A60" s="386">
        <v>16</v>
      </c>
      <c r="B60" s="9" t="s">
        <v>275</v>
      </c>
      <c r="C60" s="49" t="s">
        <v>64</v>
      </c>
      <c r="D60" s="308" t="s">
        <v>56</v>
      </c>
      <c r="E60" s="29"/>
      <c r="F60" s="98">
        <v>12</v>
      </c>
      <c r="G60" s="17"/>
      <c r="H60" s="18"/>
      <c r="I60" s="18"/>
      <c r="J60" s="18"/>
      <c r="K60" s="18"/>
      <c r="L60" s="17"/>
      <c r="M60" s="18">
        <f t="shared" si="7"/>
        <v>0</v>
      </c>
      <c r="N60" s="297"/>
      <c r="O60" s="322"/>
    </row>
    <row r="61" spans="1:15" x14ac:dyDescent="0.25">
      <c r="A61" s="387"/>
      <c r="B61" s="51"/>
      <c r="C61" s="20" t="s">
        <v>17</v>
      </c>
      <c r="D61" s="34" t="s">
        <v>18</v>
      </c>
      <c r="E61" s="29">
        <v>8.2799999999999994</v>
      </c>
      <c r="F61" s="15">
        <f>F60*E61</f>
        <v>99.359999999999985</v>
      </c>
      <c r="G61" s="17"/>
      <c r="H61" s="18"/>
      <c r="I61" s="363"/>
      <c r="J61" s="18">
        <f>F61*I61</f>
        <v>0</v>
      </c>
      <c r="K61" s="18"/>
      <c r="L61" s="17"/>
      <c r="M61" s="18">
        <f t="shared" si="7"/>
        <v>0</v>
      </c>
      <c r="N61" s="297"/>
      <c r="O61" s="297"/>
    </row>
    <row r="62" spans="1:15" ht="22.5" x14ac:dyDescent="0.25">
      <c r="A62" s="387"/>
      <c r="B62" s="51" t="s">
        <v>65</v>
      </c>
      <c r="C62" s="310" t="s">
        <v>66</v>
      </c>
      <c r="D62" s="27" t="s">
        <v>28</v>
      </c>
      <c r="E62" s="29">
        <f>10.1/100</f>
        <v>0.10099999999999999</v>
      </c>
      <c r="F62" s="15">
        <f>F60*E62</f>
        <v>1.212</v>
      </c>
      <c r="G62" s="365"/>
      <c r="H62" s="57">
        <f>F62*G62</f>
        <v>0</v>
      </c>
      <c r="I62" s="18"/>
      <c r="J62" s="18"/>
      <c r="K62" s="18"/>
      <c r="L62" s="17"/>
      <c r="M62" s="18">
        <f t="shared" si="7"/>
        <v>0</v>
      </c>
      <c r="N62" s="297"/>
      <c r="O62" s="297"/>
    </row>
    <row r="63" spans="1:15" x14ac:dyDescent="0.25">
      <c r="A63" s="387"/>
      <c r="B63" s="58"/>
      <c r="C63" s="309" t="s">
        <v>19</v>
      </c>
      <c r="D63" s="53" t="s">
        <v>20</v>
      </c>
      <c r="E63" s="29">
        <v>1.1532</v>
      </c>
      <c r="F63" s="15">
        <f>E63*F60</f>
        <v>13.8384</v>
      </c>
      <c r="G63" s="17"/>
      <c r="H63" s="57"/>
      <c r="I63" s="18"/>
      <c r="J63" s="18"/>
      <c r="K63" s="364"/>
      <c r="L63" s="17">
        <f>F63*K63</f>
        <v>0</v>
      </c>
      <c r="M63" s="18">
        <f t="shared" si="7"/>
        <v>0</v>
      </c>
      <c r="N63" s="297"/>
      <c r="O63" s="297"/>
    </row>
    <row r="64" spans="1:15" ht="30" x14ac:dyDescent="0.25">
      <c r="A64" s="387"/>
      <c r="B64" s="51" t="s">
        <v>239</v>
      </c>
      <c r="C64" s="63" t="s">
        <v>67</v>
      </c>
      <c r="D64" s="27" t="s">
        <v>28</v>
      </c>
      <c r="E64" s="28">
        <v>0.22</v>
      </c>
      <c r="F64" s="15">
        <f>F60*E64</f>
        <v>2.64</v>
      </c>
      <c r="G64" s="365"/>
      <c r="H64" s="57">
        <f>F64*G64</f>
        <v>0</v>
      </c>
      <c r="I64" s="18"/>
      <c r="J64" s="18"/>
      <c r="K64" s="18"/>
      <c r="L64" s="17"/>
      <c r="M64" s="18">
        <f t="shared" si="7"/>
        <v>0</v>
      </c>
      <c r="N64" s="297"/>
      <c r="O64" s="297"/>
    </row>
    <row r="65" spans="1:15" ht="22.5" x14ac:dyDescent="0.25">
      <c r="A65" s="387"/>
      <c r="B65" s="51" t="s">
        <v>240</v>
      </c>
      <c r="C65" s="63" t="s">
        <v>68</v>
      </c>
      <c r="D65" s="27" t="s">
        <v>28</v>
      </c>
      <c r="E65" s="29">
        <f>2/100</f>
        <v>0.02</v>
      </c>
      <c r="F65" s="15">
        <f>E65*F60</f>
        <v>0.24</v>
      </c>
      <c r="G65" s="365"/>
      <c r="H65" s="18">
        <f>F65*G65</f>
        <v>0</v>
      </c>
      <c r="I65" s="18"/>
      <c r="J65" s="18"/>
      <c r="K65" s="18"/>
      <c r="L65" s="17"/>
      <c r="M65" s="18">
        <f t="shared" si="7"/>
        <v>0</v>
      </c>
      <c r="N65" s="297"/>
      <c r="O65" s="297"/>
    </row>
    <row r="66" spans="1:15" ht="22.5" x14ac:dyDescent="0.25">
      <c r="A66" s="387"/>
      <c r="B66" s="58" t="s">
        <v>69</v>
      </c>
      <c r="C66" s="310" t="s">
        <v>70</v>
      </c>
      <c r="D66" s="56" t="s">
        <v>24</v>
      </c>
      <c r="E66" s="29">
        <f>0.49/100</f>
        <v>4.8999999999999998E-3</v>
      </c>
      <c r="F66" s="15">
        <f>E66*F60</f>
        <v>5.8799999999999998E-2</v>
      </c>
      <c r="G66" s="365"/>
      <c r="H66" s="57">
        <f t="shared" ref="H66:H67" si="11">F66*G66</f>
        <v>0</v>
      </c>
      <c r="I66" s="18"/>
      <c r="J66" s="18"/>
      <c r="K66" s="18"/>
      <c r="L66" s="17"/>
      <c r="M66" s="18">
        <f t="shared" si="7"/>
        <v>0</v>
      </c>
      <c r="N66" s="297"/>
      <c r="O66" s="297"/>
    </row>
    <row r="67" spans="1:15" x14ac:dyDescent="0.25">
      <c r="A67" s="388"/>
      <c r="B67" s="58"/>
      <c r="C67" s="310" t="s">
        <v>21</v>
      </c>
      <c r="D67" s="56" t="s">
        <v>20</v>
      </c>
      <c r="E67" s="16">
        <f>9.09/100</f>
        <v>9.0899999999999995E-2</v>
      </c>
      <c r="F67" s="15">
        <f>E67*F60</f>
        <v>1.0908</v>
      </c>
      <c r="G67" s="365"/>
      <c r="H67" s="18">
        <f t="shared" si="11"/>
        <v>0</v>
      </c>
      <c r="I67" s="18"/>
      <c r="J67" s="18"/>
      <c r="K67" s="18"/>
      <c r="L67" s="17"/>
      <c r="M67" s="18">
        <f t="shared" si="7"/>
        <v>0</v>
      </c>
      <c r="N67" s="297"/>
      <c r="O67" s="297"/>
    </row>
    <row r="68" spans="1:15" ht="30" x14ac:dyDescent="0.25">
      <c r="A68" s="386">
        <v>17</v>
      </c>
      <c r="B68" s="9" t="s">
        <v>276</v>
      </c>
      <c r="C68" s="49" t="s">
        <v>71</v>
      </c>
      <c r="D68" s="308" t="s">
        <v>56</v>
      </c>
      <c r="E68" s="29"/>
      <c r="F68" s="98">
        <v>5.2</v>
      </c>
      <c r="G68" s="17"/>
      <c r="H68" s="18"/>
      <c r="I68" s="18"/>
      <c r="J68" s="18"/>
      <c r="K68" s="18"/>
      <c r="L68" s="17"/>
      <c r="M68" s="18">
        <f t="shared" si="7"/>
        <v>0</v>
      </c>
      <c r="N68" s="297"/>
      <c r="O68" s="297"/>
    </row>
    <row r="69" spans="1:15" x14ac:dyDescent="0.25">
      <c r="A69" s="387"/>
      <c r="B69" s="51"/>
      <c r="C69" s="20" t="s">
        <v>17</v>
      </c>
      <c r="D69" s="34" t="s">
        <v>18</v>
      </c>
      <c r="E69" s="29">
        <v>10.68</v>
      </c>
      <c r="F69" s="15">
        <f>F68*E69</f>
        <v>55.536000000000001</v>
      </c>
      <c r="G69" s="17"/>
      <c r="H69" s="18"/>
      <c r="I69" s="363"/>
      <c r="J69" s="18">
        <f>F69*I69</f>
        <v>0</v>
      </c>
      <c r="K69" s="18"/>
      <c r="L69" s="17"/>
      <c r="M69" s="18">
        <f t="shared" si="7"/>
        <v>0</v>
      </c>
      <c r="N69" s="297"/>
      <c r="O69" s="297"/>
    </row>
    <row r="70" spans="1:15" ht="22.5" x14ac:dyDescent="0.25">
      <c r="A70" s="387"/>
      <c r="B70" s="51" t="s">
        <v>65</v>
      </c>
      <c r="C70" s="310" t="s">
        <v>66</v>
      </c>
      <c r="D70" s="27" t="s">
        <v>28</v>
      </c>
      <c r="E70" s="29">
        <f>3.6/100</f>
        <v>3.6000000000000004E-2</v>
      </c>
      <c r="F70" s="15">
        <f>F68*E70</f>
        <v>0.18720000000000003</v>
      </c>
      <c r="G70" s="365"/>
      <c r="H70" s="18">
        <f>F70*G70</f>
        <v>0</v>
      </c>
      <c r="I70" s="18"/>
      <c r="J70" s="18"/>
      <c r="K70" s="18"/>
      <c r="L70" s="17"/>
      <c r="M70" s="18">
        <f t="shared" si="7"/>
        <v>0</v>
      </c>
      <c r="N70" s="297"/>
      <c r="O70" s="297"/>
    </row>
    <row r="71" spans="1:15" x14ac:dyDescent="0.25">
      <c r="A71" s="387"/>
      <c r="B71" s="58"/>
      <c r="C71" s="309" t="s">
        <v>19</v>
      </c>
      <c r="D71" s="53" t="s">
        <v>20</v>
      </c>
      <c r="E71" s="54">
        <v>0.156</v>
      </c>
      <c r="F71" s="15">
        <f>E71*F68</f>
        <v>0.81120000000000003</v>
      </c>
      <c r="G71" s="17"/>
      <c r="H71" s="18"/>
      <c r="I71" s="18"/>
      <c r="J71" s="18"/>
      <c r="K71" s="364"/>
      <c r="L71" s="17">
        <f>F71*K71</f>
        <v>0</v>
      </c>
      <c r="M71" s="18">
        <f t="shared" si="7"/>
        <v>0</v>
      </c>
      <c r="N71" s="297"/>
      <c r="O71" s="297"/>
    </row>
    <row r="72" spans="1:15" ht="30" x14ac:dyDescent="0.25">
      <c r="A72" s="387"/>
      <c r="B72" s="51" t="s">
        <v>72</v>
      </c>
      <c r="C72" s="63" t="s">
        <v>73</v>
      </c>
      <c r="D72" s="27" t="s">
        <v>28</v>
      </c>
      <c r="E72" s="28">
        <v>0.22</v>
      </c>
      <c r="F72" s="15">
        <f>F68*E72</f>
        <v>1.1440000000000001</v>
      </c>
      <c r="G72" s="365"/>
      <c r="H72" s="57">
        <f>F72*G72</f>
        <v>0</v>
      </c>
      <c r="I72" s="18"/>
      <c r="J72" s="18"/>
      <c r="K72" s="18"/>
      <c r="L72" s="17"/>
      <c r="M72" s="18">
        <f t="shared" si="7"/>
        <v>0</v>
      </c>
      <c r="N72" s="297"/>
      <c r="O72" s="297"/>
    </row>
    <row r="73" spans="1:15" ht="22.5" x14ac:dyDescent="0.25">
      <c r="A73" s="387"/>
      <c r="B73" s="58" t="s">
        <v>74</v>
      </c>
      <c r="C73" s="310" t="s">
        <v>75</v>
      </c>
      <c r="D73" s="56" t="s">
        <v>49</v>
      </c>
      <c r="E73" s="29">
        <v>0.5</v>
      </c>
      <c r="F73" s="15">
        <f>F68*E73</f>
        <v>2.6</v>
      </c>
      <c r="G73" s="365"/>
      <c r="H73" s="18">
        <f t="shared" ref="H73:H74" si="12">F73*G73</f>
        <v>0</v>
      </c>
      <c r="I73" s="18"/>
      <c r="J73" s="18"/>
      <c r="K73" s="18"/>
      <c r="L73" s="17"/>
      <c r="M73" s="18">
        <f t="shared" si="7"/>
        <v>0</v>
      </c>
      <c r="N73" s="297"/>
      <c r="O73" s="297"/>
    </row>
    <row r="74" spans="1:15" x14ac:dyDescent="0.25">
      <c r="A74" s="388"/>
      <c r="B74" s="58"/>
      <c r="C74" s="310" t="s">
        <v>21</v>
      </c>
      <c r="D74" s="56" t="s">
        <v>20</v>
      </c>
      <c r="E74" s="16">
        <f>10/100</f>
        <v>0.1</v>
      </c>
      <c r="F74" s="15">
        <f>E74*F68</f>
        <v>0.52</v>
      </c>
      <c r="G74" s="365"/>
      <c r="H74" s="18">
        <f t="shared" si="12"/>
        <v>0</v>
      </c>
      <c r="I74" s="18"/>
      <c r="J74" s="18"/>
      <c r="K74" s="18"/>
      <c r="L74" s="17"/>
      <c r="M74" s="18">
        <f t="shared" si="7"/>
        <v>0</v>
      </c>
      <c r="N74" s="297"/>
      <c r="O74" s="297"/>
    </row>
    <row r="75" spans="1:15" ht="40.5" x14ac:dyDescent="0.25">
      <c r="A75" s="386">
        <v>18</v>
      </c>
      <c r="B75" s="75" t="s">
        <v>291</v>
      </c>
      <c r="C75" s="76" t="s">
        <v>76</v>
      </c>
      <c r="D75" s="77" t="s">
        <v>1</v>
      </c>
      <c r="E75" s="78"/>
      <c r="F75" s="268">
        <f>22.52*4.71/1000</f>
        <v>0.10606919999999999</v>
      </c>
      <c r="G75" s="160"/>
      <c r="H75" s="158"/>
      <c r="I75" s="161"/>
      <c r="J75" s="267"/>
      <c r="K75" s="161"/>
      <c r="L75" s="268"/>
      <c r="M75" s="160"/>
      <c r="N75" s="297"/>
      <c r="O75" s="297"/>
    </row>
    <row r="76" spans="1:15" ht="15.75" x14ac:dyDescent="0.25">
      <c r="A76" s="387"/>
      <c r="B76" s="80"/>
      <c r="C76" s="20" t="s">
        <v>17</v>
      </c>
      <c r="D76" s="34" t="s">
        <v>18</v>
      </c>
      <c r="E76" s="80">
        <v>37.68</v>
      </c>
      <c r="F76" s="160">
        <f>F75*E76</f>
        <v>3.9966874559999996</v>
      </c>
      <c r="G76" s="160"/>
      <c r="H76" s="268"/>
      <c r="I76" s="366"/>
      <c r="J76" s="160">
        <f>F76*I76</f>
        <v>0</v>
      </c>
      <c r="K76" s="161"/>
      <c r="L76" s="160"/>
      <c r="M76" s="160">
        <f>H76+J76+L76</f>
        <v>0</v>
      </c>
      <c r="N76" s="297"/>
      <c r="O76" s="297"/>
    </row>
    <row r="77" spans="1:15" ht="15.75" x14ac:dyDescent="0.25">
      <c r="A77" s="387"/>
      <c r="B77" s="80"/>
      <c r="C77" s="84" t="s">
        <v>77</v>
      </c>
      <c r="D77" s="56" t="s">
        <v>20</v>
      </c>
      <c r="E77" s="80">
        <v>0.44400000000000001</v>
      </c>
      <c r="F77" s="160">
        <f>E77*F75</f>
        <v>4.7094724799999994E-2</v>
      </c>
      <c r="G77" s="160"/>
      <c r="H77" s="161"/>
      <c r="I77" s="161"/>
      <c r="J77" s="161"/>
      <c r="K77" s="367"/>
      <c r="L77" s="160">
        <f>K77*F77</f>
        <v>0</v>
      </c>
      <c r="M77" s="160">
        <f>H77+J77+L77</f>
        <v>0</v>
      </c>
      <c r="N77" s="297"/>
      <c r="O77" s="297"/>
    </row>
    <row r="78" spans="1:15" ht="47.25" x14ac:dyDescent="0.25">
      <c r="A78" s="387"/>
      <c r="B78" s="80" t="s">
        <v>245</v>
      </c>
      <c r="C78" s="84" t="s">
        <v>279</v>
      </c>
      <c r="D78" s="85" t="s">
        <v>24</v>
      </c>
      <c r="E78" s="80">
        <v>1</v>
      </c>
      <c r="F78" s="160">
        <f>F75*E78</f>
        <v>0.10606919999999999</v>
      </c>
      <c r="G78" s="368"/>
      <c r="H78" s="160">
        <f>G78*F78</f>
        <v>0</v>
      </c>
      <c r="I78" s="161"/>
      <c r="J78" s="161"/>
      <c r="K78" s="161"/>
      <c r="L78" s="160"/>
      <c r="M78" s="160">
        <f t="shared" ref="M78:M79" si="13">H78+J78+L78</f>
        <v>0</v>
      </c>
      <c r="N78" s="297"/>
      <c r="O78" s="297"/>
    </row>
    <row r="79" spans="1:15" ht="15.75" x14ac:dyDescent="0.25">
      <c r="A79" s="388"/>
      <c r="B79" s="80"/>
      <c r="C79" s="310" t="s">
        <v>21</v>
      </c>
      <c r="D79" s="56" t="s">
        <v>20</v>
      </c>
      <c r="E79" s="80">
        <v>28.9</v>
      </c>
      <c r="F79" s="160">
        <f>E79*F75</f>
        <v>3.0653998799999993</v>
      </c>
      <c r="G79" s="368"/>
      <c r="H79" s="160">
        <f>G79*F79</f>
        <v>0</v>
      </c>
      <c r="I79" s="161"/>
      <c r="J79" s="161"/>
      <c r="K79" s="161"/>
      <c r="L79" s="160"/>
      <c r="M79" s="160">
        <f t="shared" si="13"/>
        <v>0</v>
      </c>
      <c r="N79" s="297"/>
      <c r="O79" s="297"/>
    </row>
    <row r="80" spans="1:15" ht="31.5" x14ac:dyDescent="0.25">
      <c r="A80" s="389">
        <v>19</v>
      </c>
      <c r="B80" s="75" t="s">
        <v>280</v>
      </c>
      <c r="C80" s="76" t="s">
        <v>0</v>
      </c>
      <c r="D80" s="77" t="s">
        <v>1</v>
      </c>
      <c r="E80" s="78"/>
      <c r="F80" s="268">
        <f>F75</f>
        <v>0.10606919999999999</v>
      </c>
      <c r="G80" s="160"/>
      <c r="H80" s="158"/>
      <c r="I80" s="161"/>
      <c r="J80" s="267"/>
      <c r="K80" s="161"/>
      <c r="L80" s="268"/>
      <c r="M80" s="160"/>
      <c r="N80" s="297"/>
      <c r="O80" s="297"/>
    </row>
    <row r="81" spans="1:15" ht="15.75" x14ac:dyDescent="0.25">
      <c r="A81" s="390"/>
      <c r="B81" s="80"/>
      <c r="C81" s="84" t="s">
        <v>78</v>
      </c>
      <c r="D81" s="85" t="s">
        <v>79</v>
      </c>
      <c r="E81" s="80">
        <v>4.6399999999999997</v>
      </c>
      <c r="F81" s="79">
        <f>F80*E81</f>
        <v>0.49216108799999991</v>
      </c>
      <c r="G81" s="79"/>
      <c r="H81" s="82"/>
      <c r="I81" s="366"/>
      <c r="J81" s="79">
        <f>F81*I81</f>
        <v>0</v>
      </c>
      <c r="K81" s="80"/>
      <c r="L81" s="79"/>
      <c r="M81" s="79">
        <f>H81+J81+L81</f>
        <v>0</v>
      </c>
    </row>
    <row r="82" spans="1:15" ht="15.75" x14ac:dyDescent="0.25">
      <c r="A82" s="390"/>
      <c r="B82" s="165" t="s">
        <v>80</v>
      </c>
      <c r="C82" s="84" t="s">
        <v>81</v>
      </c>
      <c r="D82" s="85" t="s">
        <v>49</v>
      </c>
      <c r="E82" s="80">
        <v>2</v>
      </c>
      <c r="F82" s="79">
        <f>F80*E82</f>
        <v>0.21213839999999998</v>
      </c>
      <c r="G82" s="368"/>
      <c r="H82" s="79">
        <f>G82*F82</f>
        <v>0</v>
      </c>
      <c r="I82" s="80"/>
      <c r="J82" s="80"/>
      <c r="K82" s="80"/>
      <c r="L82" s="79"/>
      <c r="M82" s="79">
        <f t="shared" ref="M82:M83" si="14">H82+J82+L82</f>
        <v>0</v>
      </c>
    </row>
    <row r="83" spans="1:15" ht="27" x14ac:dyDescent="0.25">
      <c r="A83" s="391"/>
      <c r="B83" s="165" t="s">
        <v>82</v>
      </c>
      <c r="C83" s="84" t="s">
        <v>83</v>
      </c>
      <c r="D83" s="85" t="s">
        <v>49</v>
      </c>
      <c r="E83" s="80">
        <v>4</v>
      </c>
      <c r="F83" s="79">
        <f>F80*E83</f>
        <v>0.42427679999999995</v>
      </c>
      <c r="G83" s="368"/>
      <c r="H83" s="79">
        <f>G83*F83</f>
        <v>0</v>
      </c>
      <c r="I83" s="80"/>
      <c r="J83" s="80"/>
      <c r="K83" s="80"/>
      <c r="L83" s="79"/>
      <c r="M83" s="79">
        <f t="shared" si="14"/>
        <v>0</v>
      </c>
    </row>
    <row r="84" spans="1:15" x14ac:dyDescent="0.25">
      <c r="A84" s="117"/>
      <c r="B84" s="118"/>
      <c r="C84" s="119" t="s">
        <v>102</v>
      </c>
      <c r="D84" s="120"/>
      <c r="E84" s="120"/>
      <c r="F84" s="121"/>
      <c r="G84" s="122"/>
      <c r="H84" s="123">
        <f>SUM(H10:H83)</f>
        <v>0</v>
      </c>
      <c r="I84" s="124"/>
      <c r="J84" s="123">
        <f>SUM(J10:J83)</f>
        <v>0</v>
      </c>
      <c r="K84" s="122"/>
      <c r="L84" s="123">
        <f>SUM(L10:L83)</f>
        <v>0</v>
      </c>
      <c r="M84" s="123">
        <f>SUM(M10:M83)</f>
        <v>0</v>
      </c>
      <c r="O84" s="322"/>
    </row>
    <row r="85" spans="1:15" ht="18" x14ac:dyDescent="0.25">
      <c r="A85" s="181"/>
      <c r="B85" s="404" t="s">
        <v>144</v>
      </c>
      <c r="C85" s="404"/>
      <c r="D85" s="404"/>
      <c r="E85" s="404"/>
      <c r="F85" s="182"/>
      <c r="G85" s="183"/>
      <c r="H85" s="184"/>
      <c r="I85" s="185"/>
      <c r="J85" s="184"/>
      <c r="K85" s="183"/>
      <c r="L85" s="184"/>
      <c r="M85" s="186"/>
    </row>
    <row r="86" spans="1:15" ht="57" customHeight="1" x14ac:dyDescent="0.25">
      <c r="A86" s="401">
        <v>1</v>
      </c>
      <c r="B86" s="265" t="s">
        <v>294</v>
      </c>
      <c r="C86" s="265" t="s">
        <v>103</v>
      </c>
      <c r="D86" s="266" t="s">
        <v>1</v>
      </c>
      <c r="E86" s="158"/>
      <c r="F86" s="268">
        <v>0.4551</v>
      </c>
      <c r="G86" s="79"/>
      <c r="H86" s="78"/>
      <c r="I86" s="80"/>
      <c r="J86" s="81"/>
      <c r="K86" s="80"/>
      <c r="L86" s="82"/>
      <c r="M86" s="79"/>
    </row>
    <row r="87" spans="1:15" ht="15.75" x14ac:dyDescent="0.25">
      <c r="A87" s="402"/>
      <c r="B87" s="161"/>
      <c r="C87" s="275" t="s">
        <v>17</v>
      </c>
      <c r="D87" s="14" t="s">
        <v>18</v>
      </c>
      <c r="E87" s="160">
        <v>64.558000000000007</v>
      </c>
      <c r="F87" s="159">
        <f>F86*E87</f>
        <v>29.380345800000004</v>
      </c>
      <c r="G87" s="79"/>
      <c r="H87" s="82"/>
      <c r="I87" s="366"/>
      <c r="J87" s="79">
        <f>F87*I87</f>
        <v>0</v>
      </c>
      <c r="K87" s="80"/>
      <c r="L87" s="79"/>
      <c r="M87" s="79">
        <f>H87+J87+L87</f>
        <v>0</v>
      </c>
    </row>
    <row r="88" spans="1:15" ht="31.5" x14ac:dyDescent="0.25">
      <c r="A88" s="402"/>
      <c r="B88" s="161" t="s">
        <v>248</v>
      </c>
      <c r="C88" s="161" t="s">
        <v>298</v>
      </c>
      <c r="D88" s="14" t="s">
        <v>106</v>
      </c>
      <c r="E88" s="161">
        <v>0.42</v>
      </c>
      <c r="F88" s="160">
        <f>F86*E88</f>
        <v>0.19114200000000001</v>
      </c>
      <c r="G88" s="80"/>
      <c r="H88" s="78"/>
      <c r="I88" s="80"/>
      <c r="J88" s="79"/>
      <c r="K88" s="367"/>
      <c r="L88" s="79">
        <f>F88*K88</f>
        <v>0</v>
      </c>
      <c r="M88" s="79">
        <f>H88+J88+L88</f>
        <v>0</v>
      </c>
    </row>
    <row r="89" spans="1:15" ht="15.75" x14ac:dyDescent="0.25">
      <c r="A89" s="402"/>
      <c r="B89" s="161"/>
      <c r="C89" s="269" t="s">
        <v>107</v>
      </c>
      <c r="D89" s="56" t="s">
        <v>20</v>
      </c>
      <c r="E89" s="161">
        <v>22.08</v>
      </c>
      <c r="F89" s="160">
        <f>E89*F86</f>
        <v>10.048608</v>
      </c>
      <c r="G89" s="79"/>
      <c r="H89" s="80"/>
      <c r="I89" s="80"/>
      <c r="J89" s="80"/>
      <c r="K89" s="367"/>
      <c r="L89" s="79">
        <f>K89*F89</f>
        <v>0</v>
      </c>
      <c r="M89" s="79">
        <f>H89+J89+L89</f>
        <v>0</v>
      </c>
    </row>
    <row r="90" spans="1:15" ht="31.5" x14ac:dyDescent="0.25">
      <c r="A90" s="402"/>
      <c r="B90" s="161" t="s">
        <v>302</v>
      </c>
      <c r="C90" s="269" t="s">
        <v>143</v>
      </c>
      <c r="D90" s="270" t="s">
        <v>110</v>
      </c>
      <c r="E90" s="161" t="s">
        <v>111</v>
      </c>
      <c r="F90" s="161">
        <v>33</v>
      </c>
      <c r="G90" s="368"/>
      <c r="H90" s="80">
        <f t="shared" ref="H90:H92" si="15">G90*F90</f>
        <v>0</v>
      </c>
      <c r="I90" s="80"/>
      <c r="J90" s="80"/>
      <c r="K90" s="80"/>
      <c r="L90" s="79"/>
      <c r="M90" s="79">
        <f t="shared" ref="M90:M93" si="16">H90+J90+L90</f>
        <v>0</v>
      </c>
    </row>
    <row r="91" spans="1:15" ht="31.5" x14ac:dyDescent="0.25">
      <c r="A91" s="402"/>
      <c r="B91" s="161" t="s">
        <v>251</v>
      </c>
      <c r="C91" s="269" t="s">
        <v>113</v>
      </c>
      <c r="D91" s="270" t="s">
        <v>110</v>
      </c>
      <c r="E91" s="161" t="s">
        <v>111</v>
      </c>
      <c r="F91" s="161">
        <v>42</v>
      </c>
      <c r="G91" s="368"/>
      <c r="H91" s="80">
        <f t="shared" si="15"/>
        <v>0</v>
      </c>
      <c r="I91" s="80"/>
      <c r="J91" s="80"/>
      <c r="K91" s="80"/>
      <c r="L91" s="79"/>
      <c r="M91" s="79">
        <f t="shared" si="16"/>
        <v>0</v>
      </c>
    </row>
    <row r="92" spans="1:15" ht="15.75" x14ac:dyDescent="0.25">
      <c r="A92" s="402"/>
      <c r="B92" s="161" t="s">
        <v>299</v>
      </c>
      <c r="C92" s="269" t="s">
        <v>253</v>
      </c>
      <c r="D92" s="56" t="s">
        <v>49</v>
      </c>
      <c r="E92" s="161">
        <v>24.4</v>
      </c>
      <c r="F92" s="160">
        <f>F86*E92</f>
        <v>11.10444</v>
      </c>
      <c r="G92" s="368"/>
      <c r="H92" s="79">
        <f t="shared" si="15"/>
        <v>0</v>
      </c>
      <c r="I92" s="80"/>
      <c r="J92" s="80"/>
      <c r="K92" s="80"/>
      <c r="L92" s="79"/>
      <c r="M92" s="79">
        <f t="shared" si="16"/>
        <v>0</v>
      </c>
    </row>
    <row r="93" spans="1:15" ht="15.75" x14ac:dyDescent="0.25">
      <c r="A93" s="403"/>
      <c r="B93" s="161"/>
      <c r="C93" s="127" t="s">
        <v>21</v>
      </c>
      <c r="D93" s="56" t="s">
        <v>20</v>
      </c>
      <c r="E93" s="161">
        <v>2.78</v>
      </c>
      <c r="F93" s="160">
        <f>E93*F86</f>
        <v>1.2651779999999999</v>
      </c>
      <c r="G93" s="368"/>
      <c r="H93" s="79">
        <f>G93*F93</f>
        <v>0</v>
      </c>
      <c r="I93" s="80"/>
      <c r="J93" s="80"/>
      <c r="K93" s="80"/>
      <c r="L93" s="79"/>
      <c r="M93" s="79">
        <f t="shared" si="16"/>
        <v>0</v>
      </c>
    </row>
    <row r="94" spans="1:15" ht="47.25" x14ac:dyDescent="0.25">
      <c r="A94" s="401">
        <v>2</v>
      </c>
      <c r="B94" s="276" t="s">
        <v>295</v>
      </c>
      <c r="C94" s="277" t="s">
        <v>117</v>
      </c>
      <c r="D94" s="158" t="s">
        <v>139</v>
      </c>
      <c r="E94" s="70"/>
      <c r="F94" s="162">
        <f>(33*0.28+43*0.24)/100</f>
        <v>0.19560000000000002</v>
      </c>
      <c r="G94" s="129"/>
      <c r="H94" s="129"/>
      <c r="I94" s="129"/>
      <c r="J94" s="129"/>
      <c r="K94" s="129"/>
      <c r="L94" s="71"/>
      <c r="M94" s="130"/>
    </row>
    <row r="95" spans="1:15" ht="15.75" x14ac:dyDescent="0.25">
      <c r="A95" s="402"/>
      <c r="B95" s="216"/>
      <c r="C95" s="275" t="s">
        <v>17</v>
      </c>
      <c r="D95" s="14" t="s">
        <v>18</v>
      </c>
      <c r="E95" s="161">
        <v>81.599999999999994</v>
      </c>
      <c r="F95" s="159">
        <f>F94*E95</f>
        <v>15.96096</v>
      </c>
      <c r="G95" s="79"/>
      <c r="H95" s="82"/>
      <c r="I95" s="366"/>
      <c r="J95" s="79">
        <f>F95*I95</f>
        <v>0</v>
      </c>
      <c r="K95" s="80"/>
      <c r="L95" s="79"/>
      <c r="M95" s="79">
        <f>H95+J95+L95</f>
        <v>0</v>
      </c>
    </row>
    <row r="96" spans="1:15" ht="15.75" x14ac:dyDescent="0.25">
      <c r="A96" s="402"/>
      <c r="B96" s="216"/>
      <c r="C96" s="269" t="s">
        <v>107</v>
      </c>
      <c r="D96" s="161" t="s">
        <v>119</v>
      </c>
      <c r="E96" s="15">
        <v>3.5999999999999997E-2</v>
      </c>
      <c r="F96" s="16">
        <f>F94*E96</f>
        <v>7.0416000000000003E-3</v>
      </c>
      <c r="G96" s="131"/>
      <c r="H96" s="131"/>
      <c r="I96" s="131"/>
      <c r="J96" s="131"/>
      <c r="K96" s="369"/>
      <c r="L96" s="24">
        <f>F96*K96</f>
        <v>0</v>
      </c>
      <c r="M96" s="131">
        <f t="shared" ref="M96:M98" si="17">L96+J96+H96</f>
        <v>0</v>
      </c>
    </row>
    <row r="97" spans="1:13" ht="15.75" x14ac:dyDescent="0.25">
      <c r="A97" s="402"/>
      <c r="B97" s="161" t="s">
        <v>120</v>
      </c>
      <c r="C97" s="269" t="s">
        <v>121</v>
      </c>
      <c r="D97" s="161" t="s">
        <v>122</v>
      </c>
      <c r="E97" s="15">
        <v>25.3</v>
      </c>
      <c r="F97" s="16">
        <f>F94*E97</f>
        <v>4.9486800000000004</v>
      </c>
      <c r="G97" s="369"/>
      <c r="H97" s="131">
        <f>F97*G97</f>
        <v>0</v>
      </c>
      <c r="I97" s="131"/>
      <c r="J97" s="131"/>
      <c r="K97" s="131"/>
      <c r="L97" s="24"/>
      <c r="M97" s="131">
        <f t="shared" si="17"/>
        <v>0</v>
      </c>
    </row>
    <row r="98" spans="1:13" ht="15.75" x14ac:dyDescent="0.25">
      <c r="A98" s="402"/>
      <c r="B98" s="161" t="s">
        <v>123</v>
      </c>
      <c r="C98" s="269" t="s">
        <v>124</v>
      </c>
      <c r="D98" s="161" t="s">
        <v>122</v>
      </c>
      <c r="E98" s="15">
        <v>2.7</v>
      </c>
      <c r="F98" s="16">
        <f>F94*E98</f>
        <v>0.52812000000000014</v>
      </c>
      <c r="G98" s="369"/>
      <c r="H98" s="131">
        <f>F98*G98</f>
        <v>0</v>
      </c>
      <c r="I98" s="131"/>
      <c r="J98" s="131"/>
      <c r="K98" s="131"/>
      <c r="L98" s="24"/>
      <c r="M98" s="131">
        <f t="shared" si="17"/>
        <v>0</v>
      </c>
    </row>
    <row r="99" spans="1:13" ht="15.75" x14ac:dyDescent="0.25">
      <c r="A99" s="403"/>
      <c r="B99" s="161"/>
      <c r="C99" s="127" t="s">
        <v>21</v>
      </c>
      <c r="D99" s="56" t="s">
        <v>20</v>
      </c>
      <c r="E99" s="161">
        <v>0.19</v>
      </c>
      <c r="F99" s="160">
        <f>F94*E99</f>
        <v>3.7164000000000003E-2</v>
      </c>
      <c r="G99" s="367"/>
      <c r="H99" s="79">
        <f>G99*F99</f>
        <v>0</v>
      </c>
      <c r="I99" s="80"/>
      <c r="J99" s="79"/>
      <c r="K99" s="80"/>
      <c r="L99" s="79"/>
      <c r="M99" s="79">
        <f>G99*F99</f>
        <v>0</v>
      </c>
    </row>
    <row r="100" spans="1:13" ht="47.25" x14ac:dyDescent="0.25">
      <c r="A100" s="401">
        <v>3</v>
      </c>
      <c r="B100" s="217" t="s">
        <v>300</v>
      </c>
      <c r="C100" s="279" t="s">
        <v>125</v>
      </c>
      <c r="D100" s="134" t="s">
        <v>122</v>
      </c>
      <c r="E100" s="134"/>
      <c r="F100" s="135">
        <v>32.700000000000003</v>
      </c>
      <c r="G100" s="136"/>
      <c r="H100" s="137"/>
      <c r="I100" s="136"/>
      <c r="J100" s="138"/>
      <c r="K100" s="136"/>
      <c r="L100" s="138"/>
      <c r="M100" s="138"/>
    </row>
    <row r="101" spans="1:13" ht="15.75" x14ac:dyDescent="0.25">
      <c r="A101" s="402"/>
      <c r="B101" s="217"/>
      <c r="C101" s="275" t="s">
        <v>17</v>
      </c>
      <c r="D101" s="14" t="s">
        <v>18</v>
      </c>
      <c r="E101" s="323">
        <v>2.52E-2</v>
      </c>
      <c r="F101" s="139">
        <f>E101*F100</f>
        <v>0.82404000000000011</v>
      </c>
      <c r="G101" s="140"/>
      <c r="H101" s="91"/>
      <c r="I101" s="370"/>
      <c r="J101" s="91">
        <f>F101*I101</f>
        <v>0</v>
      </c>
      <c r="K101" s="140"/>
      <c r="L101" s="91"/>
      <c r="M101" s="91">
        <f>H101+J101+L101</f>
        <v>0</v>
      </c>
    </row>
    <row r="102" spans="1:13" ht="15.75" x14ac:dyDescent="0.25">
      <c r="A102" s="402"/>
      <c r="B102" s="217"/>
      <c r="C102" s="269" t="s">
        <v>107</v>
      </c>
      <c r="D102" s="161" t="s">
        <v>119</v>
      </c>
      <c r="E102" s="323">
        <v>1.6000000000000001E-3</v>
      </c>
      <c r="F102" s="139">
        <f>F100*E102</f>
        <v>5.2320000000000005E-2</v>
      </c>
      <c r="G102" s="140"/>
      <c r="H102" s="91"/>
      <c r="I102" s="141"/>
      <c r="J102" s="91"/>
      <c r="K102" s="371"/>
      <c r="L102" s="91">
        <f>F102*K102</f>
        <v>0</v>
      </c>
      <c r="M102" s="91">
        <f>H102+J102+L102</f>
        <v>0</v>
      </c>
    </row>
    <row r="103" spans="1:13" x14ac:dyDescent="0.25">
      <c r="A103" s="402"/>
      <c r="B103" s="282" t="s">
        <v>114</v>
      </c>
      <c r="C103" s="283" t="s">
        <v>63</v>
      </c>
      <c r="D103" s="56" t="s">
        <v>49</v>
      </c>
      <c r="E103" s="263" t="s">
        <v>111</v>
      </c>
      <c r="F103" s="15">
        <v>9.6</v>
      </c>
      <c r="G103" s="365"/>
      <c r="H103" s="24">
        <f t="shared" ref="H103:H105" si="18">F103*G103</f>
        <v>0</v>
      </c>
      <c r="I103" s="69"/>
      <c r="J103" s="69"/>
      <c r="K103" s="69"/>
      <c r="L103" s="24"/>
      <c r="M103" s="24">
        <f t="shared" ref="M103:M105" si="19">L103+J103+H103</f>
        <v>0</v>
      </c>
    </row>
    <row r="104" spans="1:13" x14ac:dyDescent="0.25">
      <c r="A104" s="402"/>
      <c r="B104" s="282" t="s">
        <v>257</v>
      </c>
      <c r="C104" s="284" t="s">
        <v>126</v>
      </c>
      <c r="D104" s="56" t="s">
        <v>49</v>
      </c>
      <c r="E104" s="263" t="s">
        <v>111</v>
      </c>
      <c r="F104" s="15">
        <v>19</v>
      </c>
      <c r="G104" s="365"/>
      <c r="H104" s="69">
        <f t="shared" si="18"/>
        <v>0</v>
      </c>
      <c r="I104" s="69"/>
      <c r="J104" s="69"/>
      <c r="K104" s="69"/>
      <c r="L104" s="24"/>
      <c r="M104" s="24">
        <f t="shared" si="19"/>
        <v>0</v>
      </c>
    </row>
    <row r="105" spans="1:13" x14ac:dyDescent="0.25">
      <c r="A105" s="403"/>
      <c r="B105" s="282" t="s">
        <v>258</v>
      </c>
      <c r="C105" s="284" t="s">
        <v>127</v>
      </c>
      <c r="D105" s="56" t="s">
        <v>49</v>
      </c>
      <c r="E105" s="263" t="s">
        <v>111</v>
      </c>
      <c r="F105" s="15">
        <v>4.0999999999999996</v>
      </c>
      <c r="G105" s="365"/>
      <c r="H105" s="69">
        <f t="shared" si="18"/>
        <v>0</v>
      </c>
      <c r="I105" s="69"/>
      <c r="J105" s="69"/>
      <c r="K105" s="69"/>
      <c r="L105" s="24"/>
      <c r="M105" s="24">
        <f t="shared" si="19"/>
        <v>0</v>
      </c>
    </row>
    <row r="106" spans="1:13" ht="63" x14ac:dyDescent="0.25">
      <c r="A106" s="401">
        <v>4</v>
      </c>
      <c r="B106" s="196" t="s">
        <v>301</v>
      </c>
      <c r="C106" s="277" t="s">
        <v>128</v>
      </c>
      <c r="D106" s="134" t="s">
        <v>136</v>
      </c>
      <c r="E106" s="285"/>
      <c r="F106" s="201">
        <f>7.6*1.1</f>
        <v>8.36</v>
      </c>
      <c r="G106" s="144"/>
      <c r="H106" s="144"/>
      <c r="I106" s="144"/>
      <c r="J106" s="144"/>
      <c r="K106" s="144"/>
      <c r="L106" s="343"/>
      <c r="M106" s="144"/>
    </row>
    <row r="107" spans="1:13" ht="15.75" x14ac:dyDescent="0.25">
      <c r="A107" s="402"/>
      <c r="B107" s="218"/>
      <c r="C107" s="286" t="s">
        <v>17</v>
      </c>
      <c r="D107" s="14" t="s">
        <v>18</v>
      </c>
      <c r="E107" s="295">
        <v>0.3024</v>
      </c>
      <c r="F107" s="159">
        <f>F106*E107</f>
        <v>2.5280639999999996</v>
      </c>
      <c r="G107" s="79"/>
      <c r="H107" s="82"/>
      <c r="I107" s="366"/>
      <c r="J107" s="79">
        <f>F107*I107</f>
        <v>0</v>
      </c>
      <c r="K107" s="80"/>
      <c r="L107" s="79"/>
      <c r="M107" s="79">
        <f>H107+J107+L107</f>
        <v>0</v>
      </c>
    </row>
    <row r="108" spans="1:13" ht="15.75" x14ac:dyDescent="0.25">
      <c r="A108" s="402"/>
      <c r="B108" s="287"/>
      <c r="C108" s="288" t="s">
        <v>107</v>
      </c>
      <c r="D108" s="161" t="s">
        <v>119</v>
      </c>
      <c r="E108" s="271">
        <v>6.4000000000000001E-2</v>
      </c>
      <c r="F108" s="139">
        <f>F106*E108</f>
        <v>0.53503999999999996</v>
      </c>
      <c r="G108" s="140"/>
      <c r="H108" s="91"/>
      <c r="I108" s="141"/>
      <c r="J108" s="91"/>
      <c r="K108" s="371"/>
      <c r="L108" s="91">
        <f>F108*K108</f>
        <v>0</v>
      </c>
      <c r="M108" s="91">
        <f>H108+J108+L108</f>
        <v>0</v>
      </c>
    </row>
    <row r="109" spans="1:13" ht="27" x14ac:dyDescent="0.25">
      <c r="A109" s="402"/>
      <c r="B109" s="289" t="s">
        <v>129</v>
      </c>
      <c r="C109" s="290" t="s">
        <v>130</v>
      </c>
      <c r="D109" s="291" t="s">
        <v>137</v>
      </c>
      <c r="E109" s="291" t="s">
        <v>111</v>
      </c>
      <c r="F109" s="155">
        <v>0.55000000000000004</v>
      </c>
      <c r="G109" s="370"/>
      <c r="H109" s="91">
        <f t="shared" ref="H109:H111" si="20">F109*G109</f>
        <v>0</v>
      </c>
      <c r="I109" s="141"/>
      <c r="J109" s="91">
        <f t="shared" ref="J109:J111" si="21">F109*I109</f>
        <v>0</v>
      </c>
      <c r="K109" s="140"/>
      <c r="L109" s="91"/>
      <c r="M109" s="91">
        <f t="shared" ref="M109:M111" si="22">H109+J109+L109</f>
        <v>0</v>
      </c>
    </row>
    <row r="110" spans="1:13" ht="15.75" x14ac:dyDescent="0.25">
      <c r="A110" s="402"/>
      <c r="B110" s="289"/>
      <c r="C110" s="290" t="s">
        <v>131</v>
      </c>
      <c r="D110" s="291" t="s">
        <v>137</v>
      </c>
      <c r="E110" s="291"/>
      <c r="F110" s="152">
        <f>F109*0.3</f>
        <v>0.16500000000000001</v>
      </c>
      <c r="G110" s="370"/>
      <c r="H110" s="91">
        <f t="shared" si="20"/>
        <v>0</v>
      </c>
      <c r="I110" s="141"/>
      <c r="J110" s="91">
        <f t="shared" si="21"/>
        <v>0</v>
      </c>
      <c r="K110" s="140"/>
      <c r="L110" s="91"/>
      <c r="M110" s="91">
        <f t="shared" si="22"/>
        <v>0</v>
      </c>
    </row>
    <row r="111" spans="1:13" x14ac:dyDescent="0.25">
      <c r="A111" s="402"/>
      <c r="B111" s="289" t="s">
        <v>132</v>
      </c>
      <c r="C111" s="290" t="s">
        <v>133</v>
      </c>
      <c r="D111" s="291" t="s">
        <v>49</v>
      </c>
      <c r="E111" s="291">
        <v>0.17699999999999999</v>
      </c>
      <c r="F111" s="152">
        <f>F106*E111</f>
        <v>1.4797199999999999</v>
      </c>
      <c r="G111" s="372"/>
      <c r="H111" s="91">
        <f t="shared" si="20"/>
        <v>0</v>
      </c>
      <c r="I111" s="141"/>
      <c r="J111" s="91">
        <f t="shared" si="21"/>
        <v>0</v>
      </c>
      <c r="K111" s="140"/>
      <c r="L111" s="91"/>
      <c r="M111" s="91">
        <f t="shared" si="22"/>
        <v>0</v>
      </c>
    </row>
    <row r="112" spans="1:13" ht="15.75" x14ac:dyDescent="0.25">
      <c r="A112" s="403"/>
      <c r="B112" s="292"/>
      <c r="C112" s="127" t="s">
        <v>21</v>
      </c>
      <c r="D112" s="56" t="s">
        <v>20</v>
      </c>
      <c r="E112" s="295">
        <v>5.28E-2</v>
      </c>
      <c r="F112" s="79">
        <f>F106*E112</f>
        <v>0.44140799999999997</v>
      </c>
      <c r="G112" s="367"/>
      <c r="H112" s="79">
        <f>G112*F112</f>
        <v>0</v>
      </c>
      <c r="I112" s="80"/>
      <c r="J112" s="79"/>
      <c r="K112" s="80"/>
      <c r="L112" s="79"/>
      <c r="M112" s="79">
        <f>G112*F112</f>
        <v>0</v>
      </c>
    </row>
    <row r="113" spans="1:13" x14ac:dyDescent="0.25">
      <c r="A113" s="209"/>
      <c r="B113" s="209"/>
      <c r="C113" s="210" t="s">
        <v>134</v>
      </c>
      <c r="D113" s="209"/>
      <c r="E113" s="209"/>
      <c r="F113" s="209"/>
      <c r="G113" s="209"/>
      <c r="H113" s="192">
        <f>SUM(H87:H112)</f>
        <v>0</v>
      </c>
      <c r="I113" s="209"/>
      <c r="J113" s="192">
        <f>SUM(J87:J112)</f>
        <v>0</v>
      </c>
      <c r="K113" s="209"/>
      <c r="L113" s="192">
        <f>SUM(L87:L112)</f>
        <v>0</v>
      </c>
      <c r="M113" s="192">
        <f>SUM(M87:M112)</f>
        <v>0</v>
      </c>
    </row>
    <row r="114" spans="1:13" ht="18" x14ac:dyDescent="0.25">
      <c r="A114" s="181"/>
      <c r="B114" s="404" t="s">
        <v>149</v>
      </c>
      <c r="C114" s="404"/>
      <c r="D114" s="404"/>
      <c r="E114" s="404"/>
      <c r="F114" s="182"/>
      <c r="G114" s="183"/>
      <c r="H114" s="184"/>
      <c r="I114" s="185"/>
      <c r="J114" s="184"/>
      <c r="K114" s="183"/>
      <c r="L114" s="184"/>
      <c r="M114" s="186"/>
    </row>
    <row r="115" spans="1:13" ht="63" x14ac:dyDescent="0.25">
      <c r="A115" s="401">
        <v>1</v>
      </c>
      <c r="B115" s="75" t="s">
        <v>281</v>
      </c>
      <c r="C115" s="75" t="s">
        <v>103</v>
      </c>
      <c r="D115" s="77" t="s">
        <v>1</v>
      </c>
      <c r="E115" s="78"/>
      <c r="F115" s="268">
        <v>0.16950000000000001</v>
      </c>
      <c r="G115" s="79"/>
      <c r="H115" s="78"/>
      <c r="I115" s="80"/>
      <c r="J115" s="81"/>
      <c r="K115" s="80"/>
      <c r="L115" s="82"/>
      <c r="M115" s="79"/>
    </row>
    <row r="116" spans="1:13" ht="15.75" x14ac:dyDescent="0.25">
      <c r="A116" s="402"/>
      <c r="B116" s="80"/>
      <c r="C116" s="125" t="s">
        <v>17</v>
      </c>
      <c r="D116" s="34" t="s">
        <v>18</v>
      </c>
      <c r="E116" s="80">
        <v>64.56</v>
      </c>
      <c r="F116" s="159">
        <f>E116*F115</f>
        <v>10.942920000000001</v>
      </c>
      <c r="G116" s="79"/>
      <c r="H116" s="82"/>
      <c r="I116" s="366"/>
      <c r="J116" s="79">
        <f>F116*I116</f>
        <v>0</v>
      </c>
      <c r="K116" s="80"/>
      <c r="L116" s="79"/>
      <c r="M116" s="79">
        <f>H116+J116+L116</f>
        <v>0</v>
      </c>
    </row>
    <row r="117" spans="1:13" ht="15.75" x14ac:dyDescent="0.25">
      <c r="A117" s="402"/>
      <c r="B117" s="165" t="s">
        <v>282</v>
      </c>
      <c r="C117" s="84" t="s">
        <v>105</v>
      </c>
      <c r="D117" s="34" t="s">
        <v>106</v>
      </c>
      <c r="E117" s="80">
        <v>0.42</v>
      </c>
      <c r="F117" s="160">
        <f>F115*E117</f>
        <v>7.1190000000000003E-2</v>
      </c>
      <c r="G117" s="80"/>
      <c r="H117" s="78"/>
      <c r="I117" s="80"/>
      <c r="J117" s="79"/>
      <c r="K117" s="367"/>
      <c r="L117" s="79">
        <f>F117*K117</f>
        <v>0</v>
      </c>
      <c r="M117" s="79">
        <f>H117+J117+L117</f>
        <v>0</v>
      </c>
    </row>
    <row r="118" spans="1:13" ht="15.75" x14ac:dyDescent="0.25">
      <c r="A118" s="402"/>
      <c r="B118" s="80"/>
      <c r="C118" s="84" t="s">
        <v>107</v>
      </c>
      <c r="D118" s="56" t="s">
        <v>20</v>
      </c>
      <c r="E118" s="80">
        <v>22.08</v>
      </c>
      <c r="F118" s="295">
        <f>E118*F115</f>
        <v>3.7425600000000001</v>
      </c>
      <c r="G118" s="79"/>
      <c r="H118" s="80"/>
      <c r="I118" s="80"/>
      <c r="J118" s="80"/>
      <c r="K118" s="367"/>
      <c r="L118" s="79">
        <f>K118*F118</f>
        <v>0</v>
      </c>
      <c r="M118" s="79">
        <f>H118+J118+L118</f>
        <v>0</v>
      </c>
    </row>
    <row r="119" spans="1:13" ht="31.5" x14ac:dyDescent="0.25">
      <c r="A119" s="402"/>
      <c r="B119" s="80" t="s">
        <v>251</v>
      </c>
      <c r="C119" s="84" t="s">
        <v>113</v>
      </c>
      <c r="D119" s="85" t="s">
        <v>110</v>
      </c>
      <c r="E119" s="80" t="s">
        <v>111</v>
      </c>
      <c r="F119" s="161">
        <v>30</v>
      </c>
      <c r="G119" s="368"/>
      <c r="H119" s="80">
        <f t="shared" ref="H119:H120" si="23">G119*F119</f>
        <v>0</v>
      </c>
      <c r="I119" s="80"/>
      <c r="J119" s="80"/>
      <c r="K119" s="80"/>
      <c r="L119" s="79"/>
      <c r="M119" s="79">
        <f t="shared" ref="M119:M121" si="24">H119+J119+L119</f>
        <v>0</v>
      </c>
    </row>
    <row r="120" spans="1:13" ht="15.75" x14ac:dyDescent="0.25">
      <c r="A120" s="402"/>
      <c r="B120" s="80" t="s">
        <v>283</v>
      </c>
      <c r="C120" s="84" t="s">
        <v>253</v>
      </c>
      <c r="D120" s="56" t="s">
        <v>49</v>
      </c>
      <c r="E120" s="80">
        <v>24.4</v>
      </c>
      <c r="F120" s="160">
        <f>F115*E120</f>
        <v>4.1357999999999997</v>
      </c>
      <c r="G120" s="368"/>
      <c r="H120" s="79">
        <f t="shared" si="23"/>
        <v>0</v>
      </c>
      <c r="I120" s="80"/>
      <c r="J120" s="80"/>
      <c r="K120" s="80"/>
      <c r="L120" s="79"/>
      <c r="M120" s="79">
        <f t="shared" si="24"/>
        <v>0</v>
      </c>
    </row>
    <row r="121" spans="1:13" ht="15.75" x14ac:dyDescent="0.25">
      <c r="A121" s="403"/>
      <c r="B121" s="80"/>
      <c r="C121" s="127" t="s">
        <v>21</v>
      </c>
      <c r="D121" s="56" t="s">
        <v>20</v>
      </c>
      <c r="E121" s="80">
        <v>2.78</v>
      </c>
      <c r="F121" s="160">
        <f>E121*F115</f>
        <v>0.47121000000000002</v>
      </c>
      <c r="G121" s="368"/>
      <c r="H121" s="79">
        <f>G121*F121</f>
        <v>0</v>
      </c>
      <c r="I121" s="80"/>
      <c r="J121" s="80"/>
      <c r="K121" s="80"/>
      <c r="L121" s="79"/>
      <c r="M121" s="79">
        <f t="shared" si="24"/>
        <v>0</v>
      </c>
    </row>
    <row r="122" spans="1:13" ht="47.25" x14ac:dyDescent="0.25">
      <c r="A122" s="401">
        <v>2</v>
      </c>
      <c r="B122" s="164" t="s">
        <v>254</v>
      </c>
      <c r="C122" s="219" t="s">
        <v>117</v>
      </c>
      <c r="D122" s="80" t="s">
        <v>118</v>
      </c>
      <c r="E122" s="70"/>
      <c r="F122" s="162">
        <f>(30*0.24)/100</f>
        <v>7.1999999999999995E-2</v>
      </c>
      <c r="G122" s="129"/>
      <c r="H122" s="129"/>
      <c r="I122" s="129"/>
      <c r="J122" s="129"/>
      <c r="K122" s="129"/>
      <c r="L122" s="71"/>
      <c r="M122" s="130"/>
    </row>
    <row r="123" spans="1:13" ht="15.75" x14ac:dyDescent="0.25">
      <c r="A123" s="402"/>
      <c r="B123" s="72"/>
      <c r="C123" s="125" t="s">
        <v>17</v>
      </c>
      <c r="D123" s="34" t="s">
        <v>18</v>
      </c>
      <c r="E123" s="80">
        <v>81.599999999999994</v>
      </c>
      <c r="F123" s="83">
        <f>F122*E123</f>
        <v>5.8751999999999995</v>
      </c>
      <c r="G123" s="79"/>
      <c r="H123" s="82"/>
      <c r="I123" s="366"/>
      <c r="J123" s="79">
        <f>F123*I123</f>
        <v>0</v>
      </c>
      <c r="K123" s="80"/>
      <c r="L123" s="79"/>
      <c r="M123" s="79">
        <f>H123+J123+L123</f>
        <v>0</v>
      </c>
    </row>
    <row r="124" spans="1:13" ht="15.75" x14ac:dyDescent="0.25">
      <c r="A124" s="402"/>
      <c r="B124" s="72"/>
      <c r="C124" s="84" t="s">
        <v>107</v>
      </c>
      <c r="D124" s="80" t="s">
        <v>119</v>
      </c>
      <c r="E124" s="29">
        <v>3.5999999999999997E-2</v>
      </c>
      <c r="F124" s="29">
        <f>F122*E124</f>
        <v>2.5919999999999997E-3</v>
      </c>
      <c r="G124" s="131"/>
      <c r="H124" s="131"/>
      <c r="I124" s="131"/>
      <c r="J124" s="131"/>
      <c r="K124" s="369"/>
      <c r="L124" s="24">
        <f>F124*K124</f>
        <v>0</v>
      </c>
      <c r="M124" s="131">
        <f t="shared" ref="M124:M126" si="25">L124+J124+H124</f>
        <v>0</v>
      </c>
    </row>
    <row r="125" spans="1:13" ht="16.5" x14ac:dyDescent="0.25">
      <c r="A125" s="402"/>
      <c r="B125" s="126" t="s">
        <v>120</v>
      </c>
      <c r="C125" s="84" t="s">
        <v>121</v>
      </c>
      <c r="D125" s="80" t="s">
        <v>122</v>
      </c>
      <c r="E125" s="28">
        <v>25.3</v>
      </c>
      <c r="F125" s="29">
        <f>F122*E125</f>
        <v>1.8215999999999999</v>
      </c>
      <c r="G125" s="369"/>
      <c r="H125" s="131">
        <f>F125*G125</f>
        <v>0</v>
      </c>
      <c r="I125" s="131"/>
      <c r="J125" s="131"/>
      <c r="K125" s="131"/>
      <c r="L125" s="24"/>
      <c r="M125" s="131">
        <f t="shared" si="25"/>
        <v>0</v>
      </c>
    </row>
    <row r="126" spans="1:13" ht="16.5" x14ac:dyDescent="0.25">
      <c r="A126" s="402"/>
      <c r="B126" s="126" t="s">
        <v>123</v>
      </c>
      <c r="C126" s="84" t="s">
        <v>124</v>
      </c>
      <c r="D126" s="80" t="s">
        <v>122</v>
      </c>
      <c r="E126" s="28">
        <v>2.7</v>
      </c>
      <c r="F126" s="29">
        <f>F122*E126</f>
        <v>0.19439999999999999</v>
      </c>
      <c r="G126" s="369"/>
      <c r="H126" s="131">
        <f>F126*G126</f>
        <v>0</v>
      </c>
      <c r="I126" s="131"/>
      <c r="J126" s="131"/>
      <c r="K126" s="131"/>
      <c r="L126" s="24"/>
      <c r="M126" s="131">
        <f t="shared" si="25"/>
        <v>0</v>
      </c>
    </row>
    <row r="127" spans="1:13" ht="16.5" x14ac:dyDescent="0.25">
      <c r="A127" s="403"/>
      <c r="B127" s="126"/>
      <c r="C127" s="127" t="s">
        <v>21</v>
      </c>
      <c r="D127" s="56" t="s">
        <v>20</v>
      </c>
      <c r="E127" s="80">
        <v>0.19</v>
      </c>
      <c r="F127" s="79">
        <f>F122*E127</f>
        <v>1.3679999999999999E-2</v>
      </c>
      <c r="G127" s="367"/>
      <c r="H127" s="79">
        <f>G127*F127</f>
        <v>0</v>
      </c>
      <c r="I127" s="80"/>
      <c r="J127" s="79"/>
      <c r="K127" s="80"/>
      <c r="L127" s="79"/>
      <c r="M127" s="79">
        <f>G127*F127</f>
        <v>0</v>
      </c>
    </row>
    <row r="128" spans="1:13" ht="40.5" x14ac:dyDescent="0.25">
      <c r="A128" s="401">
        <v>3</v>
      </c>
      <c r="B128" s="74" t="s">
        <v>255</v>
      </c>
      <c r="C128" s="220" t="s">
        <v>125</v>
      </c>
      <c r="D128" s="133" t="s">
        <v>122</v>
      </c>
      <c r="E128" s="134"/>
      <c r="F128" s="135">
        <v>32.700000000000003</v>
      </c>
      <c r="G128" s="136"/>
      <c r="H128" s="137"/>
      <c r="I128" s="136"/>
      <c r="J128" s="138"/>
      <c r="K128" s="136"/>
      <c r="L128" s="138"/>
      <c r="M128" s="138"/>
    </row>
    <row r="129" spans="1:13" x14ac:dyDescent="0.25">
      <c r="A129" s="402"/>
      <c r="B129" s="74"/>
      <c r="C129" s="125" t="s">
        <v>17</v>
      </c>
      <c r="D129" s="34" t="s">
        <v>18</v>
      </c>
      <c r="E129" s="316">
        <v>2.521E-2</v>
      </c>
      <c r="F129" s="139">
        <f>E129*F128</f>
        <v>0.82436700000000007</v>
      </c>
      <c r="G129" s="140"/>
      <c r="H129" s="91"/>
      <c r="I129" s="370"/>
      <c r="J129" s="91">
        <f>F129*I129</f>
        <v>0</v>
      </c>
      <c r="K129" s="140"/>
      <c r="L129" s="91">
        <f>F129*K129</f>
        <v>0</v>
      </c>
      <c r="M129" s="91">
        <f>H129+J129+L129</f>
        <v>0</v>
      </c>
    </row>
    <row r="130" spans="1:13" ht="15.75" x14ac:dyDescent="0.25">
      <c r="A130" s="402"/>
      <c r="B130" s="74"/>
      <c r="C130" s="84" t="s">
        <v>107</v>
      </c>
      <c r="D130" s="80" t="s">
        <v>119</v>
      </c>
      <c r="E130" s="316">
        <v>1.6000000000000001E-3</v>
      </c>
      <c r="F130" s="139">
        <f>F128*E130</f>
        <v>5.2320000000000005E-2</v>
      </c>
      <c r="G130" s="140"/>
      <c r="H130" s="91"/>
      <c r="I130" s="141"/>
      <c r="J130" s="91"/>
      <c r="K130" s="371"/>
      <c r="L130" s="91">
        <f>F130*K130</f>
        <v>0</v>
      </c>
      <c r="M130" s="91">
        <f>H130+J130+L130</f>
        <v>0</v>
      </c>
    </row>
    <row r="131" spans="1:13" x14ac:dyDescent="0.25">
      <c r="A131" s="402"/>
      <c r="B131" s="94" t="s">
        <v>256</v>
      </c>
      <c r="C131" s="142" t="s">
        <v>63</v>
      </c>
      <c r="D131" s="27" t="s">
        <v>49</v>
      </c>
      <c r="E131" s="68" t="s">
        <v>111</v>
      </c>
      <c r="F131" s="37">
        <v>9.5649999999999995</v>
      </c>
      <c r="G131" s="365"/>
      <c r="H131" s="69">
        <f t="shared" ref="H131:H133" si="26">F131*G131</f>
        <v>0</v>
      </c>
      <c r="I131" s="69"/>
      <c r="J131" s="69"/>
      <c r="K131" s="69"/>
      <c r="L131" s="24"/>
      <c r="M131" s="24">
        <f t="shared" ref="M131:M133" si="27">L131+J131+H131</f>
        <v>0</v>
      </c>
    </row>
    <row r="132" spans="1:13" x14ac:dyDescent="0.25">
      <c r="A132" s="402"/>
      <c r="B132" s="94" t="s">
        <v>257</v>
      </c>
      <c r="C132" s="94" t="s">
        <v>126</v>
      </c>
      <c r="D132" s="27" t="s">
        <v>49</v>
      </c>
      <c r="E132" s="68" t="s">
        <v>111</v>
      </c>
      <c r="F132" s="28">
        <v>19</v>
      </c>
      <c r="G132" s="365"/>
      <c r="H132" s="69">
        <f t="shared" si="26"/>
        <v>0</v>
      </c>
      <c r="I132" s="69"/>
      <c r="J132" s="69"/>
      <c r="K132" s="69"/>
      <c r="L132" s="24"/>
      <c r="M132" s="24">
        <f t="shared" si="27"/>
        <v>0</v>
      </c>
    </row>
    <row r="133" spans="1:13" x14ac:dyDescent="0.25">
      <c r="A133" s="403"/>
      <c r="B133" s="94" t="s">
        <v>258</v>
      </c>
      <c r="C133" s="94" t="s">
        <v>127</v>
      </c>
      <c r="D133" s="27" t="s">
        <v>49</v>
      </c>
      <c r="E133" s="68" t="s">
        <v>111</v>
      </c>
      <c r="F133" s="28">
        <v>4.0999999999999996</v>
      </c>
      <c r="G133" s="365"/>
      <c r="H133" s="69">
        <f t="shared" si="26"/>
        <v>0</v>
      </c>
      <c r="I133" s="69"/>
      <c r="J133" s="69"/>
      <c r="K133" s="69"/>
      <c r="L133" s="24"/>
      <c r="M133" s="24">
        <f t="shared" si="27"/>
        <v>0</v>
      </c>
    </row>
    <row r="134" spans="1:13" ht="63" x14ac:dyDescent="0.25">
      <c r="A134" s="401">
        <v>4</v>
      </c>
      <c r="B134" s="143" t="s">
        <v>259</v>
      </c>
      <c r="C134" s="219" t="s">
        <v>128</v>
      </c>
      <c r="D134" s="133" t="s">
        <v>136</v>
      </c>
      <c r="E134" s="144"/>
      <c r="F134" s="145">
        <f>2.7*1.1</f>
        <v>2.9700000000000006</v>
      </c>
      <c r="G134" s="144"/>
      <c r="H134" s="144"/>
      <c r="I134" s="144"/>
      <c r="J134" s="144"/>
      <c r="K134" s="144"/>
      <c r="L134" s="343"/>
      <c r="M134" s="154"/>
    </row>
    <row r="135" spans="1:13" ht="15.75" x14ac:dyDescent="0.25">
      <c r="A135" s="402"/>
      <c r="B135" s="146"/>
      <c r="C135" s="147" t="s">
        <v>17</v>
      </c>
      <c r="D135" s="34" t="s">
        <v>18</v>
      </c>
      <c r="E135" s="214">
        <v>0.3024</v>
      </c>
      <c r="F135" s="83">
        <f>F134*E135</f>
        <v>0.89812800000000015</v>
      </c>
      <c r="G135" s="79"/>
      <c r="H135" s="82"/>
      <c r="I135" s="366"/>
      <c r="J135" s="79">
        <f>F135*I135</f>
        <v>0</v>
      </c>
      <c r="K135" s="80"/>
      <c r="L135" s="79"/>
      <c r="M135" s="79">
        <f>H135+J135+L135</f>
        <v>0</v>
      </c>
    </row>
    <row r="136" spans="1:13" ht="15.75" x14ac:dyDescent="0.25">
      <c r="A136" s="402"/>
      <c r="B136" s="148"/>
      <c r="C136" s="149" t="s">
        <v>107</v>
      </c>
      <c r="D136" s="80" t="s">
        <v>119</v>
      </c>
      <c r="E136" s="88">
        <v>6.4000000000000001E-2</v>
      </c>
      <c r="F136" s="139">
        <f>F134*E136</f>
        <v>0.19008000000000005</v>
      </c>
      <c r="G136" s="140"/>
      <c r="H136" s="91"/>
      <c r="I136" s="141"/>
      <c r="J136" s="91"/>
      <c r="K136" s="371"/>
      <c r="L136" s="91">
        <f>F136*K136</f>
        <v>0</v>
      </c>
      <c r="M136" s="91">
        <f>H136+J136+L136</f>
        <v>0</v>
      </c>
    </row>
    <row r="137" spans="1:13" ht="27" x14ac:dyDescent="0.25">
      <c r="A137" s="402"/>
      <c r="B137" s="150" t="s">
        <v>129</v>
      </c>
      <c r="C137" s="151" t="s">
        <v>130</v>
      </c>
      <c r="D137" s="150" t="s">
        <v>137</v>
      </c>
      <c r="E137" s="150" t="s">
        <v>111</v>
      </c>
      <c r="F137" s="155">
        <v>0.21</v>
      </c>
      <c r="G137" s="370"/>
      <c r="H137" s="91">
        <f t="shared" ref="H137:H139" si="28">F137*G137</f>
        <v>0</v>
      </c>
      <c r="I137" s="141"/>
      <c r="J137" s="91"/>
      <c r="K137" s="140"/>
      <c r="L137" s="91">
        <f t="shared" ref="L137:L139" si="29">F137*K137</f>
        <v>0</v>
      </c>
      <c r="M137" s="91">
        <f t="shared" ref="M137:M139" si="30">H137+J137+L137</f>
        <v>0</v>
      </c>
    </row>
    <row r="138" spans="1:13" ht="15.75" x14ac:dyDescent="0.25">
      <c r="A138" s="402"/>
      <c r="B138" s="150"/>
      <c r="C138" s="151" t="s">
        <v>131</v>
      </c>
      <c r="D138" s="150" t="s">
        <v>137</v>
      </c>
      <c r="E138" s="150"/>
      <c r="F138" s="152">
        <f>F137*0.3</f>
        <v>6.3E-2</v>
      </c>
      <c r="G138" s="370"/>
      <c r="H138" s="91">
        <f t="shared" si="28"/>
        <v>0</v>
      </c>
      <c r="I138" s="141"/>
      <c r="J138" s="91"/>
      <c r="K138" s="140"/>
      <c r="L138" s="91">
        <f t="shared" si="29"/>
        <v>0</v>
      </c>
      <c r="M138" s="91">
        <f t="shared" si="30"/>
        <v>0</v>
      </c>
    </row>
    <row r="139" spans="1:13" x14ac:dyDescent="0.25">
      <c r="A139" s="402"/>
      <c r="B139" s="153" t="s">
        <v>132</v>
      </c>
      <c r="C139" s="151" t="s">
        <v>133</v>
      </c>
      <c r="D139" s="150" t="s">
        <v>49</v>
      </c>
      <c r="E139" s="150">
        <v>0.17699999999999999</v>
      </c>
      <c r="F139" s="152">
        <f>F134*E139</f>
        <v>0.5256900000000001</v>
      </c>
      <c r="G139" s="372"/>
      <c r="H139" s="91">
        <f t="shared" si="28"/>
        <v>0</v>
      </c>
      <c r="I139" s="141"/>
      <c r="J139" s="91"/>
      <c r="K139" s="140"/>
      <c r="L139" s="91">
        <f t="shared" si="29"/>
        <v>0</v>
      </c>
      <c r="M139" s="91">
        <f t="shared" si="30"/>
        <v>0</v>
      </c>
    </row>
    <row r="140" spans="1:13" ht="15.75" x14ac:dyDescent="0.25">
      <c r="A140" s="402"/>
      <c r="B140" s="150"/>
      <c r="C140" s="127" t="s">
        <v>21</v>
      </c>
      <c r="D140" s="56" t="s">
        <v>20</v>
      </c>
      <c r="E140" s="214">
        <v>5.28E-2</v>
      </c>
      <c r="F140" s="79">
        <f>F134*E140</f>
        <v>0.15681600000000004</v>
      </c>
      <c r="G140" s="367"/>
      <c r="H140" s="79">
        <f>G140*F140</f>
        <v>0</v>
      </c>
      <c r="I140" s="80"/>
      <c r="J140" s="79"/>
      <c r="K140" s="80"/>
      <c r="L140" s="79"/>
      <c r="M140" s="79">
        <f>G140*F140</f>
        <v>0</v>
      </c>
    </row>
    <row r="141" spans="1:13" x14ac:dyDescent="0.25">
      <c r="A141" s="189"/>
      <c r="B141" s="190"/>
      <c r="C141" s="119" t="s">
        <v>140</v>
      </c>
      <c r="D141" s="190"/>
      <c r="E141" s="190"/>
      <c r="F141" s="190"/>
      <c r="G141" s="190"/>
      <c r="H141" s="193">
        <f>SUM(H116:H140)</f>
        <v>0</v>
      </c>
      <c r="I141" s="198"/>
      <c r="J141" s="193">
        <f>SUM(J116:J140)</f>
        <v>0</v>
      </c>
      <c r="K141" s="198"/>
      <c r="L141" s="193">
        <f>SUM(L116:L140)</f>
        <v>0</v>
      </c>
      <c r="M141" s="193">
        <f>SUM(M116:M140)</f>
        <v>0</v>
      </c>
    </row>
    <row r="142" spans="1:13" x14ac:dyDescent="0.25">
      <c r="A142" s="117"/>
      <c r="B142" s="118"/>
      <c r="C142" s="119" t="s">
        <v>141</v>
      </c>
      <c r="D142" s="120"/>
      <c r="E142" s="120"/>
      <c r="F142" s="121"/>
      <c r="G142" s="122"/>
      <c r="H142" s="221">
        <f>H141+H113+H84</f>
        <v>0</v>
      </c>
      <c r="I142" s="221"/>
      <c r="J142" s="221">
        <f>J141+J113+J84</f>
        <v>0</v>
      </c>
      <c r="K142" s="221"/>
      <c r="L142" s="221">
        <f>L141+L113+L84</f>
        <v>0</v>
      </c>
      <c r="M142" s="334">
        <f>M141+M113+M84</f>
        <v>0</v>
      </c>
    </row>
    <row r="143" spans="1:13" ht="30" x14ac:dyDescent="0.25">
      <c r="A143" s="317"/>
      <c r="B143" s="318"/>
      <c r="C143" s="31" t="s">
        <v>260</v>
      </c>
      <c r="D143" s="26"/>
      <c r="E143" s="26"/>
      <c r="F143" s="28"/>
      <c r="G143" s="87"/>
      <c r="H143" s="319">
        <f>H142-H144</f>
        <v>0</v>
      </c>
      <c r="I143" s="319"/>
      <c r="J143" s="319">
        <f t="shared" ref="J143:L143" si="31">J142-J144</f>
        <v>0</v>
      </c>
      <c r="K143" s="319"/>
      <c r="L143" s="319">
        <f t="shared" si="31"/>
        <v>0</v>
      </c>
      <c r="M143" s="328">
        <f>L143+J143+H143</f>
        <v>0</v>
      </c>
    </row>
    <row r="144" spans="1:13" ht="30" x14ac:dyDescent="0.25">
      <c r="A144" s="317"/>
      <c r="B144" s="318"/>
      <c r="C144" s="31" t="s">
        <v>261</v>
      </c>
      <c r="D144" s="26"/>
      <c r="E144" s="26"/>
      <c r="F144" s="28"/>
      <c r="G144" s="87"/>
      <c r="H144" s="422"/>
      <c r="I144" s="319"/>
      <c r="J144" s="422"/>
      <c r="K144" s="319"/>
      <c r="L144" s="422"/>
      <c r="M144" s="328">
        <f>L144+J144+H144</f>
        <v>0</v>
      </c>
    </row>
    <row r="145" spans="1:13" ht="30" x14ac:dyDescent="0.25">
      <c r="A145" s="86"/>
      <c r="B145" s="89"/>
      <c r="C145" s="95" t="s">
        <v>84</v>
      </c>
      <c r="D145" s="90"/>
      <c r="E145" s="90"/>
      <c r="F145" s="90">
        <v>0.04</v>
      </c>
      <c r="G145" s="87"/>
      <c r="H145" s="91"/>
      <c r="I145" s="88"/>
      <c r="J145" s="91"/>
      <c r="K145" s="87"/>
      <c r="L145" s="91"/>
      <c r="M145" s="331">
        <f>H142*F145</f>
        <v>0</v>
      </c>
    </row>
    <row r="146" spans="1:13" x14ac:dyDescent="0.25">
      <c r="A146" s="86"/>
      <c r="B146" s="92"/>
      <c r="C146" s="9" t="s">
        <v>11</v>
      </c>
      <c r="D146" s="93"/>
      <c r="E146" s="93"/>
      <c r="F146" s="90"/>
      <c r="G146" s="87"/>
      <c r="H146" s="91"/>
      <c r="I146" s="88"/>
      <c r="J146" s="91"/>
      <c r="K146" s="87"/>
      <c r="L146" s="91"/>
      <c r="M146" s="330">
        <f>M145+M142</f>
        <v>0</v>
      </c>
    </row>
    <row r="147" spans="1:13" ht="30" x14ac:dyDescent="0.25">
      <c r="A147" s="86"/>
      <c r="B147" s="92"/>
      <c r="C147" s="95" t="s">
        <v>262</v>
      </c>
      <c r="D147" s="93"/>
      <c r="E147" s="93"/>
      <c r="F147" s="90">
        <v>0.1</v>
      </c>
      <c r="G147" s="87"/>
      <c r="H147" s="91"/>
      <c r="I147" s="88"/>
      <c r="J147" s="91"/>
      <c r="K147" s="87"/>
      <c r="L147" s="91"/>
      <c r="M147" s="331">
        <f>M143*F147</f>
        <v>0</v>
      </c>
    </row>
    <row r="148" spans="1:13" x14ac:dyDescent="0.25">
      <c r="A148" s="86"/>
      <c r="B148" s="94"/>
      <c r="C148" s="95" t="s">
        <v>85</v>
      </c>
      <c r="D148" s="90"/>
      <c r="E148" s="90"/>
      <c r="F148" s="90">
        <v>0.08</v>
      </c>
      <c r="G148" s="94"/>
      <c r="H148" s="94"/>
      <c r="I148" s="94"/>
      <c r="J148" s="94"/>
      <c r="K148" s="94"/>
      <c r="L148" s="94"/>
      <c r="M148" s="332">
        <f>M144*F148</f>
        <v>0</v>
      </c>
    </row>
    <row r="149" spans="1:13" x14ac:dyDescent="0.25">
      <c r="A149" s="86"/>
      <c r="B149" s="94"/>
      <c r="C149" s="9" t="s">
        <v>11</v>
      </c>
      <c r="D149" s="93"/>
      <c r="E149" s="93"/>
      <c r="F149" s="90"/>
      <c r="G149" s="94"/>
      <c r="H149" s="94"/>
      <c r="I149" s="94"/>
      <c r="J149" s="94"/>
      <c r="K149" s="94"/>
      <c r="L149" s="94"/>
      <c r="M149" s="325">
        <f>SUM(M146:M148)</f>
        <v>0</v>
      </c>
    </row>
    <row r="150" spans="1:13" x14ac:dyDescent="0.25">
      <c r="A150" s="86"/>
      <c r="B150" s="94"/>
      <c r="C150" s="95" t="s">
        <v>86</v>
      </c>
      <c r="D150" s="90"/>
      <c r="E150" s="90"/>
      <c r="F150" s="90">
        <v>0.08</v>
      </c>
      <c r="G150" s="94"/>
      <c r="H150" s="94"/>
      <c r="I150" s="94"/>
      <c r="J150" s="94"/>
      <c r="K150" s="94"/>
      <c r="L150" s="94"/>
      <c r="M150" s="332">
        <f>M149*F150</f>
        <v>0</v>
      </c>
    </row>
    <row r="151" spans="1:13" x14ac:dyDescent="0.25">
      <c r="A151" s="86"/>
      <c r="B151" s="94"/>
      <c r="C151" s="9" t="s">
        <v>11</v>
      </c>
      <c r="D151" s="93"/>
      <c r="E151" s="93"/>
      <c r="F151" s="90"/>
      <c r="G151" s="94"/>
      <c r="H151" s="94"/>
      <c r="I151" s="94"/>
      <c r="J151" s="94"/>
      <c r="K151" s="94"/>
      <c r="L151" s="94"/>
      <c r="M151" s="325">
        <f>M149+M150</f>
        <v>0</v>
      </c>
    </row>
    <row r="152" spans="1:13" x14ac:dyDescent="0.25">
      <c r="M152" s="97"/>
    </row>
    <row r="153" spans="1:13" ht="15.75" x14ac:dyDescent="0.25">
      <c r="C153" s="257"/>
      <c r="D153" s="374"/>
      <c r="E153" s="374"/>
      <c r="F153" s="374"/>
      <c r="M153" s="97"/>
    </row>
  </sheetData>
  <mergeCells count="44">
    <mergeCell ref="D153:F153"/>
    <mergeCell ref="B8:E8"/>
    <mergeCell ref="B114:E114"/>
    <mergeCell ref="A115:A121"/>
    <mergeCell ref="A122:A127"/>
    <mergeCell ref="A128:A133"/>
    <mergeCell ref="A134:A140"/>
    <mergeCell ref="B85:E85"/>
    <mergeCell ref="A86:A93"/>
    <mergeCell ref="A94:A99"/>
    <mergeCell ref="A100:A105"/>
    <mergeCell ref="A106:A112"/>
    <mergeCell ref="A9:A11"/>
    <mergeCell ref="A12:A14"/>
    <mergeCell ref="A15:A16"/>
    <mergeCell ref="A17:A18"/>
    <mergeCell ref="A1:M1"/>
    <mergeCell ref="A2:M2"/>
    <mergeCell ref="A3:M3"/>
    <mergeCell ref="A4:M4"/>
    <mergeCell ref="A5:A6"/>
    <mergeCell ref="B5:B6"/>
    <mergeCell ref="C5:C6"/>
    <mergeCell ref="D5:D6"/>
    <mergeCell ref="E5:F5"/>
    <mergeCell ref="G5:H5"/>
    <mergeCell ref="I5:J5"/>
    <mergeCell ref="K5:L5"/>
    <mergeCell ref="M5:M6"/>
    <mergeCell ref="A19:A21"/>
    <mergeCell ref="A22:A23"/>
    <mergeCell ref="A24:A26"/>
    <mergeCell ref="A27:A28"/>
    <mergeCell ref="A29:A30"/>
    <mergeCell ref="A31:A32"/>
    <mergeCell ref="A60:A67"/>
    <mergeCell ref="A68:A74"/>
    <mergeCell ref="A75:A79"/>
    <mergeCell ref="A80:A83"/>
    <mergeCell ref="A33:A34"/>
    <mergeCell ref="A35:A38"/>
    <mergeCell ref="A39:A50"/>
    <mergeCell ref="A51:A53"/>
    <mergeCell ref="A54:A5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21</vt:i4>
      </vt:variant>
    </vt:vector>
  </HeadingPairs>
  <TitlesOfParts>
    <vt:vector size="35" baseType="lpstr">
      <vt:lpstr>sul</vt:lpstr>
      <vt:lpstr>xidi#1</vt:lpstr>
      <vt:lpstr>xidi#2</vt:lpstr>
      <vt:lpstr>xidi#3</vt:lpstr>
      <vt:lpstr>xidi#4</vt:lpstr>
      <vt:lpstr>xidi#5</vt:lpstr>
      <vt:lpstr>xidi#6</vt:lpstr>
      <vt:lpstr>xidi#7</vt:lpstr>
      <vt:lpstr>x#8</vt:lpstr>
      <vt:lpstr>xidi9</vt:lpstr>
      <vt:lpstr>xidi10</vt:lpstr>
      <vt:lpstr>xidi11</vt:lpstr>
      <vt:lpstr>xidi#12</vt:lpstr>
      <vt:lpstr>xidi#13</vt:lpstr>
      <vt:lpstr>sul!Database</vt:lpstr>
      <vt:lpstr>sul!Print_Area</vt:lpstr>
      <vt:lpstr>'x#8'!Print_Area</vt:lpstr>
      <vt:lpstr>'xidi#12'!Print_Area</vt:lpstr>
      <vt:lpstr>'xidi#7'!Print_Area</vt:lpstr>
      <vt:lpstr>xidi10!Print_Area</vt:lpstr>
      <vt:lpstr>xidi11!Print_Area</vt:lpstr>
      <vt:lpstr>sul!Print_Titles</vt:lpstr>
      <vt:lpstr>'x#8'!Print_Titles</vt:lpstr>
      <vt:lpstr>'xidi#1'!Print_Titles</vt:lpstr>
      <vt:lpstr>'xidi#12'!Print_Titles</vt:lpstr>
      <vt:lpstr>'xidi#13'!Print_Titles</vt:lpstr>
      <vt:lpstr>'xidi#2'!Print_Titles</vt:lpstr>
      <vt:lpstr>'xidi#3'!Print_Titles</vt:lpstr>
      <vt:lpstr>'xidi#4'!Print_Titles</vt:lpstr>
      <vt:lpstr>'xidi#5'!Print_Titles</vt:lpstr>
      <vt:lpstr>'xidi#6'!Print_Titles</vt:lpstr>
      <vt:lpstr>'xidi#7'!Print_Titles</vt:lpstr>
      <vt:lpstr>xidi10!Print_Titles</vt:lpstr>
      <vt:lpstr>xidi11!Print_Titles</vt:lpstr>
      <vt:lpstr>xidi9!Print_Titles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2019-07-10T10:25:20Z</dcterms:modified>
</cp:coreProperties>
</file>