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0245" windowHeight="7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Sheet1!$A$1:$M$425</definedName>
    <definedName name="_xlnm.Print_Titles" localSheetId="0">Sheet1!$7:$7</definedName>
  </definedNames>
  <calcPr calcId="152511"/>
</workbook>
</file>

<file path=xl/calcChain.xml><?xml version="1.0" encoding="utf-8"?>
<calcChain xmlns="http://schemas.openxmlformats.org/spreadsheetml/2006/main">
  <c r="F275" i="1" l="1"/>
  <c r="F277" i="1" s="1"/>
  <c r="F234" i="1"/>
  <c r="F276" i="1" l="1"/>
  <c r="F375" i="1"/>
  <c r="F372" i="1"/>
  <c r="F371" i="1"/>
  <c r="F370" i="1"/>
  <c r="F369" i="1"/>
  <c r="F363" i="1"/>
  <c r="F359" i="1"/>
  <c r="F47" i="1"/>
  <c r="F355" i="1"/>
  <c r="F279" i="1"/>
  <c r="F391" i="1"/>
  <c r="F390" i="1"/>
  <c r="F389" i="1"/>
  <c r="F388" i="1"/>
  <c r="F387" i="1"/>
  <c r="F345" i="1"/>
  <c r="F186" i="1"/>
  <c r="F180" i="1"/>
  <c r="F119" i="1"/>
  <c r="F249" i="1"/>
  <c r="F248" i="1"/>
  <c r="F247" i="1"/>
  <c r="F246" i="1"/>
  <c r="F245" i="1"/>
  <c r="F224" i="1"/>
  <c r="F166" i="1"/>
  <c r="F163" i="1"/>
  <c r="F167" i="1" s="1"/>
  <c r="F157" i="1"/>
  <c r="F154" i="1"/>
  <c r="F158" i="1" s="1"/>
  <c r="F147" i="1"/>
  <c r="F142" i="1"/>
  <c r="F164" i="1" l="1"/>
  <c r="F173" i="1"/>
  <c r="F165" i="1"/>
  <c r="F155" i="1"/>
  <c r="F162" i="1"/>
  <c r="F156" i="1"/>
  <c r="F138" i="1"/>
  <c r="F141" i="1"/>
  <c r="F139" i="1"/>
  <c r="F107" i="1"/>
  <c r="F106" i="1"/>
  <c r="F104" i="1"/>
  <c r="F103" i="1"/>
  <c r="F413" i="1"/>
  <c r="F412" i="1"/>
  <c r="F410" i="1"/>
  <c r="F409" i="1"/>
  <c r="F407" i="1"/>
  <c r="F406" i="1"/>
  <c r="F404" i="1"/>
  <c r="F403" i="1"/>
  <c r="F385" i="1"/>
  <c r="F392" i="1"/>
  <c r="F401" i="1" s="1"/>
  <c r="F366" i="1"/>
  <c r="F377" i="1"/>
  <c r="F379" i="1"/>
  <c r="F365" i="1"/>
  <c r="F358" i="1"/>
  <c r="F349" i="1"/>
  <c r="F353" i="1" s="1"/>
  <c r="F347" i="1"/>
  <c r="F336" i="1"/>
  <c r="F338" i="1" s="1"/>
  <c r="F333" i="1"/>
  <c r="F331" i="1"/>
  <c r="F330" i="1"/>
  <c r="F328" i="1"/>
  <c r="F327" i="1"/>
  <c r="F325" i="1"/>
  <c r="F324" i="1"/>
  <c r="F322" i="1"/>
  <c r="F321" i="1"/>
  <c r="F317" i="1"/>
  <c r="F318" i="1"/>
  <c r="F300" i="1"/>
  <c r="F272" i="1"/>
  <c r="F299" i="1"/>
  <c r="F298" i="1"/>
  <c r="F296" i="1"/>
  <c r="F295" i="1"/>
  <c r="F293" i="1"/>
  <c r="F292" i="1"/>
  <c r="F290" i="1"/>
  <c r="F289" i="1"/>
  <c r="F287" i="1"/>
  <c r="F286" i="1"/>
  <c r="F284" i="1"/>
  <c r="F283" i="1"/>
  <c r="F280" i="1"/>
  <c r="F400" i="1" l="1"/>
  <c r="F335" i="1"/>
  <c r="F339" i="1"/>
  <c r="F342" i="1" s="1"/>
  <c r="F395" i="1"/>
  <c r="F367" i="1"/>
  <c r="F393" i="1"/>
  <c r="F381" i="1"/>
  <c r="F384" i="1"/>
  <c r="F382" i="1"/>
  <c r="F350" i="1"/>
  <c r="F364" i="1"/>
  <c r="F376" i="1"/>
  <c r="F378" i="1"/>
  <c r="F354" i="1"/>
  <c r="F351" i="1"/>
  <c r="F337" i="1"/>
  <c r="F334" i="1"/>
  <c r="F302" i="1"/>
  <c r="F281" i="1"/>
  <c r="F301" i="1"/>
  <c r="F311" i="1"/>
  <c r="F271" i="1"/>
  <c r="F274" i="1"/>
  <c r="F270" i="1"/>
  <c r="F258" i="1"/>
  <c r="F252" i="1"/>
  <c r="F251" i="1"/>
  <c r="F232" i="1"/>
  <c r="F227" i="1"/>
  <c r="F225" i="1"/>
  <c r="F221" i="1"/>
  <c r="F218" i="1"/>
  <c r="F223" i="1" s="1"/>
  <c r="F217" i="1"/>
  <c r="F216" i="1"/>
  <c r="F213" i="1"/>
  <c r="F214" i="1" s="1"/>
  <c r="F215" i="1" s="1"/>
  <c r="F202" i="1"/>
  <c r="F201" i="1"/>
  <c r="F200" i="1"/>
  <c r="F198" i="1"/>
  <c r="F197" i="1"/>
  <c r="F179" i="1"/>
  <c r="F178" i="1"/>
  <c r="F175" i="1"/>
  <c r="F176" i="1" s="1"/>
  <c r="F177" i="1" s="1"/>
  <c r="F148" i="1"/>
  <c r="F153" i="1" s="1"/>
  <c r="F151" i="1"/>
  <c r="F136" i="1"/>
  <c r="F135" i="1"/>
  <c r="F133" i="1"/>
  <c r="F132" i="1"/>
  <c r="F118" i="1"/>
  <c r="F117" i="1"/>
  <c r="F115" i="1"/>
  <c r="F114" i="1"/>
  <c r="F112" i="1"/>
  <c r="F109" i="1"/>
  <c r="F111" i="1"/>
  <c r="F101" i="1"/>
  <c r="F100" i="1"/>
  <c r="F98" i="1"/>
  <c r="F341" i="1" l="1"/>
  <c r="F396" i="1"/>
  <c r="F340" i="1"/>
  <c r="F344" i="1"/>
  <c r="F348" i="1"/>
  <c r="F346" i="1"/>
  <c r="F226" i="1"/>
  <c r="F228" i="1"/>
  <c r="F220" i="1"/>
  <c r="F222" i="1"/>
  <c r="F219" i="1"/>
  <c r="F150" i="1"/>
  <c r="F152" i="1"/>
  <c r="F149" i="1"/>
  <c r="F96" i="1"/>
  <c r="F95" i="1"/>
  <c r="F94" i="1"/>
  <c r="F93" i="1"/>
  <c r="F92" i="1"/>
  <c r="F90" i="1"/>
  <c r="F89" i="1"/>
  <c r="F86" i="1"/>
  <c r="F87" i="1" s="1"/>
  <c r="F88" i="1" s="1"/>
  <c r="F84" i="1"/>
  <c r="F83" i="1"/>
  <c r="F81" i="1"/>
  <c r="F80" i="1"/>
  <c r="F78" i="1"/>
  <c r="F77" i="1"/>
  <c r="F74" i="1"/>
  <c r="F75" i="1" s="1"/>
  <c r="F76" i="1" s="1"/>
  <c r="F72" i="1"/>
  <c r="F71" i="1"/>
  <c r="F69" i="1"/>
  <c r="F68" i="1"/>
  <c r="F64" i="1"/>
  <c r="F63" i="1"/>
  <c r="F60" i="1"/>
  <c r="F61" i="1" s="1"/>
  <c r="F62" i="1" s="1"/>
  <c r="F58" i="1"/>
  <c r="F57" i="1"/>
  <c r="F55" i="1"/>
  <c r="F54" i="1"/>
  <c r="F46" i="1"/>
  <c r="F45" i="1"/>
  <c r="F43" i="1"/>
  <c r="F42" i="1"/>
  <c r="F40" i="1"/>
  <c r="F39" i="1"/>
  <c r="F36" i="1"/>
  <c r="F37" i="1" s="1"/>
  <c r="F38" i="1" s="1"/>
  <c r="F27" i="1"/>
  <c r="F23" i="1"/>
  <c r="F18" i="1"/>
  <c r="F14" i="1"/>
  <c r="F12" i="1"/>
  <c r="F34" i="1" l="1"/>
  <c r="F28" i="1"/>
  <c r="F16" i="1"/>
  <c r="F25" i="1"/>
  <c r="F26" i="1"/>
  <c r="F17" i="1"/>
  <c r="F19" i="1"/>
  <c r="F10" i="1"/>
  <c r="F13" i="1"/>
  <c r="F11" i="1"/>
  <c r="F319" i="1" l="1"/>
  <c r="F316" i="1"/>
  <c r="F314" i="1"/>
  <c r="F313" i="1"/>
  <c r="F195" i="1"/>
  <c r="F194" i="1"/>
  <c r="F192" i="1"/>
  <c r="F191" i="1"/>
  <c r="F243" i="1"/>
  <c r="F242" i="1"/>
  <c r="F241" i="1"/>
  <c r="F240" i="1"/>
  <c r="F239" i="1"/>
  <c r="F238" i="1"/>
  <c r="F236" i="1"/>
  <c r="F235" i="1"/>
  <c r="F189" i="1"/>
  <c r="F188" i="1"/>
  <c r="F187" i="1"/>
  <c r="F361" i="1"/>
  <c r="F360" i="1"/>
  <c r="F356" i="1"/>
  <c r="F52" i="1"/>
  <c r="F50" i="1"/>
  <c r="F49" i="1"/>
  <c r="F48" i="1"/>
  <c r="F130" i="1" l="1"/>
  <c r="F120" i="1"/>
  <c r="F121" i="1"/>
  <c r="F182" i="1" l="1"/>
  <c r="F181" i="1"/>
  <c r="F183" i="1"/>
  <c r="F185" i="1"/>
  <c r="F203" i="1" l="1"/>
  <c r="F211" i="1"/>
  <c r="F204" i="1"/>
</calcChain>
</file>

<file path=xl/sharedStrings.xml><?xml version="1.0" encoding="utf-8"?>
<sst xmlns="http://schemas.openxmlformats.org/spreadsheetml/2006/main" count="843" uniqueCount="230">
  <si>
    <t>gare wyalsadeni</t>
  </si>
  <si>
    <t>lari</t>
  </si>
  <si>
    <t>NN</t>
  </si>
  <si>
    <t>samuSao</t>
  </si>
  <si>
    <t>ganz.</t>
  </si>
  <si>
    <t>raodenoba</t>
  </si>
  <si>
    <t>masala</t>
  </si>
  <si>
    <t>xelfasi</t>
  </si>
  <si>
    <t>manqana-meqanizmebi da transporti</t>
  </si>
  <si>
    <t>jami</t>
  </si>
  <si>
    <t>normativiT erTeulze</t>
  </si>
  <si>
    <t>sul</t>
  </si>
  <si>
    <t>erT. fasi</t>
  </si>
  <si>
    <t>1</t>
  </si>
  <si>
    <t>7</t>
  </si>
  <si>
    <t>1-22-14</t>
  </si>
  <si>
    <t>m3</t>
  </si>
  <si>
    <t xml:space="preserve">Sromis danaxarjebi </t>
  </si>
  <si>
    <t>kac/sT</t>
  </si>
  <si>
    <t>eqskavatori muxluxasvlaze CamCis tevadobiT 0,5m3</t>
  </si>
  <si>
    <t>manq/sT</t>
  </si>
  <si>
    <t>sxva manqana</t>
  </si>
  <si>
    <t>masala:</t>
  </si>
  <si>
    <t>RorRi m800 fr. 20-40mm</t>
  </si>
  <si>
    <t>1-31-2</t>
  </si>
  <si>
    <t>buldozeri 80cx.Z.</t>
  </si>
  <si>
    <t>1-118-11</t>
  </si>
  <si>
    <t>gruntis datkepna pnevmosatkepnebiT</t>
  </si>
  <si>
    <t>pnevmosatkepni</t>
  </si>
  <si>
    <t>t</t>
  </si>
  <si>
    <t>23-1-1</t>
  </si>
  <si>
    <t>qviSa</t>
  </si>
  <si>
    <t>22-30-1</t>
  </si>
  <si>
    <t>Sromis danaxarjebi</t>
  </si>
  <si>
    <t xml:space="preserve">sxva manqana  </t>
  </si>
  <si>
    <t>anakrebi rk/betonis rgoli d=1,0m</t>
  </si>
  <si>
    <t>grZ. m</t>
  </si>
  <si>
    <t>Wis Zirisa da gadaxurvis mrgvali fila</t>
  </si>
  <si>
    <t>armatura</t>
  </si>
  <si>
    <t>kg</t>
  </si>
  <si>
    <t>c</t>
  </si>
  <si>
    <t>sxva masala (Casasvleli kauWebis gaTvaliswinebiT)</t>
  </si>
  <si>
    <t>anakrebi rk/betonis rgoli d=0,7m</t>
  </si>
  <si>
    <t>m</t>
  </si>
  <si>
    <t>Sromis danaxarji</t>
  </si>
  <si>
    <t>sxvadasxva manqana</t>
  </si>
  <si>
    <t>sxvadasxva masala</t>
  </si>
  <si>
    <t>m2</t>
  </si>
  <si>
    <t>sxva masala</t>
  </si>
  <si>
    <t>22-8-1</t>
  </si>
  <si>
    <t>grZ.m</t>
  </si>
  <si>
    <t>22-8-3</t>
  </si>
  <si>
    <t>16-12-1</t>
  </si>
  <si>
    <t>22-25-2</t>
  </si>
  <si>
    <t xml:space="preserve">sxva manqana </t>
  </si>
  <si>
    <t>cali</t>
  </si>
  <si>
    <t>komp</t>
  </si>
  <si>
    <t>22-23-1</t>
  </si>
  <si>
    <t>fasonuri nawilebi (muxli, gadamyvani, miltuCi )</t>
  </si>
  <si>
    <t xml:space="preserve">xarjTaRricxva </t>
  </si>
  <si>
    <t>6-9-10</t>
  </si>
  <si>
    <t>moewyos armirebuli karkasi avzisTvis</t>
  </si>
  <si>
    <t>6-26-3</t>
  </si>
  <si>
    <t>betoni m250</t>
  </si>
  <si>
    <t>tn</t>
  </si>
  <si>
    <t>anjama</t>
  </si>
  <si>
    <t xml:space="preserve">moewyos rk.betonis avzi m-250 betoniT </t>
  </si>
  <si>
    <t>grZ/m</t>
  </si>
  <si>
    <t>kuTxovana  30X30X3 mm</t>
  </si>
  <si>
    <t>kv.m</t>
  </si>
  <si>
    <t>8-7-5</t>
  </si>
  <si>
    <t>cementis xsnari</t>
  </si>
  <si>
    <t>22-5-3</t>
  </si>
  <si>
    <t>liTonis xufis mowyoba</t>
  </si>
  <si>
    <t>damontaJdes urduli d=90 mm</t>
  </si>
  <si>
    <t>damuSavdes grunti saTave nagebobidan satumbomde milgayvanilobis mosawyobad</t>
  </si>
  <si>
    <t>liTonis mili d-90mm</t>
  </si>
  <si>
    <t>liTonis mili d=90mm</t>
  </si>
  <si>
    <t>urduli  d=90mm</t>
  </si>
  <si>
    <r>
      <t>damontaJdes polieTilenis mili d=90mmP</t>
    </r>
    <r>
      <rPr>
        <b/>
        <sz val="10"/>
        <color theme="1"/>
        <rFont val="Arial"/>
        <family val="2"/>
      </rPr>
      <t>PE100 SDR 21 PN-8</t>
    </r>
  </si>
  <si>
    <t>22-5-8</t>
  </si>
  <si>
    <t>d=287mm liTonis garsacmis mili</t>
  </si>
  <si>
    <t>liTonis mili d=287mm</t>
  </si>
  <si>
    <t>polieTilenis gadasabmeli quro d=90 mm</t>
  </si>
  <si>
    <t>7-300-1</t>
  </si>
  <si>
    <t>kompl</t>
  </si>
  <si>
    <t>damontaJdes satumbo bowyobiloba:</t>
  </si>
  <si>
    <t>22-5-4</t>
  </si>
  <si>
    <t>urduli  d=125mm</t>
  </si>
  <si>
    <t>eqscentruli gadamyvani 50/125</t>
  </si>
  <si>
    <t>koncentruli gadamyvani 32/100</t>
  </si>
  <si>
    <t xml:space="preserve">Sromis danaxarjebi    </t>
  </si>
  <si>
    <t xml:space="preserve">sxva manqana    </t>
  </si>
  <si>
    <t>18-15-4</t>
  </si>
  <si>
    <t>manometri</t>
  </si>
  <si>
    <t>18-15-5</t>
  </si>
  <si>
    <t xml:space="preserve">Sromis danaxarjebi  </t>
  </si>
  <si>
    <t>18-15-2</t>
  </si>
  <si>
    <r>
      <t>foladis muxli D</t>
    </r>
    <r>
      <rPr>
        <b/>
        <sz val="10"/>
        <color theme="1"/>
        <rFont val="Arial"/>
        <family val="2"/>
        <charset val="204"/>
      </rPr>
      <t>d=</t>
    </r>
    <r>
      <rPr>
        <b/>
        <sz val="10"/>
        <color theme="1"/>
        <rFont val="AcadNusx"/>
      </rPr>
      <t>125</t>
    </r>
  </si>
  <si>
    <r>
      <t>foladis muxli D</t>
    </r>
    <r>
      <rPr>
        <b/>
        <sz val="10"/>
        <color theme="1"/>
        <rFont val="Arial"/>
        <family val="2"/>
        <charset val="204"/>
      </rPr>
      <t>d=</t>
    </r>
    <r>
      <rPr>
        <b/>
        <sz val="10"/>
        <color theme="1"/>
        <rFont val="AcadNusx"/>
      </rPr>
      <t>100</t>
    </r>
  </si>
  <si>
    <t>patara tumbo  Tavis kabeliT da miliT</t>
  </si>
  <si>
    <t>damcavi mowyobilobebi wylis da denis</t>
  </si>
  <si>
    <t>rkinis mili da plastmasis gadasabmelebi</t>
  </si>
  <si>
    <t>gaiwmindos arsebuli wylis avzi naleqisgan 11*11*2 m</t>
  </si>
  <si>
    <t>damuSavdes grunti meore saTave nagebobis mosawyobad</t>
  </si>
  <si>
    <t>kub.m</t>
  </si>
  <si>
    <t xml:space="preserve">moewyos rk.betonis rezervuari m-250 betoniT </t>
  </si>
  <si>
    <t>damuSavdes grunti milsadenis mosawyobad satumbi sadguridan arsebul rezervuaramde</t>
  </si>
  <si>
    <t>moewyos qviSis fena mili qveS 10sm da milis zemoT 20sm-ze</t>
  </si>
  <si>
    <t>22-8-4</t>
  </si>
  <si>
    <r>
      <t>damontaJdes polieTilenis mili d=110mmP</t>
    </r>
    <r>
      <rPr>
        <b/>
        <sz val="10"/>
        <color theme="1"/>
        <rFont val="Arial"/>
        <family val="2"/>
      </rPr>
      <t>PE100 SDR-11 PN-16</t>
    </r>
  </si>
  <si>
    <r>
      <t>polieTilenis mili d=110mmP</t>
    </r>
    <r>
      <rPr>
        <b/>
        <sz val="10"/>
        <color theme="1"/>
        <rFont val="Arial"/>
        <family val="2"/>
      </rPr>
      <t>PE100 SDR-11 PN-16</t>
    </r>
  </si>
  <si>
    <r>
      <t>damontaJdes polieTilenis mili d=125mmP</t>
    </r>
    <r>
      <rPr>
        <b/>
        <sz val="10"/>
        <color theme="1"/>
        <rFont val="Arial"/>
        <family val="2"/>
      </rPr>
      <t>PE100 SDR-11 PN-16</t>
    </r>
  </si>
  <si>
    <r>
      <t>polieTilenis mili d=125mmP</t>
    </r>
    <r>
      <rPr>
        <b/>
        <sz val="10"/>
        <color theme="1"/>
        <rFont val="Arial"/>
        <family val="2"/>
      </rPr>
      <t>PE100 SDR-11 PN-16</t>
    </r>
  </si>
  <si>
    <t>polieTilenis samkapi  d=110mm</t>
  </si>
  <si>
    <t>fasonuri nawilebi (muxli, gadamyvani, samkapebi )</t>
  </si>
  <si>
    <t>liTonis mili d=200</t>
  </si>
  <si>
    <t>liTonis mili d=200mm</t>
  </si>
  <si>
    <t>moewyos burji 0,5*0,5*1,5 m betoni m-250</t>
  </si>
  <si>
    <t>23-23</t>
  </si>
  <si>
    <t>gadaxurvis CarCo -xufis montaJi</t>
  </si>
  <si>
    <t>kuTxovana  45X45X3 mm</t>
  </si>
  <si>
    <t>liT.furceli</t>
  </si>
  <si>
    <t>I - Tavi</t>
  </si>
  <si>
    <t>II - Tavi</t>
  </si>
  <si>
    <t>gauTvaliswinebeli xarjebi 3%</t>
  </si>
  <si>
    <t>dRg 18 %</t>
  </si>
  <si>
    <t>jami II</t>
  </si>
  <si>
    <t>jami I</t>
  </si>
  <si>
    <t>damuSavdes grunti milebis Casawyobad meqanizmiT</t>
  </si>
  <si>
    <r>
      <t>polieTilenis mili d=110mmP</t>
    </r>
    <r>
      <rPr>
        <b/>
        <sz val="10"/>
        <color theme="1"/>
        <rFont val="Arial"/>
        <family val="2"/>
      </rPr>
      <t>PE100 SDR21 PN-8</t>
    </r>
  </si>
  <si>
    <r>
      <t>damontaJdes polieTilenis mili d=110mmP</t>
    </r>
    <r>
      <rPr>
        <b/>
        <sz val="10"/>
        <color theme="1"/>
        <rFont val="Arial"/>
        <family val="2"/>
      </rPr>
      <t>PE100 SDR 21 PN-8</t>
    </r>
  </si>
  <si>
    <r>
      <t>damontaJdes polieTilenis mili d=75mmP</t>
    </r>
    <r>
      <rPr>
        <b/>
        <sz val="10"/>
        <color theme="1"/>
        <rFont val="Arial"/>
        <family val="2"/>
      </rPr>
      <t>PE100 SDR 21 PN-8</t>
    </r>
  </si>
  <si>
    <r>
      <t>polieTilenis mili d=75mmP</t>
    </r>
    <r>
      <rPr>
        <b/>
        <sz val="10"/>
        <color theme="1"/>
        <rFont val="Arial"/>
        <family val="2"/>
      </rPr>
      <t>PE100 SDR21 PN-8</t>
    </r>
  </si>
  <si>
    <t>polieTilenis gadasabmeli quro d-110mm</t>
  </si>
  <si>
    <t>polieTilenis gadasabmeli quro d-75mm</t>
  </si>
  <si>
    <t>polieTilenis gadasabmeli quro d-50mm</t>
  </si>
  <si>
    <r>
      <t>damontaJdes polieTilenis mili d=50mmP</t>
    </r>
    <r>
      <rPr>
        <b/>
        <sz val="10"/>
        <color theme="1"/>
        <rFont val="Arial"/>
        <family val="2"/>
      </rPr>
      <t>PE100 SDR 21 PN-8</t>
    </r>
  </si>
  <si>
    <t>polieTilenis gadamyvani 110X63mm</t>
  </si>
  <si>
    <t>polieTilenis gadamyvani 63X50mm</t>
  </si>
  <si>
    <t>polieTilenis quro gare xraxniT 110mm</t>
  </si>
  <si>
    <t>16-12-3</t>
  </si>
  <si>
    <t>ventili d=110mm</t>
  </si>
  <si>
    <t>WanWiki qanCiT</t>
  </si>
  <si>
    <t>milyeli miltuCiT</t>
  </si>
  <si>
    <t>ventili d-50</t>
  </si>
  <si>
    <t>ventili d-75</t>
  </si>
  <si>
    <t>16-12-2</t>
  </si>
  <si>
    <t>sul-  I+-II Tavebis jami</t>
  </si>
  <si>
    <t>wylis avzi 20 tn</t>
  </si>
  <si>
    <t>46-30-1</t>
  </si>
  <si>
    <t>asfaltis safaris gadaWraAmosaxleobis ezos SesasvlelebTan</t>
  </si>
  <si>
    <t>asfaltis safaris gadaWra Sida daniSnulebis saavtomobilo gzebze</t>
  </si>
  <si>
    <t>grunti amoReba tranSeaSi meqanizmiT</t>
  </si>
  <si>
    <t>qviSis baliSis mowyoba mili qveS 10sm-ze da milis Tavze - 20sm-ze</t>
  </si>
  <si>
    <r>
      <t>damontaJdes polieTilenis mili d=110mmP</t>
    </r>
    <r>
      <rPr>
        <b/>
        <sz val="10"/>
        <color theme="1"/>
        <rFont val="Arial"/>
        <family val="2"/>
      </rPr>
      <t>PE100 SDR-17 PN-10</t>
    </r>
  </si>
  <si>
    <r>
      <t>polieTilenis mili d=110mmP</t>
    </r>
    <r>
      <rPr>
        <b/>
        <sz val="10"/>
        <color theme="1"/>
        <rFont val="Arial"/>
        <family val="2"/>
      </rPr>
      <t>PE100 SDR-17 PN-10</t>
    </r>
  </si>
  <si>
    <t>daigos betonis safari damuSavebul adgilze sisqiT 5 sm</t>
  </si>
  <si>
    <t>11-1-11</t>
  </si>
  <si>
    <t>betoni m200</t>
  </si>
  <si>
    <t>9-32-12</t>
  </si>
  <si>
    <t>eleqtrodi</t>
  </si>
  <si>
    <t>moewyos liTonis rezervuarebi rk.betonis dgarebze amwis gamoyenebiT 10t</t>
  </si>
  <si>
    <t>amwe 10t</t>
  </si>
  <si>
    <t>zolovana 100X6</t>
  </si>
  <si>
    <t>6-1-1</t>
  </si>
  <si>
    <t>gare saubno onkanebis mowyoba  d-50</t>
  </si>
  <si>
    <t>gare saubno onkanebis mowyoba d-75</t>
  </si>
  <si>
    <t>foladi furclovni sisqiT 3mm</t>
  </si>
  <si>
    <t>saqsovi mavTuli</t>
  </si>
  <si>
    <t>xis masala qargilisTvis</t>
  </si>
  <si>
    <t>lursmani</t>
  </si>
  <si>
    <t>eleqtrodi  4 mm</t>
  </si>
  <si>
    <t>Sek</t>
  </si>
  <si>
    <r>
      <t>polieTilenis mili d=90mmP</t>
    </r>
    <r>
      <rPr>
        <b/>
        <sz val="10"/>
        <color theme="1"/>
        <rFont val="Arial"/>
        <family val="2"/>
      </rPr>
      <t>PE100 SDR 21 PN-8</t>
    </r>
  </si>
  <si>
    <t>22-25-3</t>
  </si>
  <si>
    <t>fskeruli ukusarqveli d=125mm</t>
  </si>
  <si>
    <t>18-8-1</t>
  </si>
  <si>
    <t>1-79-8</t>
  </si>
  <si>
    <t>22-23-3</t>
  </si>
  <si>
    <t>RorRi</t>
  </si>
  <si>
    <t>11-1-6</t>
  </si>
  <si>
    <t>RorRi m400 fr.20-40mm</t>
  </si>
  <si>
    <t>gruntis ukuCayra buldozeriT</t>
  </si>
  <si>
    <t>rkinabetonis dgarebi m250 betoniT</t>
  </si>
  <si>
    <t>qviSaRorRi</t>
  </si>
  <si>
    <t>damwnexi mili d=100mm</t>
  </si>
  <si>
    <r>
      <t>polieTilenis mili d=50mmP</t>
    </r>
    <r>
      <rPr>
        <b/>
        <sz val="10"/>
        <color theme="1"/>
        <rFont val="Arial"/>
        <family val="2"/>
      </rPr>
      <t>PE100 SDR 21 PN-8</t>
    </r>
  </si>
  <si>
    <t>xis masala qargilisaTvis</t>
  </si>
  <si>
    <t>moewyos betonis safari milis dasafarad saniaRvre arxSi bet. m-200</t>
  </si>
  <si>
    <t>wyalmomaragebis sistemis aRdgena sofel usaxeloSi /bereTisis
wyalsadenidan zeda da qveda usaxelos centraluri magistrali/</t>
  </si>
  <si>
    <r>
      <t>polieTilenis muxli 90</t>
    </r>
    <r>
      <rPr>
        <b/>
        <sz val="10"/>
        <color theme="1"/>
        <rFont val="Arial"/>
        <family val="2"/>
        <charset val="204"/>
      </rPr>
      <t>º</t>
    </r>
    <r>
      <rPr>
        <b/>
        <sz val="10"/>
        <color theme="1"/>
        <rFont val="AcadNusx"/>
      </rPr>
      <t xml:space="preserve">  </t>
    </r>
    <r>
      <rPr>
        <b/>
        <sz val="10"/>
        <color theme="1"/>
        <rFont val="Arial"/>
        <family val="2"/>
        <charset val="204"/>
      </rPr>
      <t>d=</t>
    </r>
    <r>
      <rPr>
        <b/>
        <sz val="10"/>
        <color theme="1"/>
        <rFont val="AcadNusx"/>
      </rPr>
      <t>110mm</t>
    </r>
  </si>
  <si>
    <r>
      <t>polieTilenis muxli 45</t>
    </r>
    <r>
      <rPr>
        <b/>
        <sz val="10"/>
        <color theme="1"/>
        <rFont val="Arial"/>
        <family val="2"/>
        <charset val="204"/>
      </rPr>
      <t>º</t>
    </r>
    <r>
      <rPr>
        <b/>
        <sz val="10"/>
        <color theme="1"/>
        <rFont val="AcadNusx"/>
      </rPr>
      <t xml:space="preserve">  </t>
    </r>
    <r>
      <rPr>
        <b/>
        <sz val="10"/>
        <color theme="1"/>
        <rFont val="Arial"/>
        <family val="2"/>
        <charset val="204"/>
      </rPr>
      <t>d=</t>
    </r>
    <r>
      <rPr>
        <b/>
        <sz val="10"/>
        <color theme="1"/>
        <rFont val="AcadNusx"/>
      </rPr>
      <t>110mm</t>
    </r>
  </si>
  <si>
    <r>
      <t>polieTilenis muxli 45</t>
    </r>
    <r>
      <rPr>
        <b/>
        <sz val="10"/>
        <color theme="1"/>
        <rFont val="Arial"/>
        <family val="2"/>
        <charset val="204"/>
      </rPr>
      <t>º</t>
    </r>
    <r>
      <rPr>
        <b/>
        <sz val="10"/>
        <color theme="1"/>
        <rFont val="AcadNusx"/>
      </rPr>
      <t xml:space="preserve">  </t>
    </r>
    <r>
      <rPr>
        <b/>
        <sz val="10"/>
        <color theme="1"/>
        <rFont val="Arial"/>
        <family val="2"/>
        <charset val="204"/>
      </rPr>
      <t>d=</t>
    </r>
    <r>
      <rPr>
        <b/>
        <sz val="10"/>
        <color theme="1"/>
        <rFont val="AcadNusx"/>
      </rPr>
      <t>125mm</t>
    </r>
  </si>
  <si>
    <r>
      <t xml:space="preserve">polieTilenis gadamyvani </t>
    </r>
    <r>
      <rPr>
        <b/>
        <sz val="10"/>
        <color theme="1"/>
        <rFont val="Arial"/>
        <family val="2"/>
        <charset val="204"/>
      </rPr>
      <t>d=</t>
    </r>
    <r>
      <rPr>
        <b/>
        <sz val="10"/>
        <color theme="1"/>
        <rFont val="AcadNusx"/>
      </rPr>
      <t>125/110</t>
    </r>
  </si>
  <si>
    <r>
      <t xml:space="preserve">anakrebi rk/betonis wriuli Wa </t>
    </r>
    <r>
      <rPr>
        <b/>
        <sz val="10"/>
        <color theme="1"/>
        <rFont val="Arial"/>
        <family val="2"/>
      </rPr>
      <t>D</t>
    </r>
    <r>
      <rPr>
        <b/>
        <sz val="10"/>
        <color theme="1"/>
        <rFont val="AcadNusx"/>
      </rPr>
      <t xml:space="preserve">=1m, </t>
    </r>
    <r>
      <rPr>
        <b/>
        <sz val="10"/>
        <color theme="1"/>
        <rFont val="Arial"/>
        <family val="2"/>
      </rPr>
      <t xml:space="preserve">H=1m </t>
    </r>
  </si>
  <si>
    <t>moewyos betonis safari ezos SesasvlelebTan da Sida saraiono daniSnulebis gzebze. Sisq.5sm bet. m-200</t>
  </si>
  <si>
    <t>1-84-5</t>
  </si>
  <si>
    <t>momngrevi CaquCebi</t>
  </si>
  <si>
    <t>kldovani gruntis damuSaveba meqanizmoT</t>
  </si>
  <si>
    <t xml:space="preserve">wylis ventili Tujis naxevar bruniani </t>
  </si>
  <si>
    <r>
      <t xml:space="preserve">moewyos anakrebi rk/betonis wriuli Wa </t>
    </r>
    <r>
      <rPr>
        <b/>
        <sz val="10"/>
        <color theme="1"/>
        <rFont val="Arial"/>
        <family val="2"/>
      </rPr>
      <t>D</t>
    </r>
    <r>
      <rPr>
        <b/>
        <sz val="10"/>
        <color theme="1"/>
        <rFont val="AcadNusx"/>
      </rPr>
      <t xml:space="preserve">=1m, </t>
    </r>
    <r>
      <rPr>
        <b/>
        <sz val="10"/>
        <color theme="1"/>
        <rFont val="Arial"/>
        <family val="2"/>
      </rPr>
      <t>H=1m /8</t>
    </r>
    <r>
      <rPr>
        <b/>
        <sz val="10"/>
        <color theme="1"/>
        <rFont val="AcadNusx"/>
      </rPr>
      <t>cali/</t>
    </r>
  </si>
  <si>
    <t>/.koreqtireba/</t>
  </si>
  <si>
    <r>
      <t xml:space="preserve">gafas.     </t>
    </r>
    <r>
      <rPr>
        <sz val="10"/>
        <color theme="1"/>
        <rFont val="Arial"/>
        <family val="2"/>
        <charset val="204"/>
      </rPr>
      <t>N</t>
    </r>
  </si>
  <si>
    <r>
      <t xml:space="preserve">armatura d=12 mm  </t>
    </r>
    <r>
      <rPr>
        <b/>
        <sz val="10"/>
        <color theme="1"/>
        <rFont val="Calibri"/>
        <family val="2"/>
        <charset val="204"/>
      </rPr>
      <t>A III</t>
    </r>
  </si>
  <si>
    <r>
      <t xml:space="preserve">tumbo Semdegi parametrebiT: </t>
    </r>
    <r>
      <rPr>
        <b/>
        <sz val="10"/>
        <color theme="1"/>
        <rFont val="Arial"/>
        <family val="2"/>
      </rPr>
      <t>q</t>
    </r>
    <r>
      <rPr>
        <b/>
        <sz val="10"/>
        <color theme="1"/>
        <rFont val="AcadNusx"/>
      </rPr>
      <t>=10l/wm; H</t>
    </r>
    <r>
      <rPr>
        <b/>
        <sz val="10"/>
        <color theme="1"/>
        <rFont val="Arial"/>
        <family val="2"/>
      </rPr>
      <t>H</t>
    </r>
    <r>
      <rPr>
        <b/>
        <sz val="10"/>
        <color theme="1"/>
        <rFont val="AcadNusx"/>
      </rPr>
      <t xml:space="preserve">=110 m; </t>
    </r>
    <r>
      <rPr>
        <b/>
        <sz val="10"/>
        <color theme="1"/>
        <rFont val="Arial"/>
        <family val="2"/>
      </rPr>
      <t>N</t>
    </r>
    <r>
      <rPr>
        <b/>
        <sz val="10"/>
        <color theme="1"/>
        <rFont val="AcadNusx"/>
      </rPr>
      <t>=3500 br/wT. მართვის პულტით</t>
    </r>
  </si>
  <si>
    <r>
      <t xml:space="preserve">tumbo </t>
    </r>
    <r>
      <rPr>
        <b/>
        <sz val="10"/>
        <color theme="1"/>
        <rFont val="Arial"/>
        <family val="2"/>
      </rPr>
      <t>q</t>
    </r>
    <r>
      <rPr>
        <b/>
        <sz val="10"/>
        <color theme="1"/>
        <rFont val="AcadNusx"/>
      </rPr>
      <t>=10l/wm; H</t>
    </r>
    <r>
      <rPr>
        <b/>
        <sz val="10"/>
        <color theme="1"/>
        <rFont val="Arial"/>
        <family val="2"/>
      </rPr>
      <t>H</t>
    </r>
    <r>
      <rPr>
        <b/>
        <sz val="10"/>
        <color theme="1"/>
        <rFont val="AcadNusx"/>
      </rPr>
      <t xml:space="preserve">=110 m; </t>
    </r>
    <r>
      <rPr>
        <b/>
        <sz val="10"/>
        <color theme="1"/>
        <rFont val="Arial"/>
        <family val="2"/>
      </rPr>
      <t>N</t>
    </r>
    <r>
      <rPr>
        <b/>
        <sz val="10"/>
        <color theme="1"/>
        <rFont val="AcadNusx"/>
      </rPr>
      <t>=3500 br/wT. მართვის პულტით</t>
    </r>
  </si>
  <si>
    <r>
      <t>Semwovi mili D</t>
    </r>
    <r>
      <rPr>
        <b/>
        <sz val="10"/>
        <color theme="1"/>
        <rFont val="Arial"/>
        <family val="2"/>
        <charset val="204"/>
      </rPr>
      <t>d=</t>
    </r>
    <r>
      <rPr>
        <b/>
        <sz val="10"/>
        <color theme="1"/>
        <rFont val="AcadNusx"/>
      </rPr>
      <t>125 (foladis)</t>
    </r>
  </si>
  <si>
    <r>
      <t>urduli D</t>
    </r>
    <r>
      <rPr>
        <b/>
        <sz val="10"/>
        <color theme="1"/>
        <rFont val="Arial"/>
        <family val="2"/>
        <charset val="204"/>
      </rPr>
      <t>d=</t>
    </r>
    <r>
      <rPr>
        <b/>
        <sz val="10"/>
        <color theme="1"/>
        <rFont val="AcadNusx"/>
      </rPr>
      <t>125mm</t>
    </r>
  </si>
  <si>
    <r>
      <t>damwnexi mili D</t>
    </r>
    <r>
      <rPr>
        <b/>
        <sz val="10"/>
        <color theme="1"/>
        <rFont val="Arial"/>
        <family val="2"/>
        <charset val="204"/>
      </rPr>
      <t>d=</t>
    </r>
    <r>
      <rPr>
        <b/>
        <sz val="10"/>
        <color theme="1"/>
        <rFont val="AcadNusx"/>
      </rPr>
      <t>100 (foladis)</t>
    </r>
  </si>
  <si>
    <r>
      <t>samsvliani onkani D</t>
    </r>
    <r>
      <rPr>
        <b/>
        <sz val="10"/>
        <color theme="1"/>
        <rFont val="Arial"/>
        <family val="2"/>
        <charset val="204"/>
      </rPr>
      <t>d=</t>
    </r>
    <r>
      <rPr>
        <b/>
        <sz val="10"/>
        <color theme="1"/>
        <rFont val="AcadNusx"/>
      </rPr>
      <t>15mm</t>
    </r>
  </si>
  <si>
    <r>
      <t xml:space="preserve">samsvliani onkani </t>
    </r>
    <r>
      <rPr>
        <b/>
        <sz val="10"/>
        <color theme="1"/>
        <rFont val="Arial"/>
        <family val="2"/>
        <charset val="204"/>
      </rPr>
      <t>d=</t>
    </r>
    <r>
      <rPr>
        <b/>
        <sz val="10"/>
        <color theme="1"/>
        <rFont val="AcadNusx"/>
      </rPr>
      <t>15mm</t>
    </r>
  </si>
  <si>
    <r>
      <t>ukusarqveli D</t>
    </r>
    <r>
      <rPr>
        <b/>
        <sz val="10"/>
        <color theme="1"/>
        <rFont val="Arial"/>
        <family val="2"/>
        <charset val="204"/>
      </rPr>
      <t>d=</t>
    </r>
    <r>
      <rPr>
        <b/>
        <sz val="10"/>
        <color theme="1"/>
        <rFont val="AcadNusx"/>
      </rPr>
      <t>100mm</t>
    </r>
  </si>
  <si>
    <r>
      <t>haergamSvebi onkani D</t>
    </r>
    <r>
      <rPr>
        <b/>
        <sz val="10"/>
        <color theme="1"/>
        <rFont val="Arial"/>
        <family val="2"/>
        <charset val="204"/>
      </rPr>
      <t>d=</t>
    </r>
    <r>
      <rPr>
        <b/>
        <sz val="10"/>
        <color theme="1"/>
        <rFont val="AcadNusx"/>
      </rPr>
      <t>15mm</t>
    </r>
  </si>
  <si>
    <r>
      <t xml:space="preserve">haergamSvebi onkani </t>
    </r>
    <r>
      <rPr>
        <b/>
        <sz val="10"/>
        <color theme="1"/>
        <rFont val="Arial"/>
        <family val="2"/>
        <charset val="204"/>
      </rPr>
      <t>d=</t>
    </r>
    <r>
      <rPr>
        <b/>
        <sz val="10"/>
        <color theme="1"/>
        <rFont val="AcadNusx"/>
      </rPr>
      <t>15mm</t>
    </r>
  </si>
  <si>
    <r>
      <t>urduli D</t>
    </r>
    <r>
      <rPr>
        <b/>
        <sz val="10"/>
        <color theme="1"/>
        <rFont val="Arial"/>
        <family val="2"/>
        <charset val="204"/>
      </rPr>
      <t>d=</t>
    </r>
    <r>
      <rPr>
        <b/>
        <sz val="10"/>
        <color theme="1"/>
        <rFont val="AcadNusx"/>
      </rPr>
      <t>100mm</t>
    </r>
  </si>
  <si>
    <r>
      <t>elastiuri kompensatori D</t>
    </r>
    <r>
      <rPr>
        <b/>
        <sz val="10"/>
        <color theme="1"/>
        <rFont val="Arial"/>
        <family val="2"/>
        <charset val="204"/>
      </rPr>
      <t>d=</t>
    </r>
    <r>
      <rPr>
        <b/>
        <sz val="10"/>
        <color theme="1"/>
        <rFont val="AcadNusx"/>
      </rPr>
      <t>125mm</t>
    </r>
  </si>
  <si>
    <r>
      <t>elastiuri kompensatori D</t>
    </r>
    <r>
      <rPr>
        <b/>
        <sz val="10"/>
        <color theme="1"/>
        <rFont val="Arial"/>
        <family val="2"/>
        <charset val="204"/>
      </rPr>
      <t>d=</t>
    </r>
    <r>
      <rPr>
        <b/>
        <sz val="10"/>
        <color theme="1"/>
        <rFont val="AcadNusx"/>
      </rPr>
      <t>100</t>
    </r>
  </si>
  <si>
    <r>
      <t>miltuCa adaptori fol/plastm. D</t>
    </r>
    <r>
      <rPr>
        <b/>
        <sz val="10"/>
        <color theme="1"/>
        <rFont val="Arial"/>
        <family val="2"/>
        <charset val="204"/>
      </rPr>
      <t>d=</t>
    </r>
    <r>
      <rPr>
        <b/>
        <sz val="10"/>
        <color theme="1"/>
        <rFont val="AcadNusx"/>
      </rPr>
      <t>100X125</t>
    </r>
  </si>
  <si>
    <r>
      <t>fskeruli ukusarqveliD</t>
    </r>
    <r>
      <rPr>
        <b/>
        <sz val="10"/>
        <color theme="1"/>
        <rFont val="Arial"/>
        <family val="2"/>
        <charset val="204"/>
      </rPr>
      <t>d=</t>
    </r>
    <r>
      <rPr>
        <b/>
        <sz val="10"/>
        <color theme="1"/>
        <rFont val="AcadNusx"/>
      </rPr>
      <t>125 (Semwov milze
rezervuarSi)</t>
    </r>
  </si>
  <si>
    <r>
      <t xml:space="preserve">armatura d=8 mm  </t>
    </r>
    <r>
      <rPr>
        <b/>
        <sz val="10"/>
        <color theme="1"/>
        <rFont val="Calibri"/>
        <family val="2"/>
        <charset val="204"/>
      </rPr>
      <t>A III</t>
    </r>
  </si>
  <si>
    <r>
      <t>m</t>
    </r>
    <r>
      <rPr>
        <vertAlign val="superscript"/>
        <sz val="10"/>
        <color theme="1"/>
        <rFont val="AcadNusx"/>
      </rPr>
      <t>2</t>
    </r>
  </si>
  <si>
    <r>
      <t>m</t>
    </r>
    <r>
      <rPr>
        <b/>
        <sz val="10"/>
        <color theme="1"/>
        <rFont val="Calibri"/>
        <family val="2"/>
        <charset val="204"/>
      </rPr>
      <t>³</t>
    </r>
  </si>
  <si>
    <r>
      <t xml:space="preserve">armatura d=18 mm  </t>
    </r>
    <r>
      <rPr>
        <b/>
        <sz val="10"/>
        <color theme="1"/>
        <rFont val="Calibri"/>
        <family val="2"/>
        <charset val="204"/>
      </rPr>
      <t>A III</t>
    </r>
  </si>
  <si>
    <t>zednაdebi xarji %</t>
  </si>
  <si>
    <t>%</t>
  </si>
  <si>
    <t>gegmiuri dagroveba %</t>
  </si>
  <si>
    <t>zednadebi xarjebi</t>
  </si>
  <si>
    <t xml:space="preserve">mogeba </t>
  </si>
  <si>
    <t>gauTvaliswinebeli xarjebi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</si>
</sst>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 Cyr"/>
      <charset val="204"/>
    </font>
    <font>
      <sz val="10"/>
      <name val="Arial"/>
      <family val="2"/>
    </font>
    <font>
      <sz val="10"/>
      <name val="AcadNusx"/>
    </font>
    <font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AcadNusx"/>
    </font>
    <font>
      <sz val="10"/>
      <color theme="1"/>
      <name val="AcadNusx"/>
    </font>
    <font>
      <b/>
      <sz val="10"/>
      <color theme="1"/>
      <name val="AcadNusx"/>
    </font>
    <font>
      <sz val="10"/>
      <color rgb="FFFF0000"/>
      <name val="AcadNusx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04"/>
    </font>
    <font>
      <i/>
      <sz val="10"/>
      <color theme="1"/>
      <name val="AcadNusx"/>
    </font>
    <font>
      <sz val="10"/>
      <color indexed="8"/>
      <name val="Calibri"/>
      <family val="2"/>
    </font>
    <font>
      <sz val="9"/>
      <color theme="1"/>
      <name val="AcadNusx"/>
    </font>
    <font>
      <b/>
      <sz val="9"/>
      <color theme="1"/>
      <name val="AcadNusx"/>
    </font>
    <font>
      <sz val="9"/>
      <name val="Helv"/>
    </font>
    <font>
      <sz val="10"/>
      <color theme="1"/>
      <name val="Helv"/>
    </font>
    <font>
      <b/>
      <sz val="12"/>
      <color theme="1"/>
      <name val="AcadNusx"/>
    </font>
    <font>
      <sz val="12"/>
      <color theme="1"/>
      <name val="AcadNusx"/>
    </font>
    <font>
      <sz val="11"/>
      <color theme="1"/>
      <name val="AcadNusx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</font>
    <font>
      <b/>
      <sz val="14"/>
      <color theme="1"/>
      <name val="AcadNusx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b/>
      <sz val="10"/>
      <color theme="1"/>
      <name val="Grigolia"/>
    </font>
    <font>
      <sz val="10"/>
      <color theme="1"/>
      <name val="Grigolia"/>
    </font>
    <font>
      <b/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vertAlign val="superscript"/>
      <sz val="10"/>
      <color theme="1"/>
      <name val="AcadNusx"/>
    </font>
    <font>
      <b/>
      <sz val="10"/>
      <color theme="1"/>
      <name val="Arial Cyr"/>
      <charset val="204"/>
    </font>
    <font>
      <b/>
      <sz val="9"/>
      <color theme="1"/>
      <name val="Helv"/>
    </font>
    <font>
      <b/>
      <sz val="10"/>
      <color theme="1"/>
      <name val="Helv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9" fillId="0" borderId="0"/>
    <xf numFmtId="0" fontId="4" fillId="0" borderId="0"/>
    <xf numFmtId="164" fontId="3" fillId="0" borderId="0" applyFont="0" applyFill="0" applyBorder="0" applyAlignment="0" applyProtection="0"/>
    <xf numFmtId="0" fontId="4" fillId="0" borderId="0"/>
  </cellStyleXfs>
  <cellXfs count="149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/>
    <xf numFmtId="0" fontId="7" fillId="0" borderId="0" xfId="0" applyFont="1" applyAlignment="1">
      <alignment vertical="top" wrapText="1"/>
    </xf>
    <xf numFmtId="0" fontId="8" fillId="0" borderId="0" xfId="0" applyFont="1"/>
    <xf numFmtId="0" fontId="8" fillId="0" borderId="0" xfId="0" applyFont="1" applyBorder="1"/>
    <xf numFmtId="0" fontId="3" fillId="0" borderId="0" xfId="0" applyFont="1"/>
    <xf numFmtId="0" fontId="6" fillId="0" borderId="0" xfId="0" applyFont="1" applyProtection="1"/>
    <xf numFmtId="0" fontId="5" fillId="0" borderId="0" xfId="0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Alignment="1"/>
    <xf numFmtId="0" fontId="10" fillId="0" borderId="0" xfId="0" applyFont="1" applyBorder="1" applyAlignment="1">
      <alignment vertical="top"/>
    </xf>
    <xf numFmtId="0" fontId="2" fillId="0" borderId="0" xfId="0" applyFont="1" applyProtection="1"/>
    <xf numFmtId="0" fontId="5" fillId="0" borderId="0" xfId="0" applyFont="1"/>
    <xf numFmtId="0" fontId="5" fillId="0" borderId="0" xfId="0" applyFont="1" applyBorder="1"/>
    <xf numFmtId="0" fontId="0" fillId="0" borderId="0" xfId="0" applyFont="1"/>
    <xf numFmtId="0" fontId="14" fillId="0" borderId="0" xfId="0" applyFont="1"/>
    <xf numFmtId="0" fontId="12" fillId="0" borderId="5" xfId="0" applyFont="1" applyFill="1" applyBorder="1" applyAlignment="1">
      <alignment horizontal="center" vertical="center" wrapText="1"/>
    </xf>
    <xf numFmtId="0" fontId="18" fillId="0" borderId="0" xfId="0" applyFont="1" applyProtection="1"/>
    <xf numFmtId="2" fontId="1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43" fontId="12" fillId="0" borderId="5" xfId="1" applyFont="1" applyFill="1" applyBorder="1" applyAlignment="1">
      <alignment horizontal="center" vertical="center" wrapText="1"/>
    </xf>
    <xf numFmtId="43" fontId="12" fillId="0" borderId="5" xfId="1" applyFont="1" applyFill="1" applyBorder="1" applyAlignment="1">
      <alignment vertical="center" wrapText="1"/>
    </xf>
    <xf numFmtId="43" fontId="13" fillId="0" borderId="5" xfId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9" fontId="13" fillId="0" borderId="5" xfId="0" applyNumberFormat="1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43" fontId="19" fillId="0" borderId="5" xfId="1" applyFont="1" applyFill="1" applyBorder="1" applyAlignment="1">
      <alignment vertical="center" wrapText="1"/>
    </xf>
    <xf numFmtId="43" fontId="20" fillId="0" borderId="5" xfId="1" applyFont="1" applyFill="1" applyBorder="1" applyAlignment="1">
      <alignment vertical="center" wrapText="1"/>
    </xf>
    <xf numFmtId="0" fontId="21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43" fontId="13" fillId="0" borderId="5" xfId="1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 wrapText="1"/>
    </xf>
    <xf numFmtId="43" fontId="11" fillId="0" borderId="5" xfId="1" applyFont="1" applyFill="1" applyBorder="1" applyAlignment="1">
      <alignment vertical="center" wrapText="1"/>
    </xf>
    <xf numFmtId="0" fontId="22" fillId="0" borderId="0" xfId="0" applyFont="1" applyFill="1"/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4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11" fillId="0" borderId="0" xfId="0" applyNumberFormat="1" applyFont="1" applyFill="1" applyBorder="1" applyAlignment="1">
      <alignment vertical="top"/>
    </xf>
    <xf numFmtId="0" fontId="11" fillId="0" borderId="0" xfId="0" applyNumberFormat="1" applyFont="1" applyFill="1" applyBorder="1" applyAlignment="1">
      <alignment horizontal="center" vertical="top"/>
    </xf>
    <xf numFmtId="43" fontId="11" fillId="0" borderId="0" xfId="0" applyNumberFormat="1" applyFont="1" applyFill="1" applyBorder="1" applyAlignment="1">
      <alignment vertical="top"/>
    </xf>
    <xf numFmtId="0" fontId="11" fillId="0" borderId="0" xfId="0" applyNumberFormat="1" applyFont="1" applyFill="1" applyBorder="1" applyAlignment="1">
      <alignment horizontal="center" vertical="top" wrapText="1"/>
    </xf>
    <xf numFmtId="0" fontId="25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43" fontId="11" fillId="0" borderId="0" xfId="1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0" fontId="28" fillId="0" borderId="5" xfId="0" quotePrefix="1" applyFont="1" applyFill="1" applyBorder="1" applyAlignment="1">
      <alignment horizontal="center" vertical="top" wrapText="1"/>
    </xf>
    <xf numFmtId="0" fontId="28" fillId="0" borderId="5" xfId="0" quotePrefix="1" applyNumberFormat="1" applyFont="1" applyFill="1" applyBorder="1" applyAlignment="1">
      <alignment horizontal="center" vertical="top" wrapText="1"/>
    </xf>
    <xf numFmtId="49" fontId="28" fillId="0" borderId="5" xfId="0" applyNumberFormat="1" applyFont="1" applyFill="1" applyBorder="1" applyAlignment="1">
      <alignment horizontal="center" vertical="top" wrapText="1"/>
    </xf>
    <xf numFmtId="1" fontId="28" fillId="0" borderId="5" xfId="0" quotePrefix="1" applyNumberFormat="1" applyFont="1" applyFill="1" applyBorder="1" applyAlignment="1">
      <alignment horizontal="center" vertical="top" wrapText="1"/>
    </xf>
    <xf numFmtId="0" fontId="29" fillId="0" borderId="5" xfId="0" applyFont="1" applyFill="1" applyBorder="1" applyAlignment="1">
      <alignment horizontal="center" wrapText="1"/>
    </xf>
    <xf numFmtId="43" fontId="28" fillId="0" borderId="5" xfId="1" quotePrefix="1" applyFont="1" applyFill="1" applyBorder="1" applyAlignment="1">
      <alignment vertical="center" wrapText="1"/>
    </xf>
    <xf numFmtId="43" fontId="28" fillId="0" borderId="5" xfId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Continuous" vertical="top" wrapText="1"/>
    </xf>
    <xf numFmtId="0" fontId="32" fillId="0" borderId="5" xfId="0" applyFont="1" applyFill="1" applyBorder="1" applyAlignment="1">
      <alignment horizontal="center" vertical="top" wrapText="1"/>
    </xf>
    <xf numFmtId="0" fontId="13" fillId="0" borderId="5" xfId="0" quotePrefix="1" applyFont="1" applyFill="1" applyBorder="1" applyAlignment="1">
      <alignment horizontal="center" vertical="top" wrapText="1"/>
    </xf>
    <xf numFmtId="43" fontId="12" fillId="0" borderId="5" xfId="1" applyFont="1" applyFill="1" applyBorder="1" applyAlignment="1" applyProtection="1">
      <alignment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5" xfId="6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right" vertical="top" wrapText="1"/>
    </xf>
    <xf numFmtId="43" fontId="13" fillId="0" borderId="5" xfId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top" wrapText="1"/>
    </xf>
    <xf numFmtId="0" fontId="13" fillId="0" borderId="5" xfId="0" applyFont="1" applyFill="1" applyBorder="1"/>
    <xf numFmtId="0" fontId="37" fillId="0" borderId="5" xfId="0" applyFont="1" applyFill="1" applyBorder="1"/>
    <xf numFmtId="43" fontId="37" fillId="0" borderId="5" xfId="1" applyFont="1" applyFill="1" applyBorder="1" applyAlignment="1">
      <alignment vertical="center"/>
    </xf>
    <xf numFmtId="43" fontId="37" fillId="0" borderId="5" xfId="1" applyFont="1" applyFill="1" applyBorder="1" applyAlignment="1">
      <alignment horizontal="center" vertical="center"/>
    </xf>
    <xf numFmtId="0" fontId="22" fillId="0" borderId="5" xfId="0" applyFont="1" applyFill="1" applyBorder="1"/>
    <xf numFmtId="0" fontId="23" fillId="0" borderId="5" xfId="0" applyFont="1" applyFill="1" applyBorder="1" applyAlignment="1">
      <alignment horizontal="right" vertical="center"/>
    </xf>
    <xf numFmtId="43" fontId="22" fillId="0" borderId="5" xfId="1" applyFont="1" applyFill="1" applyBorder="1" applyAlignment="1">
      <alignment vertical="center"/>
    </xf>
    <xf numFmtId="43" fontId="22" fillId="0" borderId="5" xfId="1" applyFont="1" applyFill="1" applyBorder="1" applyAlignment="1">
      <alignment horizontal="center" vertical="center"/>
    </xf>
    <xf numFmtId="43" fontId="38" fillId="0" borderId="5" xfId="1" applyFont="1" applyFill="1" applyBorder="1" applyAlignment="1">
      <alignment vertical="center"/>
    </xf>
    <xf numFmtId="43" fontId="39" fillId="0" borderId="5" xfId="1" applyFont="1" applyFill="1" applyBorder="1" applyAlignment="1">
      <alignment vertical="center"/>
    </xf>
    <xf numFmtId="14" fontId="12" fillId="0" borderId="5" xfId="0" quotePrefix="1" applyNumberFormat="1" applyFont="1" applyFill="1" applyBorder="1" applyAlignment="1">
      <alignment horizontal="centerContinuous" vertical="top" wrapText="1"/>
    </xf>
    <xf numFmtId="0" fontId="12" fillId="0" borderId="5" xfId="0" applyFont="1" applyFill="1" applyBorder="1" applyAlignment="1">
      <alignment horizontal="centerContinuous" vertical="top" wrapText="1"/>
    </xf>
    <xf numFmtId="0" fontId="12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vertical="top" wrapText="1"/>
    </xf>
    <xf numFmtId="49" fontId="12" fillId="0" borderId="5" xfId="0" applyNumberFormat="1" applyFont="1" applyFill="1" applyBorder="1" applyAlignment="1">
      <alignment horizontal="center" vertical="top" wrapText="1"/>
    </xf>
    <xf numFmtId="43" fontId="17" fillId="0" borderId="5" xfId="1" applyFont="1" applyFill="1" applyBorder="1" applyAlignment="1">
      <alignment vertical="center" wrapText="1"/>
    </xf>
    <xf numFmtId="49" fontId="12" fillId="0" borderId="5" xfId="0" applyNumberFormat="1" applyFont="1" applyFill="1" applyBorder="1" applyAlignment="1" applyProtection="1">
      <alignment horizontal="center" vertical="top" wrapText="1"/>
    </xf>
    <xf numFmtId="49" fontId="30" fillId="0" borderId="5" xfId="0" applyNumberFormat="1" applyFont="1" applyFill="1" applyBorder="1" applyAlignment="1">
      <alignment horizontal="center" vertical="top" wrapText="1"/>
    </xf>
    <xf numFmtId="0" fontId="35" fillId="0" borderId="5" xfId="0" quotePrefix="1" applyFont="1" applyFill="1" applyBorder="1" applyAlignment="1">
      <alignment horizontal="center" vertical="top" wrapText="1"/>
    </xf>
    <xf numFmtId="0" fontId="13" fillId="0" borderId="5" xfId="4" applyFont="1" applyFill="1" applyBorder="1" applyAlignment="1" applyProtection="1">
      <alignment horizontal="center" vertical="top"/>
    </xf>
    <xf numFmtId="43" fontId="13" fillId="0" borderId="5" xfId="1" applyFont="1" applyFill="1" applyBorder="1" applyAlignment="1" applyProtection="1">
      <alignment vertical="center" wrapText="1"/>
    </xf>
    <xf numFmtId="43" fontId="12" fillId="0" borderId="5" xfId="1" applyFont="1" applyFill="1" applyBorder="1" applyAlignment="1" applyProtection="1">
      <alignment horizontal="center" vertical="center" wrapText="1"/>
    </xf>
    <xf numFmtId="0" fontId="12" fillId="0" borderId="5" xfId="4" applyFont="1" applyFill="1" applyBorder="1" applyAlignment="1" applyProtection="1">
      <alignment horizontal="center" vertical="top"/>
    </xf>
    <xf numFmtId="0" fontId="12" fillId="0" borderId="5" xfId="0" applyFont="1" applyFill="1" applyBorder="1" applyAlignment="1" applyProtection="1">
      <alignment vertical="top" wrapText="1"/>
    </xf>
    <xf numFmtId="0" fontId="12" fillId="0" borderId="5" xfId="0" applyFont="1" applyFill="1" applyBorder="1" applyAlignment="1" applyProtection="1">
      <alignment horizontal="center" vertical="top" wrapText="1"/>
    </xf>
    <xf numFmtId="43" fontId="17" fillId="0" borderId="5" xfId="1" applyFont="1" applyFill="1" applyBorder="1" applyAlignment="1" applyProtection="1">
      <alignment vertical="center" wrapText="1"/>
    </xf>
    <xf numFmtId="0" fontId="12" fillId="0" borderId="5" xfId="4" applyFont="1" applyFill="1" applyBorder="1" applyAlignment="1" applyProtection="1">
      <alignment horizontal="left" vertical="top" wrapText="1"/>
    </xf>
    <xf numFmtId="0" fontId="12" fillId="0" borderId="5" xfId="0" applyFont="1" applyFill="1" applyBorder="1" applyAlignment="1" applyProtection="1">
      <alignment horizontal="left" vertical="top" wrapText="1"/>
    </xf>
    <xf numFmtId="0" fontId="28" fillId="0" borderId="5" xfId="0" quotePrefix="1" applyFont="1" applyFill="1" applyBorder="1" applyAlignment="1" applyProtection="1">
      <alignment vertical="top" wrapText="1"/>
    </xf>
    <xf numFmtId="0" fontId="12" fillId="0" borderId="5" xfId="0" applyFont="1" applyFill="1" applyBorder="1" applyAlignment="1" applyProtection="1">
      <alignment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5" xfId="4" applyFont="1" applyFill="1" applyBorder="1" applyAlignment="1" applyProtection="1">
      <alignment vertical="center" wrapText="1"/>
    </xf>
    <xf numFmtId="0" fontId="13" fillId="0" borderId="5" xfId="0" applyFont="1" applyFill="1" applyBorder="1" applyAlignment="1" applyProtection="1">
      <alignment horizontal="center" vertical="top" wrapText="1"/>
    </xf>
    <xf numFmtId="0" fontId="12" fillId="0" borderId="5" xfId="0" quotePrefix="1" applyFont="1" applyFill="1" applyBorder="1" applyAlignment="1" applyProtection="1">
      <alignment horizontal="center" vertical="top" wrapText="1"/>
    </xf>
    <xf numFmtId="0" fontId="12" fillId="0" borderId="5" xfId="4" applyFont="1" applyFill="1" applyBorder="1" applyAlignment="1" applyProtection="1">
      <alignment horizontal="center" vertical="top" wrapText="1"/>
    </xf>
    <xf numFmtId="0" fontId="28" fillId="0" borderId="5" xfId="0" applyFont="1" applyFill="1" applyBorder="1" applyProtection="1"/>
    <xf numFmtId="43" fontId="28" fillId="0" borderId="5" xfId="1" applyFont="1" applyFill="1" applyBorder="1" applyAlignment="1" applyProtection="1">
      <alignment horizontal="center" vertical="center"/>
    </xf>
    <xf numFmtId="43" fontId="12" fillId="0" borderId="5" xfId="1" applyFont="1" applyFill="1" applyBorder="1" applyAlignment="1" applyProtection="1">
      <alignment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2" fillId="0" borderId="5" xfId="0" applyNumberFormat="1" applyFont="1" applyFill="1" applyBorder="1" applyAlignment="1">
      <alignment horizontal="center" vertical="center"/>
    </xf>
    <xf numFmtId="43" fontId="13" fillId="0" borderId="5" xfId="1" quotePrefix="1" applyFont="1" applyFill="1" applyBorder="1" applyAlignment="1">
      <alignment vertical="center" wrapText="1"/>
    </xf>
    <xf numFmtId="43" fontId="11" fillId="0" borderId="5" xfId="1" applyFont="1" applyFill="1" applyBorder="1" applyAlignment="1">
      <alignment vertical="center"/>
    </xf>
    <xf numFmtId="0" fontId="12" fillId="0" borderId="5" xfId="3" applyFont="1" applyFill="1" applyBorder="1" applyAlignment="1">
      <alignment horizontal="center" vertical="top" wrapText="1"/>
    </xf>
    <xf numFmtId="0" fontId="32" fillId="0" borderId="5" xfId="0" applyFont="1" applyFill="1" applyBorder="1" applyAlignment="1">
      <alignment horizontal="centerContinuous" vertical="top" wrapText="1"/>
    </xf>
    <xf numFmtId="14" fontId="33" fillId="0" borderId="5" xfId="0" quotePrefix="1" applyNumberFormat="1" applyFont="1" applyFill="1" applyBorder="1" applyAlignment="1">
      <alignment horizontal="centerContinuous" vertical="top" wrapText="1"/>
    </xf>
    <xf numFmtId="0" fontId="33" fillId="0" borderId="5" xfId="0" applyFont="1" applyFill="1" applyBorder="1" applyAlignment="1">
      <alignment horizontal="center" vertical="top" wrapText="1"/>
    </xf>
    <xf numFmtId="43" fontId="33" fillId="0" borderId="5" xfId="1" applyFont="1" applyFill="1" applyBorder="1" applyAlignment="1">
      <alignment horizontal="center" vertical="center" wrapText="1"/>
    </xf>
    <xf numFmtId="43" fontId="33" fillId="0" borderId="5" xfId="1" applyFont="1" applyFill="1" applyBorder="1" applyAlignment="1">
      <alignment vertical="center" wrapText="1"/>
    </xf>
    <xf numFmtId="0" fontId="33" fillId="0" borderId="5" xfId="0" applyFont="1" applyFill="1" applyBorder="1" applyAlignment="1">
      <alignment horizontal="centerContinuous" vertical="top" wrapText="1"/>
    </xf>
    <xf numFmtId="0" fontId="34" fillId="0" borderId="5" xfId="0" quotePrefix="1" applyFont="1" applyFill="1" applyBorder="1" applyAlignment="1" applyProtection="1">
      <alignment horizontal="center" vertical="top" wrapText="1"/>
    </xf>
    <xf numFmtId="43" fontId="12" fillId="0" borderId="5" xfId="1" quotePrefix="1" applyFont="1" applyFill="1" applyBorder="1" applyAlignment="1" applyProtection="1">
      <alignment vertical="top" wrapText="1"/>
    </xf>
    <xf numFmtId="43" fontId="12" fillId="0" borderId="5" xfId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/>
    <xf numFmtId="2" fontId="12" fillId="0" borderId="5" xfId="0" applyNumberFormat="1" applyFont="1" applyFill="1" applyBorder="1" applyAlignment="1">
      <alignment horizontal="center" vertical="top" wrapText="1"/>
    </xf>
    <xf numFmtId="0" fontId="12" fillId="0" borderId="5" xfId="0" applyNumberFormat="1" applyFont="1" applyFill="1" applyBorder="1" applyAlignment="1">
      <alignment horizontal="center" vertical="top" wrapText="1"/>
    </xf>
    <xf numFmtId="0" fontId="28" fillId="0" borderId="5" xfId="0" quotePrefix="1" applyFont="1" applyFill="1" applyBorder="1" applyAlignment="1" applyProtection="1">
      <alignment horizontal="center" vertical="top" wrapText="1"/>
    </xf>
    <xf numFmtId="0" fontId="13" fillId="0" borderId="5" xfId="0" applyFont="1" applyFill="1" applyBorder="1" applyAlignment="1" applyProtection="1">
      <alignment horizontal="left" vertical="top" wrapText="1"/>
    </xf>
    <xf numFmtId="0" fontId="12" fillId="0" borderId="5" xfId="6" applyFont="1" applyFill="1" applyBorder="1" applyAlignment="1">
      <alignment horizontal="left" vertical="center" wrapText="1"/>
    </xf>
  </cellXfs>
  <cellStyles count="7">
    <cellStyle name="Comma" xfId="1" builtinId="3"/>
    <cellStyle name="Normal" xfId="0" builtinId="0"/>
    <cellStyle name="Normal 10" xfId="2"/>
    <cellStyle name="Normal 2" xfId="6"/>
    <cellStyle name="Normal 3 2" xfId="4"/>
    <cellStyle name="Обычный 2" xfId="3"/>
    <cellStyle name="Финансовый 2" xfId="5"/>
  </cellStyles>
  <dxfs count="0"/>
  <tableStyles count="0" defaultTableStyle="TableStyleMedium2" defaultPivotStyle="PivotStyleMedium9"/>
  <colors>
    <mruColors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25"/>
  <sheetViews>
    <sheetView tabSelected="1" zoomScaleNormal="100" zoomScaleSheetLayoutView="90" workbookViewId="0">
      <pane ySplit="7" topLeftCell="A419" activePane="bottomLeft" state="frozen"/>
      <selection pane="bottomLeft" activeCell="G9" sqref="G9"/>
    </sheetView>
  </sheetViews>
  <sheetFormatPr defaultRowHeight="12.75" x14ac:dyDescent="0.2"/>
  <cols>
    <col min="1" max="1" width="3.85546875" style="2" customWidth="1"/>
    <col min="2" max="2" width="6.28515625" style="2" customWidth="1"/>
    <col min="3" max="3" width="56" style="2" customWidth="1"/>
    <col min="4" max="4" width="8.28515625" style="2" customWidth="1"/>
    <col min="5" max="5" width="7.85546875" style="20" customWidth="1"/>
    <col min="6" max="6" width="13" style="2" customWidth="1"/>
    <col min="7" max="7" width="12.42578125" style="24" customWidth="1"/>
    <col min="8" max="12" width="12.42578125" style="2" customWidth="1"/>
    <col min="13" max="13" width="16" style="2" customWidth="1"/>
    <col min="14" max="230" width="9.140625" style="2"/>
    <col min="231" max="231" width="4.5703125" style="2" customWidth="1"/>
    <col min="232" max="232" width="7" style="2" customWidth="1"/>
    <col min="233" max="233" width="44.5703125" style="2" customWidth="1"/>
    <col min="234" max="234" width="8.28515625" style="2" customWidth="1"/>
    <col min="235" max="235" width="7.7109375" style="2" customWidth="1"/>
    <col min="236" max="236" width="10" style="2" bestFit="1" customWidth="1"/>
    <col min="237" max="237" width="8.5703125" style="2" bestFit="1" customWidth="1"/>
    <col min="238" max="238" width="8.85546875" style="2" customWidth="1"/>
    <col min="239" max="239" width="8" style="2" bestFit="1" customWidth="1"/>
    <col min="240" max="240" width="8.7109375" style="2" bestFit="1" customWidth="1"/>
    <col min="241" max="241" width="7.85546875" style="2" customWidth="1"/>
    <col min="242" max="242" width="8.85546875" style="2" customWidth="1"/>
    <col min="243" max="243" width="11.28515625" style="2" customWidth="1"/>
    <col min="244" max="244" width="5.28515625" style="2" bestFit="1" customWidth="1"/>
    <col min="245" max="486" width="9.140625" style="2"/>
    <col min="487" max="487" width="4.5703125" style="2" customWidth="1"/>
    <col min="488" max="488" width="7" style="2" customWidth="1"/>
    <col min="489" max="489" width="44.5703125" style="2" customWidth="1"/>
    <col min="490" max="490" width="8.28515625" style="2" customWidth="1"/>
    <col min="491" max="491" width="7.7109375" style="2" customWidth="1"/>
    <col min="492" max="492" width="10" style="2" bestFit="1" customWidth="1"/>
    <col min="493" max="493" width="8.5703125" style="2" bestFit="1" customWidth="1"/>
    <col min="494" max="494" width="8.85546875" style="2" customWidth="1"/>
    <col min="495" max="495" width="8" style="2" bestFit="1" customWidth="1"/>
    <col min="496" max="496" width="8.7109375" style="2" bestFit="1" customWidth="1"/>
    <col min="497" max="497" width="7.85546875" style="2" customWidth="1"/>
    <col min="498" max="498" width="8.85546875" style="2" customWidth="1"/>
    <col min="499" max="499" width="11.28515625" style="2" customWidth="1"/>
    <col min="500" max="500" width="5.28515625" style="2" bestFit="1" customWidth="1"/>
    <col min="501" max="742" width="9.140625" style="2"/>
    <col min="743" max="743" width="4.5703125" style="2" customWidth="1"/>
    <col min="744" max="744" width="7" style="2" customWidth="1"/>
    <col min="745" max="745" width="44.5703125" style="2" customWidth="1"/>
    <col min="746" max="746" width="8.28515625" style="2" customWidth="1"/>
    <col min="747" max="747" width="7.7109375" style="2" customWidth="1"/>
    <col min="748" max="748" width="10" style="2" bestFit="1" customWidth="1"/>
    <col min="749" max="749" width="8.5703125" style="2" bestFit="1" customWidth="1"/>
    <col min="750" max="750" width="8.85546875" style="2" customWidth="1"/>
    <col min="751" max="751" width="8" style="2" bestFit="1" customWidth="1"/>
    <col min="752" max="752" width="8.7109375" style="2" bestFit="1" customWidth="1"/>
    <col min="753" max="753" width="7.85546875" style="2" customWidth="1"/>
    <col min="754" max="754" width="8.85546875" style="2" customWidth="1"/>
    <col min="755" max="755" width="11.28515625" style="2" customWidth="1"/>
    <col min="756" max="756" width="5.28515625" style="2" bestFit="1" customWidth="1"/>
    <col min="757" max="998" width="9.140625" style="2"/>
    <col min="999" max="999" width="4.5703125" style="2" customWidth="1"/>
    <col min="1000" max="1000" width="7" style="2" customWidth="1"/>
    <col min="1001" max="1001" width="44.5703125" style="2" customWidth="1"/>
    <col min="1002" max="1002" width="8.28515625" style="2" customWidth="1"/>
    <col min="1003" max="1003" width="7.7109375" style="2" customWidth="1"/>
    <col min="1004" max="1004" width="10" style="2" bestFit="1" customWidth="1"/>
    <col min="1005" max="1005" width="8.5703125" style="2" bestFit="1" customWidth="1"/>
    <col min="1006" max="1006" width="8.85546875" style="2" customWidth="1"/>
    <col min="1007" max="1007" width="8" style="2" bestFit="1" customWidth="1"/>
    <col min="1008" max="1008" width="8.7109375" style="2" bestFit="1" customWidth="1"/>
    <col min="1009" max="1009" width="7.85546875" style="2" customWidth="1"/>
    <col min="1010" max="1010" width="8.85546875" style="2" customWidth="1"/>
    <col min="1011" max="1011" width="11.28515625" style="2" customWidth="1"/>
    <col min="1012" max="1012" width="5.28515625" style="2" bestFit="1" customWidth="1"/>
    <col min="1013" max="1254" width="9.140625" style="2"/>
    <col min="1255" max="1255" width="4.5703125" style="2" customWidth="1"/>
    <col min="1256" max="1256" width="7" style="2" customWidth="1"/>
    <col min="1257" max="1257" width="44.5703125" style="2" customWidth="1"/>
    <col min="1258" max="1258" width="8.28515625" style="2" customWidth="1"/>
    <col min="1259" max="1259" width="7.7109375" style="2" customWidth="1"/>
    <col min="1260" max="1260" width="10" style="2" bestFit="1" customWidth="1"/>
    <col min="1261" max="1261" width="8.5703125" style="2" bestFit="1" customWidth="1"/>
    <col min="1262" max="1262" width="8.85546875" style="2" customWidth="1"/>
    <col min="1263" max="1263" width="8" style="2" bestFit="1" customWidth="1"/>
    <col min="1264" max="1264" width="8.7109375" style="2" bestFit="1" customWidth="1"/>
    <col min="1265" max="1265" width="7.85546875" style="2" customWidth="1"/>
    <col min="1266" max="1266" width="8.85546875" style="2" customWidth="1"/>
    <col min="1267" max="1267" width="11.28515625" style="2" customWidth="1"/>
    <col min="1268" max="1268" width="5.28515625" style="2" bestFit="1" customWidth="1"/>
    <col min="1269" max="1510" width="9.140625" style="2"/>
    <col min="1511" max="1511" width="4.5703125" style="2" customWidth="1"/>
    <col min="1512" max="1512" width="7" style="2" customWidth="1"/>
    <col min="1513" max="1513" width="44.5703125" style="2" customWidth="1"/>
    <col min="1514" max="1514" width="8.28515625" style="2" customWidth="1"/>
    <col min="1515" max="1515" width="7.7109375" style="2" customWidth="1"/>
    <col min="1516" max="1516" width="10" style="2" bestFit="1" customWidth="1"/>
    <col min="1517" max="1517" width="8.5703125" style="2" bestFit="1" customWidth="1"/>
    <col min="1518" max="1518" width="8.85546875" style="2" customWidth="1"/>
    <col min="1519" max="1519" width="8" style="2" bestFit="1" customWidth="1"/>
    <col min="1520" max="1520" width="8.7109375" style="2" bestFit="1" customWidth="1"/>
    <col min="1521" max="1521" width="7.85546875" style="2" customWidth="1"/>
    <col min="1522" max="1522" width="8.85546875" style="2" customWidth="1"/>
    <col min="1523" max="1523" width="11.28515625" style="2" customWidth="1"/>
    <col min="1524" max="1524" width="5.28515625" style="2" bestFit="1" customWidth="1"/>
    <col min="1525" max="1766" width="9.140625" style="2"/>
    <col min="1767" max="1767" width="4.5703125" style="2" customWidth="1"/>
    <col min="1768" max="1768" width="7" style="2" customWidth="1"/>
    <col min="1769" max="1769" width="44.5703125" style="2" customWidth="1"/>
    <col min="1770" max="1770" width="8.28515625" style="2" customWidth="1"/>
    <col min="1771" max="1771" width="7.7109375" style="2" customWidth="1"/>
    <col min="1772" max="1772" width="10" style="2" bestFit="1" customWidth="1"/>
    <col min="1773" max="1773" width="8.5703125" style="2" bestFit="1" customWidth="1"/>
    <col min="1774" max="1774" width="8.85546875" style="2" customWidth="1"/>
    <col min="1775" max="1775" width="8" style="2" bestFit="1" customWidth="1"/>
    <col min="1776" max="1776" width="8.7109375" style="2" bestFit="1" customWidth="1"/>
    <col min="1777" max="1777" width="7.85546875" style="2" customWidth="1"/>
    <col min="1778" max="1778" width="8.85546875" style="2" customWidth="1"/>
    <col min="1779" max="1779" width="11.28515625" style="2" customWidth="1"/>
    <col min="1780" max="1780" width="5.28515625" style="2" bestFit="1" customWidth="1"/>
    <col min="1781" max="2022" width="9.140625" style="2"/>
    <col min="2023" max="2023" width="4.5703125" style="2" customWidth="1"/>
    <col min="2024" max="2024" width="7" style="2" customWidth="1"/>
    <col min="2025" max="2025" width="44.5703125" style="2" customWidth="1"/>
    <col min="2026" max="2026" width="8.28515625" style="2" customWidth="1"/>
    <col min="2027" max="2027" width="7.7109375" style="2" customWidth="1"/>
    <col min="2028" max="2028" width="10" style="2" bestFit="1" customWidth="1"/>
    <col min="2029" max="2029" width="8.5703125" style="2" bestFit="1" customWidth="1"/>
    <col min="2030" max="2030" width="8.85546875" style="2" customWidth="1"/>
    <col min="2031" max="2031" width="8" style="2" bestFit="1" customWidth="1"/>
    <col min="2032" max="2032" width="8.7109375" style="2" bestFit="1" customWidth="1"/>
    <col min="2033" max="2033" width="7.85546875" style="2" customWidth="1"/>
    <col min="2034" max="2034" width="8.85546875" style="2" customWidth="1"/>
    <col min="2035" max="2035" width="11.28515625" style="2" customWidth="1"/>
    <col min="2036" max="2036" width="5.28515625" style="2" bestFit="1" customWidth="1"/>
    <col min="2037" max="2278" width="9.140625" style="2"/>
    <col min="2279" max="2279" width="4.5703125" style="2" customWidth="1"/>
    <col min="2280" max="2280" width="7" style="2" customWidth="1"/>
    <col min="2281" max="2281" width="44.5703125" style="2" customWidth="1"/>
    <col min="2282" max="2282" width="8.28515625" style="2" customWidth="1"/>
    <col min="2283" max="2283" width="7.7109375" style="2" customWidth="1"/>
    <col min="2284" max="2284" width="10" style="2" bestFit="1" customWidth="1"/>
    <col min="2285" max="2285" width="8.5703125" style="2" bestFit="1" customWidth="1"/>
    <col min="2286" max="2286" width="8.85546875" style="2" customWidth="1"/>
    <col min="2287" max="2287" width="8" style="2" bestFit="1" customWidth="1"/>
    <col min="2288" max="2288" width="8.7109375" style="2" bestFit="1" customWidth="1"/>
    <col min="2289" max="2289" width="7.85546875" style="2" customWidth="1"/>
    <col min="2290" max="2290" width="8.85546875" style="2" customWidth="1"/>
    <col min="2291" max="2291" width="11.28515625" style="2" customWidth="1"/>
    <col min="2292" max="2292" width="5.28515625" style="2" bestFit="1" customWidth="1"/>
    <col min="2293" max="2534" width="9.140625" style="2"/>
    <col min="2535" max="2535" width="4.5703125" style="2" customWidth="1"/>
    <col min="2536" max="2536" width="7" style="2" customWidth="1"/>
    <col min="2537" max="2537" width="44.5703125" style="2" customWidth="1"/>
    <col min="2538" max="2538" width="8.28515625" style="2" customWidth="1"/>
    <col min="2539" max="2539" width="7.7109375" style="2" customWidth="1"/>
    <col min="2540" max="2540" width="10" style="2" bestFit="1" customWidth="1"/>
    <col min="2541" max="2541" width="8.5703125" style="2" bestFit="1" customWidth="1"/>
    <col min="2542" max="2542" width="8.85546875" style="2" customWidth="1"/>
    <col min="2543" max="2543" width="8" style="2" bestFit="1" customWidth="1"/>
    <col min="2544" max="2544" width="8.7109375" style="2" bestFit="1" customWidth="1"/>
    <col min="2545" max="2545" width="7.85546875" style="2" customWidth="1"/>
    <col min="2546" max="2546" width="8.85546875" style="2" customWidth="1"/>
    <col min="2547" max="2547" width="11.28515625" style="2" customWidth="1"/>
    <col min="2548" max="2548" width="5.28515625" style="2" bestFit="1" customWidth="1"/>
    <col min="2549" max="2790" width="9.140625" style="2"/>
    <col min="2791" max="2791" width="4.5703125" style="2" customWidth="1"/>
    <col min="2792" max="2792" width="7" style="2" customWidth="1"/>
    <col min="2793" max="2793" width="44.5703125" style="2" customWidth="1"/>
    <col min="2794" max="2794" width="8.28515625" style="2" customWidth="1"/>
    <col min="2795" max="2795" width="7.7109375" style="2" customWidth="1"/>
    <col min="2796" max="2796" width="10" style="2" bestFit="1" customWidth="1"/>
    <col min="2797" max="2797" width="8.5703125" style="2" bestFit="1" customWidth="1"/>
    <col min="2798" max="2798" width="8.85546875" style="2" customWidth="1"/>
    <col min="2799" max="2799" width="8" style="2" bestFit="1" customWidth="1"/>
    <col min="2800" max="2800" width="8.7109375" style="2" bestFit="1" customWidth="1"/>
    <col min="2801" max="2801" width="7.85546875" style="2" customWidth="1"/>
    <col min="2802" max="2802" width="8.85546875" style="2" customWidth="1"/>
    <col min="2803" max="2803" width="11.28515625" style="2" customWidth="1"/>
    <col min="2804" max="2804" width="5.28515625" style="2" bestFit="1" customWidth="1"/>
    <col min="2805" max="3046" width="9.140625" style="2"/>
    <col min="3047" max="3047" width="4.5703125" style="2" customWidth="1"/>
    <col min="3048" max="3048" width="7" style="2" customWidth="1"/>
    <col min="3049" max="3049" width="44.5703125" style="2" customWidth="1"/>
    <col min="3050" max="3050" width="8.28515625" style="2" customWidth="1"/>
    <col min="3051" max="3051" width="7.7109375" style="2" customWidth="1"/>
    <col min="3052" max="3052" width="10" style="2" bestFit="1" customWidth="1"/>
    <col min="3053" max="3053" width="8.5703125" style="2" bestFit="1" customWidth="1"/>
    <col min="3054" max="3054" width="8.85546875" style="2" customWidth="1"/>
    <col min="3055" max="3055" width="8" style="2" bestFit="1" customWidth="1"/>
    <col min="3056" max="3056" width="8.7109375" style="2" bestFit="1" customWidth="1"/>
    <col min="3057" max="3057" width="7.85546875" style="2" customWidth="1"/>
    <col min="3058" max="3058" width="8.85546875" style="2" customWidth="1"/>
    <col min="3059" max="3059" width="11.28515625" style="2" customWidth="1"/>
    <col min="3060" max="3060" width="5.28515625" style="2" bestFit="1" customWidth="1"/>
    <col min="3061" max="3302" width="9.140625" style="2"/>
    <col min="3303" max="3303" width="4.5703125" style="2" customWidth="1"/>
    <col min="3304" max="3304" width="7" style="2" customWidth="1"/>
    <col min="3305" max="3305" width="44.5703125" style="2" customWidth="1"/>
    <col min="3306" max="3306" width="8.28515625" style="2" customWidth="1"/>
    <col min="3307" max="3307" width="7.7109375" style="2" customWidth="1"/>
    <col min="3308" max="3308" width="10" style="2" bestFit="1" customWidth="1"/>
    <col min="3309" max="3309" width="8.5703125" style="2" bestFit="1" customWidth="1"/>
    <col min="3310" max="3310" width="8.85546875" style="2" customWidth="1"/>
    <col min="3311" max="3311" width="8" style="2" bestFit="1" customWidth="1"/>
    <col min="3312" max="3312" width="8.7109375" style="2" bestFit="1" customWidth="1"/>
    <col min="3313" max="3313" width="7.85546875" style="2" customWidth="1"/>
    <col min="3314" max="3314" width="8.85546875" style="2" customWidth="1"/>
    <col min="3315" max="3315" width="11.28515625" style="2" customWidth="1"/>
    <col min="3316" max="3316" width="5.28515625" style="2" bestFit="1" customWidth="1"/>
    <col min="3317" max="3558" width="9.140625" style="2"/>
    <col min="3559" max="3559" width="4.5703125" style="2" customWidth="1"/>
    <col min="3560" max="3560" width="7" style="2" customWidth="1"/>
    <col min="3561" max="3561" width="44.5703125" style="2" customWidth="1"/>
    <col min="3562" max="3562" width="8.28515625" style="2" customWidth="1"/>
    <col min="3563" max="3563" width="7.7109375" style="2" customWidth="1"/>
    <col min="3564" max="3564" width="10" style="2" bestFit="1" customWidth="1"/>
    <col min="3565" max="3565" width="8.5703125" style="2" bestFit="1" customWidth="1"/>
    <col min="3566" max="3566" width="8.85546875" style="2" customWidth="1"/>
    <col min="3567" max="3567" width="8" style="2" bestFit="1" customWidth="1"/>
    <col min="3568" max="3568" width="8.7109375" style="2" bestFit="1" customWidth="1"/>
    <col min="3569" max="3569" width="7.85546875" style="2" customWidth="1"/>
    <col min="3570" max="3570" width="8.85546875" style="2" customWidth="1"/>
    <col min="3571" max="3571" width="11.28515625" style="2" customWidth="1"/>
    <col min="3572" max="3572" width="5.28515625" style="2" bestFit="1" customWidth="1"/>
    <col min="3573" max="3814" width="9.140625" style="2"/>
    <col min="3815" max="3815" width="4.5703125" style="2" customWidth="1"/>
    <col min="3816" max="3816" width="7" style="2" customWidth="1"/>
    <col min="3817" max="3817" width="44.5703125" style="2" customWidth="1"/>
    <col min="3818" max="3818" width="8.28515625" style="2" customWidth="1"/>
    <col min="3819" max="3819" width="7.7109375" style="2" customWidth="1"/>
    <col min="3820" max="3820" width="10" style="2" bestFit="1" customWidth="1"/>
    <col min="3821" max="3821" width="8.5703125" style="2" bestFit="1" customWidth="1"/>
    <col min="3822" max="3822" width="8.85546875" style="2" customWidth="1"/>
    <col min="3823" max="3823" width="8" style="2" bestFit="1" customWidth="1"/>
    <col min="3824" max="3824" width="8.7109375" style="2" bestFit="1" customWidth="1"/>
    <col min="3825" max="3825" width="7.85546875" style="2" customWidth="1"/>
    <col min="3826" max="3826" width="8.85546875" style="2" customWidth="1"/>
    <col min="3827" max="3827" width="11.28515625" style="2" customWidth="1"/>
    <col min="3828" max="3828" width="5.28515625" style="2" bestFit="1" customWidth="1"/>
    <col min="3829" max="4070" width="9.140625" style="2"/>
    <col min="4071" max="4071" width="4.5703125" style="2" customWidth="1"/>
    <col min="4072" max="4072" width="7" style="2" customWidth="1"/>
    <col min="4073" max="4073" width="44.5703125" style="2" customWidth="1"/>
    <col min="4074" max="4074" width="8.28515625" style="2" customWidth="1"/>
    <col min="4075" max="4075" width="7.7109375" style="2" customWidth="1"/>
    <col min="4076" max="4076" width="10" style="2" bestFit="1" customWidth="1"/>
    <col min="4077" max="4077" width="8.5703125" style="2" bestFit="1" customWidth="1"/>
    <col min="4078" max="4078" width="8.85546875" style="2" customWidth="1"/>
    <col min="4079" max="4079" width="8" style="2" bestFit="1" customWidth="1"/>
    <col min="4080" max="4080" width="8.7109375" style="2" bestFit="1" customWidth="1"/>
    <col min="4081" max="4081" width="7.85546875" style="2" customWidth="1"/>
    <col min="4082" max="4082" width="8.85546875" style="2" customWidth="1"/>
    <col min="4083" max="4083" width="11.28515625" style="2" customWidth="1"/>
    <col min="4084" max="4084" width="5.28515625" style="2" bestFit="1" customWidth="1"/>
    <col min="4085" max="4326" width="9.140625" style="2"/>
    <col min="4327" max="4327" width="4.5703125" style="2" customWidth="1"/>
    <col min="4328" max="4328" width="7" style="2" customWidth="1"/>
    <col min="4329" max="4329" width="44.5703125" style="2" customWidth="1"/>
    <col min="4330" max="4330" width="8.28515625" style="2" customWidth="1"/>
    <col min="4331" max="4331" width="7.7109375" style="2" customWidth="1"/>
    <col min="4332" max="4332" width="10" style="2" bestFit="1" customWidth="1"/>
    <col min="4333" max="4333" width="8.5703125" style="2" bestFit="1" customWidth="1"/>
    <col min="4334" max="4334" width="8.85546875" style="2" customWidth="1"/>
    <col min="4335" max="4335" width="8" style="2" bestFit="1" customWidth="1"/>
    <col min="4336" max="4336" width="8.7109375" style="2" bestFit="1" customWidth="1"/>
    <col min="4337" max="4337" width="7.85546875" style="2" customWidth="1"/>
    <col min="4338" max="4338" width="8.85546875" style="2" customWidth="1"/>
    <col min="4339" max="4339" width="11.28515625" style="2" customWidth="1"/>
    <col min="4340" max="4340" width="5.28515625" style="2" bestFit="1" customWidth="1"/>
    <col min="4341" max="4582" width="9.140625" style="2"/>
    <col min="4583" max="4583" width="4.5703125" style="2" customWidth="1"/>
    <col min="4584" max="4584" width="7" style="2" customWidth="1"/>
    <col min="4585" max="4585" width="44.5703125" style="2" customWidth="1"/>
    <col min="4586" max="4586" width="8.28515625" style="2" customWidth="1"/>
    <col min="4587" max="4587" width="7.7109375" style="2" customWidth="1"/>
    <col min="4588" max="4588" width="10" style="2" bestFit="1" customWidth="1"/>
    <col min="4589" max="4589" width="8.5703125" style="2" bestFit="1" customWidth="1"/>
    <col min="4590" max="4590" width="8.85546875" style="2" customWidth="1"/>
    <col min="4591" max="4591" width="8" style="2" bestFit="1" customWidth="1"/>
    <col min="4592" max="4592" width="8.7109375" style="2" bestFit="1" customWidth="1"/>
    <col min="4593" max="4593" width="7.85546875" style="2" customWidth="1"/>
    <col min="4594" max="4594" width="8.85546875" style="2" customWidth="1"/>
    <col min="4595" max="4595" width="11.28515625" style="2" customWidth="1"/>
    <col min="4596" max="4596" width="5.28515625" style="2" bestFit="1" customWidth="1"/>
    <col min="4597" max="4838" width="9.140625" style="2"/>
    <col min="4839" max="4839" width="4.5703125" style="2" customWidth="1"/>
    <col min="4840" max="4840" width="7" style="2" customWidth="1"/>
    <col min="4841" max="4841" width="44.5703125" style="2" customWidth="1"/>
    <col min="4842" max="4842" width="8.28515625" style="2" customWidth="1"/>
    <col min="4843" max="4843" width="7.7109375" style="2" customWidth="1"/>
    <col min="4844" max="4844" width="10" style="2" bestFit="1" customWidth="1"/>
    <col min="4845" max="4845" width="8.5703125" style="2" bestFit="1" customWidth="1"/>
    <col min="4846" max="4846" width="8.85546875" style="2" customWidth="1"/>
    <col min="4847" max="4847" width="8" style="2" bestFit="1" customWidth="1"/>
    <col min="4848" max="4848" width="8.7109375" style="2" bestFit="1" customWidth="1"/>
    <col min="4849" max="4849" width="7.85546875" style="2" customWidth="1"/>
    <col min="4850" max="4850" width="8.85546875" style="2" customWidth="1"/>
    <col min="4851" max="4851" width="11.28515625" style="2" customWidth="1"/>
    <col min="4852" max="4852" width="5.28515625" style="2" bestFit="1" customWidth="1"/>
    <col min="4853" max="5094" width="9.140625" style="2"/>
    <col min="5095" max="5095" width="4.5703125" style="2" customWidth="1"/>
    <col min="5096" max="5096" width="7" style="2" customWidth="1"/>
    <col min="5097" max="5097" width="44.5703125" style="2" customWidth="1"/>
    <col min="5098" max="5098" width="8.28515625" style="2" customWidth="1"/>
    <col min="5099" max="5099" width="7.7109375" style="2" customWidth="1"/>
    <col min="5100" max="5100" width="10" style="2" bestFit="1" customWidth="1"/>
    <col min="5101" max="5101" width="8.5703125" style="2" bestFit="1" customWidth="1"/>
    <col min="5102" max="5102" width="8.85546875" style="2" customWidth="1"/>
    <col min="5103" max="5103" width="8" style="2" bestFit="1" customWidth="1"/>
    <col min="5104" max="5104" width="8.7109375" style="2" bestFit="1" customWidth="1"/>
    <col min="5105" max="5105" width="7.85546875" style="2" customWidth="1"/>
    <col min="5106" max="5106" width="8.85546875" style="2" customWidth="1"/>
    <col min="5107" max="5107" width="11.28515625" style="2" customWidth="1"/>
    <col min="5108" max="5108" width="5.28515625" style="2" bestFit="1" customWidth="1"/>
    <col min="5109" max="5350" width="9.140625" style="2"/>
    <col min="5351" max="5351" width="4.5703125" style="2" customWidth="1"/>
    <col min="5352" max="5352" width="7" style="2" customWidth="1"/>
    <col min="5353" max="5353" width="44.5703125" style="2" customWidth="1"/>
    <col min="5354" max="5354" width="8.28515625" style="2" customWidth="1"/>
    <col min="5355" max="5355" width="7.7109375" style="2" customWidth="1"/>
    <col min="5356" max="5356" width="10" style="2" bestFit="1" customWidth="1"/>
    <col min="5357" max="5357" width="8.5703125" style="2" bestFit="1" customWidth="1"/>
    <col min="5358" max="5358" width="8.85546875" style="2" customWidth="1"/>
    <col min="5359" max="5359" width="8" style="2" bestFit="1" customWidth="1"/>
    <col min="5360" max="5360" width="8.7109375" style="2" bestFit="1" customWidth="1"/>
    <col min="5361" max="5361" width="7.85546875" style="2" customWidth="1"/>
    <col min="5362" max="5362" width="8.85546875" style="2" customWidth="1"/>
    <col min="5363" max="5363" width="11.28515625" style="2" customWidth="1"/>
    <col min="5364" max="5364" width="5.28515625" style="2" bestFit="1" customWidth="1"/>
    <col min="5365" max="5606" width="9.140625" style="2"/>
    <col min="5607" max="5607" width="4.5703125" style="2" customWidth="1"/>
    <col min="5608" max="5608" width="7" style="2" customWidth="1"/>
    <col min="5609" max="5609" width="44.5703125" style="2" customWidth="1"/>
    <col min="5610" max="5610" width="8.28515625" style="2" customWidth="1"/>
    <col min="5611" max="5611" width="7.7109375" style="2" customWidth="1"/>
    <col min="5612" max="5612" width="10" style="2" bestFit="1" customWidth="1"/>
    <col min="5613" max="5613" width="8.5703125" style="2" bestFit="1" customWidth="1"/>
    <col min="5614" max="5614" width="8.85546875" style="2" customWidth="1"/>
    <col min="5615" max="5615" width="8" style="2" bestFit="1" customWidth="1"/>
    <col min="5616" max="5616" width="8.7109375" style="2" bestFit="1" customWidth="1"/>
    <col min="5617" max="5617" width="7.85546875" style="2" customWidth="1"/>
    <col min="5618" max="5618" width="8.85546875" style="2" customWidth="1"/>
    <col min="5619" max="5619" width="11.28515625" style="2" customWidth="1"/>
    <col min="5620" max="5620" width="5.28515625" style="2" bestFit="1" customWidth="1"/>
    <col min="5621" max="5862" width="9.140625" style="2"/>
    <col min="5863" max="5863" width="4.5703125" style="2" customWidth="1"/>
    <col min="5864" max="5864" width="7" style="2" customWidth="1"/>
    <col min="5865" max="5865" width="44.5703125" style="2" customWidth="1"/>
    <col min="5866" max="5866" width="8.28515625" style="2" customWidth="1"/>
    <col min="5867" max="5867" width="7.7109375" style="2" customWidth="1"/>
    <col min="5868" max="5868" width="10" style="2" bestFit="1" customWidth="1"/>
    <col min="5869" max="5869" width="8.5703125" style="2" bestFit="1" customWidth="1"/>
    <col min="5870" max="5870" width="8.85546875" style="2" customWidth="1"/>
    <col min="5871" max="5871" width="8" style="2" bestFit="1" customWidth="1"/>
    <col min="5872" max="5872" width="8.7109375" style="2" bestFit="1" customWidth="1"/>
    <col min="5873" max="5873" width="7.85546875" style="2" customWidth="1"/>
    <col min="5874" max="5874" width="8.85546875" style="2" customWidth="1"/>
    <col min="5875" max="5875" width="11.28515625" style="2" customWidth="1"/>
    <col min="5876" max="5876" width="5.28515625" style="2" bestFit="1" customWidth="1"/>
    <col min="5877" max="6118" width="9.140625" style="2"/>
    <col min="6119" max="6119" width="4.5703125" style="2" customWidth="1"/>
    <col min="6120" max="6120" width="7" style="2" customWidth="1"/>
    <col min="6121" max="6121" width="44.5703125" style="2" customWidth="1"/>
    <col min="6122" max="6122" width="8.28515625" style="2" customWidth="1"/>
    <col min="6123" max="6123" width="7.7109375" style="2" customWidth="1"/>
    <col min="6124" max="6124" width="10" style="2" bestFit="1" customWidth="1"/>
    <col min="6125" max="6125" width="8.5703125" style="2" bestFit="1" customWidth="1"/>
    <col min="6126" max="6126" width="8.85546875" style="2" customWidth="1"/>
    <col min="6127" max="6127" width="8" style="2" bestFit="1" customWidth="1"/>
    <col min="6128" max="6128" width="8.7109375" style="2" bestFit="1" customWidth="1"/>
    <col min="6129" max="6129" width="7.85546875" style="2" customWidth="1"/>
    <col min="6130" max="6130" width="8.85546875" style="2" customWidth="1"/>
    <col min="6131" max="6131" width="11.28515625" style="2" customWidth="1"/>
    <col min="6132" max="6132" width="5.28515625" style="2" bestFit="1" customWidth="1"/>
    <col min="6133" max="6374" width="9.140625" style="2"/>
    <col min="6375" max="6375" width="4.5703125" style="2" customWidth="1"/>
    <col min="6376" max="6376" width="7" style="2" customWidth="1"/>
    <col min="6377" max="6377" width="44.5703125" style="2" customWidth="1"/>
    <col min="6378" max="6378" width="8.28515625" style="2" customWidth="1"/>
    <col min="6379" max="6379" width="7.7109375" style="2" customWidth="1"/>
    <col min="6380" max="6380" width="10" style="2" bestFit="1" customWidth="1"/>
    <col min="6381" max="6381" width="8.5703125" style="2" bestFit="1" customWidth="1"/>
    <col min="6382" max="6382" width="8.85546875" style="2" customWidth="1"/>
    <col min="6383" max="6383" width="8" style="2" bestFit="1" customWidth="1"/>
    <col min="6384" max="6384" width="8.7109375" style="2" bestFit="1" customWidth="1"/>
    <col min="6385" max="6385" width="7.85546875" style="2" customWidth="1"/>
    <col min="6386" max="6386" width="8.85546875" style="2" customWidth="1"/>
    <col min="6387" max="6387" width="11.28515625" style="2" customWidth="1"/>
    <col min="6388" max="6388" width="5.28515625" style="2" bestFit="1" customWidth="1"/>
    <col min="6389" max="6630" width="9.140625" style="2"/>
    <col min="6631" max="6631" width="4.5703125" style="2" customWidth="1"/>
    <col min="6632" max="6632" width="7" style="2" customWidth="1"/>
    <col min="6633" max="6633" width="44.5703125" style="2" customWidth="1"/>
    <col min="6634" max="6634" width="8.28515625" style="2" customWidth="1"/>
    <col min="6635" max="6635" width="7.7109375" style="2" customWidth="1"/>
    <col min="6636" max="6636" width="10" style="2" bestFit="1" customWidth="1"/>
    <col min="6637" max="6637" width="8.5703125" style="2" bestFit="1" customWidth="1"/>
    <col min="6638" max="6638" width="8.85546875" style="2" customWidth="1"/>
    <col min="6639" max="6639" width="8" style="2" bestFit="1" customWidth="1"/>
    <col min="6640" max="6640" width="8.7109375" style="2" bestFit="1" customWidth="1"/>
    <col min="6641" max="6641" width="7.85546875" style="2" customWidth="1"/>
    <col min="6642" max="6642" width="8.85546875" style="2" customWidth="1"/>
    <col min="6643" max="6643" width="11.28515625" style="2" customWidth="1"/>
    <col min="6644" max="6644" width="5.28515625" style="2" bestFit="1" customWidth="1"/>
    <col min="6645" max="6886" width="9.140625" style="2"/>
    <col min="6887" max="6887" width="4.5703125" style="2" customWidth="1"/>
    <col min="6888" max="6888" width="7" style="2" customWidth="1"/>
    <col min="6889" max="6889" width="44.5703125" style="2" customWidth="1"/>
    <col min="6890" max="6890" width="8.28515625" style="2" customWidth="1"/>
    <col min="6891" max="6891" width="7.7109375" style="2" customWidth="1"/>
    <col min="6892" max="6892" width="10" style="2" bestFit="1" customWidth="1"/>
    <col min="6893" max="6893" width="8.5703125" style="2" bestFit="1" customWidth="1"/>
    <col min="6894" max="6894" width="8.85546875" style="2" customWidth="1"/>
    <col min="6895" max="6895" width="8" style="2" bestFit="1" customWidth="1"/>
    <col min="6896" max="6896" width="8.7109375" style="2" bestFit="1" customWidth="1"/>
    <col min="6897" max="6897" width="7.85546875" style="2" customWidth="1"/>
    <col min="6898" max="6898" width="8.85546875" style="2" customWidth="1"/>
    <col min="6899" max="6899" width="11.28515625" style="2" customWidth="1"/>
    <col min="6900" max="6900" width="5.28515625" style="2" bestFit="1" customWidth="1"/>
    <col min="6901" max="7142" width="9.140625" style="2"/>
    <col min="7143" max="7143" width="4.5703125" style="2" customWidth="1"/>
    <col min="7144" max="7144" width="7" style="2" customWidth="1"/>
    <col min="7145" max="7145" width="44.5703125" style="2" customWidth="1"/>
    <col min="7146" max="7146" width="8.28515625" style="2" customWidth="1"/>
    <col min="7147" max="7147" width="7.7109375" style="2" customWidth="1"/>
    <col min="7148" max="7148" width="10" style="2" bestFit="1" customWidth="1"/>
    <col min="7149" max="7149" width="8.5703125" style="2" bestFit="1" customWidth="1"/>
    <col min="7150" max="7150" width="8.85546875" style="2" customWidth="1"/>
    <col min="7151" max="7151" width="8" style="2" bestFit="1" customWidth="1"/>
    <col min="7152" max="7152" width="8.7109375" style="2" bestFit="1" customWidth="1"/>
    <col min="7153" max="7153" width="7.85546875" style="2" customWidth="1"/>
    <col min="7154" max="7154" width="8.85546875" style="2" customWidth="1"/>
    <col min="7155" max="7155" width="11.28515625" style="2" customWidth="1"/>
    <col min="7156" max="7156" width="5.28515625" style="2" bestFit="1" customWidth="1"/>
    <col min="7157" max="7398" width="9.140625" style="2"/>
    <col min="7399" max="7399" width="4.5703125" style="2" customWidth="1"/>
    <col min="7400" max="7400" width="7" style="2" customWidth="1"/>
    <col min="7401" max="7401" width="44.5703125" style="2" customWidth="1"/>
    <col min="7402" max="7402" width="8.28515625" style="2" customWidth="1"/>
    <col min="7403" max="7403" width="7.7109375" style="2" customWidth="1"/>
    <col min="7404" max="7404" width="10" style="2" bestFit="1" customWidth="1"/>
    <col min="7405" max="7405" width="8.5703125" style="2" bestFit="1" customWidth="1"/>
    <col min="7406" max="7406" width="8.85546875" style="2" customWidth="1"/>
    <col min="7407" max="7407" width="8" style="2" bestFit="1" customWidth="1"/>
    <col min="7408" max="7408" width="8.7109375" style="2" bestFit="1" customWidth="1"/>
    <col min="7409" max="7409" width="7.85546875" style="2" customWidth="1"/>
    <col min="7410" max="7410" width="8.85546875" style="2" customWidth="1"/>
    <col min="7411" max="7411" width="11.28515625" style="2" customWidth="1"/>
    <col min="7412" max="7412" width="5.28515625" style="2" bestFit="1" customWidth="1"/>
    <col min="7413" max="7654" width="9.140625" style="2"/>
    <col min="7655" max="7655" width="4.5703125" style="2" customWidth="1"/>
    <col min="7656" max="7656" width="7" style="2" customWidth="1"/>
    <col min="7657" max="7657" width="44.5703125" style="2" customWidth="1"/>
    <col min="7658" max="7658" width="8.28515625" style="2" customWidth="1"/>
    <col min="7659" max="7659" width="7.7109375" style="2" customWidth="1"/>
    <col min="7660" max="7660" width="10" style="2" bestFit="1" customWidth="1"/>
    <col min="7661" max="7661" width="8.5703125" style="2" bestFit="1" customWidth="1"/>
    <col min="7662" max="7662" width="8.85546875" style="2" customWidth="1"/>
    <col min="7663" max="7663" width="8" style="2" bestFit="1" customWidth="1"/>
    <col min="7664" max="7664" width="8.7109375" style="2" bestFit="1" customWidth="1"/>
    <col min="7665" max="7665" width="7.85546875" style="2" customWidth="1"/>
    <col min="7666" max="7666" width="8.85546875" style="2" customWidth="1"/>
    <col min="7667" max="7667" width="11.28515625" style="2" customWidth="1"/>
    <col min="7668" max="7668" width="5.28515625" style="2" bestFit="1" customWidth="1"/>
    <col min="7669" max="7910" width="9.140625" style="2"/>
    <col min="7911" max="7911" width="4.5703125" style="2" customWidth="1"/>
    <col min="7912" max="7912" width="7" style="2" customWidth="1"/>
    <col min="7913" max="7913" width="44.5703125" style="2" customWidth="1"/>
    <col min="7914" max="7914" width="8.28515625" style="2" customWidth="1"/>
    <col min="7915" max="7915" width="7.7109375" style="2" customWidth="1"/>
    <col min="7916" max="7916" width="10" style="2" bestFit="1" customWidth="1"/>
    <col min="7917" max="7917" width="8.5703125" style="2" bestFit="1" customWidth="1"/>
    <col min="7918" max="7918" width="8.85546875" style="2" customWidth="1"/>
    <col min="7919" max="7919" width="8" style="2" bestFit="1" customWidth="1"/>
    <col min="7920" max="7920" width="8.7109375" style="2" bestFit="1" customWidth="1"/>
    <col min="7921" max="7921" width="7.85546875" style="2" customWidth="1"/>
    <col min="7922" max="7922" width="8.85546875" style="2" customWidth="1"/>
    <col min="7923" max="7923" width="11.28515625" style="2" customWidth="1"/>
    <col min="7924" max="7924" width="5.28515625" style="2" bestFit="1" customWidth="1"/>
    <col min="7925" max="8166" width="9.140625" style="2"/>
    <col min="8167" max="8167" width="4.5703125" style="2" customWidth="1"/>
    <col min="8168" max="8168" width="7" style="2" customWidth="1"/>
    <col min="8169" max="8169" width="44.5703125" style="2" customWidth="1"/>
    <col min="8170" max="8170" width="8.28515625" style="2" customWidth="1"/>
    <col min="8171" max="8171" width="7.7109375" style="2" customWidth="1"/>
    <col min="8172" max="8172" width="10" style="2" bestFit="1" customWidth="1"/>
    <col min="8173" max="8173" width="8.5703125" style="2" bestFit="1" customWidth="1"/>
    <col min="8174" max="8174" width="8.85546875" style="2" customWidth="1"/>
    <col min="8175" max="8175" width="8" style="2" bestFit="1" customWidth="1"/>
    <col min="8176" max="8176" width="8.7109375" style="2" bestFit="1" customWidth="1"/>
    <col min="8177" max="8177" width="7.85546875" style="2" customWidth="1"/>
    <col min="8178" max="8178" width="8.85546875" style="2" customWidth="1"/>
    <col min="8179" max="8179" width="11.28515625" style="2" customWidth="1"/>
    <col min="8180" max="8180" width="5.28515625" style="2" bestFit="1" customWidth="1"/>
    <col min="8181" max="8422" width="9.140625" style="2"/>
    <col min="8423" max="8423" width="4.5703125" style="2" customWidth="1"/>
    <col min="8424" max="8424" width="7" style="2" customWidth="1"/>
    <col min="8425" max="8425" width="44.5703125" style="2" customWidth="1"/>
    <col min="8426" max="8426" width="8.28515625" style="2" customWidth="1"/>
    <col min="8427" max="8427" width="7.7109375" style="2" customWidth="1"/>
    <col min="8428" max="8428" width="10" style="2" bestFit="1" customWidth="1"/>
    <col min="8429" max="8429" width="8.5703125" style="2" bestFit="1" customWidth="1"/>
    <col min="8430" max="8430" width="8.85546875" style="2" customWidth="1"/>
    <col min="8431" max="8431" width="8" style="2" bestFit="1" customWidth="1"/>
    <col min="8432" max="8432" width="8.7109375" style="2" bestFit="1" customWidth="1"/>
    <col min="8433" max="8433" width="7.85546875" style="2" customWidth="1"/>
    <col min="8434" max="8434" width="8.85546875" style="2" customWidth="1"/>
    <col min="8435" max="8435" width="11.28515625" style="2" customWidth="1"/>
    <col min="8436" max="8436" width="5.28515625" style="2" bestFit="1" customWidth="1"/>
    <col min="8437" max="8678" width="9.140625" style="2"/>
    <col min="8679" max="8679" width="4.5703125" style="2" customWidth="1"/>
    <col min="8680" max="8680" width="7" style="2" customWidth="1"/>
    <col min="8681" max="8681" width="44.5703125" style="2" customWidth="1"/>
    <col min="8682" max="8682" width="8.28515625" style="2" customWidth="1"/>
    <col min="8683" max="8683" width="7.7109375" style="2" customWidth="1"/>
    <col min="8684" max="8684" width="10" style="2" bestFit="1" customWidth="1"/>
    <col min="8685" max="8685" width="8.5703125" style="2" bestFit="1" customWidth="1"/>
    <col min="8686" max="8686" width="8.85546875" style="2" customWidth="1"/>
    <col min="8687" max="8687" width="8" style="2" bestFit="1" customWidth="1"/>
    <col min="8688" max="8688" width="8.7109375" style="2" bestFit="1" customWidth="1"/>
    <col min="8689" max="8689" width="7.85546875" style="2" customWidth="1"/>
    <col min="8690" max="8690" width="8.85546875" style="2" customWidth="1"/>
    <col min="8691" max="8691" width="11.28515625" style="2" customWidth="1"/>
    <col min="8692" max="8692" width="5.28515625" style="2" bestFit="1" customWidth="1"/>
    <col min="8693" max="8934" width="9.140625" style="2"/>
    <col min="8935" max="8935" width="4.5703125" style="2" customWidth="1"/>
    <col min="8936" max="8936" width="7" style="2" customWidth="1"/>
    <col min="8937" max="8937" width="44.5703125" style="2" customWidth="1"/>
    <col min="8938" max="8938" width="8.28515625" style="2" customWidth="1"/>
    <col min="8939" max="8939" width="7.7109375" style="2" customWidth="1"/>
    <col min="8940" max="8940" width="10" style="2" bestFit="1" customWidth="1"/>
    <col min="8941" max="8941" width="8.5703125" style="2" bestFit="1" customWidth="1"/>
    <col min="8942" max="8942" width="8.85546875" style="2" customWidth="1"/>
    <col min="8943" max="8943" width="8" style="2" bestFit="1" customWidth="1"/>
    <col min="8944" max="8944" width="8.7109375" style="2" bestFit="1" customWidth="1"/>
    <col min="8945" max="8945" width="7.85546875" style="2" customWidth="1"/>
    <col min="8946" max="8946" width="8.85546875" style="2" customWidth="1"/>
    <col min="8947" max="8947" width="11.28515625" style="2" customWidth="1"/>
    <col min="8948" max="8948" width="5.28515625" style="2" bestFit="1" customWidth="1"/>
    <col min="8949" max="9190" width="9.140625" style="2"/>
    <col min="9191" max="9191" width="4.5703125" style="2" customWidth="1"/>
    <col min="9192" max="9192" width="7" style="2" customWidth="1"/>
    <col min="9193" max="9193" width="44.5703125" style="2" customWidth="1"/>
    <col min="9194" max="9194" width="8.28515625" style="2" customWidth="1"/>
    <col min="9195" max="9195" width="7.7109375" style="2" customWidth="1"/>
    <col min="9196" max="9196" width="10" style="2" bestFit="1" customWidth="1"/>
    <col min="9197" max="9197" width="8.5703125" style="2" bestFit="1" customWidth="1"/>
    <col min="9198" max="9198" width="8.85546875" style="2" customWidth="1"/>
    <col min="9199" max="9199" width="8" style="2" bestFit="1" customWidth="1"/>
    <col min="9200" max="9200" width="8.7109375" style="2" bestFit="1" customWidth="1"/>
    <col min="9201" max="9201" width="7.85546875" style="2" customWidth="1"/>
    <col min="9202" max="9202" width="8.85546875" style="2" customWidth="1"/>
    <col min="9203" max="9203" width="11.28515625" style="2" customWidth="1"/>
    <col min="9204" max="9204" width="5.28515625" style="2" bestFit="1" customWidth="1"/>
    <col min="9205" max="9446" width="9.140625" style="2"/>
    <col min="9447" max="9447" width="4.5703125" style="2" customWidth="1"/>
    <col min="9448" max="9448" width="7" style="2" customWidth="1"/>
    <col min="9449" max="9449" width="44.5703125" style="2" customWidth="1"/>
    <col min="9450" max="9450" width="8.28515625" style="2" customWidth="1"/>
    <col min="9451" max="9451" width="7.7109375" style="2" customWidth="1"/>
    <col min="9452" max="9452" width="10" style="2" bestFit="1" customWidth="1"/>
    <col min="9453" max="9453" width="8.5703125" style="2" bestFit="1" customWidth="1"/>
    <col min="9454" max="9454" width="8.85546875" style="2" customWidth="1"/>
    <col min="9455" max="9455" width="8" style="2" bestFit="1" customWidth="1"/>
    <col min="9456" max="9456" width="8.7109375" style="2" bestFit="1" customWidth="1"/>
    <col min="9457" max="9457" width="7.85546875" style="2" customWidth="1"/>
    <col min="9458" max="9458" width="8.85546875" style="2" customWidth="1"/>
    <col min="9459" max="9459" width="11.28515625" style="2" customWidth="1"/>
    <col min="9460" max="9460" width="5.28515625" style="2" bestFit="1" customWidth="1"/>
    <col min="9461" max="9702" width="9.140625" style="2"/>
    <col min="9703" max="9703" width="4.5703125" style="2" customWidth="1"/>
    <col min="9704" max="9704" width="7" style="2" customWidth="1"/>
    <col min="9705" max="9705" width="44.5703125" style="2" customWidth="1"/>
    <col min="9706" max="9706" width="8.28515625" style="2" customWidth="1"/>
    <col min="9707" max="9707" width="7.7109375" style="2" customWidth="1"/>
    <col min="9708" max="9708" width="10" style="2" bestFit="1" customWidth="1"/>
    <col min="9709" max="9709" width="8.5703125" style="2" bestFit="1" customWidth="1"/>
    <col min="9710" max="9710" width="8.85546875" style="2" customWidth="1"/>
    <col min="9711" max="9711" width="8" style="2" bestFit="1" customWidth="1"/>
    <col min="9712" max="9712" width="8.7109375" style="2" bestFit="1" customWidth="1"/>
    <col min="9713" max="9713" width="7.85546875" style="2" customWidth="1"/>
    <col min="9714" max="9714" width="8.85546875" style="2" customWidth="1"/>
    <col min="9715" max="9715" width="11.28515625" style="2" customWidth="1"/>
    <col min="9716" max="9716" width="5.28515625" style="2" bestFit="1" customWidth="1"/>
    <col min="9717" max="9958" width="9.140625" style="2"/>
    <col min="9959" max="9959" width="4.5703125" style="2" customWidth="1"/>
    <col min="9960" max="9960" width="7" style="2" customWidth="1"/>
    <col min="9961" max="9961" width="44.5703125" style="2" customWidth="1"/>
    <col min="9962" max="9962" width="8.28515625" style="2" customWidth="1"/>
    <col min="9963" max="9963" width="7.7109375" style="2" customWidth="1"/>
    <col min="9964" max="9964" width="10" style="2" bestFit="1" customWidth="1"/>
    <col min="9965" max="9965" width="8.5703125" style="2" bestFit="1" customWidth="1"/>
    <col min="9966" max="9966" width="8.85546875" style="2" customWidth="1"/>
    <col min="9967" max="9967" width="8" style="2" bestFit="1" customWidth="1"/>
    <col min="9968" max="9968" width="8.7109375" style="2" bestFit="1" customWidth="1"/>
    <col min="9969" max="9969" width="7.85546875" style="2" customWidth="1"/>
    <col min="9970" max="9970" width="8.85546875" style="2" customWidth="1"/>
    <col min="9971" max="9971" width="11.28515625" style="2" customWidth="1"/>
    <col min="9972" max="9972" width="5.28515625" style="2" bestFit="1" customWidth="1"/>
    <col min="9973" max="10214" width="9.140625" style="2"/>
    <col min="10215" max="10215" width="4.5703125" style="2" customWidth="1"/>
    <col min="10216" max="10216" width="7" style="2" customWidth="1"/>
    <col min="10217" max="10217" width="44.5703125" style="2" customWidth="1"/>
    <col min="10218" max="10218" width="8.28515625" style="2" customWidth="1"/>
    <col min="10219" max="10219" width="7.7109375" style="2" customWidth="1"/>
    <col min="10220" max="10220" width="10" style="2" bestFit="1" customWidth="1"/>
    <col min="10221" max="10221" width="8.5703125" style="2" bestFit="1" customWidth="1"/>
    <col min="10222" max="10222" width="8.85546875" style="2" customWidth="1"/>
    <col min="10223" max="10223" width="8" style="2" bestFit="1" customWidth="1"/>
    <col min="10224" max="10224" width="8.7109375" style="2" bestFit="1" customWidth="1"/>
    <col min="10225" max="10225" width="7.85546875" style="2" customWidth="1"/>
    <col min="10226" max="10226" width="8.85546875" style="2" customWidth="1"/>
    <col min="10227" max="10227" width="11.28515625" style="2" customWidth="1"/>
    <col min="10228" max="10228" width="5.28515625" style="2" bestFit="1" customWidth="1"/>
    <col min="10229" max="10470" width="9.140625" style="2"/>
    <col min="10471" max="10471" width="4.5703125" style="2" customWidth="1"/>
    <col min="10472" max="10472" width="7" style="2" customWidth="1"/>
    <col min="10473" max="10473" width="44.5703125" style="2" customWidth="1"/>
    <col min="10474" max="10474" width="8.28515625" style="2" customWidth="1"/>
    <col min="10475" max="10475" width="7.7109375" style="2" customWidth="1"/>
    <col min="10476" max="10476" width="10" style="2" bestFit="1" customWidth="1"/>
    <col min="10477" max="10477" width="8.5703125" style="2" bestFit="1" customWidth="1"/>
    <col min="10478" max="10478" width="8.85546875" style="2" customWidth="1"/>
    <col min="10479" max="10479" width="8" style="2" bestFit="1" customWidth="1"/>
    <col min="10480" max="10480" width="8.7109375" style="2" bestFit="1" customWidth="1"/>
    <col min="10481" max="10481" width="7.85546875" style="2" customWidth="1"/>
    <col min="10482" max="10482" width="8.85546875" style="2" customWidth="1"/>
    <col min="10483" max="10483" width="11.28515625" style="2" customWidth="1"/>
    <col min="10484" max="10484" width="5.28515625" style="2" bestFit="1" customWidth="1"/>
    <col min="10485" max="10726" width="9.140625" style="2"/>
    <col min="10727" max="10727" width="4.5703125" style="2" customWidth="1"/>
    <col min="10728" max="10728" width="7" style="2" customWidth="1"/>
    <col min="10729" max="10729" width="44.5703125" style="2" customWidth="1"/>
    <col min="10730" max="10730" width="8.28515625" style="2" customWidth="1"/>
    <col min="10731" max="10731" width="7.7109375" style="2" customWidth="1"/>
    <col min="10732" max="10732" width="10" style="2" bestFit="1" customWidth="1"/>
    <col min="10733" max="10733" width="8.5703125" style="2" bestFit="1" customWidth="1"/>
    <col min="10734" max="10734" width="8.85546875" style="2" customWidth="1"/>
    <col min="10735" max="10735" width="8" style="2" bestFit="1" customWidth="1"/>
    <col min="10736" max="10736" width="8.7109375" style="2" bestFit="1" customWidth="1"/>
    <col min="10737" max="10737" width="7.85546875" style="2" customWidth="1"/>
    <col min="10738" max="10738" width="8.85546875" style="2" customWidth="1"/>
    <col min="10739" max="10739" width="11.28515625" style="2" customWidth="1"/>
    <col min="10740" max="10740" width="5.28515625" style="2" bestFit="1" customWidth="1"/>
    <col min="10741" max="10982" width="9.140625" style="2"/>
    <col min="10983" max="10983" width="4.5703125" style="2" customWidth="1"/>
    <col min="10984" max="10984" width="7" style="2" customWidth="1"/>
    <col min="10985" max="10985" width="44.5703125" style="2" customWidth="1"/>
    <col min="10986" max="10986" width="8.28515625" style="2" customWidth="1"/>
    <col min="10987" max="10987" width="7.7109375" style="2" customWidth="1"/>
    <col min="10988" max="10988" width="10" style="2" bestFit="1" customWidth="1"/>
    <col min="10989" max="10989" width="8.5703125" style="2" bestFit="1" customWidth="1"/>
    <col min="10990" max="10990" width="8.85546875" style="2" customWidth="1"/>
    <col min="10991" max="10991" width="8" style="2" bestFit="1" customWidth="1"/>
    <col min="10992" max="10992" width="8.7109375" style="2" bestFit="1" customWidth="1"/>
    <col min="10993" max="10993" width="7.85546875" style="2" customWidth="1"/>
    <col min="10994" max="10994" width="8.85546875" style="2" customWidth="1"/>
    <col min="10995" max="10995" width="11.28515625" style="2" customWidth="1"/>
    <col min="10996" max="10996" width="5.28515625" style="2" bestFit="1" customWidth="1"/>
    <col min="10997" max="11238" width="9.140625" style="2"/>
    <col min="11239" max="11239" width="4.5703125" style="2" customWidth="1"/>
    <col min="11240" max="11240" width="7" style="2" customWidth="1"/>
    <col min="11241" max="11241" width="44.5703125" style="2" customWidth="1"/>
    <col min="11242" max="11242" width="8.28515625" style="2" customWidth="1"/>
    <col min="11243" max="11243" width="7.7109375" style="2" customWidth="1"/>
    <col min="11244" max="11244" width="10" style="2" bestFit="1" customWidth="1"/>
    <col min="11245" max="11245" width="8.5703125" style="2" bestFit="1" customWidth="1"/>
    <col min="11246" max="11246" width="8.85546875" style="2" customWidth="1"/>
    <col min="11247" max="11247" width="8" style="2" bestFit="1" customWidth="1"/>
    <col min="11248" max="11248" width="8.7109375" style="2" bestFit="1" customWidth="1"/>
    <col min="11249" max="11249" width="7.85546875" style="2" customWidth="1"/>
    <col min="11250" max="11250" width="8.85546875" style="2" customWidth="1"/>
    <col min="11251" max="11251" width="11.28515625" style="2" customWidth="1"/>
    <col min="11252" max="11252" width="5.28515625" style="2" bestFit="1" customWidth="1"/>
    <col min="11253" max="11494" width="9.140625" style="2"/>
    <col min="11495" max="11495" width="4.5703125" style="2" customWidth="1"/>
    <col min="11496" max="11496" width="7" style="2" customWidth="1"/>
    <col min="11497" max="11497" width="44.5703125" style="2" customWidth="1"/>
    <col min="11498" max="11498" width="8.28515625" style="2" customWidth="1"/>
    <col min="11499" max="11499" width="7.7109375" style="2" customWidth="1"/>
    <col min="11500" max="11500" width="10" style="2" bestFit="1" customWidth="1"/>
    <col min="11501" max="11501" width="8.5703125" style="2" bestFit="1" customWidth="1"/>
    <col min="11502" max="11502" width="8.85546875" style="2" customWidth="1"/>
    <col min="11503" max="11503" width="8" style="2" bestFit="1" customWidth="1"/>
    <col min="11504" max="11504" width="8.7109375" style="2" bestFit="1" customWidth="1"/>
    <col min="11505" max="11505" width="7.85546875" style="2" customWidth="1"/>
    <col min="11506" max="11506" width="8.85546875" style="2" customWidth="1"/>
    <col min="11507" max="11507" width="11.28515625" style="2" customWidth="1"/>
    <col min="11508" max="11508" width="5.28515625" style="2" bestFit="1" customWidth="1"/>
    <col min="11509" max="11750" width="9.140625" style="2"/>
    <col min="11751" max="11751" width="4.5703125" style="2" customWidth="1"/>
    <col min="11752" max="11752" width="7" style="2" customWidth="1"/>
    <col min="11753" max="11753" width="44.5703125" style="2" customWidth="1"/>
    <col min="11754" max="11754" width="8.28515625" style="2" customWidth="1"/>
    <col min="11755" max="11755" width="7.7109375" style="2" customWidth="1"/>
    <col min="11756" max="11756" width="10" style="2" bestFit="1" customWidth="1"/>
    <col min="11757" max="11757" width="8.5703125" style="2" bestFit="1" customWidth="1"/>
    <col min="11758" max="11758" width="8.85546875" style="2" customWidth="1"/>
    <col min="11759" max="11759" width="8" style="2" bestFit="1" customWidth="1"/>
    <col min="11760" max="11760" width="8.7109375" style="2" bestFit="1" customWidth="1"/>
    <col min="11761" max="11761" width="7.85546875" style="2" customWidth="1"/>
    <col min="11762" max="11762" width="8.85546875" style="2" customWidth="1"/>
    <col min="11763" max="11763" width="11.28515625" style="2" customWidth="1"/>
    <col min="11764" max="11764" width="5.28515625" style="2" bestFit="1" customWidth="1"/>
    <col min="11765" max="12006" width="9.140625" style="2"/>
    <col min="12007" max="12007" width="4.5703125" style="2" customWidth="1"/>
    <col min="12008" max="12008" width="7" style="2" customWidth="1"/>
    <col min="12009" max="12009" width="44.5703125" style="2" customWidth="1"/>
    <col min="12010" max="12010" width="8.28515625" style="2" customWidth="1"/>
    <col min="12011" max="12011" width="7.7109375" style="2" customWidth="1"/>
    <col min="12012" max="12012" width="10" style="2" bestFit="1" customWidth="1"/>
    <col min="12013" max="12013" width="8.5703125" style="2" bestFit="1" customWidth="1"/>
    <col min="12014" max="12014" width="8.85546875" style="2" customWidth="1"/>
    <col min="12015" max="12015" width="8" style="2" bestFit="1" customWidth="1"/>
    <col min="12016" max="12016" width="8.7109375" style="2" bestFit="1" customWidth="1"/>
    <col min="12017" max="12017" width="7.85546875" style="2" customWidth="1"/>
    <col min="12018" max="12018" width="8.85546875" style="2" customWidth="1"/>
    <col min="12019" max="12019" width="11.28515625" style="2" customWidth="1"/>
    <col min="12020" max="12020" width="5.28515625" style="2" bestFit="1" customWidth="1"/>
    <col min="12021" max="12262" width="9.140625" style="2"/>
    <col min="12263" max="12263" width="4.5703125" style="2" customWidth="1"/>
    <col min="12264" max="12264" width="7" style="2" customWidth="1"/>
    <col min="12265" max="12265" width="44.5703125" style="2" customWidth="1"/>
    <col min="12266" max="12266" width="8.28515625" style="2" customWidth="1"/>
    <col min="12267" max="12267" width="7.7109375" style="2" customWidth="1"/>
    <col min="12268" max="12268" width="10" style="2" bestFit="1" customWidth="1"/>
    <col min="12269" max="12269" width="8.5703125" style="2" bestFit="1" customWidth="1"/>
    <col min="12270" max="12270" width="8.85546875" style="2" customWidth="1"/>
    <col min="12271" max="12271" width="8" style="2" bestFit="1" customWidth="1"/>
    <col min="12272" max="12272" width="8.7109375" style="2" bestFit="1" customWidth="1"/>
    <col min="12273" max="12273" width="7.85546875" style="2" customWidth="1"/>
    <col min="12274" max="12274" width="8.85546875" style="2" customWidth="1"/>
    <col min="12275" max="12275" width="11.28515625" style="2" customWidth="1"/>
    <col min="12276" max="12276" width="5.28515625" style="2" bestFit="1" customWidth="1"/>
    <col min="12277" max="12518" width="9.140625" style="2"/>
    <col min="12519" max="12519" width="4.5703125" style="2" customWidth="1"/>
    <col min="12520" max="12520" width="7" style="2" customWidth="1"/>
    <col min="12521" max="12521" width="44.5703125" style="2" customWidth="1"/>
    <col min="12522" max="12522" width="8.28515625" style="2" customWidth="1"/>
    <col min="12523" max="12523" width="7.7109375" style="2" customWidth="1"/>
    <col min="12524" max="12524" width="10" style="2" bestFit="1" customWidth="1"/>
    <col min="12525" max="12525" width="8.5703125" style="2" bestFit="1" customWidth="1"/>
    <col min="12526" max="12526" width="8.85546875" style="2" customWidth="1"/>
    <col min="12527" max="12527" width="8" style="2" bestFit="1" customWidth="1"/>
    <col min="12528" max="12528" width="8.7109375" style="2" bestFit="1" customWidth="1"/>
    <col min="12529" max="12529" width="7.85546875" style="2" customWidth="1"/>
    <col min="12530" max="12530" width="8.85546875" style="2" customWidth="1"/>
    <col min="12531" max="12531" width="11.28515625" style="2" customWidth="1"/>
    <col min="12532" max="12532" width="5.28515625" style="2" bestFit="1" customWidth="1"/>
    <col min="12533" max="12774" width="9.140625" style="2"/>
    <col min="12775" max="12775" width="4.5703125" style="2" customWidth="1"/>
    <col min="12776" max="12776" width="7" style="2" customWidth="1"/>
    <col min="12777" max="12777" width="44.5703125" style="2" customWidth="1"/>
    <col min="12778" max="12778" width="8.28515625" style="2" customWidth="1"/>
    <col min="12779" max="12779" width="7.7109375" style="2" customWidth="1"/>
    <col min="12780" max="12780" width="10" style="2" bestFit="1" customWidth="1"/>
    <col min="12781" max="12781" width="8.5703125" style="2" bestFit="1" customWidth="1"/>
    <col min="12782" max="12782" width="8.85546875" style="2" customWidth="1"/>
    <col min="12783" max="12783" width="8" style="2" bestFit="1" customWidth="1"/>
    <col min="12784" max="12784" width="8.7109375" style="2" bestFit="1" customWidth="1"/>
    <col min="12785" max="12785" width="7.85546875" style="2" customWidth="1"/>
    <col min="12786" max="12786" width="8.85546875" style="2" customWidth="1"/>
    <col min="12787" max="12787" width="11.28515625" style="2" customWidth="1"/>
    <col min="12788" max="12788" width="5.28515625" style="2" bestFit="1" customWidth="1"/>
    <col min="12789" max="13030" width="9.140625" style="2"/>
    <col min="13031" max="13031" width="4.5703125" style="2" customWidth="1"/>
    <col min="13032" max="13032" width="7" style="2" customWidth="1"/>
    <col min="13033" max="13033" width="44.5703125" style="2" customWidth="1"/>
    <col min="13034" max="13034" width="8.28515625" style="2" customWidth="1"/>
    <col min="13035" max="13035" width="7.7109375" style="2" customWidth="1"/>
    <col min="13036" max="13036" width="10" style="2" bestFit="1" customWidth="1"/>
    <col min="13037" max="13037" width="8.5703125" style="2" bestFit="1" customWidth="1"/>
    <col min="13038" max="13038" width="8.85546875" style="2" customWidth="1"/>
    <col min="13039" max="13039" width="8" style="2" bestFit="1" customWidth="1"/>
    <col min="13040" max="13040" width="8.7109375" style="2" bestFit="1" customWidth="1"/>
    <col min="13041" max="13041" width="7.85546875" style="2" customWidth="1"/>
    <col min="13042" max="13042" width="8.85546875" style="2" customWidth="1"/>
    <col min="13043" max="13043" width="11.28515625" style="2" customWidth="1"/>
    <col min="13044" max="13044" width="5.28515625" style="2" bestFit="1" customWidth="1"/>
    <col min="13045" max="13286" width="9.140625" style="2"/>
    <col min="13287" max="13287" width="4.5703125" style="2" customWidth="1"/>
    <col min="13288" max="13288" width="7" style="2" customWidth="1"/>
    <col min="13289" max="13289" width="44.5703125" style="2" customWidth="1"/>
    <col min="13290" max="13290" width="8.28515625" style="2" customWidth="1"/>
    <col min="13291" max="13291" width="7.7109375" style="2" customWidth="1"/>
    <col min="13292" max="13292" width="10" style="2" bestFit="1" customWidth="1"/>
    <col min="13293" max="13293" width="8.5703125" style="2" bestFit="1" customWidth="1"/>
    <col min="13294" max="13294" width="8.85546875" style="2" customWidth="1"/>
    <col min="13295" max="13295" width="8" style="2" bestFit="1" customWidth="1"/>
    <col min="13296" max="13296" width="8.7109375" style="2" bestFit="1" customWidth="1"/>
    <col min="13297" max="13297" width="7.85546875" style="2" customWidth="1"/>
    <col min="13298" max="13298" width="8.85546875" style="2" customWidth="1"/>
    <col min="13299" max="13299" width="11.28515625" style="2" customWidth="1"/>
    <col min="13300" max="13300" width="5.28515625" style="2" bestFit="1" customWidth="1"/>
    <col min="13301" max="13542" width="9.140625" style="2"/>
    <col min="13543" max="13543" width="4.5703125" style="2" customWidth="1"/>
    <col min="13544" max="13544" width="7" style="2" customWidth="1"/>
    <col min="13545" max="13545" width="44.5703125" style="2" customWidth="1"/>
    <col min="13546" max="13546" width="8.28515625" style="2" customWidth="1"/>
    <col min="13547" max="13547" width="7.7109375" style="2" customWidth="1"/>
    <col min="13548" max="13548" width="10" style="2" bestFit="1" customWidth="1"/>
    <col min="13549" max="13549" width="8.5703125" style="2" bestFit="1" customWidth="1"/>
    <col min="13550" max="13550" width="8.85546875" style="2" customWidth="1"/>
    <col min="13551" max="13551" width="8" style="2" bestFit="1" customWidth="1"/>
    <col min="13552" max="13552" width="8.7109375" style="2" bestFit="1" customWidth="1"/>
    <col min="13553" max="13553" width="7.85546875" style="2" customWidth="1"/>
    <col min="13554" max="13554" width="8.85546875" style="2" customWidth="1"/>
    <col min="13555" max="13555" width="11.28515625" style="2" customWidth="1"/>
    <col min="13556" max="13556" width="5.28515625" style="2" bestFit="1" customWidth="1"/>
    <col min="13557" max="13798" width="9.140625" style="2"/>
    <col min="13799" max="13799" width="4.5703125" style="2" customWidth="1"/>
    <col min="13800" max="13800" width="7" style="2" customWidth="1"/>
    <col min="13801" max="13801" width="44.5703125" style="2" customWidth="1"/>
    <col min="13802" max="13802" width="8.28515625" style="2" customWidth="1"/>
    <col min="13803" max="13803" width="7.7109375" style="2" customWidth="1"/>
    <col min="13804" max="13804" width="10" style="2" bestFit="1" customWidth="1"/>
    <col min="13805" max="13805" width="8.5703125" style="2" bestFit="1" customWidth="1"/>
    <col min="13806" max="13806" width="8.85546875" style="2" customWidth="1"/>
    <col min="13807" max="13807" width="8" style="2" bestFit="1" customWidth="1"/>
    <col min="13808" max="13808" width="8.7109375" style="2" bestFit="1" customWidth="1"/>
    <col min="13809" max="13809" width="7.85546875" style="2" customWidth="1"/>
    <col min="13810" max="13810" width="8.85546875" style="2" customWidth="1"/>
    <col min="13811" max="13811" width="11.28515625" style="2" customWidth="1"/>
    <col min="13812" max="13812" width="5.28515625" style="2" bestFit="1" customWidth="1"/>
    <col min="13813" max="14054" width="9.140625" style="2"/>
    <col min="14055" max="14055" width="4.5703125" style="2" customWidth="1"/>
    <col min="14056" max="14056" width="7" style="2" customWidth="1"/>
    <col min="14057" max="14057" width="44.5703125" style="2" customWidth="1"/>
    <col min="14058" max="14058" width="8.28515625" style="2" customWidth="1"/>
    <col min="14059" max="14059" width="7.7109375" style="2" customWidth="1"/>
    <col min="14060" max="14060" width="10" style="2" bestFit="1" customWidth="1"/>
    <col min="14061" max="14061" width="8.5703125" style="2" bestFit="1" customWidth="1"/>
    <col min="14062" max="14062" width="8.85546875" style="2" customWidth="1"/>
    <col min="14063" max="14063" width="8" style="2" bestFit="1" customWidth="1"/>
    <col min="14064" max="14064" width="8.7109375" style="2" bestFit="1" customWidth="1"/>
    <col min="14065" max="14065" width="7.85546875" style="2" customWidth="1"/>
    <col min="14066" max="14066" width="8.85546875" style="2" customWidth="1"/>
    <col min="14067" max="14067" width="11.28515625" style="2" customWidth="1"/>
    <col min="14068" max="14068" width="5.28515625" style="2" bestFit="1" customWidth="1"/>
    <col min="14069" max="14310" width="9.140625" style="2"/>
    <col min="14311" max="14311" width="4.5703125" style="2" customWidth="1"/>
    <col min="14312" max="14312" width="7" style="2" customWidth="1"/>
    <col min="14313" max="14313" width="44.5703125" style="2" customWidth="1"/>
    <col min="14314" max="14314" width="8.28515625" style="2" customWidth="1"/>
    <col min="14315" max="14315" width="7.7109375" style="2" customWidth="1"/>
    <col min="14316" max="14316" width="10" style="2" bestFit="1" customWidth="1"/>
    <col min="14317" max="14317" width="8.5703125" style="2" bestFit="1" customWidth="1"/>
    <col min="14318" max="14318" width="8.85546875" style="2" customWidth="1"/>
    <col min="14319" max="14319" width="8" style="2" bestFit="1" customWidth="1"/>
    <col min="14320" max="14320" width="8.7109375" style="2" bestFit="1" customWidth="1"/>
    <col min="14321" max="14321" width="7.85546875" style="2" customWidth="1"/>
    <col min="14322" max="14322" width="8.85546875" style="2" customWidth="1"/>
    <col min="14323" max="14323" width="11.28515625" style="2" customWidth="1"/>
    <col min="14324" max="14324" width="5.28515625" style="2" bestFit="1" customWidth="1"/>
    <col min="14325" max="14566" width="9.140625" style="2"/>
    <col min="14567" max="14567" width="4.5703125" style="2" customWidth="1"/>
    <col min="14568" max="14568" width="7" style="2" customWidth="1"/>
    <col min="14569" max="14569" width="44.5703125" style="2" customWidth="1"/>
    <col min="14570" max="14570" width="8.28515625" style="2" customWidth="1"/>
    <col min="14571" max="14571" width="7.7109375" style="2" customWidth="1"/>
    <col min="14572" max="14572" width="10" style="2" bestFit="1" customWidth="1"/>
    <col min="14573" max="14573" width="8.5703125" style="2" bestFit="1" customWidth="1"/>
    <col min="14574" max="14574" width="8.85546875" style="2" customWidth="1"/>
    <col min="14575" max="14575" width="8" style="2" bestFit="1" customWidth="1"/>
    <col min="14576" max="14576" width="8.7109375" style="2" bestFit="1" customWidth="1"/>
    <col min="14577" max="14577" width="7.85546875" style="2" customWidth="1"/>
    <col min="14578" max="14578" width="8.85546875" style="2" customWidth="1"/>
    <col min="14579" max="14579" width="11.28515625" style="2" customWidth="1"/>
    <col min="14580" max="14580" width="5.28515625" style="2" bestFit="1" customWidth="1"/>
    <col min="14581" max="14822" width="9.140625" style="2"/>
    <col min="14823" max="14823" width="4.5703125" style="2" customWidth="1"/>
    <col min="14824" max="14824" width="7" style="2" customWidth="1"/>
    <col min="14825" max="14825" width="44.5703125" style="2" customWidth="1"/>
    <col min="14826" max="14826" width="8.28515625" style="2" customWidth="1"/>
    <col min="14827" max="14827" width="7.7109375" style="2" customWidth="1"/>
    <col min="14828" max="14828" width="10" style="2" bestFit="1" customWidth="1"/>
    <col min="14829" max="14829" width="8.5703125" style="2" bestFit="1" customWidth="1"/>
    <col min="14830" max="14830" width="8.85546875" style="2" customWidth="1"/>
    <col min="14831" max="14831" width="8" style="2" bestFit="1" customWidth="1"/>
    <col min="14832" max="14832" width="8.7109375" style="2" bestFit="1" customWidth="1"/>
    <col min="14833" max="14833" width="7.85546875" style="2" customWidth="1"/>
    <col min="14834" max="14834" width="8.85546875" style="2" customWidth="1"/>
    <col min="14835" max="14835" width="11.28515625" style="2" customWidth="1"/>
    <col min="14836" max="14836" width="5.28515625" style="2" bestFit="1" customWidth="1"/>
    <col min="14837" max="15078" width="9.140625" style="2"/>
    <col min="15079" max="15079" width="4.5703125" style="2" customWidth="1"/>
    <col min="15080" max="15080" width="7" style="2" customWidth="1"/>
    <col min="15081" max="15081" width="44.5703125" style="2" customWidth="1"/>
    <col min="15082" max="15082" width="8.28515625" style="2" customWidth="1"/>
    <col min="15083" max="15083" width="7.7109375" style="2" customWidth="1"/>
    <col min="15084" max="15084" width="10" style="2" bestFit="1" customWidth="1"/>
    <col min="15085" max="15085" width="8.5703125" style="2" bestFit="1" customWidth="1"/>
    <col min="15086" max="15086" width="8.85546875" style="2" customWidth="1"/>
    <col min="15087" max="15087" width="8" style="2" bestFit="1" customWidth="1"/>
    <col min="15088" max="15088" width="8.7109375" style="2" bestFit="1" customWidth="1"/>
    <col min="15089" max="15089" width="7.85546875" style="2" customWidth="1"/>
    <col min="15090" max="15090" width="8.85546875" style="2" customWidth="1"/>
    <col min="15091" max="15091" width="11.28515625" style="2" customWidth="1"/>
    <col min="15092" max="15092" width="5.28515625" style="2" bestFit="1" customWidth="1"/>
    <col min="15093" max="15334" width="9.140625" style="2"/>
    <col min="15335" max="15335" width="4.5703125" style="2" customWidth="1"/>
    <col min="15336" max="15336" width="7" style="2" customWidth="1"/>
    <col min="15337" max="15337" width="44.5703125" style="2" customWidth="1"/>
    <col min="15338" max="15338" width="8.28515625" style="2" customWidth="1"/>
    <col min="15339" max="15339" width="7.7109375" style="2" customWidth="1"/>
    <col min="15340" max="15340" width="10" style="2" bestFit="1" customWidth="1"/>
    <col min="15341" max="15341" width="8.5703125" style="2" bestFit="1" customWidth="1"/>
    <col min="15342" max="15342" width="8.85546875" style="2" customWidth="1"/>
    <col min="15343" max="15343" width="8" style="2" bestFit="1" customWidth="1"/>
    <col min="15344" max="15344" width="8.7109375" style="2" bestFit="1" customWidth="1"/>
    <col min="15345" max="15345" width="7.85546875" style="2" customWidth="1"/>
    <col min="15346" max="15346" width="8.85546875" style="2" customWidth="1"/>
    <col min="15347" max="15347" width="11.28515625" style="2" customWidth="1"/>
    <col min="15348" max="15348" width="5.28515625" style="2" bestFit="1" customWidth="1"/>
    <col min="15349" max="15590" width="9.140625" style="2"/>
    <col min="15591" max="15591" width="4.5703125" style="2" customWidth="1"/>
    <col min="15592" max="15592" width="7" style="2" customWidth="1"/>
    <col min="15593" max="15593" width="44.5703125" style="2" customWidth="1"/>
    <col min="15594" max="15594" width="8.28515625" style="2" customWidth="1"/>
    <col min="15595" max="15595" width="7.7109375" style="2" customWidth="1"/>
    <col min="15596" max="15596" width="10" style="2" bestFit="1" customWidth="1"/>
    <col min="15597" max="15597" width="8.5703125" style="2" bestFit="1" customWidth="1"/>
    <col min="15598" max="15598" width="8.85546875" style="2" customWidth="1"/>
    <col min="15599" max="15599" width="8" style="2" bestFit="1" customWidth="1"/>
    <col min="15600" max="15600" width="8.7109375" style="2" bestFit="1" customWidth="1"/>
    <col min="15601" max="15601" width="7.85546875" style="2" customWidth="1"/>
    <col min="15602" max="15602" width="8.85546875" style="2" customWidth="1"/>
    <col min="15603" max="15603" width="11.28515625" style="2" customWidth="1"/>
    <col min="15604" max="15604" width="5.28515625" style="2" bestFit="1" customWidth="1"/>
    <col min="15605" max="15846" width="9.140625" style="2"/>
    <col min="15847" max="15847" width="4.5703125" style="2" customWidth="1"/>
    <col min="15848" max="15848" width="7" style="2" customWidth="1"/>
    <col min="15849" max="15849" width="44.5703125" style="2" customWidth="1"/>
    <col min="15850" max="15850" width="8.28515625" style="2" customWidth="1"/>
    <col min="15851" max="15851" width="7.7109375" style="2" customWidth="1"/>
    <col min="15852" max="15852" width="10" style="2" bestFit="1" customWidth="1"/>
    <col min="15853" max="15853" width="8.5703125" style="2" bestFit="1" customWidth="1"/>
    <col min="15854" max="15854" width="8.85546875" style="2" customWidth="1"/>
    <col min="15855" max="15855" width="8" style="2" bestFit="1" customWidth="1"/>
    <col min="15856" max="15856" width="8.7109375" style="2" bestFit="1" customWidth="1"/>
    <col min="15857" max="15857" width="7.85546875" style="2" customWidth="1"/>
    <col min="15858" max="15858" width="8.85546875" style="2" customWidth="1"/>
    <col min="15859" max="15859" width="11.28515625" style="2" customWidth="1"/>
    <col min="15860" max="15860" width="5.28515625" style="2" bestFit="1" customWidth="1"/>
    <col min="15861" max="16102" width="9.140625" style="2"/>
    <col min="16103" max="16103" width="4.5703125" style="2" customWidth="1"/>
    <col min="16104" max="16104" width="7" style="2" customWidth="1"/>
    <col min="16105" max="16105" width="44.5703125" style="2" customWidth="1"/>
    <col min="16106" max="16106" width="8.28515625" style="2" customWidth="1"/>
    <col min="16107" max="16107" width="7.7109375" style="2" customWidth="1"/>
    <col min="16108" max="16108" width="10" style="2" bestFit="1" customWidth="1"/>
    <col min="16109" max="16109" width="8.5703125" style="2" bestFit="1" customWidth="1"/>
    <col min="16110" max="16110" width="8.85546875" style="2" customWidth="1"/>
    <col min="16111" max="16111" width="8" style="2" bestFit="1" customWidth="1"/>
    <col min="16112" max="16112" width="8.7109375" style="2" bestFit="1" customWidth="1"/>
    <col min="16113" max="16113" width="7.85546875" style="2" customWidth="1"/>
    <col min="16114" max="16114" width="8.85546875" style="2" customWidth="1"/>
    <col min="16115" max="16115" width="11.28515625" style="2" customWidth="1"/>
    <col min="16116" max="16116" width="5.28515625" style="2" bestFit="1" customWidth="1"/>
    <col min="16117" max="16384" width="9.140625" style="2"/>
  </cols>
  <sheetData>
    <row r="1" spans="1:13" ht="36" customHeight="1" x14ac:dyDescent="0.3">
      <c r="A1" s="40"/>
      <c r="B1" s="40"/>
      <c r="C1" s="41" t="s">
        <v>190</v>
      </c>
      <c r="D1" s="42"/>
      <c r="E1" s="42"/>
      <c r="F1" s="42"/>
      <c r="G1" s="42"/>
      <c r="H1" s="42"/>
      <c r="I1" s="42"/>
      <c r="J1" s="42"/>
      <c r="K1" s="42"/>
      <c r="L1" s="42"/>
      <c r="M1" s="40"/>
    </row>
    <row r="2" spans="1:13" s="1" customFormat="1" ht="17.25" customHeight="1" x14ac:dyDescent="0.25">
      <c r="A2" s="43" t="s">
        <v>59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1" customFormat="1" ht="16.5" customHeight="1" x14ac:dyDescent="0.25">
      <c r="A3" s="45"/>
      <c r="B3" s="45"/>
      <c r="C3" s="45"/>
      <c r="D3" s="45"/>
      <c r="E3" s="45" t="s">
        <v>0</v>
      </c>
      <c r="F3" s="45"/>
      <c r="G3" s="46"/>
      <c r="H3" s="45" t="s">
        <v>202</v>
      </c>
      <c r="I3" s="45"/>
      <c r="J3" s="45"/>
      <c r="K3" s="45"/>
      <c r="L3" s="47"/>
      <c r="M3" s="47"/>
    </row>
    <row r="4" spans="1:13" s="1" customFormat="1" ht="15.75" x14ac:dyDescent="0.25">
      <c r="A4" s="48"/>
      <c r="B4" s="48"/>
      <c r="C4" s="49"/>
      <c r="D4" s="49"/>
      <c r="E4" s="49"/>
      <c r="F4" s="49"/>
      <c r="G4" s="49"/>
      <c r="H4" s="49"/>
      <c r="I4" s="49"/>
      <c r="J4" s="49"/>
      <c r="K4" s="50"/>
      <c r="L4" s="48"/>
      <c r="M4" s="51"/>
    </row>
    <row r="5" spans="1:13" ht="36.75" customHeight="1" x14ac:dyDescent="0.2">
      <c r="A5" s="52" t="s">
        <v>2</v>
      </c>
      <c r="B5" s="53" t="s">
        <v>203</v>
      </c>
      <c r="C5" s="53" t="s">
        <v>3</v>
      </c>
      <c r="D5" s="53" t="s">
        <v>4</v>
      </c>
      <c r="E5" s="54" t="s">
        <v>5</v>
      </c>
      <c r="F5" s="55"/>
      <c r="G5" s="56" t="s">
        <v>6</v>
      </c>
      <c r="H5" s="57"/>
      <c r="I5" s="58" t="s">
        <v>7</v>
      </c>
      <c r="J5" s="59"/>
      <c r="K5" s="58" t="s">
        <v>8</v>
      </c>
      <c r="L5" s="59"/>
      <c r="M5" s="60" t="s">
        <v>9</v>
      </c>
    </row>
    <row r="6" spans="1:13" ht="27" customHeight="1" x14ac:dyDescent="0.2">
      <c r="A6" s="61"/>
      <c r="B6" s="62"/>
      <c r="C6" s="62"/>
      <c r="D6" s="62"/>
      <c r="E6" s="17" t="s">
        <v>10</v>
      </c>
      <c r="F6" s="17" t="s">
        <v>11</v>
      </c>
      <c r="G6" s="63" t="s">
        <v>12</v>
      </c>
      <c r="H6" s="64" t="s">
        <v>9</v>
      </c>
      <c r="I6" s="65" t="s">
        <v>12</v>
      </c>
      <c r="J6" s="64" t="s">
        <v>9</v>
      </c>
      <c r="K6" s="65" t="s">
        <v>12</v>
      </c>
      <c r="L6" s="64" t="s">
        <v>9</v>
      </c>
      <c r="M6" s="66"/>
    </row>
    <row r="7" spans="1:13" s="3" customFormat="1" ht="15" x14ac:dyDescent="0.25">
      <c r="A7" s="67" t="s">
        <v>13</v>
      </c>
      <c r="B7" s="67">
        <v>2</v>
      </c>
      <c r="C7" s="67">
        <v>3</v>
      </c>
      <c r="D7" s="67">
        <v>4</v>
      </c>
      <c r="E7" s="67">
        <v>5</v>
      </c>
      <c r="F7" s="68">
        <v>6</v>
      </c>
      <c r="G7" s="69" t="s">
        <v>14</v>
      </c>
      <c r="H7" s="70">
        <v>8</v>
      </c>
      <c r="I7" s="68">
        <v>9</v>
      </c>
      <c r="J7" s="70">
        <v>10</v>
      </c>
      <c r="K7" s="68">
        <v>11</v>
      </c>
      <c r="L7" s="70">
        <v>12</v>
      </c>
      <c r="M7" s="70">
        <v>13</v>
      </c>
    </row>
    <row r="8" spans="1:13" s="3" customFormat="1" ht="21" x14ac:dyDescent="0.4">
      <c r="A8" s="67"/>
      <c r="B8" s="67"/>
      <c r="C8" s="71" t="s">
        <v>123</v>
      </c>
      <c r="D8" s="67"/>
      <c r="E8" s="67"/>
      <c r="F8" s="72"/>
      <c r="G8" s="73"/>
      <c r="H8" s="72"/>
      <c r="I8" s="72"/>
      <c r="J8" s="72"/>
      <c r="K8" s="72"/>
      <c r="L8" s="72"/>
      <c r="M8" s="72"/>
    </row>
    <row r="9" spans="1:13" s="4" customFormat="1" ht="27" x14ac:dyDescent="0.2">
      <c r="A9" s="26">
        <v>1</v>
      </c>
      <c r="B9" s="67" t="s">
        <v>60</v>
      </c>
      <c r="C9" s="32" t="s">
        <v>61</v>
      </c>
      <c r="D9" s="36" t="s">
        <v>29</v>
      </c>
      <c r="E9" s="36"/>
      <c r="F9" s="37">
        <v>0.17</v>
      </c>
      <c r="G9" s="21"/>
      <c r="H9" s="22"/>
      <c r="I9" s="22"/>
      <c r="J9" s="22"/>
      <c r="K9" s="22"/>
      <c r="L9" s="22"/>
      <c r="M9" s="22"/>
    </row>
    <row r="10" spans="1:13" s="4" customFormat="1" ht="15" customHeight="1" x14ac:dyDescent="0.2">
      <c r="A10" s="36"/>
      <c r="B10" s="67"/>
      <c r="C10" s="99" t="s">
        <v>17</v>
      </c>
      <c r="D10" s="36" t="s">
        <v>18</v>
      </c>
      <c r="E10" s="36">
        <v>12.3</v>
      </c>
      <c r="F10" s="22">
        <f>F9*E10</f>
        <v>2.0910000000000002</v>
      </c>
      <c r="G10" s="21"/>
      <c r="H10" s="22"/>
      <c r="I10" s="22"/>
      <c r="J10" s="22"/>
      <c r="K10" s="22"/>
      <c r="L10" s="22"/>
      <c r="M10" s="22"/>
    </row>
    <row r="11" spans="1:13" s="4" customFormat="1" ht="13.5" x14ac:dyDescent="0.2">
      <c r="A11" s="36"/>
      <c r="B11" s="67"/>
      <c r="C11" s="99" t="s">
        <v>21</v>
      </c>
      <c r="D11" s="36" t="s">
        <v>1</v>
      </c>
      <c r="E11" s="36">
        <v>1.4</v>
      </c>
      <c r="F11" s="22">
        <f>F9*E11</f>
        <v>0.23799999999999999</v>
      </c>
      <c r="G11" s="21"/>
      <c r="H11" s="22"/>
      <c r="I11" s="22"/>
      <c r="J11" s="22"/>
      <c r="K11" s="22"/>
      <c r="L11" s="22"/>
      <c r="M11" s="22"/>
    </row>
    <row r="12" spans="1:13" s="4" customFormat="1" ht="13.5" x14ac:dyDescent="0.2">
      <c r="A12" s="36"/>
      <c r="B12" s="67"/>
      <c r="C12" s="99" t="s">
        <v>22</v>
      </c>
      <c r="D12" s="36"/>
      <c r="E12" s="36"/>
      <c r="F12" s="22">
        <f>E12*2353</f>
        <v>0</v>
      </c>
      <c r="G12" s="21"/>
      <c r="H12" s="22"/>
      <c r="I12" s="22"/>
      <c r="J12" s="22"/>
      <c r="K12" s="22"/>
      <c r="L12" s="22"/>
      <c r="M12" s="22"/>
    </row>
    <row r="13" spans="1:13" s="4" customFormat="1" ht="13.5" x14ac:dyDescent="0.2">
      <c r="A13" s="36"/>
      <c r="B13" s="67"/>
      <c r="C13" s="32" t="s">
        <v>204</v>
      </c>
      <c r="D13" s="36" t="s">
        <v>29</v>
      </c>
      <c r="E13" s="36">
        <v>1</v>
      </c>
      <c r="F13" s="22">
        <f>F9*E13</f>
        <v>0.17</v>
      </c>
      <c r="G13" s="21"/>
      <c r="H13" s="22"/>
      <c r="I13" s="22"/>
      <c r="J13" s="22"/>
      <c r="K13" s="22"/>
      <c r="L13" s="22"/>
      <c r="M13" s="22"/>
    </row>
    <row r="14" spans="1:13" s="4" customFormat="1" ht="13.5" x14ac:dyDescent="0.2">
      <c r="A14" s="36"/>
      <c r="B14" s="67"/>
      <c r="C14" s="99" t="s">
        <v>48</v>
      </c>
      <c r="D14" s="36" t="s">
        <v>1</v>
      </c>
      <c r="E14" s="36">
        <v>7.15</v>
      </c>
      <c r="F14" s="22">
        <f>F9*E14</f>
        <v>1.2155000000000002</v>
      </c>
      <c r="G14" s="21"/>
      <c r="H14" s="22"/>
      <c r="I14" s="22"/>
      <c r="J14" s="22"/>
      <c r="K14" s="22"/>
      <c r="L14" s="22"/>
      <c r="M14" s="22"/>
    </row>
    <row r="15" spans="1:13" s="4" customFormat="1" ht="27" x14ac:dyDescent="0.2">
      <c r="A15" s="26">
        <v>2</v>
      </c>
      <c r="B15" s="67" t="s">
        <v>62</v>
      </c>
      <c r="C15" s="32" t="s">
        <v>66</v>
      </c>
      <c r="D15" s="36" t="s">
        <v>16</v>
      </c>
      <c r="E15" s="36"/>
      <c r="F15" s="37">
        <v>1.6</v>
      </c>
      <c r="G15" s="21"/>
      <c r="H15" s="22"/>
      <c r="I15" s="22"/>
      <c r="J15" s="22"/>
      <c r="K15" s="22"/>
      <c r="L15" s="22"/>
      <c r="M15" s="22"/>
    </row>
    <row r="16" spans="1:13" s="4" customFormat="1" ht="16.5" customHeight="1" x14ac:dyDescent="0.2">
      <c r="A16" s="36"/>
      <c r="B16" s="67"/>
      <c r="C16" s="99" t="s">
        <v>17</v>
      </c>
      <c r="D16" s="36" t="s">
        <v>18</v>
      </c>
      <c r="E16" s="36">
        <v>14.6</v>
      </c>
      <c r="F16" s="22">
        <f>F15*E16</f>
        <v>23.36</v>
      </c>
      <c r="G16" s="21"/>
      <c r="H16" s="22"/>
      <c r="I16" s="22"/>
      <c r="J16" s="22"/>
      <c r="K16" s="22"/>
      <c r="L16" s="22"/>
      <c r="M16" s="22"/>
    </row>
    <row r="17" spans="1:13" s="4" customFormat="1" ht="13.5" x14ac:dyDescent="0.2">
      <c r="A17" s="36"/>
      <c r="B17" s="67"/>
      <c r="C17" s="99" t="s">
        <v>21</v>
      </c>
      <c r="D17" s="36" t="s">
        <v>1</v>
      </c>
      <c r="E17" s="36">
        <v>0.93</v>
      </c>
      <c r="F17" s="22">
        <f>F15*E17</f>
        <v>1.4880000000000002</v>
      </c>
      <c r="G17" s="21"/>
      <c r="H17" s="22"/>
      <c r="I17" s="22"/>
      <c r="J17" s="22"/>
      <c r="K17" s="22"/>
      <c r="L17" s="22"/>
      <c r="M17" s="22"/>
    </row>
    <row r="18" spans="1:13" s="4" customFormat="1" ht="13.5" x14ac:dyDescent="0.2">
      <c r="A18" s="36"/>
      <c r="B18" s="67"/>
      <c r="C18" s="99" t="s">
        <v>22</v>
      </c>
      <c r="D18" s="36"/>
      <c r="E18" s="36"/>
      <c r="F18" s="22">
        <f>E18*2353</f>
        <v>0</v>
      </c>
      <c r="G18" s="21"/>
      <c r="H18" s="22"/>
      <c r="I18" s="22"/>
      <c r="J18" s="22"/>
      <c r="K18" s="22"/>
      <c r="L18" s="22"/>
      <c r="M18" s="22"/>
    </row>
    <row r="19" spans="1:13" s="4" customFormat="1" ht="13.5" x14ac:dyDescent="0.2">
      <c r="A19" s="36"/>
      <c r="B19" s="67"/>
      <c r="C19" s="99" t="s">
        <v>63</v>
      </c>
      <c r="D19" s="36" t="s">
        <v>16</v>
      </c>
      <c r="E19" s="36">
        <v>1.0149999999999999</v>
      </c>
      <c r="F19" s="22">
        <f>F15*E19</f>
        <v>1.6239999999999999</v>
      </c>
      <c r="G19" s="21"/>
      <c r="H19" s="22"/>
      <c r="I19" s="22"/>
      <c r="J19" s="22"/>
      <c r="K19" s="22"/>
      <c r="L19" s="22"/>
      <c r="M19" s="22"/>
    </row>
    <row r="20" spans="1:13" s="4" customFormat="1" ht="13.5" x14ac:dyDescent="0.2">
      <c r="A20" s="36"/>
      <c r="B20" s="67"/>
      <c r="C20" s="32" t="s">
        <v>169</v>
      </c>
      <c r="D20" s="33" t="s">
        <v>39</v>
      </c>
      <c r="E20" s="36"/>
      <c r="F20" s="23">
        <v>1.04</v>
      </c>
      <c r="G20" s="21"/>
      <c r="H20" s="22"/>
      <c r="I20" s="22"/>
      <c r="J20" s="22"/>
      <c r="K20" s="22"/>
      <c r="L20" s="22"/>
      <c r="M20" s="22"/>
    </row>
    <row r="21" spans="1:13" s="4" customFormat="1" ht="13.5" x14ac:dyDescent="0.2">
      <c r="A21" s="36"/>
      <c r="B21" s="67"/>
      <c r="C21" s="32" t="s">
        <v>170</v>
      </c>
      <c r="D21" s="33" t="s">
        <v>105</v>
      </c>
      <c r="E21" s="36"/>
      <c r="F21" s="23">
        <v>0.27</v>
      </c>
      <c r="G21" s="21"/>
      <c r="H21" s="22"/>
      <c r="I21" s="22"/>
      <c r="J21" s="22"/>
      <c r="K21" s="22"/>
      <c r="L21" s="22"/>
      <c r="M21" s="22"/>
    </row>
    <row r="22" spans="1:13" s="4" customFormat="1" ht="13.5" x14ac:dyDescent="0.2">
      <c r="A22" s="36"/>
      <c r="B22" s="67"/>
      <c r="C22" s="32" t="s">
        <v>171</v>
      </c>
      <c r="D22" s="33" t="s">
        <v>39</v>
      </c>
      <c r="E22" s="36"/>
      <c r="F22" s="23">
        <v>3</v>
      </c>
      <c r="G22" s="21"/>
      <c r="H22" s="22"/>
      <c r="I22" s="22"/>
      <c r="J22" s="22"/>
      <c r="K22" s="22"/>
      <c r="L22" s="22"/>
      <c r="M22" s="22"/>
    </row>
    <row r="23" spans="1:13" s="4" customFormat="1" ht="13.5" x14ac:dyDescent="0.2">
      <c r="A23" s="36"/>
      <c r="B23" s="67"/>
      <c r="C23" s="99" t="s">
        <v>48</v>
      </c>
      <c r="D23" s="36" t="s">
        <v>1</v>
      </c>
      <c r="E23" s="36">
        <v>2.96</v>
      </c>
      <c r="F23" s="22">
        <f>F15*E23</f>
        <v>4.7359999999999998</v>
      </c>
      <c r="G23" s="21"/>
      <c r="H23" s="22"/>
      <c r="I23" s="22"/>
      <c r="J23" s="22"/>
      <c r="K23" s="22"/>
      <c r="L23" s="22"/>
      <c r="M23" s="22"/>
    </row>
    <row r="24" spans="1:13" s="4" customFormat="1" ht="13.5" x14ac:dyDescent="0.2">
      <c r="A24" s="26">
        <v>3</v>
      </c>
      <c r="B24" s="67" t="s">
        <v>70</v>
      </c>
      <c r="C24" s="80" t="s">
        <v>73</v>
      </c>
      <c r="D24" s="36" t="s">
        <v>29</v>
      </c>
      <c r="E24" s="36"/>
      <c r="F24" s="107">
        <v>0.01</v>
      </c>
      <c r="G24" s="21"/>
      <c r="H24" s="22"/>
      <c r="I24" s="22"/>
      <c r="J24" s="22"/>
      <c r="K24" s="22"/>
      <c r="L24" s="22"/>
      <c r="M24" s="22"/>
    </row>
    <row r="25" spans="1:13" s="4" customFormat="1" ht="15" customHeight="1" x14ac:dyDescent="0.2">
      <c r="A25" s="36"/>
      <c r="B25" s="67"/>
      <c r="C25" s="99" t="s">
        <v>17</v>
      </c>
      <c r="D25" s="36" t="s">
        <v>18</v>
      </c>
      <c r="E25" s="36">
        <v>37.4</v>
      </c>
      <c r="F25" s="22">
        <f>F24*E25</f>
        <v>0.374</v>
      </c>
      <c r="G25" s="21"/>
      <c r="H25" s="22"/>
      <c r="I25" s="22"/>
      <c r="J25" s="22"/>
      <c r="K25" s="22"/>
      <c r="L25" s="22"/>
      <c r="M25" s="22"/>
    </row>
    <row r="26" spans="1:13" s="4" customFormat="1" ht="13.5" x14ac:dyDescent="0.2">
      <c r="A26" s="36"/>
      <c r="B26" s="67"/>
      <c r="C26" s="99" t="s">
        <v>21</v>
      </c>
      <c r="D26" s="36" t="s">
        <v>1</v>
      </c>
      <c r="E26" s="36">
        <v>6.3200000000000006E-2</v>
      </c>
      <c r="F26" s="22">
        <f>F24*E26</f>
        <v>6.3200000000000007E-4</v>
      </c>
      <c r="G26" s="21"/>
      <c r="H26" s="22"/>
      <c r="I26" s="22"/>
      <c r="J26" s="22"/>
      <c r="K26" s="22"/>
      <c r="L26" s="22"/>
      <c r="M26" s="22"/>
    </row>
    <row r="27" spans="1:13" s="4" customFormat="1" ht="13.5" x14ac:dyDescent="0.2">
      <c r="A27" s="36"/>
      <c r="B27" s="67"/>
      <c r="C27" s="99" t="s">
        <v>22</v>
      </c>
      <c r="D27" s="36"/>
      <c r="E27" s="36"/>
      <c r="F27" s="22">
        <f>E27*2353</f>
        <v>0</v>
      </c>
      <c r="G27" s="21"/>
      <c r="H27" s="22"/>
      <c r="I27" s="22"/>
      <c r="J27" s="22"/>
      <c r="K27" s="22"/>
      <c r="L27" s="22"/>
      <c r="M27" s="22"/>
    </row>
    <row r="28" spans="1:13" s="4" customFormat="1" ht="13.5" x14ac:dyDescent="0.2">
      <c r="A28" s="36"/>
      <c r="B28" s="67"/>
      <c r="C28" s="99" t="s">
        <v>71</v>
      </c>
      <c r="D28" s="36" t="s">
        <v>16</v>
      </c>
      <c r="E28" s="36">
        <v>0.75</v>
      </c>
      <c r="F28" s="22">
        <f>F24*E28</f>
        <v>7.4999999999999997E-3</v>
      </c>
      <c r="G28" s="73"/>
      <c r="H28" s="22"/>
      <c r="I28" s="22"/>
      <c r="J28" s="22"/>
      <c r="K28" s="22"/>
      <c r="L28" s="22"/>
      <c r="M28" s="22"/>
    </row>
    <row r="29" spans="1:13" s="4" customFormat="1" ht="13.5" x14ac:dyDescent="0.2">
      <c r="A29" s="36"/>
      <c r="B29" s="67"/>
      <c r="C29" s="32" t="s">
        <v>68</v>
      </c>
      <c r="D29" s="33" t="s">
        <v>67</v>
      </c>
      <c r="E29" s="36"/>
      <c r="F29" s="23">
        <v>1.1499999999999999</v>
      </c>
      <c r="G29" s="73"/>
      <c r="H29" s="22"/>
      <c r="I29" s="22"/>
      <c r="J29" s="22"/>
      <c r="K29" s="22"/>
      <c r="L29" s="22"/>
      <c r="M29" s="22"/>
    </row>
    <row r="30" spans="1:13" s="4" customFormat="1" ht="27" x14ac:dyDescent="0.2">
      <c r="A30" s="36"/>
      <c r="B30" s="67"/>
      <c r="C30" s="32" t="s">
        <v>168</v>
      </c>
      <c r="D30" s="33" t="s">
        <v>69</v>
      </c>
      <c r="E30" s="36"/>
      <c r="F30" s="23">
        <v>0.15</v>
      </c>
      <c r="G30" s="73"/>
      <c r="H30" s="22"/>
      <c r="I30" s="22"/>
      <c r="J30" s="22"/>
      <c r="K30" s="22"/>
      <c r="L30" s="22"/>
      <c r="M30" s="22"/>
    </row>
    <row r="31" spans="1:13" s="3" customFormat="1" ht="15" x14ac:dyDescent="0.25">
      <c r="A31" s="67"/>
      <c r="B31" s="67"/>
      <c r="C31" s="32" t="s">
        <v>65</v>
      </c>
      <c r="D31" s="33" t="s">
        <v>55</v>
      </c>
      <c r="E31" s="126"/>
      <c r="F31" s="127">
        <v>1</v>
      </c>
      <c r="G31" s="73"/>
      <c r="H31" s="22"/>
      <c r="I31" s="22"/>
      <c r="J31" s="22"/>
      <c r="K31" s="22"/>
      <c r="L31" s="22"/>
      <c r="M31" s="22"/>
    </row>
    <row r="32" spans="1:13" s="3" customFormat="1" ht="15" x14ac:dyDescent="0.25">
      <c r="A32" s="67"/>
      <c r="B32" s="67"/>
      <c r="C32" s="32" t="s">
        <v>204</v>
      </c>
      <c r="D32" s="33" t="s">
        <v>64</v>
      </c>
      <c r="E32" s="19"/>
      <c r="F32" s="127">
        <v>5.0000000000000001E-3</v>
      </c>
      <c r="G32" s="21"/>
      <c r="H32" s="22"/>
      <c r="I32" s="72"/>
      <c r="J32" s="72"/>
      <c r="K32" s="72"/>
      <c r="L32" s="72"/>
      <c r="M32" s="22"/>
    </row>
    <row r="33" spans="1:14" s="3" customFormat="1" ht="15" x14ac:dyDescent="0.25">
      <c r="A33" s="67"/>
      <c r="B33" s="67"/>
      <c r="C33" s="32" t="s">
        <v>172</v>
      </c>
      <c r="D33" s="33" t="s">
        <v>173</v>
      </c>
      <c r="E33" s="126"/>
      <c r="F33" s="127">
        <v>0.5</v>
      </c>
      <c r="G33" s="73"/>
      <c r="H33" s="22"/>
      <c r="I33" s="22"/>
      <c r="J33" s="22"/>
      <c r="K33" s="22"/>
      <c r="L33" s="22"/>
      <c r="M33" s="22"/>
    </row>
    <row r="34" spans="1:14" s="4" customFormat="1" ht="13.5" x14ac:dyDescent="0.2">
      <c r="A34" s="36"/>
      <c r="B34" s="67"/>
      <c r="C34" s="99" t="s">
        <v>48</v>
      </c>
      <c r="D34" s="36" t="s">
        <v>1</v>
      </c>
      <c r="E34" s="36">
        <v>7.63</v>
      </c>
      <c r="F34" s="22">
        <f>F24*E34</f>
        <v>7.6300000000000007E-2</v>
      </c>
      <c r="G34" s="21"/>
      <c r="H34" s="22"/>
      <c r="I34" s="22"/>
      <c r="J34" s="22"/>
      <c r="K34" s="22"/>
      <c r="L34" s="22"/>
      <c r="M34" s="22"/>
    </row>
    <row r="35" spans="1:14" s="11" customFormat="1" ht="14.25" x14ac:dyDescent="0.2">
      <c r="A35" s="74">
        <v>4</v>
      </c>
      <c r="B35" s="97" t="s">
        <v>72</v>
      </c>
      <c r="C35" s="32" t="s">
        <v>76</v>
      </c>
      <c r="D35" s="36" t="s">
        <v>43</v>
      </c>
      <c r="E35" s="36"/>
      <c r="F35" s="23">
        <v>0.5</v>
      </c>
      <c r="G35" s="21"/>
      <c r="H35" s="22"/>
      <c r="I35" s="22"/>
      <c r="J35" s="22"/>
      <c r="K35" s="22"/>
      <c r="L35" s="22"/>
      <c r="M35" s="22"/>
      <c r="N35" s="5"/>
    </row>
    <row r="36" spans="1:14" s="11" customFormat="1" ht="16.5" customHeight="1" x14ac:dyDescent="0.2">
      <c r="A36" s="98"/>
      <c r="B36" s="98"/>
      <c r="C36" s="99" t="s">
        <v>44</v>
      </c>
      <c r="D36" s="36" t="s">
        <v>18</v>
      </c>
      <c r="E36" s="36">
        <v>0.35299999999999998</v>
      </c>
      <c r="F36" s="22">
        <f>F35*E36</f>
        <v>0.17649999999999999</v>
      </c>
      <c r="G36" s="21"/>
      <c r="H36" s="22"/>
      <c r="I36" s="22"/>
      <c r="J36" s="22"/>
      <c r="K36" s="22"/>
      <c r="L36" s="22"/>
      <c r="M36" s="22"/>
      <c r="N36" s="5"/>
    </row>
    <row r="37" spans="1:14" s="11" customFormat="1" ht="16.5" customHeight="1" x14ac:dyDescent="0.2">
      <c r="A37" s="98"/>
      <c r="B37" s="98"/>
      <c r="C37" s="99" t="s">
        <v>45</v>
      </c>
      <c r="D37" s="36" t="s">
        <v>1</v>
      </c>
      <c r="E37" s="36">
        <v>3.5099999999999999E-2</v>
      </c>
      <c r="F37" s="22">
        <f>F36*E37</f>
        <v>6.1951499999999991E-3</v>
      </c>
      <c r="G37" s="21"/>
      <c r="H37" s="22"/>
      <c r="I37" s="22"/>
      <c r="J37" s="22"/>
      <c r="K37" s="22"/>
      <c r="L37" s="22"/>
      <c r="M37" s="22"/>
      <c r="N37" s="5"/>
    </row>
    <row r="38" spans="1:14" s="11" customFormat="1" ht="13.5" customHeight="1" x14ac:dyDescent="0.2">
      <c r="A38" s="98"/>
      <c r="B38" s="98"/>
      <c r="C38" s="99" t="s">
        <v>6</v>
      </c>
      <c r="D38" s="36"/>
      <c r="E38" s="36"/>
      <c r="F38" s="22">
        <f>F37*E38</f>
        <v>0</v>
      </c>
      <c r="G38" s="21"/>
      <c r="H38" s="22"/>
      <c r="I38" s="22"/>
      <c r="J38" s="22"/>
      <c r="K38" s="22"/>
      <c r="L38" s="22"/>
      <c r="M38" s="22"/>
      <c r="N38" s="5"/>
    </row>
    <row r="39" spans="1:14" s="11" customFormat="1" ht="16.5" customHeight="1" x14ac:dyDescent="0.2">
      <c r="A39" s="98"/>
      <c r="B39" s="98"/>
      <c r="C39" s="35" t="s">
        <v>77</v>
      </c>
      <c r="D39" s="36" t="s">
        <v>43</v>
      </c>
      <c r="E39" s="36">
        <v>1</v>
      </c>
      <c r="F39" s="22">
        <f>F35*E39</f>
        <v>0.5</v>
      </c>
      <c r="G39" s="21"/>
      <c r="H39" s="22"/>
      <c r="I39" s="22"/>
      <c r="J39" s="22"/>
      <c r="K39" s="22"/>
      <c r="L39" s="22"/>
      <c r="M39" s="22"/>
      <c r="N39" s="5"/>
    </row>
    <row r="40" spans="1:14" s="11" customFormat="1" ht="16.5" customHeight="1" x14ac:dyDescent="0.2">
      <c r="A40" s="98"/>
      <c r="B40" s="98"/>
      <c r="C40" s="99" t="s">
        <v>46</v>
      </c>
      <c r="D40" s="36" t="s">
        <v>1</v>
      </c>
      <c r="E40" s="36">
        <v>5.9299999999999999E-2</v>
      </c>
      <c r="F40" s="22">
        <f>F35*E40</f>
        <v>2.9649999999999999E-2</v>
      </c>
      <c r="G40" s="21"/>
      <c r="H40" s="22"/>
      <c r="I40" s="22"/>
      <c r="J40" s="22"/>
      <c r="K40" s="22"/>
      <c r="L40" s="22"/>
      <c r="M40" s="22"/>
      <c r="N40" s="5"/>
    </row>
    <row r="41" spans="1:14" s="13" customFormat="1" ht="16.5" customHeight="1" x14ac:dyDescent="0.25">
      <c r="A41" s="26">
        <v>5</v>
      </c>
      <c r="B41" s="101" t="s">
        <v>53</v>
      </c>
      <c r="C41" s="100" t="s">
        <v>74</v>
      </c>
      <c r="D41" s="36" t="s">
        <v>40</v>
      </c>
      <c r="E41" s="17"/>
      <c r="F41" s="23">
        <v>1</v>
      </c>
      <c r="G41" s="21"/>
      <c r="H41" s="22"/>
      <c r="I41" s="22"/>
      <c r="J41" s="22"/>
      <c r="K41" s="22"/>
      <c r="L41" s="22"/>
      <c r="M41" s="22"/>
    </row>
    <row r="42" spans="1:14" s="13" customFormat="1" ht="13.5" customHeight="1" x14ac:dyDescent="0.25">
      <c r="A42" s="36"/>
      <c r="B42" s="101"/>
      <c r="C42" s="35" t="s">
        <v>33</v>
      </c>
      <c r="D42" s="36" t="s">
        <v>18</v>
      </c>
      <c r="E42" s="17">
        <v>2.29</v>
      </c>
      <c r="F42" s="22">
        <f>F41*E42</f>
        <v>2.29</v>
      </c>
      <c r="G42" s="21"/>
      <c r="H42" s="102"/>
      <c r="I42" s="22"/>
      <c r="J42" s="22"/>
      <c r="K42" s="22"/>
      <c r="L42" s="22"/>
      <c r="M42" s="22"/>
    </row>
    <row r="43" spans="1:14" s="13" customFormat="1" ht="15.75" customHeight="1" x14ac:dyDescent="0.25">
      <c r="A43" s="36"/>
      <c r="B43" s="76"/>
      <c r="C43" s="35" t="s">
        <v>54</v>
      </c>
      <c r="D43" s="36" t="s">
        <v>1</v>
      </c>
      <c r="E43" s="17">
        <v>0.09</v>
      </c>
      <c r="F43" s="22">
        <f>F41*E43</f>
        <v>0.09</v>
      </c>
      <c r="G43" s="21"/>
      <c r="H43" s="22"/>
      <c r="I43" s="22"/>
      <c r="J43" s="22"/>
      <c r="K43" s="22"/>
      <c r="L43" s="22"/>
      <c r="M43" s="22"/>
    </row>
    <row r="44" spans="1:14" s="13" customFormat="1" ht="13.5" customHeight="1" x14ac:dyDescent="0.25">
      <c r="A44" s="36"/>
      <c r="B44" s="76"/>
      <c r="C44" s="35" t="s">
        <v>22</v>
      </c>
      <c r="D44" s="36"/>
      <c r="E44" s="17"/>
      <c r="F44" s="22"/>
      <c r="G44" s="21"/>
      <c r="H44" s="22"/>
      <c r="I44" s="22"/>
      <c r="J44" s="22"/>
      <c r="K44" s="22"/>
      <c r="L44" s="22"/>
      <c r="M44" s="22"/>
    </row>
    <row r="45" spans="1:14" s="13" customFormat="1" ht="13.5" customHeight="1" x14ac:dyDescent="0.25">
      <c r="A45" s="36"/>
      <c r="B45" s="76"/>
      <c r="C45" s="35" t="s">
        <v>78</v>
      </c>
      <c r="D45" s="36" t="s">
        <v>40</v>
      </c>
      <c r="E45" s="17">
        <v>1</v>
      </c>
      <c r="F45" s="22">
        <f>F41*E45</f>
        <v>1</v>
      </c>
      <c r="G45" s="21"/>
      <c r="H45" s="22"/>
      <c r="I45" s="22"/>
      <c r="J45" s="22"/>
      <c r="K45" s="22"/>
      <c r="L45" s="22"/>
      <c r="M45" s="22"/>
    </row>
    <row r="46" spans="1:14" s="13" customFormat="1" ht="13.5" customHeight="1" x14ac:dyDescent="0.25">
      <c r="A46" s="36"/>
      <c r="B46" s="76"/>
      <c r="C46" s="35" t="s">
        <v>48</v>
      </c>
      <c r="D46" s="36" t="s">
        <v>1</v>
      </c>
      <c r="E46" s="17">
        <v>0.68</v>
      </c>
      <c r="F46" s="22">
        <f>F41*E46</f>
        <v>0.68</v>
      </c>
      <c r="G46" s="21"/>
      <c r="H46" s="22"/>
      <c r="I46" s="22"/>
      <c r="J46" s="22"/>
      <c r="K46" s="22"/>
      <c r="L46" s="22"/>
      <c r="M46" s="22"/>
    </row>
    <row r="47" spans="1:14" s="4" customFormat="1" ht="40.5" x14ac:dyDescent="0.2">
      <c r="A47" s="26">
        <v>6</v>
      </c>
      <c r="B47" s="67" t="s">
        <v>15</v>
      </c>
      <c r="C47" s="80" t="s">
        <v>75</v>
      </c>
      <c r="D47" s="36" t="s">
        <v>16</v>
      </c>
      <c r="E47" s="36"/>
      <c r="F47" s="128">
        <f>560*0.3*0.7</f>
        <v>117.6</v>
      </c>
      <c r="G47" s="21"/>
      <c r="H47" s="22"/>
      <c r="I47" s="22"/>
      <c r="J47" s="22"/>
      <c r="K47" s="22"/>
      <c r="L47" s="22"/>
      <c r="M47" s="22"/>
    </row>
    <row r="48" spans="1:14" s="4" customFormat="1" ht="15.75" customHeight="1" x14ac:dyDescent="0.2">
      <c r="A48" s="36"/>
      <c r="B48" s="67"/>
      <c r="C48" s="35" t="s">
        <v>17</v>
      </c>
      <c r="D48" s="36" t="s">
        <v>18</v>
      </c>
      <c r="E48" s="36">
        <v>1.55E-2</v>
      </c>
      <c r="F48" s="22">
        <f>F47*E48</f>
        <v>1.8228</v>
      </c>
      <c r="G48" s="21"/>
      <c r="H48" s="22"/>
      <c r="I48" s="22"/>
      <c r="J48" s="22"/>
      <c r="K48" s="22"/>
      <c r="L48" s="22"/>
      <c r="M48" s="22"/>
    </row>
    <row r="49" spans="1:13" s="4" customFormat="1" ht="27.75" customHeight="1" x14ac:dyDescent="0.2">
      <c r="A49" s="36"/>
      <c r="B49" s="67"/>
      <c r="C49" s="35" t="s">
        <v>19</v>
      </c>
      <c r="D49" s="36" t="s">
        <v>20</v>
      </c>
      <c r="E49" s="36">
        <v>3.4700000000000002E-2</v>
      </c>
      <c r="F49" s="22">
        <f>F47*E49</f>
        <v>4.0807200000000003</v>
      </c>
      <c r="G49" s="21"/>
      <c r="H49" s="22"/>
      <c r="I49" s="22"/>
      <c r="J49" s="22"/>
      <c r="K49" s="22"/>
      <c r="L49" s="22"/>
      <c r="M49" s="22"/>
    </row>
    <row r="50" spans="1:13" s="4" customFormat="1" ht="13.5" x14ac:dyDescent="0.2">
      <c r="A50" s="36"/>
      <c r="B50" s="67"/>
      <c r="C50" s="35" t="s">
        <v>21</v>
      </c>
      <c r="D50" s="36" t="s">
        <v>1</v>
      </c>
      <c r="E50" s="36">
        <v>2.0999999999999999E-3</v>
      </c>
      <c r="F50" s="22">
        <f>F47*E50</f>
        <v>0.24695999999999999</v>
      </c>
      <c r="G50" s="21"/>
      <c r="H50" s="22"/>
      <c r="I50" s="22"/>
      <c r="J50" s="22"/>
      <c r="K50" s="22"/>
      <c r="L50" s="22"/>
      <c r="M50" s="22"/>
    </row>
    <row r="51" spans="1:13" s="4" customFormat="1" ht="13.5" x14ac:dyDescent="0.2">
      <c r="A51" s="36"/>
      <c r="B51" s="67"/>
      <c r="C51" s="35" t="s">
        <v>22</v>
      </c>
      <c r="D51" s="36"/>
      <c r="E51" s="129"/>
      <c r="F51" s="22"/>
      <c r="G51" s="21"/>
      <c r="H51" s="22"/>
      <c r="I51" s="22"/>
      <c r="J51" s="22"/>
      <c r="K51" s="22"/>
      <c r="L51" s="22"/>
      <c r="M51" s="22"/>
    </row>
    <row r="52" spans="1:13" s="4" customFormat="1" ht="13.5" customHeight="1" x14ac:dyDescent="0.2">
      <c r="A52" s="36"/>
      <c r="B52" s="67"/>
      <c r="C52" s="35" t="s">
        <v>23</v>
      </c>
      <c r="D52" s="36" t="s">
        <v>16</v>
      </c>
      <c r="E52" s="129">
        <v>4.0000000000000003E-5</v>
      </c>
      <c r="F52" s="22">
        <f>F47*E52</f>
        <v>4.7039999999999998E-3</v>
      </c>
      <c r="G52" s="21"/>
      <c r="H52" s="22"/>
      <c r="I52" s="22"/>
      <c r="J52" s="22"/>
      <c r="K52" s="22"/>
      <c r="L52" s="22"/>
      <c r="M52" s="22"/>
    </row>
    <row r="53" spans="1:13" customFormat="1" ht="27" x14ac:dyDescent="0.25">
      <c r="A53" s="130">
        <v>7</v>
      </c>
      <c r="B53" s="131" t="s">
        <v>51</v>
      </c>
      <c r="C53" s="32" t="s">
        <v>79</v>
      </c>
      <c r="D53" s="36" t="s">
        <v>50</v>
      </c>
      <c r="E53" s="132"/>
      <c r="F53" s="23">
        <v>560</v>
      </c>
      <c r="G53" s="133"/>
      <c r="H53" s="134"/>
      <c r="I53" s="134"/>
      <c r="J53" s="134"/>
      <c r="K53" s="134"/>
      <c r="L53" s="134"/>
      <c r="M53" s="134"/>
    </row>
    <row r="54" spans="1:13" customFormat="1" ht="16.5" customHeight="1" x14ac:dyDescent="0.25">
      <c r="A54" s="135"/>
      <c r="B54" s="135"/>
      <c r="C54" s="99" t="s">
        <v>44</v>
      </c>
      <c r="D54" s="36" t="s">
        <v>18</v>
      </c>
      <c r="E54" s="132">
        <v>0.11899999999999999</v>
      </c>
      <c r="F54" s="22">
        <f>F53*E54</f>
        <v>66.64</v>
      </c>
      <c r="G54" s="133"/>
      <c r="H54" s="134"/>
      <c r="I54" s="22"/>
      <c r="J54" s="22"/>
      <c r="K54" s="22"/>
      <c r="L54" s="22"/>
      <c r="M54" s="22"/>
    </row>
    <row r="55" spans="1:13" customFormat="1" ht="15" x14ac:dyDescent="0.25">
      <c r="A55" s="135"/>
      <c r="B55" s="135"/>
      <c r="C55" s="99" t="s">
        <v>45</v>
      </c>
      <c r="D55" s="36" t="s">
        <v>1</v>
      </c>
      <c r="E55" s="132">
        <v>6.7500000000000004E-2</v>
      </c>
      <c r="F55" s="22">
        <f>F53*E55</f>
        <v>37.800000000000004</v>
      </c>
      <c r="G55" s="133"/>
      <c r="H55" s="134"/>
      <c r="I55" s="22"/>
      <c r="J55" s="22"/>
      <c r="K55" s="22"/>
      <c r="L55" s="22"/>
      <c r="M55" s="22"/>
    </row>
    <row r="56" spans="1:13" customFormat="1" ht="15" x14ac:dyDescent="0.25">
      <c r="A56" s="135"/>
      <c r="B56" s="135"/>
      <c r="C56" s="99" t="s">
        <v>6</v>
      </c>
      <c r="D56" s="36"/>
      <c r="E56" s="132"/>
      <c r="F56" s="22"/>
      <c r="G56" s="133"/>
      <c r="H56" s="134"/>
      <c r="I56" s="134"/>
      <c r="J56" s="134"/>
      <c r="K56" s="134"/>
      <c r="L56" s="134"/>
      <c r="M56" s="134"/>
    </row>
    <row r="57" spans="1:13" s="4" customFormat="1" ht="27" x14ac:dyDescent="0.2">
      <c r="A57" s="135"/>
      <c r="B57" s="135"/>
      <c r="C57" s="32" t="s">
        <v>174</v>
      </c>
      <c r="D57" s="36" t="s">
        <v>50</v>
      </c>
      <c r="E57" s="132">
        <v>1.01</v>
      </c>
      <c r="F57" s="22">
        <f>F53*E57</f>
        <v>565.6</v>
      </c>
      <c r="G57" s="21"/>
      <c r="H57" s="22"/>
      <c r="I57" s="22"/>
      <c r="J57" s="22"/>
      <c r="K57" s="22"/>
      <c r="L57" s="22"/>
      <c r="M57" s="22"/>
    </row>
    <row r="58" spans="1:13" s="4" customFormat="1" ht="15" customHeight="1" x14ac:dyDescent="0.2">
      <c r="A58" s="135"/>
      <c r="B58" s="135"/>
      <c r="C58" s="99" t="s">
        <v>46</v>
      </c>
      <c r="D58" s="36" t="s">
        <v>1</v>
      </c>
      <c r="E58" s="132">
        <v>2.16E-3</v>
      </c>
      <c r="F58" s="22">
        <f>F53*E58</f>
        <v>1.2096</v>
      </c>
      <c r="G58" s="21"/>
      <c r="H58" s="22"/>
      <c r="I58" s="22"/>
      <c r="J58" s="22"/>
      <c r="K58" s="22"/>
      <c r="L58" s="22"/>
      <c r="M58" s="22"/>
    </row>
    <row r="59" spans="1:13" s="11" customFormat="1" ht="27" x14ac:dyDescent="0.25">
      <c r="A59" s="74">
        <v>8</v>
      </c>
      <c r="B59" s="97" t="s">
        <v>80</v>
      </c>
      <c r="C59" s="32" t="s">
        <v>81</v>
      </c>
      <c r="D59" s="36" t="s">
        <v>43</v>
      </c>
      <c r="E59" s="36"/>
      <c r="F59" s="23">
        <v>50</v>
      </c>
      <c r="G59" s="21"/>
      <c r="H59" s="22"/>
      <c r="I59" s="22"/>
      <c r="J59" s="22"/>
      <c r="K59" s="22"/>
      <c r="L59" s="22"/>
      <c r="M59" s="22"/>
    </row>
    <row r="60" spans="1:13" s="11" customFormat="1" ht="16.5" customHeight="1" x14ac:dyDescent="0.25">
      <c r="A60" s="98"/>
      <c r="B60" s="98"/>
      <c r="C60" s="99" t="s">
        <v>44</v>
      </c>
      <c r="D60" s="36" t="s">
        <v>18</v>
      </c>
      <c r="E60" s="36">
        <v>0.59399999999999997</v>
      </c>
      <c r="F60" s="22">
        <f>F59*E60</f>
        <v>29.7</v>
      </c>
      <c r="G60" s="21"/>
      <c r="H60" s="22"/>
      <c r="I60" s="22"/>
      <c r="J60" s="22"/>
      <c r="K60" s="22"/>
      <c r="L60" s="22"/>
      <c r="M60" s="22"/>
    </row>
    <row r="61" spans="1:13" s="11" customFormat="1" ht="16.5" customHeight="1" x14ac:dyDescent="0.25">
      <c r="A61" s="98"/>
      <c r="B61" s="98"/>
      <c r="C61" s="99" t="s">
        <v>45</v>
      </c>
      <c r="D61" s="36" t="s">
        <v>1</v>
      </c>
      <c r="E61" s="36">
        <v>0.28199999999999997</v>
      </c>
      <c r="F61" s="22">
        <f>F60*E61</f>
        <v>8.3753999999999991</v>
      </c>
      <c r="G61" s="21"/>
      <c r="H61" s="22"/>
      <c r="I61" s="22"/>
      <c r="J61" s="22"/>
      <c r="K61" s="22"/>
      <c r="L61" s="22"/>
      <c r="M61" s="22"/>
    </row>
    <row r="62" spans="1:13" s="11" customFormat="1" ht="13.5" customHeight="1" x14ac:dyDescent="0.25">
      <c r="A62" s="98"/>
      <c r="B62" s="98"/>
      <c r="C62" s="99" t="s">
        <v>6</v>
      </c>
      <c r="D62" s="36"/>
      <c r="E62" s="36"/>
      <c r="F62" s="22">
        <f>F61*E62</f>
        <v>0</v>
      </c>
      <c r="G62" s="21"/>
      <c r="H62" s="22"/>
      <c r="I62" s="22"/>
      <c r="J62" s="22"/>
      <c r="K62" s="22"/>
      <c r="L62" s="22"/>
      <c r="M62" s="22"/>
    </row>
    <row r="63" spans="1:13" s="11" customFormat="1" ht="16.5" customHeight="1" x14ac:dyDescent="0.25">
      <c r="A63" s="98"/>
      <c r="B63" s="98"/>
      <c r="C63" s="100" t="s">
        <v>82</v>
      </c>
      <c r="D63" s="36" t="s">
        <v>43</v>
      </c>
      <c r="E63" s="36">
        <v>1</v>
      </c>
      <c r="F63" s="23">
        <f>F59*E63</f>
        <v>50</v>
      </c>
      <c r="G63" s="21"/>
      <c r="H63" s="22"/>
      <c r="I63" s="22"/>
      <c r="J63" s="22"/>
      <c r="K63" s="22"/>
      <c r="L63" s="22"/>
      <c r="M63" s="22"/>
    </row>
    <row r="64" spans="1:13" s="11" customFormat="1" ht="16.5" customHeight="1" x14ac:dyDescent="0.25">
      <c r="A64" s="98"/>
      <c r="B64" s="98"/>
      <c r="C64" s="99" t="s">
        <v>46</v>
      </c>
      <c r="D64" s="36" t="s">
        <v>1</v>
      </c>
      <c r="E64" s="36">
        <v>0.14000000000000001</v>
      </c>
      <c r="F64" s="22">
        <f>F59*E64</f>
        <v>7.0000000000000009</v>
      </c>
      <c r="G64" s="21"/>
      <c r="H64" s="22"/>
      <c r="I64" s="22"/>
      <c r="J64" s="22"/>
      <c r="K64" s="22"/>
      <c r="L64" s="22"/>
      <c r="M64" s="22"/>
    </row>
    <row r="65" spans="1:13" s="11" customFormat="1" ht="27" x14ac:dyDescent="0.25">
      <c r="A65" s="75">
        <v>9</v>
      </c>
      <c r="B65" s="98"/>
      <c r="C65" s="32" t="s">
        <v>83</v>
      </c>
      <c r="D65" s="33" t="s">
        <v>55</v>
      </c>
      <c r="E65" s="36"/>
      <c r="F65" s="23">
        <v>2</v>
      </c>
      <c r="G65" s="21"/>
      <c r="H65" s="22"/>
      <c r="I65" s="22"/>
      <c r="J65" s="22"/>
      <c r="K65" s="22"/>
      <c r="L65" s="22"/>
      <c r="M65" s="22"/>
    </row>
    <row r="66" spans="1:13" s="11" customFormat="1" ht="31.5" x14ac:dyDescent="0.25">
      <c r="A66" s="75"/>
      <c r="B66" s="98"/>
      <c r="C66" s="34" t="s">
        <v>86</v>
      </c>
      <c r="D66" s="33"/>
      <c r="E66" s="36"/>
      <c r="F66" s="22"/>
      <c r="G66" s="21"/>
      <c r="H66" s="22"/>
      <c r="I66" s="22"/>
      <c r="J66" s="22"/>
      <c r="K66" s="22"/>
      <c r="L66" s="22"/>
      <c r="M66" s="22"/>
    </row>
    <row r="67" spans="1:13" s="13" customFormat="1" ht="40.5" x14ac:dyDescent="0.25">
      <c r="A67" s="26">
        <v>10</v>
      </c>
      <c r="B67" s="136" t="s">
        <v>84</v>
      </c>
      <c r="C67" s="32" t="s">
        <v>205</v>
      </c>
      <c r="D67" s="36" t="s">
        <v>56</v>
      </c>
      <c r="E67" s="17"/>
      <c r="F67" s="107">
        <v>1</v>
      </c>
      <c r="G67" s="21"/>
      <c r="H67" s="22"/>
      <c r="I67" s="22"/>
      <c r="J67" s="22"/>
      <c r="K67" s="22"/>
      <c r="L67" s="22"/>
      <c r="M67" s="22"/>
    </row>
    <row r="68" spans="1:13" s="7" customFormat="1" ht="13.5" x14ac:dyDescent="0.2">
      <c r="A68" s="109"/>
      <c r="B68" s="137"/>
      <c r="C68" s="110" t="s">
        <v>33</v>
      </c>
      <c r="D68" s="121" t="s">
        <v>85</v>
      </c>
      <c r="E68" s="117">
        <v>57</v>
      </c>
      <c r="F68" s="77">
        <f>F67*E68</f>
        <v>57</v>
      </c>
      <c r="G68" s="108"/>
      <c r="H68" s="112"/>
      <c r="I68" s="77"/>
      <c r="J68" s="77"/>
      <c r="K68" s="77"/>
      <c r="L68" s="77"/>
      <c r="M68" s="77"/>
    </row>
    <row r="69" spans="1:13" s="7" customFormat="1" ht="13.5" x14ac:dyDescent="0.2">
      <c r="A69" s="109"/>
      <c r="B69" s="137"/>
      <c r="C69" s="110" t="s">
        <v>54</v>
      </c>
      <c r="D69" s="111" t="s">
        <v>1</v>
      </c>
      <c r="E69" s="117">
        <v>0.39</v>
      </c>
      <c r="F69" s="77">
        <f>F67*E69</f>
        <v>0.39</v>
      </c>
      <c r="G69" s="108"/>
      <c r="H69" s="77"/>
      <c r="I69" s="77"/>
      <c r="J69" s="77"/>
      <c r="K69" s="77"/>
      <c r="L69" s="77"/>
      <c r="M69" s="77"/>
    </row>
    <row r="70" spans="1:13" s="7" customFormat="1" ht="13.5" x14ac:dyDescent="0.2">
      <c r="A70" s="109"/>
      <c r="B70" s="137"/>
      <c r="C70" s="113" t="s">
        <v>22</v>
      </c>
      <c r="D70" s="117"/>
      <c r="E70" s="117"/>
      <c r="F70" s="77"/>
      <c r="G70" s="108"/>
      <c r="H70" s="77"/>
      <c r="I70" s="77"/>
      <c r="J70" s="77"/>
      <c r="K70" s="77"/>
      <c r="L70" s="77"/>
      <c r="M70" s="77"/>
    </row>
    <row r="71" spans="1:13" s="7" customFormat="1" ht="40.5" x14ac:dyDescent="0.2">
      <c r="A71" s="109"/>
      <c r="B71" s="137"/>
      <c r="C71" s="32" t="s">
        <v>206</v>
      </c>
      <c r="D71" s="121" t="s">
        <v>85</v>
      </c>
      <c r="E71" s="111">
        <v>1</v>
      </c>
      <c r="F71" s="107">
        <f>F67*E71</f>
        <v>1</v>
      </c>
      <c r="G71" s="138"/>
      <c r="H71" s="77"/>
      <c r="I71" s="77"/>
      <c r="J71" s="77"/>
      <c r="K71" s="77"/>
      <c r="L71" s="77"/>
      <c r="M71" s="77"/>
    </row>
    <row r="72" spans="1:13" s="7" customFormat="1" ht="13.5" x14ac:dyDescent="0.2">
      <c r="A72" s="109"/>
      <c r="B72" s="137"/>
      <c r="C72" s="110" t="s">
        <v>48</v>
      </c>
      <c r="D72" s="111" t="s">
        <v>1</v>
      </c>
      <c r="E72" s="117">
        <v>1.58</v>
      </c>
      <c r="F72" s="77">
        <f>F67*E72</f>
        <v>1.58</v>
      </c>
      <c r="G72" s="108"/>
      <c r="H72" s="77"/>
      <c r="I72" s="77"/>
      <c r="J72" s="77"/>
      <c r="K72" s="77"/>
      <c r="L72" s="77"/>
      <c r="M72" s="77"/>
    </row>
    <row r="73" spans="1:13" s="11" customFormat="1" ht="27" x14ac:dyDescent="0.25">
      <c r="A73" s="74">
        <v>11</v>
      </c>
      <c r="B73" s="97" t="s">
        <v>87</v>
      </c>
      <c r="C73" s="32" t="s">
        <v>207</v>
      </c>
      <c r="D73" s="36" t="s">
        <v>43</v>
      </c>
      <c r="E73" s="36"/>
      <c r="F73" s="23">
        <v>15</v>
      </c>
      <c r="G73" s="21"/>
      <c r="H73" s="22"/>
      <c r="I73" s="22"/>
      <c r="J73" s="22"/>
      <c r="K73" s="22"/>
      <c r="L73" s="22"/>
      <c r="M73" s="22"/>
    </row>
    <row r="74" spans="1:13" s="11" customFormat="1" ht="16.5" customHeight="1" x14ac:dyDescent="0.25">
      <c r="A74" s="98"/>
      <c r="B74" s="98"/>
      <c r="C74" s="99" t="s">
        <v>44</v>
      </c>
      <c r="D74" s="36" t="s">
        <v>18</v>
      </c>
      <c r="E74" s="36">
        <v>0.42599999999999999</v>
      </c>
      <c r="F74" s="22">
        <f>F73*E74</f>
        <v>6.39</v>
      </c>
      <c r="G74" s="21"/>
      <c r="H74" s="22"/>
      <c r="I74" s="22"/>
      <c r="J74" s="22"/>
      <c r="K74" s="22"/>
      <c r="L74" s="22"/>
      <c r="M74" s="22"/>
    </row>
    <row r="75" spans="1:13" s="11" customFormat="1" ht="16.5" customHeight="1" x14ac:dyDescent="0.25">
      <c r="A75" s="98"/>
      <c r="B75" s="98"/>
      <c r="C75" s="99" t="s">
        <v>45</v>
      </c>
      <c r="D75" s="36" t="s">
        <v>1</v>
      </c>
      <c r="E75" s="36">
        <v>4.1099999999999998E-2</v>
      </c>
      <c r="F75" s="22">
        <f>F74*E75</f>
        <v>0.26262899999999995</v>
      </c>
      <c r="G75" s="21"/>
      <c r="H75" s="22"/>
      <c r="I75" s="22"/>
      <c r="J75" s="22"/>
      <c r="K75" s="22"/>
      <c r="L75" s="22"/>
      <c r="M75" s="22"/>
    </row>
    <row r="76" spans="1:13" s="11" customFormat="1" ht="13.5" customHeight="1" x14ac:dyDescent="0.25">
      <c r="A76" s="98"/>
      <c r="B76" s="98"/>
      <c r="C76" s="99" t="s">
        <v>6</v>
      </c>
      <c r="D76" s="36"/>
      <c r="E76" s="36"/>
      <c r="F76" s="22">
        <f>F75*E76</f>
        <v>0</v>
      </c>
      <c r="G76" s="21"/>
      <c r="H76" s="22"/>
      <c r="I76" s="22"/>
      <c r="J76" s="22"/>
      <c r="K76" s="22"/>
      <c r="L76" s="22"/>
      <c r="M76" s="22"/>
    </row>
    <row r="77" spans="1:13" s="11" customFormat="1" ht="16.5" customHeight="1" x14ac:dyDescent="0.25">
      <c r="A77" s="98"/>
      <c r="B77" s="98"/>
      <c r="C77" s="32" t="s">
        <v>207</v>
      </c>
      <c r="D77" s="36" t="s">
        <v>43</v>
      </c>
      <c r="E77" s="36">
        <v>1</v>
      </c>
      <c r="F77" s="23">
        <f>F73*E77</f>
        <v>15</v>
      </c>
      <c r="G77" s="21"/>
      <c r="H77" s="22"/>
      <c r="I77" s="22"/>
      <c r="J77" s="22"/>
      <c r="K77" s="22"/>
      <c r="L77" s="22"/>
      <c r="M77" s="22"/>
    </row>
    <row r="78" spans="1:13" s="11" customFormat="1" ht="16.5" customHeight="1" x14ac:dyDescent="0.25">
      <c r="A78" s="98"/>
      <c r="B78" s="98"/>
      <c r="C78" s="99" t="s">
        <v>46</v>
      </c>
      <c r="D78" s="36" t="s">
        <v>1</v>
      </c>
      <c r="E78" s="36">
        <v>6.1800000000000001E-2</v>
      </c>
      <c r="F78" s="22">
        <f>F73*E78</f>
        <v>0.92700000000000005</v>
      </c>
      <c r="G78" s="21"/>
      <c r="H78" s="22"/>
      <c r="I78" s="22"/>
      <c r="J78" s="22"/>
      <c r="K78" s="22"/>
      <c r="L78" s="22"/>
      <c r="M78" s="22"/>
    </row>
    <row r="79" spans="1:13" s="14" customFormat="1" ht="16.5" customHeight="1" x14ac:dyDescent="0.25">
      <c r="A79" s="26">
        <v>12</v>
      </c>
      <c r="B79" s="101" t="s">
        <v>175</v>
      </c>
      <c r="C79" s="32" t="s">
        <v>208</v>
      </c>
      <c r="D79" s="36" t="s">
        <v>40</v>
      </c>
      <c r="E79" s="17"/>
      <c r="F79" s="23">
        <v>1</v>
      </c>
      <c r="G79" s="21"/>
      <c r="H79" s="22"/>
      <c r="I79" s="22"/>
      <c r="J79" s="22"/>
      <c r="K79" s="22"/>
      <c r="L79" s="22"/>
      <c r="M79" s="22"/>
    </row>
    <row r="80" spans="1:13" s="14" customFormat="1" ht="13.5" customHeight="1" x14ac:dyDescent="0.25">
      <c r="A80" s="36"/>
      <c r="B80" s="101"/>
      <c r="C80" s="35" t="s">
        <v>33</v>
      </c>
      <c r="D80" s="36" t="s">
        <v>18</v>
      </c>
      <c r="E80" s="17">
        <v>3.1</v>
      </c>
      <c r="F80" s="22">
        <f>F79*E80</f>
        <v>3.1</v>
      </c>
      <c r="G80" s="21"/>
      <c r="H80" s="102"/>
      <c r="I80" s="22"/>
      <c r="J80" s="22"/>
      <c r="K80" s="22"/>
      <c r="L80" s="22"/>
      <c r="M80" s="22"/>
    </row>
    <row r="81" spans="1:13" s="14" customFormat="1" ht="15.75" customHeight="1" x14ac:dyDescent="0.25">
      <c r="A81" s="36"/>
      <c r="B81" s="76"/>
      <c r="C81" s="35" t="s">
        <v>54</v>
      </c>
      <c r="D81" s="36" t="s">
        <v>1</v>
      </c>
      <c r="E81" s="17">
        <v>1.23</v>
      </c>
      <c r="F81" s="22">
        <f>F79*E81</f>
        <v>1.23</v>
      </c>
      <c r="G81" s="21"/>
      <c r="H81" s="22"/>
      <c r="I81" s="22"/>
      <c r="J81" s="22"/>
      <c r="K81" s="22"/>
      <c r="L81" s="22"/>
      <c r="M81" s="22"/>
    </row>
    <row r="82" spans="1:13" s="14" customFormat="1" ht="13.5" customHeight="1" x14ac:dyDescent="0.25">
      <c r="A82" s="36"/>
      <c r="B82" s="76"/>
      <c r="C82" s="35" t="s">
        <v>22</v>
      </c>
      <c r="D82" s="36"/>
      <c r="E82" s="17"/>
      <c r="F82" s="22"/>
      <c r="G82" s="21"/>
      <c r="H82" s="22"/>
      <c r="I82" s="22"/>
      <c r="J82" s="22"/>
      <c r="K82" s="22"/>
      <c r="L82" s="22"/>
      <c r="M82" s="22"/>
    </row>
    <row r="83" spans="1:13" s="14" customFormat="1" ht="13.5" customHeight="1" x14ac:dyDescent="0.25">
      <c r="A83" s="36"/>
      <c r="B83" s="76"/>
      <c r="C83" s="35" t="s">
        <v>88</v>
      </c>
      <c r="D83" s="36" t="s">
        <v>40</v>
      </c>
      <c r="E83" s="17">
        <v>1</v>
      </c>
      <c r="F83" s="22">
        <f>F79*E83</f>
        <v>1</v>
      </c>
      <c r="G83" s="21"/>
      <c r="H83" s="22"/>
      <c r="I83" s="22"/>
      <c r="J83" s="22"/>
      <c r="K83" s="22"/>
      <c r="L83" s="22"/>
      <c r="M83" s="22"/>
    </row>
    <row r="84" spans="1:13" s="14" customFormat="1" ht="13.5" customHeight="1" x14ac:dyDescent="0.25">
      <c r="A84" s="36"/>
      <c r="B84" s="76"/>
      <c r="C84" s="35" t="s">
        <v>48</v>
      </c>
      <c r="D84" s="36" t="s">
        <v>1</v>
      </c>
      <c r="E84" s="17">
        <v>1.18</v>
      </c>
      <c r="F84" s="22">
        <f>F79*E84</f>
        <v>1.18</v>
      </c>
      <c r="G84" s="21"/>
      <c r="H84" s="22"/>
      <c r="I84" s="22"/>
      <c r="J84" s="22"/>
      <c r="K84" s="22"/>
      <c r="L84" s="22"/>
      <c r="M84" s="22"/>
    </row>
    <row r="85" spans="1:13" s="11" customFormat="1" ht="27" x14ac:dyDescent="0.25">
      <c r="A85" s="74">
        <v>13</v>
      </c>
      <c r="B85" s="97" t="s">
        <v>72</v>
      </c>
      <c r="C85" s="32" t="s">
        <v>209</v>
      </c>
      <c r="D85" s="36" t="s">
        <v>50</v>
      </c>
      <c r="E85" s="36"/>
      <c r="F85" s="23">
        <v>7</v>
      </c>
      <c r="G85" s="21"/>
      <c r="H85" s="22"/>
      <c r="I85" s="22"/>
      <c r="J85" s="22"/>
      <c r="K85" s="22"/>
      <c r="L85" s="22"/>
      <c r="M85" s="22"/>
    </row>
    <row r="86" spans="1:13" s="11" customFormat="1" ht="16.5" customHeight="1" x14ac:dyDescent="0.25">
      <c r="A86" s="98"/>
      <c r="B86" s="98"/>
      <c r="C86" s="99" t="s">
        <v>44</v>
      </c>
      <c r="D86" s="36" t="s">
        <v>18</v>
      </c>
      <c r="E86" s="36">
        <v>0.35299999999999998</v>
      </c>
      <c r="F86" s="22">
        <f>F85*E86</f>
        <v>2.4710000000000001</v>
      </c>
      <c r="G86" s="21"/>
      <c r="H86" s="22"/>
      <c r="I86" s="22"/>
      <c r="J86" s="22"/>
      <c r="K86" s="22"/>
      <c r="L86" s="22"/>
      <c r="M86" s="22"/>
    </row>
    <row r="87" spans="1:13" s="11" customFormat="1" ht="16.5" customHeight="1" x14ac:dyDescent="0.25">
      <c r="A87" s="98"/>
      <c r="B87" s="98"/>
      <c r="C87" s="99" t="s">
        <v>45</v>
      </c>
      <c r="D87" s="36" t="s">
        <v>1</v>
      </c>
      <c r="E87" s="36">
        <v>3.5099999999999999E-2</v>
      </c>
      <c r="F87" s="22">
        <f>F86*E87</f>
        <v>8.6732100000000006E-2</v>
      </c>
      <c r="G87" s="21"/>
      <c r="H87" s="22"/>
      <c r="I87" s="22"/>
      <c r="J87" s="22"/>
      <c r="K87" s="22"/>
      <c r="L87" s="22"/>
      <c r="M87" s="22"/>
    </row>
    <row r="88" spans="1:13" s="11" customFormat="1" ht="13.5" customHeight="1" x14ac:dyDescent="0.25">
      <c r="A88" s="98"/>
      <c r="B88" s="98"/>
      <c r="C88" s="99" t="s">
        <v>6</v>
      </c>
      <c r="D88" s="36"/>
      <c r="E88" s="36"/>
      <c r="F88" s="22">
        <f>F87*E88</f>
        <v>0</v>
      </c>
      <c r="G88" s="21"/>
      <c r="H88" s="22"/>
      <c r="I88" s="22"/>
      <c r="J88" s="22"/>
      <c r="K88" s="22"/>
      <c r="L88" s="22"/>
      <c r="M88" s="22"/>
    </row>
    <row r="89" spans="1:13" s="11" customFormat="1" ht="16.5" customHeight="1" x14ac:dyDescent="0.25">
      <c r="A89" s="98"/>
      <c r="B89" s="98"/>
      <c r="C89" s="35" t="s">
        <v>186</v>
      </c>
      <c r="D89" s="36" t="s">
        <v>43</v>
      </c>
      <c r="E89" s="36">
        <v>1</v>
      </c>
      <c r="F89" s="22">
        <f>F85*E89</f>
        <v>7</v>
      </c>
      <c r="G89" s="21"/>
      <c r="H89" s="22"/>
      <c r="I89" s="22"/>
      <c r="J89" s="22"/>
      <c r="K89" s="22"/>
      <c r="L89" s="22"/>
      <c r="M89" s="22"/>
    </row>
    <row r="90" spans="1:13" s="11" customFormat="1" ht="16.5" customHeight="1" x14ac:dyDescent="0.25">
      <c r="A90" s="98"/>
      <c r="B90" s="98"/>
      <c r="C90" s="99" t="s">
        <v>46</v>
      </c>
      <c r="D90" s="36" t="s">
        <v>1</v>
      </c>
      <c r="E90" s="36">
        <v>5.9299999999999999E-2</v>
      </c>
      <c r="F90" s="22">
        <f>F85*E90</f>
        <v>0.41509999999999997</v>
      </c>
      <c r="G90" s="21"/>
      <c r="H90" s="22"/>
      <c r="I90" s="22"/>
      <c r="J90" s="22"/>
      <c r="K90" s="22"/>
      <c r="L90" s="22"/>
      <c r="M90" s="22"/>
    </row>
    <row r="91" spans="1:13" s="13" customFormat="1" ht="17.25" customHeight="1" x14ac:dyDescent="0.25">
      <c r="A91" s="26">
        <v>14</v>
      </c>
      <c r="B91" s="103" t="s">
        <v>97</v>
      </c>
      <c r="C91" s="32" t="s">
        <v>210</v>
      </c>
      <c r="D91" s="33" t="s">
        <v>55</v>
      </c>
      <c r="E91" s="19"/>
      <c r="F91" s="23">
        <v>1</v>
      </c>
      <c r="G91" s="21"/>
      <c r="H91" s="102"/>
      <c r="I91" s="22"/>
      <c r="J91" s="22"/>
      <c r="K91" s="22"/>
      <c r="L91" s="22"/>
      <c r="M91" s="22"/>
    </row>
    <row r="92" spans="1:13" s="13" customFormat="1" ht="14.25" customHeight="1" x14ac:dyDescent="0.25">
      <c r="A92" s="36"/>
      <c r="B92" s="104"/>
      <c r="C92" s="35" t="s">
        <v>91</v>
      </c>
      <c r="D92" s="36" t="s">
        <v>18</v>
      </c>
      <c r="E92" s="36">
        <v>0.22</v>
      </c>
      <c r="F92" s="22">
        <f>F91*E92</f>
        <v>0.22</v>
      </c>
      <c r="G92" s="21"/>
      <c r="H92" s="102"/>
      <c r="I92" s="22"/>
      <c r="J92" s="22"/>
      <c r="K92" s="22"/>
      <c r="L92" s="22"/>
      <c r="M92" s="22"/>
    </row>
    <row r="93" spans="1:13" s="13" customFormat="1" ht="14.25" customHeight="1" x14ac:dyDescent="0.25">
      <c r="A93" s="36"/>
      <c r="B93" s="105"/>
      <c r="C93" s="35" t="s">
        <v>92</v>
      </c>
      <c r="D93" s="36" t="s">
        <v>1</v>
      </c>
      <c r="E93" s="36">
        <v>0.01</v>
      </c>
      <c r="F93" s="22">
        <f>F91*E93</f>
        <v>0.01</v>
      </c>
      <c r="G93" s="21"/>
      <c r="H93" s="22"/>
      <c r="I93" s="22"/>
      <c r="J93" s="22"/>
      <c r="K93" s="22"/>
      <c r="L93" s="22"/>
      <c r="M93" s="22"/>
    </row>
    <row r="94" spans="1:13" s="13" customFormat="1" ht="14.25" customHeight="1" x14ac:dyDescent="0.25">
      <c r="A94" s="36"/>
      <c r="B94" s="105"/>
      <c r="C94" s="35" t="s">
        <v>22</v>
      </c>
      <c r="D94" s="36"/>
      <c r="E94" s="36"/>
      <c r="F94" s="22">
        <f>E94*6</f>
        <v>0</v>
      </c>
      <c r="G94" s="21"/>
      <c r="H94" s="22"/>
      <c r="I94" s="22"/>
      <c r="J94" s="22"/>
      <c r="K94" s="22"/>
      <c r="L94" s="22"/>
      <c r="M94" s="22"/>
    </row>
    <row r="95" spans="1:13" s="13" customFormat="1" ht="14.25" customHeight="1" x14ac:dyDescent="0.25">
      <c r="A95" s="36"/>
      <c r="B95" s="105"/>
      <c r="C95" s="100" t="s">
        <v>211</v>
      </c>
      <c r="D95" s="36" t="s">
        <v>40</v>
      </c>
      <c r="E95" s="36">
        <v>1</v>
      </c>
      <c r="F95" s="22">
        <f>F91*E95</f>
        <v>1</v>
      </c>
      <c r="G95" s="21"/>
      <c r="H95" s="22"/>
      <c r="I95" s="22"/>
      <c r="J95" s="22"/>
      <c r="K95" s="22"/>
      <c r="L95" s="22"/>
      <c r="M95" s="22"/>
    </row>
    <row r="96" spans="1:13" s="13" customFormat="1" ht="14.25" customHeight="1" x14ac:dyDescent="0.25">
      <c r="A96" s="36"/>
      <c r="B96" s="105"/>
      <c r="C96" s="35" t="s">
        <v>48</v>
      </c>
      <c r="D96" s="36" t="s">
        <v>1</v>
      </c>
      <c r="E96" s="36">
        <v>0.02</v>
      </c>
      <c r="F96" s="22">
        <f>F91*E96</f>
        <v>0.02</v>
      </c>
      <c r="G96" s="21"/>
      <c r="H96" s="22"/>
      <c r="I96" s="22"/>
      <c r="J96" s="22"/>
      <c r="K96" s="22"/>
      <c r="L96" s="22"/>
      <c r="M96" s="22"/>
    </row>
    <row r="97" spans="1:13" s="12" customFormat="1" ht="13.5" x14ac:dyDescent="0.2">
      <c r="A97" s="106">
        <v>15</v>
      </c>
      <c r="B97" s="103" t="s">
        <v>93</v>
      </c>
      <c r="C97" s="32" t="s">
        <v>94</v>
      </c>
      <c r="D97" s="33" t="s">
        <v>55</v>
      </c>
      <c r="E97" s="19"/>
      <c r="F97" s="107">
        <v>1</v>
      </c>
      <c r="G97" s="108"/>
      <c r="H97" s="77"/>
      <c r="I97" s="77"/>
      <c r="J97" s="77"/>
      <c r="K97" s="77"/>
      <c r="L97" s="77"/>
      <c r="M97" s="77"/>
    </row>
    <row r="98" spans="1:13" s="12" customFormat="1" ht="13.5" x14ac:dyDescent="0.2">
      <c r="A98" s="109"/>
      <c r="B98" s="103"/>
      <c r="C98" s="110" t="s">
        <v>17</v>
      </c>
      <c r="D98" s="111" t="s">
        <v>18</v>
      </c>
      <c r="E98" s="111">
        <v>0.31</v>
      </c>
      <c r="F98" s="77">
        <f>F97*E98</f>
        <v>0.31</v>
      </c>
      <c r="G98" s="108"/>
      <c r="H98" s="112"/>
      <c r="I98" s="77"/>
      <c r="J98" s="77"/>
      <c r="K98" s="77"/>
      <c r="L98" s="77"/>
      <c r="M98" s="77"/>
    </row>
    <row r="99" spans="1:13" s="12" customFormat="1" ht="13.5" x14ac:dyDescent="0.2">
      <c r="A99" s="109"/>
      <c r="B99" s="103"/>
      <c r="C99" s="113" t="s">
        <v>22</v>
      </c>
      <c r="D99" s="111"/>
      <c r="E99" s="111"/>
      <c r="F99" s="77"/>
      <c r="G99" s="108"/>
      <c r="H99" s="77"/>
      <c r="I99" s="77"/>
      <c r="J99" s="77"/>
      <c r="K99" s="77"/>
      <c r="L99" s="77"/>
      <c r="M99" s="77"/>
    </row>
    <row r="100" spans="1:13" s="12" customFormat="1" ht="13.5" x14ac:dyDescent="0.2">
      <c r="A100" s="109"/>
      <c r="B100" s="103"/>
      <c r="C100" s="114" t="s">
        <v>94</v>
      </c>
      <c r="D100" s="111" t="s">
        <v>55</v>
      </c>
      <c r="E100" s="111">
        <v>1</v>
      </c>
      <c r="F100" s="77">
        <f>F97*E100</f>
        <v>1</v>
      </c>
      <c r="G100" s="108"/>
      <c r="H100" s="77"/>
      <c r="I100" s="77"/>
      <c r="J100" s="77"/>
      <c r="K100" s="77"/>
      <c r="L100" s="77"/>
      <c r="M100" s="77"/>
    </row>
    <row r="101" spans="1:13" s="12" customFormat="1" ht="13.5" x14ac:dyDescent="0.2">
      <c r="A101" s="109"/>
      <c r="B101" s="103"/>
      <c r="C101" s="110" t="s">
        <v>48</v>
      </c>
      <c r="D101" s="111" t="s">
        <v>1</v>
      </c>
      <c r="E101" s="111">
        <v>0.04</v>
      </c>
      <c r="F101" s="77">
        <f>F97*E101</f>
        <v>0.04</v>
      </c>
      <c r="G101" s="108"/>
      <c r="H101" s="77"/>
      <c r="I101" s="77"/>
      <c r="J101" s="77"/>
      <c r="K101" s="77"/>
      <c r="L101" s="77"/>
      <c r="M101" s="77"/>
    </row>
    <row r="102" spans="1:13" s="13" customFormat="1" ht="16.5" customHeight="1" x14ac:dyDescent="0.25">
      <c r="A102" s="26">
        <v>16</v>
      </c>
      <c r="B102" s="101" t="s">
        <v>53</v>
      </c>
      <c r="C102" s="32" t="s">
        <v>212</v>
      </c>
      <c r="D102" s="33" t="s">
        <v>55</v>
      </c>
      <c r="E102" s="19"/>
      <c r="F102" s="23">
        <v>1</v>
      </c>
      <c r="G102" s="21"/>
      <c r="H102" s="22"/>
      <c r="I102" s="22"/>
      <c r="J102" s="22"/>
      <c r="K102" s="22"/>
      <c r="L102" s="22"/>
      <c r="M102" s="22"/>
    </row>
    <row r="103" spans="1:13" s="13" customFormat="1" ht="13.5" customHeight="1" x14ac:dyDescent="0.25">
      <c r="A103" s="36"/>
      <c r="B103" s="101"/>
      <c r="C103" s="35" t="s">
        <v>33</v>
      </c>
      <c r="D103" s="36" t="s">
        <v>18</v>
      </c>
      <c r="E103" s="17">
        <v>2.29</v>
      </c>
      <c r="F103" s="22">
        <f>F102*E103</f>
        <v>2.29</v>
      </c>
      <c r="G103" s="21"/>
      <c r="H103" s="102"/>
      <c r="I103" s="22"/>
      <c r="J103" s="22"/>
      <c r="K103" s="22"/>
      <c r="L103" s="22"/>
      <c r="M103" s="22"/>
    </row>
    <row r="104" spans="1:13" s="13" customFormat="1" ht="15.75" customHeight="1" x14ac:dyDescent="0.25">
      <c r="A104" s="36"/>
      <c r="B104" s="76"/>
      <c r="C104" s="35" t="s">
        <v>54</v>
      </c>
      <c r="D104" s="36" t="s">
        <v>1</v>
      </c>
      <c r="E104" s="17">
        <v>0.09</v>
      </c>
      <c r="F104" s="22">
        <f>F102*E104</f>
        <v>0.09</v>
      </c>
      <c r="G104" s="21"/>
      <c r="H104" s="22"/>
      <c r="I104" s="22"/>
      <c r="J104" s="22"/>
      <c r="K104" s="22"/>
      <c r="L104" s="22"/>
      <c r="M104" s="22"/>
    </row>
    <row r="105" spans="1:13" s="13" customFormat="1" ht="13.5" customHeight="1" x14ac:dyDescent="0.25">
      <c r="A105" s="36"/>
      <c r="B105" s="76"/>
      <c r="C105" s="35" t="s">
        <v>22</v>
      </c>
      <c r="D105" s="36"/>
      <c r="E105" s="17"/>
      <c r="F105" s="22"/>
      <c r="G105" s="21"/>
      <c r="H105" s="22"/>
      <c r="I105" s="22"/>
      <c r="J105" s="22"/>
      <c r="K105" s="22"/>
      <c r="L105" s="22"/>
      <c r="M105" s="22"/>
    </row>
    <row r="106" spans="1:13" s="13" customFormat="1" ht="13.5" customHeight="1" x14ac:dyDescent="0.25">
      <c r="A106" s="36"/>
      <c r="B106" s="76"/>
      <c r="C106" s="32" t="s">
        <v>212</v>
      </c>
      <c r="D106" s="36" t="s">
        <v>40</v>
      </c>
      <c r="E106" s="17">
        <v>1</v>
      </c>
      <c r="F106" s="22">
        <f>F102*E106</f>
        <v>1</v>
      </c>
      <c r="G106" s="85"/>
      <c r="H106" s="22"/>
      <c r="I106" s="22"/>
      <c r="J106" s="22"/>
      <c r="K106" s="22"/>
      <c r="L106" s="22"/>
      <c r="M106" s="22"/>
    </row>
    <row r="107" spans="1:13" s="13" customFormat="1" ht="13.5" customHeight="1" x14ac:dyDescent="0.25">
      <c r="A107" s="36"/>
      <c r="B107" s="76"/>
      <c r="C107" s="35" t="s">
        <v>48</v>
      </c>
      <c r="D107" s="36" t="s">
        <v>1</v>
      </c>
      <c r="E107" s="17">
        <v>0.68</v>
      </c>
      <c r="F107" s="22">
        <f>F102*E107</f>
        <v>0.68</v>
      </c>
      <c r="G107" s="21"/>
      <c r="H107" s="22"/>
      <c r="I107" s="22"/>
      <c r="J107" s="22"/>
      <c r="K107" s="22"/>
      <c r="L107" s="22"/>
      <c r="M107" s="22"/>
    </row>
    <row r="108" spans="1:13" s="12" customFormat="1" ht="25.5" x14ac:dyDescent="0.2">
      <c r="A108" s="106">
        <v>17</v>
      </c>
      <c r="B108" s="115" t="s">
        <v>95</v>
      </c>
      <c r="C108" s="32" t="s">
        <v>213</v>
      </c>
      <c r="D108" s="33" t="s">
        <v>55</v>
      </c>
      <c r="E108" s="19"/>
      <c r="F108" s="107">
        <v>1</v>
      </c>
      <c r="G108" s="108"/>
      <c r="H108" s="112"/>
      <c r="I108" s="77"/>
      <c r="J108" s="77"/>
      <c r="K108" s="77"/>
      <c r="L108" s="77"/>
      <c r="M108" s="77"/>
    </row>
    <row r="109" spans="1:13" s="12" customFormat="1" ht="13.5" x14ac:dyDescent="0.2">
      <c r="A109" s="109"/>
      <c r="B109" s="115"/>
      <c r="C109" s="116" t="s">
        <v>96</v>
      </c>
      <c r="D109" s="117" t="s">
        <v>18</v>
      </c>
      <c r="E109" s="108">
        <v>0.13</v>
      </c>
      <c r="F109" s="77">
        <f>F108*E109</f>
        <v>0.13</v>
      </c>
      <c r="G109" s="108"/>
      <c r="H109" s="112"/>
      <c r="I109" s="77"/>
      <c r="J109" s="77"/>
      <c r="K109" s="77"/>
      <c r="L109" s="77"/>
      <c r="M109" s="77"/>
    </row>
    <row r="110" spans="1:13" s="12" customFormat="1" ht="13.5" x14ac:dyDescent="0.2">
      <c r="A110" s="109"/>
      <c r="B110" s="115"/>
      <c r="C110" s="118" t="s">
        <v>22</v>
      </c>
      <c r="D110" s="117"/>
      <c r="E110" s="117"/>
      <c r="F110" s="77"/>
      <c r="G110" s="108"/>
      <c r="H110" s="77"/>
      <c r="I110" s="77"/>
      <c r="J110" s="77"/>
      <c r="K110" s="77"/>
      <c r="L110" s="77"/>
      <c r="M110" s="77"/>
    </row>
    <row r="111" spans="1:13" s="12" customFormat="1" ht="13.5" x14ac:dyDescent="0.2">
      <c r="A111" s="109"/>
      <c r="B111" s="115"/>
      <c r="C111" s="32" t="s">
        <v>214</v>
      </c>
      <c r="D111" s="33" t="s">
        <v>55</v>
      </c>
      <c r="E111" s="19">
        <v>1</v>
      </c>
      <c r="F111" s="77">
        <f>F108*E111</f>
        <v>1</v>
      </c>
      <c r="G111" s="108"/>
      <c r="H111" s="77"/>
      <c r="I111" s="77"/>
      <c r="J111" s="77"/>
      <c r="K111" s="77"/>
      <c r="L111" s="77"/>
      <c r="M111" s="77"/>
    </row>
    <row r="112" spans="1:13" s="12" customFormat="1" ht="13.5" x14ac:dyDescent="0.2">
      <c r="A112" s="109"/>
      <c r="B112" s="115"/>
      <c r="C112" s="116" t="s">
        <v>48</v>
      </c>
      <c r="D112" s="117" t="s">
        <v>1</v>
      </c>
      <c r="E112" s="117">
        <v>0.02</v>
      </c>
      <c r="F112" s="77">
        <f>F108*E112</f>
        <v>0.02</v>
      </c>
      <c r="G112" s="108"/>
      <c r="H112" s="77"/>
      <c r="I112" s="77"/>
      <c r="J112" s="77"/>
      <c r="K112" s="77"/>
      <c r="L112" s="77"/>
      <c r="M112" s="77"/>
    </row>
    <row r="113" spans="1:13" s="13" customFormat="1" ht="16.5" customHeight="1" x14ac:dyDescent="0.25">
      <c r="A113" s="26">
        <v>18</v>
      </c>
      <c r="B113" s="101" t="s">
        <v>53</v>
      </c>
      <c r="C113" s="32" t="s">
        <v>215</v>
      </c>
      <c r="D113" s="33" t="s">
        <v>55</v>
      </c>
      <c r="E113" s="19"/>
      <c r="F113" s="23">
        <v>1</v>
      </c>
      <c r="G113" s="21"/>
      <c r="H113" s="22"/>
      <c r="I113" s="22"/>
      <c r="J113" s="22"/>
      <c r="K113" s="22"/>
      <c r="L113" s="22"/>
      <c r="M113" s="22"/>
    </row>
    <row r="114" spans="1:13" s="13" customFormat="1" ht="13.5" customHeight="1" x14ac:dyDescent="0.25">
      <c r="A114" s="36"/>
      <c r="B114" s="101"/>
      <c r="C114" s="35" t="s">
        <v>33</v>
      </c>
      <c r="D114" s="36" t="s">
        <v>18</v>
      </c>
      <c r="E114" s="17">
        <v>2.29</v>
      </c>
      <c r="F114" s="22">
        <f>F113*E114</f>
        <v>2.29</v>
      </c>
      <c r="G114" s="21"/>
      <c r="H114" s="102"/>
      <c r="I114" s="22"/>
      <c r="J114" s="22"/>
      <c r="K114" s="22"/>
      <c r="L114" s="22"/>
      <c r="M114" s="22"/>
    </row>
    <row r="115" spans="1:13" s="13" customFormat="1" ht="15.75" customHeight="1" x14ac:dyDescent="0.25">
      <c r="A115" s="36"/>
      <c r="B115" s="76"/>
      <c r="C115" s="35" t="s">
        <v>54</v>
      </c>
      <c r="D115" s="36" t="s">
        <v>1</v>
      </c>
      <c r="E115" s="17">
        <v>0.09</v>
      </c>
      <c r="F115" s="22">
        <f>F113*E115</f>
        <v>0.09</v>
      </c>
      <c r="G115" s="21"/>
      <c r="H115" s="22"/>
      <c r="I115" s="22"/>
      <c r="J115" s="22"/>
      <c r="K115" s="22"/>
      <c r="L115" s="22"/>
      <c r="M115" s="22"/>
    </row>
    <row r="116" spans="1:13" s="13" customFormat="1" ht="13.5" customHeight="1" x14ac:dyDescent="0.25">
      <c r="A116" s="36"/>
      <c r="B116" s="76"/>
      <c r="C116" s="35" t="s">
        <v>22</v>
      </c>
      <c r="D116" s="36"/>
      <c r="E116" s="17"/>
      <c r="F116" s="22"/>
      <c r="G116" s="21"/>
      <c r="H116" s="22"/>
      <c r="I116" s="22"/>
      <c r="J116" s="22"/>
      <c r="K116" s="22"/>
      <c r="L116" s="22"/>
      <c r="M116" s="22"/>
    </row>
    <row r="117" spans="1:13" s="13" customFormat="1" ht="13.5" customHeight="1" x14ac:dyDescent="0.25">
      <c r="A117" s="36"/>
      <c r="B117" s="76"/>
      <c r="C117" s="32" t="s">
        <v>215</v>
      </c>
      <c r="D117" s="36" t="s">
        <v>40</v>
      </c>
      <c r="E117" s="17">
        <v>1</v>
      </c>
      <c r="F117" s="22">
        <f>F113*E117</f>
        <v>1</v>
      </c>
      <c r="G117" s="85"/>
      <c r="H117" s="22"/>
      <c r="I117" s="22"/>
      <c r="J117" s="22"/>
      <c r="K117" s="22"/>
      <c r="L117" s="22"/>
      <c r="M117" s="22"/>
    </row>
    <row r="118" spans="1:13" s="13" customFormat="1" ht="13.5" customHeight="1" x14ac:dyDescent="0.25">
      <c r="A118" s="36"/>
      <c r="B118" s="76"/>
      <c r="C118" s="35" t="s">
        <v>48</v>
      </c>
      <c r="D118" s="36" t="s">
        <v>1</v>
      </c>
      <c r="E118" s="17">
        <v>0.68</v>
      </c>
      <c r="F118" s="22">
        <f>F113*E118</f>
        <v>0.68</v>
      </c>
      <c r="G118" s="21"/>
      <c r="H118" s="22"/>
      <c r="I118" s="22"/>
      <c r="J118" s="22"/>
      <c r="K118" s="22"/>
      <c r="L118" s="22"/>
      <c r="M118" s="22"/>
    </row>
    <row r="119" spans="1:13" s="16" customFormat="1" ht="27" x14ac:dyDescent="0.25">
      <c r="A119" s="36"/>
      <c r="B119" s="101" t="s">
        <v>57</v>
      </c>
      <c r="C119" s="100" t="s">
        <v>58</v>
      </c>
      <c r="D119" s="26" t="s">
        <v>40</v>
      </c>
      <c r="E119" s="17"/>
      <c r="F119" s="23">
        <f>SUM(F123:F129)</f>
        <v>11</v>
      </c>
      <c r="G119" s="21"/>
      <c r="H119" s="22"/>
      <c r="I119" s="22"/>
      <c r="J119" s="22"/>
      <c r="K119" s="22"/>
      <c r="L119" s="22"/>
      <c r="M119" s="22"/>
    </row>
    <row r="120" spans="1:13" s="16" customFormat="1" ht="13.5" customHeight="1" x14ac:dyDescent="0.25">
      <c r="A120" s="36"/>
      <c r="B120" s="101"/>
      <c r="C120" s="35" t="s">
        <v>33</v>
      </c>
      <c r="D120" s="36" t="s">
        <v>18</v>
      </c>
      <c r="E120" s="17">
        <v>0.38900000000000001</v>
      </c>
      <c r="F120" s="22">
        <f>F119*E120</f>
        <v>4.2789999999999999</v>
      </c>
      <c r="G120" s="21"/>
      <c r="H120" s="102"/>
      <c r="I120" s="22"/>
      <c r="J120" s="22"/>
      <c r="K120" s="22"/>
      <c r="L120" s="22"/>
      <c r="M120" s="22"/>
    </row>
    <row r="121" spans="1:13" s="16" customFormat="1" ht="15.75" customHeight="1" x14ac:dyDescent="0.25">
      <c r="A121" s="36"/>
      <c r="B121" s="76"/>
      <c r="C121" s="35" t="s">
        <v>54</v>
      </c>
      <c r="D121" s="36" t="s">
        <v>1</v>
      </c>
      <c r="E121" s="17">
        <v>0.151</v>
      </c>
      <c r="F121" s="22">
        <f>F119*E121</f>
        <v>1.661</v>
      </c>
      <c r="G121" s="21"/>
      <c r="H121" s="22"/>
      <c r="I121" s="22"/>
      <c r="J121" s="22"/>
      <c r="K121" s="22"/>
      <c r="L121" s="22"/>
      <c r="M121" s="22"/>
    </row>
    <row r="122" spans="1:13" s="16" customFormat="1" ht="13.5" customHeight="1" x14ac:dyDescent="0.25">
      <c r="A122" s="36"/>
      <c r="B122" s="76"/>
      <c r="C122" s="35" t="s">
        <v>22</v>
      </c>
      <c r="D122" s="36"/>
      <c r="E122" s="17"/>
      <c r="F122" s="22"/>
      <c r="G122" s="21"/>
      <c r="H122" s="22"/>
      <c r="I122" s="22"/>
      <c r="J122" s="22"/>
      <c r="K122" s="22"/>
      <c r="L122" s="22"/>
      <c r="M122" s="22"/>
    </row>
    <row r="123" spans="1:13" s="16" customFormat="1" ht="13.5" customHeight="1" x14ac:dyDescent="0.25">
      <c r="A123" s="75">
        <v>19</v>
      </c>
      <c r="B123" s="98"/>
      <c r="C123" s="32" t="s">
        <v>216</v>
      </c>
      <c r="D123" s="33" t="s">
        <v>55</v>
      </c>
      <c r="E123" s="36"/>
      <c r="F123" s="23">
        <v>1</v>
      </c>
      <c r="G123" s="21"/>
      <c r="H123" s="22"/>
      <c r="I123" s="22"/>
      <c r="J123" s="22"/>
      <c r="K123" s="22"/>
      <c r="L123" s="22"/>
      <c r="M123" s="22"/>
    </row>
    <row r="124" spans="1:13" s="16" customFormat="1" ht="13.5" customHeight="1" x14ac:dyDescent="0.25">
      <c r="A124" s="75">
        <v>20</v>
      </c>
      <c r="B124" s="98"/>
      <c r="C124" s="32" t="s">
        <v>89</v>
      </c>
      <c r="D124" s="33" t="s">
        <v>55</v>
      </c>
      <c r="E124" s="19"/>
      <c r="F124" s="23">
        <v>1</v>
      </c>
      <c r="G124" s="21"/>
      <c r="H124" s="22"/>
      <c r="I124" s="22"/>
      <c r="J124" s="22"/>
      <c r="K124" s="22"/>
      <c r="L124" s="22"/>
      <c r="M124" s="22"/>
    </row>
    <row r="125" spans="1:13" s="16" customFormat="1" ht="13.5" customHeight="1" x14ac:dyDescent="0.25">
      <c r="A125" s="75">
        <v>21</v>
      </c>
      <c r="B125" s="98"/>
      <c r="C125" s="32" t="s">
        <v>90</v>
      </c>
      <c r="D125" s="33" t="s">
        <v>55</v>
      </c>
      <c r="E125" s="19"/>
      <c r="F125" s="23">
        <v>1</v>
      </c>
      <c r="G125" s="21"/>
      <c r="H125" s="22"/>
      <c r="I125" s="22"/>
      <c r="J125" s="22"/>
      <c r="K125" s="22"/>
      <c r="L125" s="22"/>
      <c r="M125" s="22"/>
    </row>
    <row r="126" spans="1:13" s="16" customFormat="1" ht="13.5" customHeight="1" x14ac:dyDescent="0.25">
      <c r="A126" s="75">
        <v>22</v>
      </c>
      <c r="B126" s="98"/>
      <c r="C126" s="32" t="s">
        <v>217</v>
      </c>
      <c r="D126" s="33" t="s">
        <v>55</v>
      </c>
      <c r="E126" s="19"/>
      <c r="F126" s="23">
        <v>1</v>
      </c>
      <c r="G126" s="21"/>
      <c r="H126" s="22"/>
      <c r="I126" s="22"/>
      <c r="J126" s="22"/>
      <c r="K126" s="22"/>
      <c r="L126" s="22"/>
      <c r="M126" s="22"/>
    </row>
    <row r="127" spans="1:13" s="16" customFormat="1" ht="15.75" customHeight="1" x14ac:dyDescent="0.25">
      <c r="A127" s="75">
        <v>23</v>
      </c>
      <c r="B127" s="98"/>
      <c r="C127" s="32" t="s">
        <v>218</v>
      </c>
      <c r="D127" s="33" t="s">
        <v>56</v>
      </c>
      <c r="E127" s="19"/>
      <c r="F127" s="23">
        <v>1</v>
      </c>
      <c r="G127" s="21"/>
      <c r="H127" s="22"/>
      <c r="I127" s="22"/>
      <c r="J127" s="22"/>
      <c r="K127" s="22"/>
      <c r="L127" s="22"/>
      <c r="M127" s="22"/>
    </row>
    <row r="128" spans="1:13" s="16" customFormat="1" ht="13.5" customHeight="1" x14ac:dyDescent="0.25">
      <c r="A128" s="75">
        <v>24</v>
      </c>
      <c r="B128" s="76"/>
      <c r="C128" s="32" t="s">
        <v>98</v>
      </c>
      <c r="D128" s="33" t="s">
        <v>55</v>
      </c>
      <c r="E128" s="19"/>
      <c r="F128" s="23">
        <v>3</v>
      </c>
      <c r="G128" s="21"/>
      <c r="H128" s="22"/>
      <c r="I128" s="22"/>
      <c r="J128" s="22"/>
      <c r="K128" s="22"/>
      <c r="L128" s="22"/>
      <c r="M128" s="22"/>
    </row>
    <row r="129" spans="1:13" s="16" customFormat="1" ht="13.5" customHeight="1" x14ac:dyDescent="0.25">
      <c r="A129" s="75">
        <v>25</v>
      </c>
      <c r="B129" s="76"/>
      <c r="C129" s="32" t="s">
        <v>99</v>
      </c>
      <c r="D129" s="33" t="s">
        <v>55</v>
      </c>
      <c r="E129" s="19"/>
      <c r="F129" s="23">
        <v>3</v>
      </c>
      <c r="G129" s="21"/>
      <c r="H129" s="22"/>
      <c r="I129" s="22"/>
      <c r="J129" s="22"/>
      <c r="K129" s="22"/>
      <c r="L129" s="22"/>
      <c r="M129" s="22"/>
    </row>
    <row r="130" spans="1:13" s="16" customFormat="1" ht="13.5" customHeight="1" x14ac:dyDescent="0.25">
      <c r="A130" s="36"/>
      <c r="B130" s="76"/>
      <c r="C130" s="35" t="s">
        <v>48</v>
      </c>
      <c r="D130" s="36" t="s">
        <v>1</v>
      </c>
      <c r="E130" s="17">
        <v>2.4E-2</v>
      </c>
      <c r="F130" s="22">
        <f>F119*E130</f>
        <v>0.26400000000000001</v>
      </c>
      <c r="G130" s="21"/>
      <c r="H130" s="22"/>
      <c r="I130" s="22"/>
      <c r="J130" s="22"/>
      <c r="K130" s="22"/>
      <c r="L130" s="22"/>
      <c r="M130" s="22"/>
    </row>
    <row r="131" spans="1:13" s="13" customFormat="1" ht="40.5" x14ac:dyDescent="0.25">
      <c r="A131" s="26">
        <v>26</v>
      </c>
      <c r="B131" s="101" t="s">
        <v>175</v>
      </c>
      <c r="C131" s="32" t="s">
        <v>219</v>
      </c>
      <c r="D131" s="33" t="s">
        <v>55</v>
      </c>
      <c r="E131" s="19"/>
      <c r="F131" s="23">
        <v>1</v>
      </c>
      <c r="G131" s="21"/>
      <c r="H131" s="22"/>
      <c r="I131" s="22"/>
      <c r="J131" s="22"/>
      <c r="K131" s="22"/>
      <c r="L131" s="22"/>
      <c r="M131" s="22"/>
    </row>
    <row r="132" spans="1:13" s="13" customFormat="1" ht="13.5" customHeight="1" x14ac:dyDescent="0.25">
      <c r="A132" s="36"/>
      <c r="B132" s="101"/>
      <c r="C132" s="35" t="s">
        <v>33</v>
      </c>
      <c r="D132" s="36" t="s">
        <v>18</v>
      </c>
      <c r="E132" s="17">
        <v>3.1</v>
      </c>
      <c r="F132" s="22">
        <f>F131*E132</f>
        <v>3.1</v>
      </c>
      <c r="G132" s="21"/>
      <c r="H132" s="102"/>
      <c r="I132" s="22"/>
      <c r="J132" s="22"/>
      <c r="K132" s="22"/>
      <c r="L132" s="22"/>
      <c r="M132" s="22"/>
    </row>
    <row r="133" spans="1:13" s="13" customFormat="1" ht="15.75" customHeight="1" x14ac:dyDescent="0.25">
      <c r="A133" s="36"/>
      <c r="B133" s="76"/>
      <c r="C133" s="35" t="s">
        <v>54</v>
      </c>
      <c r="D133" s="36" t="s">
        <v>1</v>
      </c>
      <c r="E133" s="17">
        <v>1.23</v>
      </c>
      <c r="F133" s="22">
        <f>F131*E133</f>
        <v>1.23</v>
      </c>
      <c r="G133" s="21"/>
      <c r="H133" s="22"/>
      <c r="I133" s="22"/>
      <c r="J133" s="22"/>
      <c r="K133" s="22"/>
      <c r="L133" s="22"/>
      <c r="M133" s="22"/>
    </row>
    <row r="134" spans="1:13" s="13" customFormat="1" ht="13.5" customHeight="1" x14ac:dyDescent="0.25">
      <c r="A134" s="36"/>
      <c r="B134" s="76"/>
      <c r="C134" s="35" t="s">
        <v>22</v>
      </c>
      <c r="D134" s="36"/>
      <c r="E134" s="17"/>
      <c r="F134" s="22"/>
      <c r="G134" s="21"/>
      <c r="H134" s="22"/>
      <c r="I134" s="22"/>
      <c r="J134" s="22"/>
      <c r="K134" s="22"/>
      <c r="L134" s="22"/>
      <c r="M134" s="22"/>
    </row>
    <row r="135" spans="1:13" s="13" customFormat="1" ht="13.5" customHeight="1" x14ac:dyDescent="0.25">
      <c r="A135" s="36"/>
      <c r="B135" s="76"/>
      <c r="C135" s="100" t="s">
        <v>176</v>
      </c>
      <c r="D135" s="36" t="s">
        <v>55</v>
      </c>
      <c r="E135" s="17">
        <v>1</v>
      </c>
      <c r="F135" s="22">
        <f>F131*E135</f>
        <v>1</v>
      </c>
      <c r="G135" s="21"/>
      <c r="H135" s="22"/>
      <c r="I135" s="22"/>
      <c r="J135" s="22"/>
      <c r="K135" s="22"/>
      <c r="L135" s="22"/>
      <c r="M135" s="22"/>
    </row>
    <row r="136" spans="1:13" s="13" customFormat="1" ht="13.5" customHeight="1" x14ac:dyDescent="0.25">
      <c r="A136" s="36"/>
      <c r="B136" s="76"/>
      <c r="C136" s="35" t="s">
        <v>48</v>
      </c>
      <c r="D136" s="36" t="s">
        <v>1</v>
      </c>
      <c r="E136" s="17">
        <v>1.18</v>
      </c>
      <c r="F136" s="22">
        <f>F131*E136</f>
        <v>1.18</v>
      </c>
      <c r="G136" s="21"/>
      <c r="H136" s="22"/>
      <c r="I136" s="22"/>
      <c r="J136" s="22"/>
      <c r="K136" s="22"/>
      <c r="L136" s="22"/>
      <c r="M136" s="22"/>
    </row>
    <row r="137" spans="1:13" s="18" customFormat="1" ht="27" x14ac:dyDescent="0.2">
      <c r="A137" s="119">
        <v>27</v>
      </c>
      <c r="B137" s="120" t="s">
        <v>177</v>
      </c>
      <c r="C137" s="32" t="s">
        <v>100</v>
      </c>
      <c r="D137" s="121" t="s">
        <v>85</v>
      </c>
      <c r="E137" s="122"/>
      <c r="F137" s="23">
        <v>1</v>
      </c>
      <c r="G137" s="123"/>
      <c r="H137" s="124"/>
      <c r="I137" s="124"/>
      <c r="J137" s="77"/>
      <c r="K137" s="77"/>
      <c r="L137" s="77"/>
      <c r="M137" s="77"/>
    </row>
    <row r="138" spans="1:13" s="18" customFormat="1" ht="13.5" x14ac:dyDescent="0.2">
      <c r="A138" s="111"/>
      <c r="B138" s="120"/>
      <c r="C138" s="110" t="s">
        <v>33</v>
      </c>
      <c r="D138" s="111" t="s">
        <v>55</v>
      </c>
      <c r="E138" s="117">
        <v>1</v>
      </c>
      <c r="F138" s="77">
        <f>F137*E138</f>
        <v>1</v>
      </c>
      <c r="G138" s="108"/>
      <c r="H138" s="112"/>
      <c r="I138" s="77"/>
      <c r="J138" s="77"/>
      <c r="K138" s="77"/>
      <c r="L138" s="77"/>
      <c r="M138" s="77"/>
    </row>
    <row r="139" spans="1:13" s="7" customFormat="1" ht="13.5" x14ac:dyDescent="0.2">
      <c r="A139" s="111"/>
      <c r="B139" s="120"/>
      <c r="C139" s="110" t="s">
        <v>21</v>
      </c>
      <c r="D139" s="111" t="s">
        <v>1</v>
      </c>
      <c r="E139" s="117">
        <v>13.3</v>
      </c>
      <c r="F139" s="77">
        <f>F137*E139</f>
        <v>13.3</v>
      </c>
      <c r="G139" s="108"/>
      <c r="H139" s="77"/>
      <c r="I139" s="77"/>
      <c r="J139" s="77"/>
      <c r="K139" s="77"/>
      <c r="L139" s="77"/>
      <c r="M139" s="77"/>
    </row>
    <row r="140" spans="1:13" s="18" customFormat="1" ht="13.5" x14ac:dyDescent="0.2">
      <c r="A140" s="111"/>
      <c r="B140" s="120"/>
      <c r="C140" s="113" t="s">
        <v>22</v>
      </c>
      <c r="D140" s="117"/>
      <c r="E140" s="117"/>
      <c r="F140" s="77"/>
      <c r="G140" s="108"/>
      <c r="H140" s="77"/>
      <c r="I140" s="77"/>
      <c r="J140" s="77"/>
      <c r="K140" s="77"/>
      <c r="L140" s="77"/>
      <c r="M140" s="77"/>
    </row>
    <row r="141" spans="1:13" s="18" customFormat="1" ht="27" x14ac:dyDescent="0.2">
      <c r="A141" s="111"/>
      <c r="B141" s="120"/>
      <c r="C141" s="110" t="s">
        <v>100</v>
      </c>
      <c r="D141" s="121" t="s">
        <v>85</v>
      </c>
      <c r="E141" s="117">
        <v>1</v>
      </c>
      <c r="F141" s="77">
        <f>F137*E141</f>
        <v>1</v>
      </c>
      <c r="G141" s="108"/>
      <c r="H141" s="77"/>
      <c r="I141" s="77"/>
      <c r="J141" s="77"/>
      <c r="K141" s="77"/>
      <c r="L141" s="77"/>
      <c r="M141" s="77"/>
    </row>
    <row r="142" spans="1:13" s="7" customFormat="1" ht="13.5" x14ac:dyDescent="0.2">
      <c r="A142" s="111"/>
      <c r="B142" s="120"/>
      <c r="C142" s="110" t="s">
        <v>48</v>
      </c>
      <c r="D142" s="111" t="s">
        <v>1</v>
      </c>
      <c r="E142" s="117">
        <v>1.58</v>
      </c>
      <c r="F142" s="77">
        <f>F137*E142</f>
        <v>1.58</v>
      </c>
      <c r="G142" s="108"/>
      <c r="H142" s="77"/>
      <c r="I142" s="77"/>
      <c r="J142" s="77"/>
      <c r="K142" s="77"/>
      <c r="L142" s="77"/>
      <c r="M142" s="77"/>
    </row>
    <row r="143" spans="1:13" s="11" customFormat="1" ht="27" x14ac:dyDescent="0.25">
      <c r="A143" s="75">
        <v>28</v>
      </c>
      <c r="B143" s="98"/>
      <c r="C143" s="32" t="s">
        <v>101</v>
      </c>
      <c r="D143" s="33" t="s">
        <v>56</v>
      </c>
      <c r="E143" s="19"/>
      <c r="F143" s="23">
        <v>1</v>
      </c>
      <c r="G143" s="85"/>
      <c r="H143" s="22"/>
      <c r="I143" s="77"/>
      <c r="J143" s="77"/>
      <c r="K143" s="77"/>
      <c r="L143" s="77"/>
      <c r="M143" s="77"/>
    </row>
    <row r="144" spans="1:13" s="11" customFormat="1" ht="27" x14ac:dyDescent="0.25">
      <c r="A144" s="75">
        <v>29</v>
      </c>
      <c r="B144" s="98"/>
      <c r="C144" s="32" t="s">
        <v>102</v>
      </c>
      <c r="D144" s="33" t="s">
        <v>55</v>
      </c>
      <c r="E144" s="19"/>
      <c r="F144" s="23">
        <v>4</v>
      </c>
      <c r="G144" s="85"/>
      <c r="H144" s="22"/>
      <c r="I144" s="77"/>
      <c r="J144" s="22"/>
      <c r="K144" s="22"/>
      <c r="L144" s="22"/>
      <c r="M144" s="22"/>
    </row>
    <row r="145" spans="1:13" s="11" customFormat="1" ht="27" x14ac:dyDescent="0.25">
      <c r="A145" s="75">
        <v>30</v>
      </c>
      <c r="B145" s="98"/>
      <c r="C145" s="32" t="s">
        <v>103</v>
      </c>
      <c r="D145" s="33" t="s">
        <v>69</v>
      </c>
      <c r="E145" s="19"/>
      <c r="F145" s="23">
        <v>121</v>
      </c>
      <c r="G145" s="21"/>
      <c r="H145" s="22"/>
      <c r="I145" s="77"/>
      <c r="J145" s="22"/>
      <c r="K145" s="22"/>
      <c r="L145" s="22"/>
      <c r="M145" s="22"/>
    </row>
    <row r="146" spans="1:13" s="4" customFormat="1" ht="26.25" customHeight="1" x14ac:dyDescent="0.2">
      <c r="A146" s="26">
        <v>31</v>
      </c>
      <c r="B146" s="67" t="s">
        <v>178</v>
      </c>
      <c r="C146" s="32" t="s">
        <v>104</v>
      </c>
      <c r="D146" s="26" t="s">
        <v>16</v>
      </c>
      <c r="E146" s="26"/>
      <c r="F146" s="23">
        <v>3.2</v>
      </c>
      <c r="G146" s="21"/>
      <c r="H146" s="22"/>
      <c r="I146" s="22"/>
      <c r="J146" s="22"/>
      <c r="K146" s="22"/>
      <c r="L146" s="22"/>
      <c r="M146" s="22"/>
    </row>
    <row r="147" spans="1:13" s="4" customFormat="1" ht="14.25" customHeight="1" x14ac:dyDescent="0.2">
      <c r="A147" s="36"/>
      <c r="B147" s="67"/>
      <c r="C147" s="35" t="s">
        <v>17</v>
      </c>
      <c r="D147" s="36" t="s">
        <v>18</v>
      </c>
      <c r="E147" s="36">
        <v>2.96</v>
      </c>
      <c r="F147" s="22">
        <f>F146*E147</f>
        <v>9.4719999999999995</v>
      </c>
      <c r="G147" s="21"/>
      <c r="H147" s="22"/>
      <c r="I147" s="22"/>
      <c r="J147" s="22"/>
      <c r="K147" s="22"/>
      <c r="L147" s="22"/>
      <c r="M147" s="22"/>
    </row>
    <row r="148" spans="1:13" s="4" customFormat="1" ht="27" x14ac:dyDescent="0.2">
      <c r="A148" s="26">
        <v>32</v>
      </c>
      <c r="B148" s="67" t="s">
        <v>60</v>
      </c>
      <c r="C148" s="32" t="s">
        <v>61</v>
      </c>
      <c r="D148" s="36" t="s">
        <v>29</v>
      </c>
      <c r="E148" s="36"/>
      <c r="F148" s="37">
        <f>(2/0.15*2*2*2+2/0.15*0.8*2*4)*1.58/1000</f>
        <v>0.30336000000000002</v>
      </c>
      <c r="G148" s="21"/>
      <c r="H148" s="22"/>
      <c r="I148" s="22"/>
      <c r="J148" s="22"/>
      <c r="K148" s="22"/>
      <c r="L148" s="22"/>
      <c r="M148" s="22"/>
    </row>
    <row r="149" spans="1:13" s="4" customFormat="1" ht="15" customHeight="1" x14ac:dyDescent="0.2">
      <c r="A149" s="36"/>
      <c r="B149" s="67"/>
      <c r="C149" s="99" t="s">
        <v>17</v>
      </c>
      <c r="D149" s="36" t="s">
        <v>18</v>
      </c>
      <c r="E149" s="36">
        <v>12.3</v>
      </c>
      <c r="F149" s="22">
        <f>F148*E149</f>
        <v>3.7313280000000004</v>
      </c>
      <c r="G149" s="21"/>
      <c r="H149" s="22"/>
      <c r="I149" s="22"/>
      <c r="J149" s="22"/>
      <c r="K149" s="22"/>
      <c r="L149" s="22"/>
      <c r="M149" s="22"/>
    </row>
    <row r="150" spans="1:13" s="4" customFormat="1" ht="13.5" x14ac:dyDescent="0.2">
      <c r="A150" s="36"/>
      <c r="B150" s="67"/>
      <c r="C150" s="99" t="s">
        <v>21</v>
      </c>
      <c r="D150" s="36" t="s">
        <v>1</v>
      </c>
      <c r="E150" s="36">
        <v>1.4</v>
      </c>
      <c r="F150" s="22">
        <f>F148*E150</f>
        <v>0.42470400000000003</v>
      </c>
      <c r="G150" s="21"/>
      <c r="H150" s="22"/>
      <c r="I150" s="22"/>
      <c r="J150" s="22"/>
      <c r="K150" s="22"/>
      <c r="L150" s="22"/>
      <c r="M150" s="22"/>
    </row>
    <row r="151" spans="1:13" s="4" customFormat="1" ht="13.5" x14ac:dyDescent="0.2">
      <c r="A151" s="36"/>
      <c r="B151" s="67"/>
      <c r="C151" s="99" t="s">
        <v>22</v>
      </c>
      <c r="D151" s="36"/>
      <c r="E151" s="36"/>
      <c r="F151" s="22">
        <f>E151*2353</f>
        <v>0</v>
      </c>
      <c r="G151" s="21"/>
      <c r="H151" s="22"/>
      <c r="I151" s="22"/>
      <c r="J151" s="22"/>
      <c r="K151" s="22"/>
      <c r="L151" s="22"/>
      <c r="M151" s="22"/>
    </row>
    <row r="152" spans="1:13" s="4" customFormat="1" ht="13.5" x14ac:dyDescent="0.2">
      <c r="A152" s="36"/>
      <c r="B152" s="67"/>
      <c r="C152" s="32" t="s">
        <v>204</v>
      </c>
      <c r="D152" s="36" t="s">
        <v>29</v>
      </c>
      <c r="E152" s="36">
        <v>1</v>
      </c>
      <c r="F152" s="23">
        <f>F148*E152</f>
        <v>0.30336000000000002</v>
      </c>
      <c r="G152" s="21"/>
      <c r="H152" s="22"/>
      <c r="I152" s="22"/>
      <c r="J152" s="22"/>
      <c r="K152" s="22"/>
      <c r="L152" s="22"/>
      <c r="M152" s="22"/>
    </row>
    <row r="153" spans="1:13" s="4" customFormat="1" ht="13.5" x14ac:dyDescent="0.2">
      <c r="A153" s="36"/>
      <c r="B153" s="67"/>
      <c r="C153" s="99" t="s">
        <v>48</v>
      </c>
      <c r="D153" s="36" t="s">
        <v>1</v>
      </c>
      <c r="E153" s="36">
        <v>7.15</v>
      </c>
      <c r="F153" s="22">
        <f>F148*E153</f>
        <v>2.1690240000000003</v>
      </c>
      <c r="G153" s="21"/>
      <c r="H153" s="22"/>
      <c r="I153" s="22"/>
      <c r="J153" s="22"/>
      <c r="K153" s="22"/>
      <c r="L153" s="22"/>
      <c r="M153" s="22"/>
    </row>
    <row r="154" spans="1:13" s="4" customFormat="1" ht="27" x14ac:dyDescent="0.2">
      <c r="A154" s="26">
        <v>33</v>
      </c>
      <c r="B154" s="67" t="s">
        <v>62</v>
      </c>
      <c r="C154" s="32" t="s">
        <v>106</v>
      </c>
      <c r="D154" s="36" t="s">
        <v>16</v>
      </c>
      <c r="E154" s="36"/>
      <c r="F154" s="37">
        <f>2*2*0.2*2+2*1*0.2*4</f>
        <v>3.2</v>
      </c>
      <c r="G154" s="21"/>
      <c r="H154" s="22"/>
      <c r="I154" s="22"/>
      <c r="J154" s="22"/>
      <c r="K154" s="22"/>
      <c r="L154" s="22"/>
      <c r="M154" s="22"/>
    </row>
    <row r="155" spans="1:13" s="4" customFormat="1" ht="16.5" customHeight="1" x14ac:dyDescent="0.2">
      <c r="A155" s="36"/>
      <c r="B155" s="67"/>
      <c r="C155" s="99" t="s">
        <v>17</v>
      </c>
      <c r="D155" s="36" t="s">
        <v>18</v>
      </c>
      <c r="E155" s="36">
        <v>14.6</v>
      </c>
      <c r="F155" s="22">
        <f>F154*E155</f>
        <v>46.72</v>
      </c>
      <c r="G155" s="21"/>
      <c r="H155" s="22"/>
      <c r="I155" s="22"/>
      <c r="J155" s="22"/>
      <c r="K155" s="22"/>
      <c r="L155" s="22"/>
      <c r="M155" s="22"/>
    </row>
    <row r="156" spans="1:13" s="4" customFormat="1" ht="13.5" x14ac:dyDescent="0.2">
      <c r="A156" s="36"/>
      <c r="B156" s="67"/>
      <c r="C156" s="99" t="s">
        <v>21</v>
      </c>
      <c r="D156" s="36" t="s">
        <v>1</v>
      </c>
      <c r="E156" s="36">
        <v>0.93</v>
      </c>
      <c r="F156" s="22">
        <f>F154*E156</f>
        <v>2.9760000000000004</v>
      </c>
      <c r="G156" s="21"/>
      <c r="H156" s="22"/>
      <c r="I156" s="22"/>
      <c r="J156" s="22"/>
      <c r="K156" s="22"/>
      <c r="L156" s="22"/>
      <c r="M156" s="22"/>
    </row>
    <row r="157" spans="1:13" s="4" customFormat="1" ht="13.5" x14ac:dyDescent="0.2">
      <c r="A157" s="36"/>
      <c r="B157" s="67"/>
      <c r="C157" s="99" t="s">
        <v>22</v>
      </c>
      <c r="D157" s="36"/>
      <c r="E157" s="36"/>
      <c r="F157" s="22">
        <f>E157*2353</f>
        <v>0</v>
      </c>
      <c r="G157" s="21"/>
      <c r="H157" s="22"/>
      <c r="I157" s="22"/>
      <c r="J157" s="22"/>
      <c r="K157" s="22"/>
      <c r="L157" s="22"/>
      <c r="M157" s="22"/>
    </row>
    <row r="158" spans="1:13" s="4" customFormat="1" ht="13.5" x14ac:dyDescent="0.2">
      <c r="A158" s="36"/>
      <c r="B158" s="67"/>
      <c r="C158" s="99" t="s">
        <v>63</v>
      </c>
      <c r="D158" s="36" t="s">
        <v>16</v>
      </c>
      <c r="E158" s="36">
        <v>1.0149999999999999</v>
      </c>
      <c r="F158" s="22">
        <f>F154*E158</f>
        <v>3.2479999999999998</v>
      </c>
      <c r="G158" s="21"/>
      <c r="H158" s="22"/>
      <c r="I158" s="22"/>
      <c r="J158" s="22"/>
      <c r="K158" s="22"/>
      <c r="L158" s="22"/>
      <c r="M158" s="22"/>
    </row>
    <row r="159" spans="1:13" s="4" customFormat="1" ht="13.5" x14ac:dyDescent="0.2">
      <c r="A159" s="36"/>
      <c r="B159" s="67"/>
      <c r="C159" s="32" t="s">
        <v>169</v>
      </c>
      <c r="D159" s="33" t="s">
        <v>39</v>
      </c>
      <c r="E159" s="36"/>
      <c r="F159" s="23">
        <v>2.1</v>
      </c>
      <c r="G159" s="21"/>
      <c r="H159" s="22"/>
      <c r="I159" s="22"/>
      <c r="J159" s="22"/>
      <c r="K159" s="22"/>
      <c r="L159" s="22"/>
      <c r="M159" s="22"/>
    </row>
    <row r="160" spans="1:13" s="4" customFormat="1" ht="13.5" x14ac:dyDescent="0.2">
      <c r="A160" s="36"/>
      <c r="B160" s="67"/>
      <c r="C160" s="32" t="s">
        <v>170</v>
      </c>
      <c r="D160" s="33" t="s">
        <v>105</v>
      </c>
      <c r="E160" s="36"/>
      <c r="F160" s="23">
        <v>0.5</v>
      </c>
      <c r="G160" s="21"/>
      <c r="H160" s="22"/>
      <c r="I160" s="22"/>
      <c r="J160" s="22"/>
      <c r="K160" s="22"/>
      <c r="L160" s="22"/>
      <c r="M160" s="22"/>
    </row>
    <row r="161" spans="1:13" s="4" customFormat="1" ht="13.5" x14ac:dyDescent="0.2">
      <c r="A161" s="36"/>
      <c r="B161" s="67"/>
      <c r="C161" s="32" t="s">
        <v>171</v>
      </c>
      <c r="D161" s="33" t="s">
        <v>39</v>
      </c>
      <c r="E161" s="36"/>
      <c r="F161" s="23">
        <v>6</v>
      </c>
      <c r="G161" s="21"/>
      <c r="H161" s="22"/>
      <c r="I161" s="22"/>
      <c r="J161" s="22"/>
      <c r="K161" s="22"/>
      <c r="L161" s="22"/>
      <c r="M161" s="22"/>
    </row>
    <row r="162" spans="1:13" s="4" customFormat="1" ht="13.5" x14ac:dyDescent="0.2">
      <c r="A162" s="36"/>
      <c r="B162" s="67"/>
      <c r="C162" s="99" t="s">
        <v>48</v>
      </c>
      <c r="D162" s="36" t="s">
        <v>1</v>
      </c>
      <c r="E162" s="36">
        <v>2.96</v>
      </c>
      <c r="F162" s="22">
        <f>F154*E162</f>
        <v>9.4719999999999995</v>
      </c>
      <c r="G162" s="21"/>
      <c r="H162" s="22"/>
      <c r="I162" s="22"/>
      <c r="J162" s="22"/>
      <c r="K162" s="22"/>
      <c r="L162" s="22"/>
      <c r="M162" s="22"/>
    </row>
    <row r="163" spans="1:13" s="4" customFormat="1" ht="13.5" x14ac:dyDescent="0.2">
      <c r="A163" s="26">
        <v>34</v>
      </c>
      <c r="B163" s="67" t="s">
        <v>70</v>
      </c>
      <c r="C163" s="80" t="s">
        <v>73</v>
      </c>
      <c r="D163" s="36" t="s">
        <v>29</v>
      </c>
      <c r="E163" s="36"/>
      <c r="F163" s="107">
        <f>F168*0.00136+F169*0.0236+F171</f>
        <v>2.0208E-2</v>
      </c>
      <c r="G163" s="21"/>
      <c r="H163" s="22"/>
      <c r="I163" s="22"/>
      <c r="J163" s="22"/>
      <c r="K163" s="22"/>
      <c r="L163" s="22"/>
      <c r="M163" s="22"/>
    </row>
    <row r="164" spans="1:13" s="4" customFormat="1" ht="15" customHeight="1" x14ac:dyDescent="0.2">
      <c r="A164" s="36"/>
      <c r="B164" s="67"/>
      <c r="C164" s="99" t="s">
        <v>17</v>
      </c>
      <c r="D164" s="36" t="s">
        <v>18</v>
      </c>
      <c r="E164" s="36">
        <v>37.4</v>
      </c>
      <c r="F164" s="22">
        <f>F163*E164</f>
        <v>0.75577919999999998</v>
      </c>
      <c r="G164" s="21"/>
      <c r="H164" s="22"/>
      <c r="I164" s="22"/>
      <c r="J164" s="22"/>
      <c r="K164" s="22"/>
      <c r="L164" s="22"/>
      <c r="M164" s="22"/>
    </row>
    <row r="165" spans="1:13" s="4" customFormat="1" ht="13.5" x14ac:dyDescent="0.2">
      <c r="A165" s="36"/>
      <c r="B165" s="67"/>
      <c r="C165" s="99" t="s">
        <v>21</v>
      </c>
      <c r="D165" s="36" t="s">
        <v>1</v>
      </c>
      <c r="E165" s="36">
        <v>6.3200000000000006E-2</v>
      </c>
      <c r="F165" s="22">
        <f>F163*E165</f>
        <v>1.2771456000000001E-3</v>
      </c>
      <c r="G165" s="21"/>
      <c r="H165" s="22"/>
      <c r="I165" s="22"/>
      <c r="J165" s="22"/>
      <c r="K165" s="22"/>
      <c r="L165" s="22"/>
      <c r="M165" s="22"/>
    </row>
    <row r="166" spans="1:13" s="4" customFormat="1" ht="13.5" x14ac:dyDescent="0.2">
      <c r="A166" s="36"/>
      <c r="B166" s="67"/>
      <c r="C166" s="99" t="s">
        <v>22</v>
      </c>
      <c r="D166" s="36"/>
      <c r="E166" s="36"/>
      <c r="F166" s="22">
        <f>E166*2353</f>
        <v>0</v>
      </c>
      <c r="G166" s="21"/>
      <c r="H166" s="22"/>
      <c r="I166" s="22"/>
      <c r="J166" s="22"/>
      <c r="K166" s="22"/>
      <c r="L166" s="22"/>
      <c r="M166" s="22"/>
    </row>
    <row r="167" spans="1:13" s="4" customFormat="1" ht="13.5" x14ac:dyDescent="0.2">
      <c r="A167" s="36"/>
      <c r="B167" s="67"/>
      <c r="C167" s="99" t="s">
        <v>71</v>
      </c>
      <c r="D167" s="36" t="s">
        <v>16</v>
      </c>
      <c r="E167" s="36">
        <v>0.75</v>
      </c>
      <c r="F167" s="22">
        <f>F163*E167</f>
        <v>1.5155999999999999E-2</v>
      </c>
      <c r="G167" s="73"/>
      <c r="H167" s="22"/>
      <c r="I167" s="22"/>
      <c r="J167" s="22"/>
      <c r="K167" s="22"/>
      <c r="L167" s="22"/>
      <c r="M167" s="22"/>
    </row>
    <row r="168" spans="1:13" s="4" customFormat="1" ht="13.5" x14ac:dyDescent="0.2">
      <c r="A168" s="36"/>
      <c r="B168" s="67"/>
      <c r="C168" s="32" t="s">
        <v>68</v>
      </c>
      <c r="D168" s="33" t="s">
        <v>67</v>
      </c>
      <c r="E168" s="36"/>
      <c r="F168" s="23">
        <v>2.2999999999999998</v>
      </c>
      <c r="G168" s="73"/>
      <c r="H168" s="22"/>
      <c r="I168" s="22"/>
      <c r="J168" s="22"/>
      <c r="K168" s="22"/>
      <c r="L168" s="22"/>
      <c r="M168" s="22"/>
    </row>
    <row r="169" spans="1:13" s="4" customFormat="1" ht="27" x14ac:dyDescent="0.2">
      <c r="A169" s="36"/>
      <c r="B169" s="67"/>
      <c r="C169" s="32" t="s">
        <v>168</v>
      </c>
      <c r="D169" s="33" t="s">
        <v>69</v>
      </c>
      <c r="E169" s="36"/>
      <c r="F169" s="23">
        <v>0.3</v>
      </c>
      <c r="G169" s="73"/>
      <c r="H169" s="22"/>
      <c r="I169" s="22"/>
      <c r="J169" s="22"/>
      <c r="K169" s="22"/>
      <c r="L169" s="22"/>
      <c r="M169" s="22"/>
    </row>
    <row r="170" spans="1:13" s="3" customFormat="1" ht="15" x14ac:dyDescent="0.25">
      <c r="A170" s="67"/>
      <c r="B170" s="67"/>
      <c r="C170" s="32" t="s">
        <v>65</v>
      </c>
      <c r="D170" s="33" t="s">
        <v>55</v>
      </c>
      <c r="E170" s="126"/>
      <c r="F170" s="127">
        <v>2</v>
      </c>
      <c r="G170" s="73"/>
      <c r="H170" s="22"/>
      <c r="I170" s="22"/>
      <c r="J170" s="22"/>
      <c r="K170" s="22"/>
      <c r="L170" s="22"/>
      <c r="M170" s="22"/>
    </row>
    <row r="171" spans="1:13" s="3" customFormat="1" ht="15" x14ac:dyDescent="0.25">
      <c r="A171" s="67"/>
      <c r="B171" s="67"/>
      <c r="C171" s="32" t="s">
        <v>204</v>
      </c>
      <c r="D171" s="33" t="s">
        <v>64</v>
      </c>
      <c r="E171" s="19"/>
      <c r="F171" s="127">
        <v>0.01</v>
      </c>
      <c r="G171" s="21"/>
      <c r="H171" s="22"/>
      <c r="I171" s="72"/>
      <c r="J171" s="72"/>
      <c r="K171" s="72"/>
      <c r="L171" s="72"/>
      <c r="M171" s="22"/>
    </row>
    <row r="172" spans="1:13" s="3" customFormat="1" ht="15" x14ac:dyDescent="0.25">
      <c r="A172" s="67"/>
      <c r="B172" s="67"/>
      <c r="C172" s="32" t="s">
        <v>172</v>
      </c>
      <c r="D172" s="33" t="s">
        <v>173</v>
      </c>
      <c r="E172" s="126"/>
      <c r="F172" s="127">
        <v>1</v>
      </c>
      <c r="G172" s="73"/>
      <c r="H172" s="22"/>
      <c r="I172" s="22"/>
      <c r="J172" s="22"/>
      <c r="K172" s="22"/>
      <c r="L172" s="22"/>
      <c r="M172" s="22"/>
    </row>
    <row r="173" spans="1:13" s="4" customFormat="1" ht="13.5" x14ac:dyDescent="0.2">
      <c r="A173" s="36"/>
      <c r="B173" s="67"/>
      <c r="C173" s="99" t="s">
        <v>48</v>
      </c>
      <c r="D173" s="36" t="s">
        <v>1</v>
      </c>
      <c r="E173" s="36">
        <v>7.63</v>
      </c>
      <c r="F173" s="22">
        <f>F163*E173</f>
        <v>0.15418704</v>
      </c>
      <c r="G173" s="21"/>
      <c r="H173" s="22"/>
      <c r="I173" s="22"/>
      <c r="J173" s="22"/>
      <c r="K173" s="22"/>
      <c r="L173" s="22"/>
      <c r="M173" s="22"/>
    </row>
    <row r="174" spans="1:13" s="11" customFormat="1" ht="14.25" x14ac:dyDescent="0.25">
      <c r="A174" s="74">
        <v>35</v>
      </c>
      <c r="B174" s="97" t="s">
        <v>72</v>
      </c>
      <c r="C174" s="32" t="s">
        <v>76</v>
      </c>
      <c r="D174" s="36" t="s">
        <v>43</v>
      </c>
      <c r="E174" s="36"/>
      <c r="F174" s="23">
        <v>0.5</v>
      </c>
      <c r="G174" s="21"/>
      <c r="H174" s="22"/>
      <c r="I174" s="22"/>
      <c r="J174" s="22"/>
      <c r="K174" s="22"/>
      <c r="L174" s="22"/>
      <c r="M174" s="22"/>
    </row>
    <row r="175" spans="1:13" s="11" customFormat="1" ht="16.5" customHeight="1" x14ac:dyDescent="0.25">
      <c r="A175" s="98"/>
      <c r="B175" s="98"/>
      <c r="C175" s="99" t="s">
        <v>44</v>
      </c>
      <c r="D175" s="36" t="s">
        <v>18</v>
      </c>
      <c r="E175" s="36">
        <v>0.35299999999999998</v>
      </c>
      <c r="F175" s="22">
        <f>F174*E175</f>
        <v>0.17649999999999999</v>
      </c>
      <c r="G175" s="21"/>
      <c r="H175" s="22"/>
      <c r="I175" s="22"/>
      <c r="J175" s="22"/>
      <c r="K175" s="22"/>
      <c r="L175" s="22"/>
      <c r="M175" s="22"/>
    </row>
    <row r="176" spans="1:13" s="11" customFormat="1" ht="16.5" customHeight="1" x14ac:dyDescent="0.25">
      <c r="A176" s="98"/>
      <c r="B176" s="98"/>
      <c r="C176" s="99" t="s">
        <v>45</v>
      </c>
      <c r="D176" s="36" t="s">
        <v>1</v>
      </c>
      <c r="E176" s="36">
        <v>3.5099999999999999E-2</v>
      </c>
      <c r="F176" s="22">
        <f>F175*E176</f>
        <v>6.1951499999999991E-3</v>
      </c>
      <c r="G176" s="21"/>
      <c r="H176" s="22"/>
      <c r="I176" s="22"/>
      <c r="J176" s="22"/>
      <c r="K176" s="22"/>
      <c r="L176" s="22"/>
      <c r="M176" s="22"/>
    </row>
    <row r="177" spans="1:13" s="11" customFormat="1" ht="13.5" customHeight="1" x14ac:dyDescent="0.25">
      <c r="A177" s="98"/>
      <c r="B177" s="98"/>
      <c r="C177" s="99" t="s">
        <v>6</v>
      </c>
      <c r="D177" s="36"/>
      <c r="E177" s="36"/>
      <c r="F177" s="22">
        <f>F176*E177</f>
        <v>0</v>
      </c>
      <c r="G177" s="21"/>
      <c r="H177" s="22"/>
      <c r="I177" s="22"/>
      <c r="J177" s="22"/>
      <c r="K177" s="22"/>
      <c r="L177" s="22"/>
      <c r="M177" s="22"/>
    </row>
    <row r="178" spans="1:13" s="11" customFormat="1" ht="16.5" customHeight="1" x14ac:dyDescent="0.25">
      <c r="A178" s="98"/>
      <c r="B178" s="98"/>
      <c r="C178" s="35" t="s">
        <v>77</v>
      </c>
      <c r="D178" s="36" t="s">
        <v>43</v>
      </c>
      <c r="E178" s="36">
        <v>1</v>
      </c>
      <c r="F178" s="22">
        <f>F174*E178</f>
        <v>0.5</v>
      </c>
      <c r="G178" s="21"/>
      <c r="H178" s="22"/>
      <c r="I178" s="22"/>
      <c r="J178" s="22"/>
      <c r="K178" s="22"/>
      <c r="L178" s="22"/>
      <c r="M178" s="22"/>
    </row>
    <row r="179" spans="1:13" s="11" customFormat="1" ht="16.5" customHeight="1" x14ac:dyDescent="0.25">
      <c r="A179" s="98"/>
      <c r="B179" s="98"/>
      <c r="C179" s="99" t="s">
        <v>46</v>
      </c>
      <c r="D179" s="36" t="s">
        <v>1</v>
      </c>
      <c r="E179" s="36">
        <v>5.9299999999999999E-2</v>
      </c>
      <c r="F179" s="22">
        <f>F174*E179</f>
        <v>2.9649999999999999E-2</v>
      </c>
      <c r="G179" s="21"/>
      <c r="H179" s="22"/>
      <c r="I179" s="22"/>
      <c r="J179" s="22"/>
      <c r="K179" s="22"/>
      <c r="L179" s="22"/>
      <c r="M179" s="22"/>
    </row>
    <row r="180" spans="1:13" s="4" customFormat="1" ht="54" x14ac:dyDescent="0.2">
      <c r="A180" s="26">
        <v>36</v>
      </c>
      <c r="B180" s="67" t="s">
        <v>15</v>
      </c>
      <c r="C180" s="32" t="s">
        <v>107</v>
      </c>
      <c r="D180" s="33" t="s">
        <v>105</v>
      </c>
      <c r="E180" s="139"/>
      <c r="F180" s="128">
        <f>(1310+1125)*0.3*0.7</f>
        <v>511.34999999999997</v>
      </c>
      <c r="G180" s="21"/>
      <c r="H180" s="22"/>
      <c r="I180" s="22"/>
      <c r="J180" s="22"/>
      <c r="K180" s="22"/>
      <c r="L180" s="22"/>
      <c r="M180" s="22"/>
    </row>
    <row r="181" spans="1:13" s="4" customFormat="1" ht="15.75" customHeight="1" x14ac:dyDescent="0.2">
      <c r="A181" s="36"/>
      <c r="B181" s="67"/>
      <c r="C181" s="35" t="s">
        <v>17</v>
      </c>
      <c r="D181" s="36" t="s">
        <v>18</v>
      </c>
      <c r="E181" s="36">
        <v>1.55E-2</v>
      </c>
      <c r="F181" s="22">
        <f>F180*E181</f>
        <v>7.9259249999999994</v>
      </c>
      <c r="G181" s="21"/>
      <c r="H181" s="22"/>
      <c r="I181" s="22"/>
      <c r="J181" s="22"/>
      <c r="K181" s="22"/>
      <c r="L181" s="22"/>
      <c r="M181" s="22"/>
    </row>
    <row r="182" spans="1:13" s="4" customFormat="1" ht="27.75" customHeight="1" x14ac:dyDescent="0.2">
      <c r="A182" s="36"/>
      <c r="B182" s="67"/>
      <c r="C182" s="35" t="s">
        <v>19</v>
      </c>
      <c r="D182" s="36" t="s">
        <v>20</v>
      </c>
      <c r="E182" s="36">
        <v>3.4700000000000002E-2</v>
      </c>
      <c r="F182" s="22">
        <f>F180*E182</f>
        <v>17.743845</v>
      </c>
      <c r="G182" s="21"/>
      <c r="H182" s="22"/>
      <c r="I182" s="22"/>
      <c r="J182" s="22"/>
      <c r="K182" s="22"/>
      <c r="L182" s="22"/>
      <c r="M182" s="22"/>
    </row>
    <row r="183" spans="1:13" s="4" customFormat="1" ht="13.5" x14ac:dyDescent="0.2">
      <c r="A183" s="36"/>
      <c r="B183" s="67"/>
      <c r="C183" s="35" t="s">
        <v>21</v>
      </c>
      <c r="D183" s="36" t="s">
        <v>1</v>
      </c>
      <c r="E183" s="36">
        <v>2.0999999999999999E-3</v>
      </c>
      <c r="F183" s="22">
        <f>F180*E183</f>
        <v>1.0738349999999999</v>
      </c>
      <c r="G183" s="21"/>
      <c r="H183" s="22"/>
      <c r="I183" s="22"/>
      <c r="J183" s="22"/>
      <c r="K183" s="22"/>
      <c r="L183" s="22"/>
      <c r="M183" s="22"/>
    </row>
    <row r="184" spans="1:13" s="4" customFormat="1" ht="13.5" x14ac:dyDescent="0.2">
      <c r="A184" s="36"/>
      <c r="B184" s="67"/>
      <c r="C184" s="35" t="s">
        <v>22</v>
      </c>
      <c r="D184" s="36"/>
      <c r="E184" s="129"/>
      <c r="F184" s="22"/>
      <c r="G184" s="21"/>
      <c r="H184" s="22"/>
      <c r="I184" s="22"/>
      <c r="J184" s="22"/>
      <c r="K184" s="22"/>
      <c r="L184" s="22"/>
      <c r="M184" s="22"/>
    </row>
    <row r="185" spans="1:13" s="4" customFormat="1" ht="13.5" customHeight="1" x14ac:dyDescent="0.2">
      <c r="A185" s="36"/>
      <c r="B185" s="67"/>
      <c r="C185" s="35" t="s">
        <v>23</v>
      </c>
      <c r="D185" s="36" t="s">
        <v>16</v>
      </c>
      <c r="E185" s="129">
        <v>4.0000000000000003E-5</v>
      </c>
      <c r="F185" s="22">
        <f>F180*E185</f>
        <v>2.0454E-2</v>
      </c>
      <c r="G185" s="21"/>
      <c r="H185" s="22"/>
      <c r="I185" s="22"/>
      <c r="J185" s="22"/>
      <c r="K185" s="22"/>
      <c r="L185" s="22"/>
      <c r="M185" s="22"/>
    </row>
    <row r="186" spans="1:13" s="5" customFormat="1" ht="40.5" x14ac:dyDescent="0.2">
      <c r="A186" s="26">
        <v>37</v>
      </c>
      <c r="B186" s="67" t="s">
        <v>30</v>
      </c>
      <c r="C186" s="140" t="s">
        <v>108</v>
      </c>
      <c r="D186" s="36" t="s">
        <v>16</v>
      </c>
      <c r="E186" s="36"/>
      <c r="F186" s="128">
        <f>(1130+1125)*0.3*0.3</f>
        <v>202.95</v>
      </c>
      <c r="G186" s="21"/>
      <c r="H186" s="22"/>
      <c r="I186" s="22"/>
      <c r="J186" s="22"/>
      <c r="K186" s="22"/>
      <c r="L186" s="22"/>
      <c r="M186" s="22"/>
    </row>
    <row r="187" spans="1:13" s="5" customFormat="1" ht="16.5" customHeight="1" x14ac:dyDescent="0.2">
      <c r="A187" s="36"/>
      <c r="B187" s="67"/>
      <c r="C187" s="99" t="s">
        <v>17</v>
      </c>
      <c r="D187" s="36" t="s">
        <v>18</v>
      </c>
      <c r="E187" s="36">
        <v>1.8</v>
      </c>
      <c r="F187" s="22">
        <f>F186*E187</f>
        <v>365.31</v>
      </c>
      <c r="G187" s="21"/>
      <c r="H187" s="22"/>
      <c r="I187" s="22"/>
      <c r="J187" s="22"/>
      <c r="K187" s="22"/>
      <c r="L187" s="22"/>
      <c r="M187" s="22"/>
    </row>
    <row r="188" spans="1:13" s="5" customFormat="1" ht="13.5" x14ac:dyDescent="0.2">
      <c r="A188" s="36"/>
      <c r="B188" s="67"/>
      <c r="C188" s="99" t="s">
        <v>22</v>
      </c>
      <c r="D188" s="36"/>
      <c r="E188" s="36"/>
      <c r="F188" s="22">
        <f>E188*2353</f>
        <v>0</v>
      </c>
      <c r="G188" s="21"/>
      <c r="H188" s="22"/>
      <c r="I188" s="22"/>
      <c r="J188" s="22"/>
      <c r="K188" s="22"/>
      <c r="L188" s="22"/>
      <c r="M188" s="22"/>
    </row>
    <row r="189" spans="1:13" s="5" customFormat="1" ht="13.5" x14ac:dyDescent="0.2">
      <c r="A189" s="36"/>
      <c r="B189" s="67"/>
      <c r="C189" s="99" t="s">
        <v>31</v>
      </c>
      <c r="D189" s="36" t="s">
        <v>16</v>
      </c>
      <c r="E189" s="36">
        <v>1.1000000000000001</v>
      </c>
      <c r="F189" s="22">
        <f>F186*E189</f>
        <v>223.245</v>
      </c>
      <c r="G189" s="21"/>
      <c r="H189" s="22"/>
      <c r="I189" s="22"/>
      <c r="J189" s="22"/>
      <c r="K189" s="22"/>
      <c r="L189" s="22"/>
      <c r="M189" s="22"/>
    </row>
    <row r="190" spans="1:13" customFormat="1" ht="39.75" x14ac:dyDescent="0.25">
      <c r="A190" s="130">
        <v>38</v>
      </c>
      <c r="B190" s="131" t="s">
        <v>109</v>
      </c>
      <c r="C190" s="32" t="s">
        <v>110</v>
      </c>
      <c r="D190" s="33" t="s">
        <v>50</v>
      </c>
      <c r="E190" s="138"/>
      <c r="F190" s="23">
        <v>1310</v>
      </c>
      <c r="G190" s="133"/>
      <c r="H190" s="134"/>
      <c r="I190" s="134"/>
      <c r="J190" s="134"/>
      <c r="K190" s="134"/>
      <c r="L190" s="134"/>
      <c r="M190" s="134"/>
    </row>
    <row r="191" spans="1:13" customFormat="1" ht="16.5" customHeight="1" x14ac:dyDescent="0.25">
      <c r="A191" s="135"/>
      <c r="B191" s="135"/>
      <c r="C191" s="99" t="s">
        <v>44</v>
      </c>
      <c r="D191" s="36" t="s">
        <v>18</v>
      </c>
      <c r="E191" s="132">
        <v>0.17</v>
      </c>
      <c r="F191" s="22">
        <f>F190*E191</f>
        <v>222.70000000000002</v>
      </c>
      <c r="G191" s="133"/>
      <c r="H191" s="134"/>
      <c r="I191" s="22"/>
      <c r="J191" s="22"/>
      <c r="K191" s="22"/>
      <c r="L191" s="22"/>
      <c r="M191" s="22"/>
    </row>
    <row r="192" spans="1:13" customFormat="1" ht="15" x14ac:dyDescent="0.25">
      <c r="A192" s="135"/>
      <c r="B192" s="135"/>
      <c r="C192" s="99" t="s">
        <v>45</v>
      </c>
      <c r="D192" s="36" t="s">
        <v>1</v>
      </c>
      <c r="E192" s="132">
        <v>8.1500000000000003E-2</v>
      </c>
      <c r="F192" s="22">
        <f>F190*E192</f>
        <v>106.765</v>
      </c>
      <c r="G192" s="133"/>
      <c r="H192" s="134"/>
      <c r="I192" s="22"/>
      <c r="J192" s="22"/>
      <c r="K192" s="22"/>
      <c r="L192" s="22"/>
      <c r="M192" s="22"/>
    </row>
    <row r="193" spans="1:13" customFormat="1" ht="15" x14ac:dyDescent="0.25">
      <c r="A193" s="135"/>
      <c r="B193" s="135"/>
      <c r="C193" s="99" t="s">
        <v>6</v>
      </c>
      <c r="D193" s="36"/>
      <c r="E193" s="132"/>
      <c r="F193" s="22"/>
      <c r="G193" s="133"/>
      <c r="H193" s="134"/>
      <c r="I193" s="134"/>
      <c r="J193" s="134"/>
      <c r="K193" s="134"/>
      <c r="L193" s="134"/>
      <c r="M193" s="134"/>
    </row>
    <row r="194" spans="1:13" s="4" customFormat="1" ht="27" x14ac:dyDescent="0.2">
      <c r="A194" s="135"/>
      <c r="B194" s="135"/>
      <c r="C194" s="32" t="s">
        <v>111</v>
      </c>
      <c r="D194" s="17" t="s">
        <v>50</v>
      </c>
      <c r="E194" s="141">
        <v>1.01</v>
      </c>
      <c r="F194" s="22">
        <f>F190*E194</f>
        <v>1323.1</v>
      </c>
      <c r="G194" s="21"/>
      <c r="H194" s="22"/>
      <c r="I194" s="22"/>
      <c r="J194" s="22"/>
      <c r="K194" s="22"/>
      <c r="L194" s="22"/>
      <c r="M194" s="22"/>
    </row>
    <row r="195" spans="1:13" s="4" customFormat="1" ht="15" customHeight="1" x14ac:dyDescent="0.2">
      <c r="A195" s="135"/>
      <c r="B195" s="135"/>
      <c r="C195" s="99" t="s">
        <v>46</v>
      </c>
      <c r="D195" s="36" t="s">
        <v>1</v>
      </c>
      <c r="E195" s="132">
        <v>3.48E-3</v>
      </c>
      <c r="F195" s="22">
        <f>F190*E195</f>
        <v>4.5587999999999997</v>
      </c>
      <c r="G195" s="21"/>
      <c r="H195" s="22"/>
      <c r="I195" s="22"/>
      <c r="J195" s="22"/>
      <c r="K195" s="22"/>
      <c r="L195" s="22"/>
      <c r="M195" s="22"/>
    </row>
    <row r="196" spans="1:13" customFormat="1" ht="39.75" x14ac:dyDescent="0.25">
      <c r="A196" s="130">
        <v>39</v>
      </c>
      <c r="B196" s="131" t="s">
        <v>109</v>
      </c>
      <c r="C196" s="32" t="s">
        <v>112</v>
      </c>
      <c r="D196" s="33" t="s">
        <v>50</v>
      </c>
      <c r="E196" s="138"/>
      <c r="F196" s="23">
        <v>1125</v>
      </c>
      <c r="G196" s="133"/>
      <c r="H196" s="134"/>
      <c r="I196" s="134"/>
      <c r="J196" s="134"/>
      <c r="K196" s="134"/>
      <c r="L196" s="134"/>
      <c r="M196" s="134"/>
    </row>
    <row r="197" spans="1:13" customFormat="1" ht="16.5" customHeight="1" x14ac:dyDescent="0.25">
      <c r="A197" s="135"/>
      <c r="B197" s="135"/>
      <c r="C197" s="99" t="s">
        <v>44</v>
      </c>
      <c r="D197" s="36" t="s">
        <v>18</v>
      </c>
      <c r="E197" s="132">
        <v>0.17</v>
      </c>
      <c r="F197" s="22">
        <f>F196*E197</f>
        <v>191.25</v>
      </c>
      <c r="G197" s="133"/>
      <c r="H197" s="134"/>
      <c r="I197" s="22"/>
      <c r="J197" s="22"/>
      <c r="K197" s="22"/>
      <c r="L197" s="22"/>
      <c r="M197" s="22"/>
    </row>
    <row r="198" spans="1:13" customFormat="1" ht="15" x14ac:dyDescent="0.25">
      <c r="A198" s="135"/>
      <c r="B198" s="135"/>
      <c r="C198" s="99" t="s">
        <v>45</v>
      </c>
      <c r="D198" s="36" t="s">
        <v>1</v>
      </c>
      <c r="E198" s="132">
        <v>8.1500000000000003E-2</v>
      </c>
      <c r="F198" s="22">
        <f>F196*E198</f>
        <v>91.6875</v>
      </c>
      <c r="G198" s="133"/>
      <c r="H198" s="134"/>
      <c r="I198" s="22"/>
      <c r="J198" s="22"/>
      <c r="K198" s="22"/>
      <c r="L198" s="22"/>
      <c r="M198" s="22"/>
    </row>
    <row r="199" spans="1:13" customFormat="1" ht="15" x14ac:dyDescent="0.25">
      <c r="A199" s="135"/>
      <c r="B199" s="135"/>
      <c r="C199" s="99" t="s">
        <v>6</v>
      </c>
      <c r="D199" s="36"/>
      <c r="E199" s="132"/>
      <c r="F199" s="22"/>
      <c r="G199" s="133"/>
      <c r="H199" s="134"/>
      <c r="I199" s="134"/>
      <c r="J199" s="134"/>
      <c r="K199" s="134"/>
      <c r="L199" s="134"/>
      <c r="M199" s="134"/>
    </row>
    <row r="200" spans="1:13" s="4" customFormat="1" ht="27" x14ac:dyDescent="0.2">
      <c r="A200" s="135"/>
      <c r="B200" s="135"/>
      <c r="C200" s="32" t="s">
        <v>113</v>
      </c>
      <c r="D200" s="17" t="s">
        <v>50</v>
      </c>
      <c r="E200" s="141">
        <v>1.01</v>
      </c>
      <c r="F200" s="22">
        <f>F196*E200</f>
        <v>1136.25</v>
      </c>
      <c r="G200" s="21"/>
      <c r="H200" s="22"/>
      <c r="I200" s="22"/>
      <c r="J200" s="22"/>
      <c r="K200" s="22"/>
      <c r="L200" s="22"/>
      <c r="M200" s="22"/>
    </row>
    <row r="201" spans="1:13" s="4" customFormat="1" ht="15" customHeight="1" x14ac:dyDescent="0.2">
      <c r="A201" s="135"/>
      <c r="B201" s="135"/>
      <c r="C201" s="99" t="s">
        <v>46</v>
      </c>
      <c r="D201" s="36" t="s">
        <v>1</v>
      </c>
      <c r="E201" s="132">
        <v>3.48E-3</v>
      </c>
      <c r="F201" s="22">
        <f>F196*E201</f>
        <v>3.915</v>
      </c>
      <c r="G201" s="21"/>
      <c r="H201" s="22"/>
      <c r="I201" s="22"/>
      <c r="J201" s="22"/>
      <c r="K201" s="22"/>
      <c r="L201" s="22"/>
      <c r="M201" s="22"/>
    </row>
    <row r="202" spans="1:13" s="16" customFormat="1" ht="27" x14ac:dyDescent="0.25">
      <c r="A202" s="36"/>
      <c r="B202" s="101" t="s">
        <v>179</v>
      </c>
      <c r="C202" s="100" t="s">
        <v>115</v>
      </c>
      <c r="D202" s="26" t="s">
        <v>40</v>
      </c>
      <c r="E202" s="17"/>
      <c r="F202" s="23">
        <f>SUM(F206:F210)</f>
        <v>12</v>
      </c>
      <c r="G202" s="21"/>
      <c r="H202" s="22"/>
      <c r="I202" s="22"/>
      <c r="J202" s="22"/>
      <c r="K202" s="22"/>
      <c r="L202" s="22"/>
      <c r="M202" s="22"/>
    </row>
    <row r="203" spans="1:13" s="16" customFormat="1" ht="13.5" customHeight="1" x14ac:dyDescent="0.25">
      <c r="A203" s="36"/>
      <c r="B203" s="101"/>
      <c r="C203" s="35" t="s">
        <v>33</v>
      </c>
      <c r="D203" s="36" t="s">
        <v>18</v>
      </c>
      <c r="E203" s="17">
        <v>0.78800000000000003</v>
      </c>
      <c r="F203" s="22">
        <f>F202*E203</f>
        <v>9.4559999999999995</v>
      </c>
      <c r="G203" s="21"/>
      <c r="H203" s="102"/>
      <c r="I203" s="22"/>
      <c r="J203" s="22"/>
      <c r="K203" s="22"/>
      <c r="L203" s="22"/>
      <c r="M203" s="22"/>
    </row>
    <row r="204" spans="1:13" s="16" customFormat="1" ht="15.75" customHeight="1" x14ac:dyDescent="0.25">
      <c r="A204" s="36"/>
      <c r="B204" s="76"/>
      <c r="C204" s="35" t="s">
        <v>54</v>
      </c>
      <c r="D204" s="36" t="s">
        <v>1</v>
      </c>
      <c r="E204" s="17">
        <v>0.30199999999999999</v>
      </c>
      <c r="F204" s="22">
        <f>F202*E204</f>
        <v>3.6239999999999997</v>
      </c>
      <c r="G204" s="21"/>
      <c r="H204" s="22"/>
      <c r="I204" s="22"/>
      <c r="J204" s="22"/>
      <c r="K204" s="22"/>
      <c r="L204" s="22"/>
      <c r="M204" s="22"/>
    </row>
    <row r="205" spans="1:13" s="16" customFormat="1" ht="13.5" customHeight="1" x14ac:dyDescent="0.25">
      <c r="A205" s="36"/>
      <c r="B205" s="76"/>
      <c r="C205" s="35" t="s">
        <v>22</v>
      </c>
      <c r="D205" s="36"/>
      <c r="E205" s="17"/>
      <c r="F205" s="22"/>
      <c r="G205" s="21"/>
      <c r="H205" s="22"/>
      <c r="I205" s="22"/>
      <c r="J205" s="22"/>
      <c r="K205" s="22"/>
      <c r="L205" s="22"/>
      <c r="M205" s="22"/>
    </row>
    <row r="206" spans="1:13" s="16" customFormat="1" ht="13.5" customHeight="1" x14ac:dyDescent="0.25">
      <c r="A206" s="130">
        <v>40</v>
      </c>
      <c r="B206" s="76"/>
      <c r="C206" s="32" t="s">
        <v>191</v>
      </c>
      <c r="D206" s="33" t="s">
        <v>55</v>
      </c>
      <c r="E206" s="17"/>
      <c r="F206" s="37">
        <v>4</v>
      </c>
      <c r="G206" s="21"/>
      <c r="H206" s="22"/>
      <c r="I206" s="22"/>
      <c r="J206" s="22"/>
      <c r="K206" s="22"/>
      <c r="L206" s="22"/>
      <c r="M206" s="22"/>
    </row>
    <row r="207" spans="1:13" s="16" customFormat="1" ht="13.5" customHeight="1" x14ac:dyDescent="0.25">
      <c r="A207" s="130">
        <v>41</v>
      </c>
      <c r="B207" s="76"/>
      <c r="C207" s="32" t="s">
        <v>192</v>
      </c>
      <c r="D207" s="33" t="s">
        <v>55</v>
      </c>
      <c r="E207" s="17"/>
      <c r="F207" s="37">
        <v>2</v>
      </c>
      <c r="G207" s="21"/>
      <c r="H207" s="22"/>
      <c r="I207" s="22"/>
      <c r="J207" s="22"/>
      <c r="K207" s="22"/>
      <c r="L207" s="22"/>
      <c r="M207" s="22"/>
    </row>
    <row r="208" spans="1:13" s="16" customFormat="1" ht="13.5" customHeight="1" x14ac:dyDescent="0.25">
      <c r="A208" s="130">
        <v>42</v>
      </c>
      <c r="B208" s="76"/>
      <c r="C208" s="32" t="s">
        <v>193</v>
      </c>
      <c r="D208" s="33" t="s">
        <v>55</v>
      </c>
      <c r="E208" s="17"/>
      <c r="F208" s="37">
        <v>3</v>
      </c>
      <c r="G208" s="21"/>
      <c r="H208" s="22"/>
      <c r="I208" s="22"/>
      <c r="J208" s="22"/>
      <c r="K208" s="22"/>
      <c r="L208" s="22"/>
      <c r="M208" s="22"/>
    </row>
    <row r="209" spans="1:13" s="16" customFormat="1" ht="13.5" customHeight="1" x14ac:dyDescent="0.25">
      <c r="A209" s="130">
        <v>43</v>
      </c>
      <c r="B209" s="76"/>
      <c r="C209" s="32" t="s">
        <v>194</v>
      </c>
      <c r="D209" s="33" t="s">
        <v>55</v>
      </c>
      <c r="E209" s="17"/>
      <c r="F209" s="37">
        <v>1</v>
      </c>
      <c r="G209" s="21"/>
      <c r="H209" s="22"/>
      <c r="I209" s="22"/>
      <c r="J209" s="22"/>
      <c r="K209" s="22"/>
      <c r="L209" s="22"/>
      <c r="M209" s="22"/>
    </row>
    <row r="210" spans="1:13" s="11" customFormat="1" ht="27" x14ac:dyDescent="0.25">
      <c r="A210" s="75">
        <v>44</v>
      </c>
      <c r="B210" s="98"/>
      <c r="C210" s="32" t="s">
        <v>114</v>
      </c>
      <c r="D210" s="33" t="s">
        <v>55</v>
      </c>
      <c r="E210" s="17"/>
      <c r="F210" s="37">
        <v>2</v>
      </c>
      <c r="G210" s="21"/>
      <c r="H210" s="22"/>
      <c r="I210" s="22"/>
      <c r="J210" s="22"/>
      <c r="K210" s="22"/>
      <c r="L210" s="22"/>
      <c r="M210" s="22"/>
    </row>
    <row r="211" spans="1:13" s="16" customFormat="1" ht="13.5" customHeight="1" x14ac:dyDescent="0.25">
      <c r="A211" s="36"/>
      <c r="B211" s="76"/>
      <c r="C211" s="35" t="s">
        <v>48</v>
      </c>
      <c r="D211" s="36" t="s">
        <v>1</v>
      </c>
      <c r="E211" s="17">
        <v>2.4E-2</v>
      </c>
      <c r="F211" s="22">
        <f>F202*E211</f>
        <v>0.28800000000000003</v>
      </c>
      <c r="G211" s="21"/>
      <c r="H211" s="22"/>
      <c r="I211" s="22"/>
      <c r="J211" s="22"/>
      <c r="K211" s="22"/>
      <c r="L211" s="22"/>
      <c r="M211" s="22"/>
    </row>
    <row r="212" spans="1:13" s="11" customFormat="1" ht="14.25" x14ac:dyDescent="0.25">
      <c r="A212" s="74">
        <v>45</v>
      </c>
      <c r="B212" s="97" t="s">
        <v>87</v>
      </c>
      <c r="C212" s="32" t="s">
        <v>116</v>
      </c>
      <c r="D212" s="33" t="s">
        <v>50</v>
      </c>
      <c r="E212" s="125"/>
      <c r="F212" s="23">
        <v>3.5</v>
      </c>
      <c r="G212" s="21"/>
      <c r="H212" s="22"/>
      <c r="I212" s="22"/>
      <c r="J212" s="22"/>
      <c r="K212" s="22"/>
      <c r="L212" s="22"/>
      <c r="M212" s="22"/>
    </row>
    <row r="213" spans="1:13" s="11" customFormat="1" ht="16.5" customHeight="1" x14ac:dyDescent="0.25">
      <c r="A213" s="98"/>
      <c r="B213" s="98"/>
      <c r="C213" s="99" t="s">
        <v>44</v>
      </c>
      <c r="D213" s="36" t="s">
        <v>18</v>
      </c>
      <c r="E213" s="36">
        <v>0.51200000000000001</v>
      </c>
      <c r="F213" s="22">
        <f>F212*E213</f>
        <v>1.792</v>
      </c>
      <c r="G213" s="21"/>
      <c r="H213" s="22"/>
      <c r="I213" s="22"/>
      <c r="J213" s="22"/>
      <c r="K213" s="22"/>
      <c r="L213" s="22"/>
      <c r="M213" s="22"/>
    </row>
    <row r="214" spans="1:13" s="11" customFormat="1" ht="16.5" customHeight="1" x14ac:dyDescent="0.25">
      <c r="A214" s="98"/>
      <c r="B214" s="98"/>
      <c r="C214" s="99" t="s">
        <v>45</v>
      </c>
      <c r="D214" s="36" t="s">
        <v>1</v>
      </c>
      <c r="E214" s="36">
        <v>2.3599999999999999E-2</v>
      </c>
      <c r="F214" s="22">
        <f>F213*E214</f>
        <v>4.2291200000000001E-2</v>
      </c>
      <c r="G214" s="21"/>
      <c r="H214" s="22"/>
      <c r="I214" s="22"/>
      <c r="J214" s="22"/>
      <c r="K214" s="22"/>
      <c r="L214" s="22"/>
      <c r="M214" s="22"/>
    </row>
    <row r="215" spans="1:13" s="11" customFormat="1" ht="13.5" customHeight="1" x14ac:dyDescent="0.25">
      <c r="A215" s="98"/>
      <c r="B215" s="98"/>
      <c r="C215" s="99" t="s">
        <v>6</v>
      </c>
      <c r="D215" s="36"/>
      <c r="E215" s="36"/>
      <c r="F215" s="22">
        <f>F214*E215</f>
        <v>0</v>
      </c>
      <c r="G215" s="21"/>
      <c r="H215" s="22"/>
      <c r="I215" s="22"/>
      <c r="J215" s="22"/>
      <c r="K215" s="22"/>
      <c r="L215" s="22"/>
      <c r="M215" s="22"/>
    </row>
    <row r="216" spans="1:13" s="11" customFormat="1" ht="16.5" customHeight="1" x14ac:dyDescent="0.25">
      <c r="A216" s="98"/>
      <c r="B216" s="98"/>
      <c r="C216" s="35" t="s">
        <v>117</v>
      </c>
      <c r="D216" s="36" t="s">
        <v>43</v>
      </c>
      <c r="E216" s="36">
        <v>1</v>
      </c>
      <c r="F216" s="22">
        <f>F212*E216</f>
        <v>3.5</v>
      </c>
      <c r="G216" s="21"/>
      <c r="H216" s="22"/>
      <c r="I216" s="22"/>
      <c r="J216" s="22"/>
      <c r="K216" s="22"/>
      <c r="L216" s="22"/>
      <c r="M216" s="22"/>
    </row>
    <row r="217" spans="1:13" s="11" customFormat="1" ht="16.5" customHeight="1" x14ac:dyDescent="0.25">
      <c r="A217" s="98"/>
      <c r="B217" s="98"/>
      <c r="C217" s="99" t="s">
        <v>46</v>
      </c>
      <c r="D217" s="36" t="s">
        <v>1</v>
      </c>
      <c r="E217" s="36">
        <v>0.11799999999999999</v>
      </c>
      <c r="F217" s="22">
        <f>F212*E217</f>
        <v>0.41299999999999998</v>
      </c>
      <c r="G217" s="21"/>
      <c r="H217" s="22"/>
      <c r="I217" s="22"/>
      <c r="J217" s="22"/>
      <c r="K217" s="22"/>
      <c r="L217" s="22"/>
      <c r="M217" s="22"/>
    </row>
    <row r="218" spans="1:13" s="4" customFormat="1" ht="27" x14ac:dyDescent="0.2">
      <c r="A218" s="26">
        <v>46</v>
      </c>
      <c r="B218" s="67" t="s">
        <v>60</v>
      </c>
      <c r="C218" s="32" t="s">
        <v>61</v>
      </c>
      <c r="D218" s="36" t="s">
        <v>29</v>
      </c>
      <c r="E218" s="36"/>
      <c r="F218" s="37">
        <f>(2/0.15*2*2*2+2/0.15*0.8*2*4)*1.58/1000</f>
        <v>0.30336000000000002</v>
      </c>
      <c r="G218" s="21"/>
      <c r="H218" s="22"/>
      <c r="I218" s="22"/>
      <c r="J218" s="22"/>
      <c r="K218" s="22"/>
      <c r="L218" s="22"/>
      <c r="M218" s="22"/>
    </row>
    <row r="219" spans="1:13" s="4" customFormat="1" ht="15" customHeight="1" x14ac:dyDescent="0.2">
      <c r="A219" s="36"/>
      <c r="B219" s="67"/>
      <c r="C219" s="99" t="s">
        <v>17</v>
      </c>
      <c r="D219" s="36" t="s">
        <v>18</v>
      </c>
      <c r="E219" s="36">
        <v>12.3</v>
      </c>
      <c r="F219" s="22">
        <f>F218*E219</f>
        <v>3.7313280000000004</v>
      </c>
      <c r="G219" s="21"/>
      <c r="H219" s="22"/>
      <c r="I219" s="22"/>
      <c r="J219" s="22"/>
      <c r="K219" s="22"/>
      <c r="L219" s="22"/>
      <c r="M219" s="22"/>
    </row>
    <row r="220" spans="1:13" s="4" customFormat="1" ht="13.5" x14ac:dyDescent="0.2">
      <c r="A220" s="36"/>
      <c r="B220" s="67"/>
      <c r="C220" s="99" t="s">
        <v>21</v>
      </c>
      <c r="D220" s="36" t="s">
        <v>1</v>
      </c>
      <c r="E220" s="36">
        <v>1.4</v>
      </c>
      <c r="F220" s="22">
        <f>F218*E220</f>
        <v>0.42470400000000003</v>
      </c>
      <c r="G220" s="21"/>
      <c r="H220" s="22"/>
      <c r="I220" s="22"/>
      <c r="J220" s="22"/>
      <c r="K220" s="22"/>
      <c r="L220" s="22"/>
      <c r="M220" s="22"/>
    </row>
    <row r="221" spans="1:13" s="4" customFormat="1" ht="13.5" x14ac:dyDescent="0.2">
      <c r="A221" s="36"/>
      <c r="B221" s="67"/>
      <c r="C221" s="99" t="s">
        <v>22</v>
      </c>
      <c r="D221" s="36"/>
      <c r="E221" s="36"/>
      <c r="F221" s="22">
        <f>E221*2353</f>
        <v>0</v>
      </c>
      <c r="G221" s="21"/>
      <c r="H221" s="22"/>
      <c r="I221" s="22"/>
      <c r="J221" s="22"/>
      <c r="K221" s="22"/>
      <c r="L221" s="22"/>
      <c r="M221" s="22"/>
    </row>
    <row r="222" spans="1:13" s="4" customFormat="1" ht="13.5" x14ac:dyDescent="0.2">
      <c r="A222" s="36"/>
      <c r="B222" s="67"/>
      <c r="C222" s="32" t="s">
        <v>204</v>
      </c>
      <c r="D222" s="36" t="s">
        <v>29</v>
      </c>
      <c r="E222" s="36">
        <v>1</v>
      </c>
      <c r="F222" s="22">
        <f>F218*E222</f>
        <v>0.30336000000000002</v>
      </c>
      <c r="G222" s="21"/>
      <c r="H222" s="22"/>
      <c r="I222" s="22"/>
      <c r="J222" s="22"/>
      <c r="K222" s="22"/>
      <c r="L222" s="22"/>
      <c r="M222" s="22"/>
    </row>
    <row r="223" spans="1:13" s="4" customFormat="1" ht="13.5" x14ac:dyDescent="0.2">
      <c r="A223" s="36"/>
      <c r="B223" s="67"/>
      <c r="C223" s="99" t="s">
        <v>48</v>
      </c>
      <c r="D223" s="36" t="s">
        <v>1</v>
      </c>
      <c r="E223" s="36">
        <v>7.15</v>
      </c>
      <c r="F223" s="22">
        <f>F218*E223</f>
        <v>2.1690240000000003</v>
      </c>
      <c r="G223" s="21"/>
      <c r="H223" s="22"/>
      <c r="I223" s="22"/>
      <c r="J223" s="22"/>
      <c r="K223" s="22"/>
      <c r="L223" s="22"/>
      <c r="M223" s="22"/>
    </row>
    <row r="224" spans="1:13" s="4" customFormat="1" ht="27" x14ac:dyDescent="0.2">
      <c r="A224" s="26">
        <v>47</v>
      </c>
      <c r="B224" s="67" t="s">
        <v>62</v>
      </c>
      <c r="C224" s="32" t="s">
        <v>118</v>
      </c>
      <c r="D224" s="36" t="s">
        <v>16</v>
      </c>
      <c r="E224" s="36"/>
      <c r="F224" s="37">
        <f>0.5*0.5*1.5</f>
        <v>0.375</v>
      </c>
      <c r="G224" s="21"/>
      <c r="H224" s="22"/>
      <c r="I224" s="22"/>
      <c r="J224" s="22"/>
      <c r="K224" s="22"/>
      <c r="L224" s="22"/>
      <c r="M224" s="22"/>
    </row>
    <row r="225" spans="1:53" s="4" customFormat="1" ht="16.5" customHeight="1" x14ac:dyDescent="0.2">
      <c r="A225" s="36"/>
      <c r="B225" s="67"/>
      <c r="C225" s="99" t="s">
        <v>17</v>
      </c>
      <c r="D225" s="36" t="s">
        <v>18</v>
      </c>
      <c r="E225" s="36">
        <v>14.6</v>
      </c>
      <c r="F225" s="22">
        <f>F224*E225</f>
        <v>5.4749999999999996</v>
      </c>
      <c r="G225" s="21"/>
      <c r="H225" s="22"/>
      <c r="I225" s="22"/>
      <c r="J225" s="22"/>
      <c r="K225" s="22"/>
      <c r="L225" s="22"/>
      <c r="M225" s="22"/>
    </row>
    <row r="226" spans="1:53" s="4" customFormat="1" ht="13.5" x14ac:dyDescent="0.2">
      <c r="A226" s="36"/>
      <c r="B226" s="67"/>
      <c r="C226" s="99" t="s">
        <v>21</v>
      </c>
      <c r="D226" s="36" t="s">
        <v>1</v>
      </c>
      <c r="E226" s="36">
        <v>0.93</v>
      </c>
      <c r="F226" s="22">
        <f>F224*E226</f>
        <v>0.34875</v>
      </c>
      <c r="G226" s="21"/>
      <c r="H226" s="22"/>
      <c r="I226" s="22"/>
      <c r="J226" s="22"/>
      <c r="K226" s="22"/>
      <c r="L226" s="22"/>
      <c r="M226" s="22"/>
    </row>
    <row r="227" spans="1:53" s="4" customFormat="1" ht="13.5" x14ac:dyDescent="0.2">
      <c r="A227" s="36"/>
      <c r="B227" s="67"/>
      <c r="C227" s="99" t="s">
        <v>22</v>
      </c>
      <c r="D227" s="36"/>
      <c r="E227" s="36"/>
      <c r="F227" s="22">
        <f>E227*2353</f>
        <v>0</v>
      </c>
      <c r="G227" s="21"/>
      <c r="H227" s="22"/>
      <c r="I227" s="22"/>
      <c r="J227" s="22"/>
      <c r="K227" s="22"/>
      <c r="L227" s="22"/>
      <c r="M227" s="22"/>
    </row>
    <row r="228" spans="1:53" s="4" customFormat="1" ht="13.5" x14ac:dyDescent="0.2">
      <c r="A228" s="36"/>
      <c r="B228" s="67"/>
      <c r="C228" s="99" t="s">
        <v>63</v>
      </c>
      <c r="D228" s="36" t="s">
        <v>16</v>
      </c>
      <c r="E228" s="36">
        <v>1.0149999999999999</v>
      </c>
      <c r="F228" s="22">
        <f>F224*E228</f>
        <v>0.38062499999999999</v>
      </c>
      <c r="G228" s="21"/>
      <c r="H228" s="22"/>
      <c r="I228" s="22"/>
      <c r="J228" s="22"/>
      <c r="K228" s="22"/>
      <c r="L228" s="22"/>
      <c r="M228" s="22"/>
    </row>
    <row r="229" spans="1:53" s="4" customFormat="1" ht="13.5" x14ac:dyDescent="0.2">
      <c r="A229" s="36"/>
      <c r="B229" s="67"/>
      <c r="C229" s="32" t="s">
        <v>169</v>
      </c>
      <c r="D229" s="142" t="s">
        <v>39</v>
      </c>
      <c r="E229" s="125"/>
      <c r="F229" s="23">
        <v>1.5</v>
      </c>
      <c r="G229" s="21"/>
      <c r="H229" s="22"/>
      <c r="I229" s="22"/>
      <c r="J229" s="22"/>
      <c r="K229" s="22"/>
      <c r="L229" s="22"/>
      <c r="M229" s="22"/>
    </row>
    <row r="230" spans="1:53" s="4" customFormat="1" ht="13.5" x14ac:dyDescent="0.2">
      <c r="A230" s="36"/>
      <c r="B230" s="67"/>
      <c r="C230" s="32" t="s">
        <v>170</v>
      </c>
      <c r="D230" s="142" t="s">
        <v>105</v>
      </c>
      <c r="E230" s="26"/>
      <c r="F230" s="23">
        <v>0.2</v>
      </c>
      <c r="G230" s="21"/>
      <c r="H230" s="22"/>
      <c r="I230" s="22"/>
      <c r="J230" s="22"/>
      <c r="K230" s="22"/>
      <c r="L230" s="22"/>
      <c r="M230" s="22"/>
    </row>
    <row r="231" spans="1:53" s="4" customFormat="1" ht="13.5" x14ac:dyDescent="0.2">
      <c r="A231" s="36"/>
      <c r="B231" s="67"/>
      <c r="C231" s="32" t="s">
        <v>171</v>
      </c>
      <c r="D231" s="142" t="s">
        <v>39</v>
      </c>
      <c r="E231" s="125"/>
      <c r="F231" s="23">
        <v>3</v>
      </c>
      <c r="G231" s="21"/>
      <c r="H231" s="22"/>
      <c r="I231" s="22"/>
      <c r="J231" s="22"/>
      <c r="K231" s="22"/>
      <c r="L231" s="22"/>
      <c r="M231" s="22"/>
    </row>
    <row r="232" spans="1:53" s="4" customFormat="1" ht="13.5" x14ac:dyDescent="0.2">
      <c r="A232" s="36"/>
      <c r="B232" s="67"/>
      <c r="C232" s="99" t="s">
        <v>48</v>
      </c>
      <c r="D232" s="36" t="s">
        <v>1</v>
      </c>
      <c r="E232" s="36">
        <v>2.96</v>
      </c>
      <c r="F232" s="22">
        <f>F224*E232</f>
        <v>1.1099999999999999</v>
      </c>
      <c r="G232" s="21"/>
      <c r="H232" s="22"/>
      <c r="I232" s="22"/>
      <c r="J232" s="22"/>
      <c r="K232" s="22"/>
      <c r="L232" s="22"/>
      <c r="M232" s="22"/>
    </row>
    <row r="233" spans="1:53" s="4" customFormat="1" ht="40.5" x14ac:dyDescent="0.2">
      <c r="A233" s="26">
        <v>48</v>
      </c>
      <c r="B233" s="67"/>
      <c r="C233" s="80" t="s">
        <v>201</v>
      </c>
      <c r="D233" s="36" t="s">
        <v>40</v>
      </c>
      <c r="E233" s="36"/>
      <c r="F233" s="23">
        <v>8</v>
      </c>
      <c r="G233" s="21"/>
      <c r="H233" s="22"/>
      <c r="I233" s="22"/>
      <c r="J233" s="22"/>
      <c r="K233" s="22"/>
      <c r="L233" s="22"/>
      <c r="M233" s="22"/>
    </row>
    <row r="234" spans="1:53" s="10" customFormat="1" ht="27" x14ac:dyDescent="0.25">
      <c r="A234" s="143"/>
      <c r="B234" s="101" t="s">
        <v>32</v>
      </c>
      <c r="C234" s="80" t="s">
        <v>195</v>
      </c>
      <c r="D234" s="36" t="s">
        <v>16</v>
      </c>
      <c r="E234" s="36"/>
      <c r="F234" s="23">
        <f>F233*0.95</f>
        <v>7.6</v>
      </c>
      <c r="G234" s="21"/>
      <c r="H234" s="22"/>
      <c r="I234" s="22"/>
      <c r="J234" s="22"/>
      <c r="K234" s="22"/>
      <c r="L234" s="22"/>
      <c r="M234" s="22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9"/>
    </row>
    <row r="235" spans="1:53" s="10" customFormat="1" ht="14.25" customHeight="1" x14ac:dyDescent="0.25">
      <c r="A235" s="36"/>
      <c r="B235" s="101"/>
      <c r="C235" s="35" t="s">
        <v>33</v>
      </c>
      <c r="D235" s="36" t="s">
        <v>18</v>
      </c>
      <c r="E235" s="17">
        <v>10.6</v>
      </c>
      <c r="F235" s="22">
        <f>F234*E235</f>
        <v>80.559999999999988</v>
      </c>
      <c r="G235" s="21"/>
      <c r="H235" s="22"/>
      <c r="I235" s="22"/>
      <c r="J235" s="22"/>
      <c r="K235" s="22"/>
      <c r="L235" s="22"/>
      <c r="M235" s="22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9"/>
    </row>
    <row r="236" spans="1:53" s="10" customFormat="1" ht="14.25" customHeight="1" x14ac:dyDescent="0.25">
      <c r="A236" s="36"/>
      <c r="B236" s="76"/>
      <c r="C236" s="35" t="s">
        <v>34</v>
      </c>
      <c r="D236" s="36" t="s">
        <v>1</v>
      </c>
      <c r="E236" s="17">
        <v>7.14</v>
      </c>
      <c r="F236" s="22">
        <f>F234*E236</f>
        <v>54.263999999999996</v>
      </c>
      <c r="G236" s="133"/>
      <c r="H236" s="134"/>
      <c r="I236" s="22"/>
      <c r="J236" s="22"/>
      <c r="K236" s="22"/>
      <c r="L236" s="22"/>
      <c r="M236" s="22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9"/>
    </row>
    <row r="237" spans="1:53" s="10" customFormat="1" ht="14.25" customHeight="1" x14ac:dyDescent="0.25">
      <c r="A237" s="36"/>
      <c r="B237" s="76"/>
      <c r="C237" s="35" t="s">
        <v>22</v>
      </c>
      <c r="D237" s="36"/>
      <c r="E237" s="17"/>
      <c r="F237" s="22"/>
      <c r="G237" s="21"/>
      <c r="H237" s="22"/>
      <c r="I237" s="22"/>
      <c r="J237" s="22"/>
      <c r="K237" s="22"/>
      <c r="L237" s="22"/>
      <c r="M237" s="22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9"/>
    </row>
    <row r="238" spans="1:53" s="10" customFormat="1" ht="14.25" customHeight="1" x14ac:dyDescent="0.25">
      <c r="A238" s="36"/>
      <c r="B238" s="36"/>
      <c r="C238" s="35" t="s">
        <v>35</v>
      </c>
      <c r="D238" s="36" t="s">
        <v>36</v>
      </c>
      <c r="E238" s="64">
        <v>1.36</v>
      </c>
      <c r="F238" s="22">
        <f>F234*E238</f>
        <v>10.336</v>
      </c>
      <c r="G238" s="21"/>
      <c r="H238" s="22"/>
      <c r="I238" s="22"/>
      <c r="J238" s="22"/>
      <c r="K238" s="22"/>
      <c r="L238" s="22"/>
      <c r="M238" s="22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9"/>
    </row>
    <row r="239" spans="1:53" s="10" customFormat="1" ht="14.25" customHeight="1" x14ac:dyDescent="0.25">
      <c r="A239" s="36"/>
      <c r="B239" s="36"/>
      <c r="C239" s="35" t="s">
        <v>42</v>
      </c>
      <c r="D239" s="36" t="s">
        <v>36</v>
      </c>
      <c r="E239" s="17">
        <v>0.24</v>
      </c>
      <c r="F239" s="22">
        <f>F234*E239</f>
        <v>1.8239999999999998</v>
      </c>
      <c r="G239" s="21"/>
      <c r="H239" s="22"/>
      <c r="I239" s="22"/>
      <c r="J239" s="22"/>
      <c r="K239" s="22"/>
      <c r="L239" s="22"/>
      <c r="M239" s="22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9"/>
    </row>
    <row r="240" spans="1:53" s="10" customFormat="1" ht="16.5" customHeight="1" x14ac:dyDescent="0.25">
      <c r="A240" s="36"/>
      <c r="B240" s="36"/>
      <c r="C240" s="35" t="s">
        <v>37</v>
      </c>
      <c r="D240" s="36" t="s">
        <v>16</v>
      </c>
      <c r="E240" s="36">
        <v>0.41</v>
      </c>
      <c r="F240" s="22">
        <f>F234*E240</f>
        <v>3.1159999999999997</v>
      </c>
      <c r="G240" s="21"/>
      <c r="H240" s="22"/>
      <c r="I240" s="22"/>
      <c r="J240" s="22"/>
      <c r="K240" s="22"/>
      <c r="L240" s="22"/>
      <c r="M240" s="22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9"/>
    </row>
    <row r="241" spans="1:53" s="10" customFormat="1" ht="15" customHeight="1" x14ac:dyDescent="0.25">
      <c r="A241" s="36"/>
      <c r="B241" s="36"/>
      <c r="C241" s="35" t="s">
        <v>63</v>
      </c>
      <c r="D241" s="36" t="s">
        <v>16</v>
      </c>
      <c r="E241" s="36">
        <v>0.157</v>
      </c>
      <c r="F241" s="22">
        <f>F234*E241</f>
        <v>1.1932</v>
      </c>
      <c r="G241" s="21"/>
      <c r="H241" s="22"/>
      <c r="I241" s="22"/>
      <c r="J241" s="22"/>
      <c r="K241" s="22"/>
      <c r="L241" s="22"/>
      <c r="M241" s="22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9"/>
    </row>
    <row r="242" spans="1:53" s="10" customFormat="1" ht="13.5" customHeight="1" x14ac:dyDescent="0.25">
      <c r="A242" s="36"/>
      <c r="B242" s="36"/>
      <c r="C242" s="35" t="s">
        <v>38</v>
      </c>
      <c r="D242" s="36" t="s">
        <v>39</v>
      </c>
      <c r="E242" s="17">
        <v>61</v>
      </c>
      <c r="F242" s="22">
        <f>F234*E242</f>
        <v>463.59999999999997</v>
      </c>
      <c r="G242" s="21"/>
      <c r="H242" s="22"/>
      <c r="I242" s="22"/>
      <c r="J242" s="22"/>
      <c r="K242" s="22"/>
      <c r="L242" s="22"/>
      <c r="M242" s="22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9"/>
    </row>
    <row r="243" spans="1:53" s="10" customFormat="1" ht="27" x14ac:dyDescent="0.25">
      <c r="A243" s="36"/>
      <c r="B243" s="76"/>
      <c r="C243" s="35" t="s">
        <v>41</v>
      </c>
      <c r="D243" s="36" t="s">
        <v>1</v>
      </c>
      <c r="E243" s="17">
        <v>6.61</v>
      </c>
      <c r="F243" s="22">
        <f>F234*E243</f>
        <v>50.235999999999997</v>
      </c>
      <c r="G243" s="21"/>
      <c r="H243" s="22"/>
      <c r="I243" s="22"/>
      <c r="J243" s="22"/>
      <c r="K243" s="22"/>
      <c r="L243" s="22"/>
      <c r="M243" s="22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9"/>
    </row>
    <row r="244" spans="1:53" s="4" customFormat="1" ht="13.5" x14ac:dyDescent="0.2">
      <c r="A244" s="26">
        <v>49</v>
      </c>
      <c r="B244" s="67" t="s">
        <v>181</v>
      </c>
      <c r="C244" s="80" t="s">
        <v>180</v>
      </c>
      <c r="D244" s="36" t="s">
        <v>16</v>
      </c>
      <c r="E244" s="36"/>
      <c r="F244" s="23">
        <v>1</v>
      </c>
      <c r="G244" s="21"/>
      <c r="H244" s="22"/>
      <c r="I244" s="22"/>
      <c r="J244" s="22"/>
      <c r="K244" s="22"/>
      <c r="L244" s="22"/>
      <c r="M244" s="22"/>
    </row>
    <row r="245" spans="1:53" s="4" customFormat="1" ht="16.5" customHeight="1" x14ac:dyDescent="0.2">
      <c r="A245" s="36"/>
      <c r="B245" s="67"/>
      <c r="C245" s="99" t="s">
        <v>17</v>
      </c>
      <c r="D245" s="36" t="s">
        <v>18</v>
      </c>
      <c r="E245" s="26">
        <v>3.52</v>
      </c>
      <c r="F245" s="22">
        <f>F244*E245</f>
        <v>3.52</v>
      </c>
      <c r="G245" s="21"/>
      <c r="H245" s="22"/>
      <c r="I245" s="22"/>
      <c r="J245" s="22"/>
      <c r="K245" s="22"/>
      <c r="L245" s="22"/>
      <c r="M245" s="22"/>
    </row>
    <row r="246" spans="1:53" s="4" customFormat="1" ht="13.5" x14ac:dyDescent="0.2">
      <c r="A246" s="36"/>
      <c r="B246" s="67"/>
      <c r="C246" s="99" t="s">
        <v>21</v>
      </c>
      <c r="D246" s="36" t="s">
        <v>1</v>
      </c>
      <c r="E246" s="36">
        <v>1.06</v>
      </c>
      <c r="F246" s="22">
        <f>F244*E246</f>
        <v>1.06</v>
      </c>
      <c r="G246" s="21"/>
      <c r="H246" s="22"/>
      <c r="I246" s="22"/>
      <c r="J246" s="22"/>
      <c r="K246" s="22"/>
      <c r="L246" s="22"/>
      <c r="M246" s="22"/>
    </row>
    <row r="247" spans="1:53" s="4" customFormat="1" ht="13.5" x14ac:dyDescent="0.2">
      <c r="A247" s="36"/>
      <c r="B247" s="67"/>
      <c r="C247" s="99" t="s">
        <v>22</v>
      </c>
      <c r="D247" s="36"/>
      <c r="E247" s="36"/>
      <c r="F247" s="22">
        <f>E247*2353</f>
        <v>0</v>
      </c>
      <c r="G247" s="21"/>
      <c r="H247" s="22"/>
      <c r="I247" s="22"/>
      <c r="J247" s="22"/>
      <c r="K247" s="22"/>
      <c r="L247" s="22"/>
      <c r="M247" s="22"/>
    </row>
    <row r="248" spans="1:53" s="4" customFormat="1" ht="13.5" x14ac:dyDescent="0.2">
      <c r="A248" s="36"/>
      <c r="B248" s="67"/>
      <c r="C248" s="99" t="s">
        <v>182</v>
      </c>
      <c r="D248" s="36" t="s">
        <v>16</v>
      </c>
      <c r="E248" s="36">
        <v>1.24</v>
      </c>
      <c r="F248" s="22">
        <f>F244*E248</f>
        <v>1.24</v>
      </c>
      <c r="G248" s="21"/>
      <c r="H248" s="22"/>
      <c r="I248" s="22"/>
      <c r="J248" s="22"/>
      <c r="K248" s="22"/>
      <c r="L248" s="22"/>
      <c r="M248" s="22"/>
    </row>
    <row r="249" spans="1:53" s="4" customFormat="1" ht="13.5" x14ac:dyDescent="0.2">
      <c r="A249" s="36"/>
      <c r="B249" s="67"/>
      <c r="C249" s="99" t="s">
        <v>48</v>
      </c>
      <c r="D249" s="36" t="s">
        <v>1</v>
      </c>
      <c r="E249" s="36">
        <v>0.02</v>
      </c>
      <c r="F249" s="22">
        <f>F244*E249</f>
        <v>0.02</v>
      </c>
      <c r="G249" s="21"/>
      <c r="H249" s="22"/>
      <c r="I249" s="22"/>
      <c r="J249" s="22"/>
      <c r="K249" s="22"/>
      <c r="L249" s="22"/>
      <c r="M249" s="22"/>
    </row>
    <row r="250" spans="1:53" s="13" customFormat="1" ht="27" x14ac:dyDescent="0.25">
      <c r="A250" s="26">
        <v>50</v>
      </c>
      <c r="B250" s="101" t="s">
        <v>119</v>
      </c>
      <c r="C250" s="80" t="s">
        <v>120</v>
      </c>
      <c r="D250" s="36" t="s">
        <v>40</v>
      </c>
      <c r="E250" s="36"/>
      <c r="F250" s="23">
        <v>8</v>
      </c>
      <c r="G250" s="21"/>
      <c r="H250" s="102"/>
      <c r="I250" s="22"/>
      <c r="J250" s="22"/>
      <c r="K250" s="22"/>
      <c r="L250" s="22"/>
      <c r="M250" s="22"/>
    </row>
    <row r="251" spans="1:53" s="13" customFormat="1" ht="15" customHeight="1" x14ac:dyDescent="0.25">
      <c r="A251" s="36"/>
      <c r="B251" s="101"/>
      <c r="C251" s="35" t="s">
        <v>17</v>
      </c>
      <c r="D251" s="36" t="s">
        <v>18</v>
      </c>
      <c r="E251" s="17">
        <v>1.54</v>
      </c>
      <c r="F251" s="22">
        <f>F250*E251</f>
        <v>12.32</v>
      </c>
      <c r="G251" s="21"/>
      <c r="H251" s="102"/>
      <c r="I251" s="22"/>
      <c r="J251" s="22"/>
      <c r="K251" s="22"/>
      <c r="L251" s="22"/>
      <c r="M251" s="22"/>
    </row>
    <row r="252" spans="1:53" s="13" customFormat="1" ht="14.25" customHeight="1" x14ac:dyDescent="0.25">
      <c r="A252" s="36"/>
      <c r="B252" s="76"/>
      <c r="C252" s="35" t="s">
        <v>54</v>
      </c>
      <c r="D252" s="36" t="s">
        <v>1</v>
      </c>
      <c r="E252" s="17">
        <v>0.09</v>
      </c>
      <c r="F252" s="22">
        <f>F250*E252</f>
        <v>0.72</v>
      </c>
      <c r="G252" s="21"/>
      <c r="H252" s="22"/>
      <c r="I252" s="22"/>
      <c r="J252" s="22"/>
      <c r="K252" s="22"/>
      <c r="L252" s="22"/>
      <c r="M252" s="22"/>
    </row>
    <row r="253" spans="1:53" s="13" customFormat="1" ht="13.5" customHeight="1" x14ac:dyDescent="0.25">
      <c r="A253" s="36"/>
      <c r="B253" s="76"/>
      <c r="C253" s="35" t="s">
        <v>22</v>
      </c>
      <c r="D253" s="36"/>
      <c r="E253" s="17"/>
      <c r="F253" s="22"/>
      <c r="G253" s="21"/>
      <c r="H253" s="22"/>
      <c r="I253" s="22"/>
      <c r="J253" s="22"/>
      <c r="K253" s="22"/>
      <c r="L253" s="22"/>
      <c r="M253" s="22"/>
    </row>
    <row r="254" spans="1:53" s="13" customFormat="1" ht="14.25" customHeight="1" x14ac:dyDescent="0.25">
      <c r="A254" s="36"/>
      <c r="B254" s="76"/>
      <c r="C254" s="32" t="s">
        <v>121</v>
      </c>
      <c r="D254" s="33" t="s">
        <v>50</v>
      </c>
      <c r="E254" s="126"/>
      <c r="F254" s="23">
        <v>44.8</v>
      </c>
      <c r="G254" s="21"/>
      <c r="H254" s="22"/>
      <c r="I254" s="22"/>
      <c r="J254" s="22"/>
      <c r="K254" s="22"/>
      <c r="L254" s="22"/>
      <c r="M254" s="22"/>
    </row>
    <row r="255" spans="1:53" s="13" customFormat="1" ht="14.25" customHeight="1" x14ac:dyDescent="0.25">
      <c r="A255" s="36"/>
      <c r="B255" s="76"/>
      <c r="C255" s="32" t="s">
        <v>220</v>
      </c>
      <c r="D255" s="33" t="s">
        <v>50</v>
      </c>
      <c r="E255" s="126"/>
      <c r="F255" s="23">
        <v>20</v>
      </c>
      <c r="G255" s="21"/>
      <c r="H255" s="22"/>
      <c r="I255" s="22"/>
      <c r="J255" s="22"/>
      <c r="K255" s="22"/>
      <c r="L255" s="22"/>
      <c r="M255" s="22"/>
    </row>
    <row r="256" spans="1:53" s="13" customFormat="1" ht="14.25" customHeight="1" x14ac:dyDescent="0.25">
      <c r="A256" s="36"/>
      <c r="B256" s="76"/>
      <c r="C256" s="32" t="s">
        <v>122</v>
      </c>
      <c r="D256" s="17" t="s">
        <v>221</v>
      </c>
      <c r="E256" s="126"/>
      <c r="F256" s="23">
        <v>3.8</v>
      </c>
      <c r="G256" s="21"/>
      <c r="H256" s="22"/>
      <c r="I256" s="22"/>
      <c r="J256" s="22"/>
      <c r="K256" s="22"/>
      <c r="L256" s="22"/>
      <c r="M256" s="22"/>
    </row>
    <row r="257" spans="1:13" s="13" customFormat="1" ht="14.25" customHeight="1" x14ac:dyDescent="0.25">
      <c r="A257" s="36"/>
      <c r="B257" s="76"/>
      <c r="C257" s="32" t="s">
        <v>65</v>
      </c>
      <c r="D257" s="17" t="s">
        <v>55</v>
      </c>
      <c r="E257" s="126"/>
      <c r="F257" s="23">
        <v>16</v>
      </c>
      <c r="G257" s="21"/>
      <c r="H257" s="22"/>
      <c r="I257" s="22"/>
      <c r="J257" s="22"/>
      <c r="K257" s="22"/>
      <c r="L257" s="22"/>
      <c r="M257" s="22"/>
    </row>
    <row r="258" spans="1:13" s="13" customFormat="1" ht="14.25" customHeight="1" x14ac:dyDescent="0.25">
      <c r="A258" s="36"/>
      <c r="B258" s="76"/>
      <c r="C258" s="35" t="s">
        <v>71</v>
      </c>
      <c r="D258" s="36" t="s">
        <v>16</v>
      </c>
      <c r="E258" s="17">
        <v>1.4E-2</v>
      </c>
      <c r="F258" s="22">
        <f>F250*E258</f>
        <v>0.112</v>
      </c>
      <c r="G258" s="21"/>
      <c r="H258" s="22"/>
      <c r="I258" s="22"/>
      <c r="J258" s="22"/>
      <c r="K258" s="22"/>
      <c r="L258" s="22"/>
      <c r="M258" s="22"/>
    </row>
    <row r="259" spans="1:13" s="16" customFormat="1" ht="18.75" customHeight="1" x14ac:dyDescent="0.25">
      <c r="A259" s="36"/>
      <c r="B259" s="76"/>
      <c r="C259" s="38" t="s">
        <v>9</v>
      </c>
      <c r="D259" s="36"/>
      <c r="E259" s="17"/>
      <c r="F259" s="22"/>
      <c r="G259" s="21"/>
      <c r="H259" s="23"/>
      <c r="I259" s="22"/>
      <c r="J259" s="23"/>
      <c r="K259" s="22"/>
      <c r="L259" s="23"/>
      <c r="M259" s="23"/>
    </row>
    <row r="260" spans="1:13" s="16" customFormat="1" ht="24.75" customHeight="1" x14ac:dyDescent="0.25">
      <c r="A260" s="36"/>
      <c r="B260" s="76"/>
      <c r="C260" s="34" t="s">
        <v>224</v>
      </c>
      <c r="D260" s="25" t="s">
        <v>225</v>
      </c>
      <c r="E260" s="17"/>
      <c r="F260" s="22"/>
      <c r="G260" s="21"/>
      <c r="H260" s="22"/>
      <c r="I260" s="22"/>
      <c r="J260" s="22"/>
      <c r="K260" s="22"/>
      <c r="L260" s="22"/>
      <c r="M260" s="23"/>
    </row>
    <row r="261" spans="1:13" s="16" customFormat="1" ht="13.5" customHeight="1" x14ac:dyDescent="0.25">
      <c r="A261" s="36"/>
      <c r="B261" s="76"/>
      <c r="C261" s="38" t="s">
        <v>9</v>
      </c>
      <c r="D261" s="26"/>
      <c r="E261" s="17"/>
      <c r="F261" s="22"/>
      <c r="G261" s="21"/>
      <c r="H261" s="23"/>
      <c r="I261" s="22"/>
      <c r="J261" s="23"/>
      <c r="K261" s="22"/>
      <c r="L261" s="23"/>
      <c r="M261" s="23"/>
    </row>
    <row r="262" spans="1:13" s="16" customFormat="1" ht="24.75" customHeight="1" x14ac:dyDescent="0.25">
      <c r="A262" s="36"/>
      <c r="B262" s="76"/>
      <c r="C262" s="34" t="s">
        <v>226</v>
      </c>
      <c r="D262" s="25" t="s">
        <v>225</v>
      </c>
      <c r="E262" s="17"/>
      <c r="F262" s="22"/>
      <c r="G262" s="21"/>
      <c r="H262" s="22"/>
      <c r="I262" s="22"/>
      <c r="J262" s="22"/>
      <c r="K262" s="22"/>
      <c r="L262" s="22"/>
      <c r="M262" s="23"/>
    </row>
    <row r="263" spans="1:13" s="16" customFormat="1" ht="13.5" customHeight="1" x14ac:dyDescent="0.25">
      <c r="A263" s="36"/>
      <c r="B263" s="76"/>
      <c r="C263" s="38" t="s">
        <v>9</v>
      </c>
      <c r="D263" s="26"/>
      <c r="E263" s="17"/>
      <c r="F263" s="22"/>
      <c r="G263" s="21"/>
      <c r="H263" s="23"/>
      <c r="I263" s="22"/>
      <c r="J263" s="23"/>
      <c r="K263" s="22"/>
      <c r="L263" s="23"/>
      <c r="M263" s="23"/>
    </row>
    <row r="264" spans="1:13" s="16" customFormat="1" ht="33" customHeight="1" x14ac:dyDescent="0.25">
      <c r="A264" s="36"/>
      <c r="B264" s="76"/>
      <c r="C264" s="34" t="s">
        <v>125</v>
      </c>
      <c r="D264" s="25">
        <v>0.03</v>
      </c>
      <c r="E264" s="17"/>
      <c r="F264" s="22"/>
      <c r="G264" s="21"/>
      <c r="H264" s="22"/>
      <c r="I264" s="22"/>
      <c r="J264" s="22"/>
      <c r="K264" s="22"/>
      <c r="L264" s="22"/>
      <c r="M264" s="23"/>
    </row>
    <row r="265" spans="1:13" s="16" customFormat="1" ht="13.5" customHeight="1" x14ac:dyDescent="0.25">
      <c r="A265" s="36"/>
      <c r="B265" s="76"/>
      <c r="C265" s="38" t="s">
        <v>9</v>
      </c>
      <c r="D265" s="26"/>
      <c r="E265" s="17"/>
      <c r="F265" s="22"/>
      <c r="G265" s="21"/>
      <c r="H265" s="23"/>
      <c r="I265" s="22"/>
      <c r="J265" s="23"/>
      <c r="K265" s="22"/>
      <c r="L265" s="23"/>
      <c r="M265" s="23"/>
    </row>
    <row r="266" spans="1:13" s="16" customFormat="1" ht="13.5" customHeight="1" x14ac:dyDescent="0.25">
      <c r="A266" s="36"/>
      <c r="B266" s="76"/>
      <c r="C266" s="34" t="s">
        <v>126</v>
      </c>
      <c r="D266" s="25">
        <v>0.18</v>
      </c>
      <c r="E266" s="17"/>
      <c r="F266" s="22"/>
      <c r="G266" s="21"/>
      <c r="H266" s="22"/>
      <c r="I266" s="22"/>
      <c r="J266" s="22"/>
      <c r="K266" s="22"/>
      <c r="L266" s="22"/>
      <c r="M266" s="23"/>
    </row>
    <row r="267" spans="1:13" s="16" customFormat="1" ht="13.5" customHeight="1" x14ac:dyDescent="0.25">
      <c r="A267" s="36"/>
      <c r="B267" s="76"/>
      <c r="C267" s="38" t="s">
        <v>128</v>
      </c>
      <c r="D267" s="36"/>
      <c r="E267" s="17"/>
      <c r="F267" s="22"/>
      <c r="G267" s="21"/>
      <c r="H267" s="39"/>
      <c r="I267" s="22"/>
      <c r="J267" s="39"/>
      <c r="K267" s="22"/>
      <c r="L267" s="39"/>
      <c r="M267" s="39"/>
    </row>
    <row r="268" spans="1:13" s="16" customFormat="1" ht="24.75" customHeight="1" x14ac:dyDescent="0.25">
      <c r="A268" s="36"/>
      <c r="B268" s="76"/>
      <c r="C268" s="78" t="s">
        <v>124</v>
      </c>
      <c r="D268" s="36"/>
      <c r="E268" s="17"/>
      <c r="F268" s="22"/>
      <c r="G268" s="21"/>
      <c r="H268" s="22"/>
      <c r="I268" s="22"/>
      <c r="J268" s="22"/>
      <c r="K268" s="22"/>
      <c r="L268" s="22"/>
      <c r="M268" s="22"/>
    </row>
    <row r="269" spans="1:13" s="4" customFormat="1" ht="27.75" customHeight="1" x14ac:dyDescent="0.2">
      <c r="A269" s="26">
        <v>1</v>
      </c>
      <c r="B269" s="67" t="s">
        <v>15</v>
      </c>
      <c r="C269" s="80" t="s">
        <v>129</v>
      </c>
      <c r="D269" s="36" t="s">
        <v>16</v>
      </c>
      <c r="E269" s="36"/>
      <c r="F269" s="128">
        <v>2027.77</v>
      </c>
      <c r="G269" s="21"/>
      <c r="H269" s="22"/>
      <c r="I269" s="22"/>
      <c r="J269" s="22"/>
      <c r="K269" s="22"/>
      <c r="L269" s="22"/>
      <c r="M269" s="22"/>
    </row>
    <row r="270" spans="1:13" s="4" customFormat="1" ht="15.75" customHeight="1" x14ac:dyDescent="0.2">
      <c r="A270" s="36"/>
      <c r="B270" s="67"/>
      <c r="C270" s="35" t="s">
        <v>17</v>
      </c>
      <c r="D270" s="36" t="s">
        <v>18</v>
      </c>
      <c r="E270" s="36">
        <v>1.55E-2</v>
      </c>
      <c r="F270" s="22">
        <f>F269*E270</f>
        <v>31.430434999999999</v>
      </c>
      <c r="G270" s="21"/>
      <c r="H270" s="22"/>
      <c r="I270" s="22"/>
      <c r="J270" s="22"/>
      <c r="K270" s="22"/>
      <c r="L270" s="22"/>
      <c r="M270" s="22"/>
    </row>
    <row r="271" spans="1:13" s="4" customFormat="1" ht="27.75" customHeight="1" x14ac:dyDescent="0.2">
      <c r="A271" s="36"/>
      <c r="B271" s="67"/>
      <c r="C271" s="35" t="s">
        <v>19</v>
      </c>
      <c r="D271" s="36" t="s">
        <v>20</v>
      </c>
      <c r="E271" s="36">
        <v>3.4700000000000002E-2</v>
      </c>
      <c r="F271" s="22">
        <f>F269*E271</f>
        <v>70.363619</v>
      </c>
      <c r="G271" s="21"/>
      <c r="H271" s="22"/>
      <c r="I271" s="22"/>
      <c r="J271" s="22"/>
      <c r="K271" s="22"/>
      <c r="L271" s="22"/>
      <c r="M271" s="22"/>
    </row>
    <row r="272" spans="1:13" s="4" customFormat="1" ht="13.5" x14ac:dyDescent="0.2">
      <c r="A272" s="36"/>
      <c r="B272" s="67"/>
      <c r="C272" s="35" t="s">
        <v>21</v>
      </c>
      <c r="D272" s="36" t="s">
        <v>1</v>
      </c>
      <c r="E272" s="36">
        <v>2.0999999999999999E-3</v>
      </c>
      <c r="F272" s="22">
        <f>F269*E272</f>
        <v>4.2583169999999999</v>
      </c>
      <c r="G272" s="21"/>
      <c r="H272" s="22"/>
      <c r="I272" s="22"/>
      <c r="J272" s="22"/>
      <c r="K272" s="22"/>
      <c r="L272" s="22"/>
      <c r="M272" s="22"/>
    </row>
    <row r="273" spans="1:13" s="4" customFormat="1" ht="13.5" x14ac:dyDescent="0.2">
      <c r="A273" s="36"/>
      <c r="B273" s="67"/>
      <c r="C273" s="35" t="s">
        <v>22</v>
      </c>
      <c r="D273" s="36"/>
      <c r="E273" s="129"/>
      <c r="F273" s="22"/>
      <c r="G273" s="21"/>
      <c r="H273" s="22"/>
      <c r="I273" s="22"/>
      <c r="J273" s="22"/>
      <c r="K273" s="22"/>
      <c r="L273" s="22"/>
      <c r="M273" s="22"/>
    </row>
    <row r="274" spans="1:13" s="4" customFormat="1" ht="13.5" customHeight="1" x14ac:dyDescent="0.2">
      <c r="A274" s="36"/>
      <c r="B274" s="67"/>
      <c r="C274" s="35" t="s">
        <v>23</v>
      </c>
      <c r="D274" s="36" t="s">
        <v>16</v>
      </c>
      <c r="E274" s="129">
        <v>4.0000000000000003E-5</v>
      </c>
      <c r="F274" s="22">
        <f>F269*E274</f>
        <v>8.1110800000000011E-2</v>
      </c>
      <c r="G274" s="21"/>
      <c r="H274" s="22"/>
      <c r="I274" s="22"/>
      <c r="J274" s="22"/>
      <c r="K274" s="22"/>
      <c r="L274" s="22"/>
      <c r="M274" s="22"/>
    </row>
    <row r="275" spans="1:13" s="4" customFormat="1" ht="27" x14ac:dyDescent="0.2">
      <c r="A275" s="26">
        <v>2</v>
      </c>
      <c r="B275" s="67" t="s">
        <v>197</v>
      </c>
      <c r="C275" s="80" t="s">
        <v>199</v>
      </c>
      <c r="D275" s="36" t="s">
        <v>16</v>
      </c>
      <c r="E275" s="36"/>
      <c r="F275" s="128">
        <f>150*0.3*0.7</f>
        <v>31.499999999999996</v>
      </c>
      <c r="G275" s="36"/>
      <c r="H275" s="144"/>
      <c r="I275" s="145"/>
      <c r="J275" s="144"/>
      <c r="K275" s="145"/>
      <c r="L275" s="144"/>
      <c r="M275" s="144"/>
    </row>
    <row r="276" spans="1:13" s="4" customFormat="1" ht="13.5" x14ac:dyDescent="0.2">
      <c r="A276" s="36"/>
      <c r="B276" s="67"/>
      <c r="C276" s="35" t="s">
        <v>17</v>
      </c>
      <c r="D276" s="36" t="s">
        <v>18</v>
      </c>
      <c r="E276" s="36">
        <v>8.6</v>
      </c>
      <c r="F276" s="144">
        <f>F275*E276</f>
        <v>270.89999999999998</v>
      </c>
      <c r="G276" s="36"/>
      <c r="H276" s="144"/>
      <c r="I276" s="145"/>
      <c r="J276" s="144"/>
      <c r="K276" s="145"/>
      <c r="L276" s="144"/>
      <c r="M276" s="144"/>
    </row>
    <row r="277" spans="1:13" s="4" customFormat="1" ht="13.5" x14ac:dyDescent="0.2">
      <c r="A277" s="36"/>
      <c r="B277" s="67"/>
      <c r="C277" s="35" t="s">
        <v>198</v>
      </c>
      <c r="D277" s="36" t="s">
        <v>20</v>
      </c>
      <c r="E277" s="36">
        <v>6.7</v>
      </c>
      <c r="F277" s="144">
        <f>F275*E277</f>
        <v>211.04999999999998</v>
      </c>
      <c r="G277" s="36"/>
      <c r="H277" s="144"/>
      <c r="I277" s="145"/>
      <c r="J277" s="144"/>
      <c r="K277" s="22"/>
      <c r="L277" s="144"/>
      <c r="M277" s="144"/>
    </row>
    <row r="278" spans="1:13" s="5" customFormat="1" ht="40.5" x14ac:dyDescent="0.2">
      <c r="A278" s="26">
        <v>3</v>
      </c>
      <c r="B278" s="67" t="s">
        <v>30</v>
      </c>
      <c r="C278" s="140" t="s">
        <v>108</v>
      </c>
      <c r="D278" s="36" t="s">
        <v>16</v>
      </c>
      <c r="E278" s="36"/>
      <c r="F278" s="128">
        <v>882.51</v>
      </c>
      <c r="G278" s="21"/>
      <c r="H278" s="22"/>
      <c r="I278" s="22"/>
      <c r="J278" s="22"/>
      <c r="K278" s="22"/>
      <c r="L278" s="22"/>
      <c r="M278" s="22"/>
    </row>
    <row r="279" spans="1:13" s="5" customFormat="1" ht="16.5" customHeight="1" x14ac:dyDescent="0.2">
      <c r="A279" s="36"/>
      <c r="B279" s="67"/>
      <c r="C279" s="99" t="s">
        <v>17</v>
      </c>
      <c r="D279" s="36" t="s">
        <v>18</v>
      </c>
      <c r="E279" s="36">
        <v>1.8</v>
      </c>
      <c r="F279" s="22">
        <f>F278*E279</f>
        <v>1588.518</v>
      </c>
      <c r="G279" s="21"/>
      <c r="H279" s="22"/>
      <c r="I279" s="22"/>
      <c r="J279" s="22"/>
      <c r="K279" s="22"/>
      <c r="L279" s="22"/>
      <c r="M279" s="22"/>
    </row>
    <row r="280" spans="1:13" s="5" customFormat="1" ht="13.5" x14ac:dyDescent="0.2">
      <c r="A280" s="36"/>
      <c r="B280" s="67"/>
      <c r="C280" s="99" t="s">
        <v>22</v>
      </c>
      <c r="D280" s="36"/>
      <c r="E280" s="36"/>
      <c r="F280" s="22">
        <f>E280*2353</f>
        <v>0</v>
      </c>
      <c r="G280" s="21"/>
      <c r="H280" s="22"/>
      <c r="I280" s="22"/>
      <c r="J280" s="22"/>
      <c r="K280" s="22"/>
      <c r="L280" s="22"/>
      <c r="M280" s="22"/>
    </row>
    <row r="281" spans="1:13" s="5" customFormat="1" ht="13.5" x14ac:dyDescent="0.2">
      <c r="A281" s="36"/>
      <c r="B281" s="67"/>
      <c r="C281" s="99" t="s">
        <v>31</v>
      </c>
      <c r="D281" s="36" t="s">
        <v>16</v>
      </c>
      <c r="E281" s="36">
        <v>1.1000000000000001</v>
      </c>
      <c r="F281" s="22">
        <f>F278*E281</f>
        <v>970.76100000000008</v>
      </c>
      <c r="G281" s="21"/>
      <c r="H281" s="22"/>
      <c r="I281" s="22"/>
      <c r="J281" s="22"/>
      <c r="K281" s="22"/>
      <c r="L281" s="22"/>
      <c r="M281" s="22"/>
    </row>
    <row r="282" spans="1:13" customFormat="1" ht="39.75" x14ac:dyDescent="0.25">
      <c r="A282" s="130">
        <v>4</v>
      </c>
      <c r="B282" s="131" t="s">
        <v>109</v>
      </c>
      <c r="C282" s="32" t="s">
        <v>131</v>
      </c>
      <c r="D282" s="36" t="s">
        <v>50</v>
      </c>
      <c r="E282" s="132"/>
      <c r="F282" s="23">
        <v>4098</v>
      </c>
      <c r="G282" s="133"/>
      <c r="H282" s="134"/>
      <c r="I282" s="134"/>
      <c r="J282" s="134"/>
      <c r="K282" s="134"/>
      <c r="L282" s="134"/>
      <c r="M282" s="134"/>
    </row>
    <row r="283" spans="1:13" customFormat="1" ht="16.5" customHeight="1" x14ac:dyDescent="0.25">
      <c r="A283" s="135"/>
      <c r="B283" s="135"/>
      <c r="C283" s="99" t="s">
        <v>44</v>
      </c>
      <c r="D283" s="36" t="s">
        <v>18</v>
      </c>
      <c r="E283" s="132">
        <v>0.17</v>
      </c>
      <c r="F283" s="22">
        <f>F282*E283</f>
        <v>696.66000000000008</v>
      </c>
      <c r="G283" s="133"/>
      <c r="H283" s="134"/>
      <c r="I283" s="22"/>
      <c r="J283" s="22"/>
      <c r="K283" s="22"/>
      <c r="L283" s="22"/>
      <c r="M283" s="22"/>
    </row>
    <row r="284" spans="1:13" customFormat="1" ht="15" x14ac:dyDescent="0.25">
      <c r="A284" s="135"/>
      <c r="B284" s="135"/>
      <c r="C284" s="99" t="s">
        <v>45</v>
      </c>
      <c r="D284" s="36" t="s">
        <v>1</v>
      </c>
      <c r="E284" s="132">
        <v>8.1500000000000003E-2</v>
      </c>
      <c r="F284" s="22">
        <f>F282*E284</f>
        <v>333.98700000000002</v>
      </c>
      <c r="G284" s="133"/>
      <c r="H284" s="134"/>
      <c r="I284" s="22"/>
      <c r="J284" s="22"/>
      <c r="K284" s="22"/>
      <c r="L284" s="22"/>
      <c r="M284" s="22"/>
    </row>
    <row r="285" spans="1:13" customFormat="1" ht="15" x14ac:dyDescent="0.25">
      <c r="A285" s="135"/>
      <c r="B285" s="135"/>
      <c r="C285" s="99" t="s">
        <v>6</v>
      </c>
      <c r="D285" s="36"/>
      <c r="E285" s="132"/>
      <c r="F285" s="22"/>
      <c r="G285" s="133"/>
      <c r="H285" s="134"/>
      <c r="I285" s="134"/>
      <c r="J285" s="134"/>
      <c r="K285" s="134"/>
      <c r="L285" s="134"/>
      <c r="M285" s="134"/>
    </row>
    <row r="286" spans="1:13" s="4" customFormat="1" ht="27" x14ac:dyDescent="0.2">
      <c r="A286" s="135"/>
      <c r="B286" s="135"/>
      <c r="C286" s="32" t="s">
        <v>130</v>
      </c>
      <c r="D286" s="36" t="s">
        <v>50</v>
      </c>
      <c r="E286" s="132">
        <v>1.01</v>
      </c>
      <c r="F286" s="23">
        <f>F282*E286</f>
        <v>4138.9800000000005</v>
      </c>
      <c r="G286" s="21"/>
      <c r="H286" s="22"/>
      <c r="I286" s="22"/>
      <c r="J286" s="22"/>
      <c r="K286" s="22"/>
      <c r="L286" s="22"/>
      <c r="M286" s="22"/>
    </row>
    <row r="287" spans="1:13" s="4" customFormat="1" ht="15" customHeight="1" x14ac:dyDescent="0.2">
      <c r="A287" s="135"/>
      <c r="B287" s="135"/>
      <c r="C287" s="99" t="s">
        <v>46</v>
      </c>
      <c r="D287" s="36" t="s">
        <v>1</v>
      </c>
      <c r="E287" s="132">
        <v>3.48E-3</v>
      </c>
      <c r="F287" s="22">
        <f>F282*E287</f>
        <v>14.261039999999999</v>
      </c>
      <c r="G287" s="21"/>
      <c r="H287" s="22"/>
      <c r="I287" s="22"/>
      <c r="J287" s="22"/>
      <c r="K287" s="22"/>
      <c r="L287" s="22"/>
      <c r="M287" s="22"/>
    </row>
    <row r="288" spans="1:13" customFormat="1" ht="27" x14ac:dyDescent="0.25">
      <c r="A288" s="130">
        <v>5</v>
      </c>
      <c r="B288" s="131" t="s">
        <v>51</v>
      </c>
      <c r="C288" s="32" t="s">
        <v>132</v>
      </c>
      <c r="D288" s="36" t="s">
        <v>50</v>
      </c>
      <c r="E288" s="132"/>
      <c r="F288" s="23">
        <v>3366</v>
      </c>
      <c r="G288" s="133"/>
      <c r="H288" s="134"/>
      <c r="I288" s="134"/>
      <c r="J288" s="134"/>
      <c r="K288" s="134"/>
      <c r="L288" s="134"/>
      <c r="M288" s="134"/>
    </row>
    <row r="289" spans="1:13" customFormat="1" ht="16.5" customHeight="1" x14ac:dyDescent="0.25">
      <c r="A289" s="135"/>
      <c r="B289" s="135"/>
      <c r="C289" s="99" t="s">
        <v>44</v>
      </c>
      <c r="D289" s="36" t="s">
        <v>18</v>
      </c>
      <c r="E289" s="132">
        <v>0.11899999999999999</v>
      </c>
      <c r="F289" s="22">
        <f>F288*E289</f>
        <v>400.55399999999997</v>
      </c>
      <c r="G289" s="133"/>
      <c r="H289" s="134"/>
      <c r="I289" s="22"/>
      <c r="J289" s="22"/>
      <c r="K289" s="22"/>
      <c r="L289" s="22"/>
      <c r="M289" s="22"/>
    </row>
    <row r="290" spans="1:13" customFormat="1" ht="15" x14ac:dyDescent="0.25">
      <c r="A290" s="135"/>
      <c r="B290" s="135"/>
      <c r="C290" s="99" t="s">
        <v>45</v>
      </c>
      <c r="D290" s="36" t="s">
        <v>1</v>
      </c>
      <c r="E290" s="132">
        <v>6.7500000000000004E-2</v>
      </c>
      <c r="F290" s="22">
        <f>F288*E290</f>
        <v>227.20500000000001</v>
      </c>
      <c r="G290" s="133"/>
      <c r="H290" s="134"/>
      <c r="I290" s="22"/>
      <c r="J290" s="22"/>
      <c r="K290" s="22"/>
      <c r="L290" s="22"/>
      <c r="M290" s="22"/>
    </row>
    <row r="291" spans="1:13" customFormat="1" ht="15" x14ac:dyDescent="0.25">
      <c r="A291" s="135"/>
      <c r="B291" s="135"/>
      <c r="C291" s="99" t="s">
        <v>6</v>
      </c>
      <c r="D291" s="36"/>
      <c r="E291" s="132"/>
      <c r="F291" s="22"/>
      <c r="G291" s="133"/>
      <c r="H291" s="134"/>
      <c r="I291" s="134"/>
      <c r="J291" s="134"/>
      <c r="K291" s="134"/>
      <c r="L291" s="134"/>
      <c r="M291" s="134"/>
    </row>
    <row r="292" spans="1:13" s="4" customFormat="1" ht="27" x14ac:dyDescent="0.2">
      <c r="A292" s="135"/>
      <c r="B292" s="135"/>
      <c r="C292" s="32" t="s">
        <v>133</v>
      </c>
      <c r="D292" s="36" t="s">
        <v>50</v>
      </c>
      <c r="E292" s="132">
        <v>1.01</v>
      </c>
      <c r="F292" s="23">
        <f>F288*E292</f>
        <v>3399.66</v>
      </c>
      <c r="G292" s="21"/>
      <c r="H292" s="22"/>
      <c r="I292" s="22"/>
      <c r="J292" s="22"/>
      <c r="K292" s="22"/>
      <c r="L292" s="22"/>
      <c r="M292" s="22"/>
    </row>
    <row r="293" spans="1:13" s="4" customFormat="1" ht="15" customHeight="1" x14ac:dyDescent="0.2">
      <c r="A293" s="135"/>
      <c r="B293" s="135"/>
      <c r="C293" s="99" t="s">
        <v>46</v>
      </c>
      <c r="D293" s="36" t="s">
        <v>1</v>
      </c>
      <c r="E293" s="132">
        <v>2.16E-3</v>
      </c>
      <c r="F293" s="22">
        <f>F288*E293</f>
        <v>7.2705599999999997</v>
      </c>
      <c r="G293" s="21"/>
      <c r="H293" s="22"/>
      <c r="I293" s="22"/>
      <c r="J293" s="22"/>
      <c r="K293" s="22"/>
      <c r="L293" s="22"/>
      <c r="M293" s="22"/>
    </row>
    <row r="294" spans="1:13" customFormat="1" ht="27" x14ac:dyDescent="0.25">
      <c r="A294" s="130">
        <v>6</v>
      </c>
      <c r="B294" s="131" t="s">
        <v>49</v>
      </c>
      <c r="C294" s="32" t="s">
        <v>137</v>
      </c>
      <c r="D294" s="36" t="s">
        <v>50</v>
      </c>
      <c r="E294" s="132"/>
      <c r="F294" s="23">
        <v>1801</v>
      </c>
      <c r="G294" s="133"/>
      <c r="H294" s="134"/>
      <c r="I294" s="134"/>
      <c r="J294" s="134"/>
      <c r="K294" s="134"/>
      <c r="L294" s="134"/>
      <c r="M294" s="134"/>
    </row>
    <row r="295" spans="1:13" customFormat="1" ht="16.5" customHeight="1" x14ac:dyDescent="0.25">
      <c r="A295" s="135"/>
      <c r="B295" s="135"/>
      <c r="C295" s="99" t="s">
        <v>44</v>
      </c>
      <c r="D295" s="36" t="s">
        <v>18</v>
      </c>
      <c r="E295" s="132">
        <v>0.11899999999999999</v>
      </c>
      <c r="F295" s="22">
        <f>F294*E295</f>
        <v>214.31899999999999</v>
      </c>
      <c r="G295" s="133"/>
      <c r="H295" s="134"/>
      <c r="I295" s="22"/>
      <c r="J295" s="22"/>
      <c r="K295" s="22"/>
      <c r="L295" s="22"/>
      <c r="M295" s="22"/>
    </row>
    <row r="296" spans="1:13" customFormat="1" ht="15" x14ac:dyDescent="0.25">
      <c r="A296" s="135"/>
      <c r="B296" s="135"/>
      <c r="C296" s="99" t="s">
        <v>45</v>
      </c>
      <c r="D296" s="36" t="s">
        <v>1</v>
      </c>
      <c r="E296" s="132">
        <v>6.7500000000000004E-2</v>
      </c>
      <c r="F296" s="22">
        <f>F294*E296</f>
        <v>121.56750000000001</v>
      </c>
      <c r="G296" s="133"/>
      <c r="H296" s="134"/>
      <c r="I296" s="22"/>
      <c r="J296" s="22"/>
      <c r="K296" s="22"/>
      <c r="L296" s="22"/>
      <c r="M296" s="22"/>
    </row>
    <row r="297" spans="1:13" customFormat="1" ht="15" x14ac:dyDescent="0.25">
      <c r="A297" s="135"/>
      <c r="B297" s="135"/>
      <c r="C297" s="99" t="s">
        <v>6</v>
      </c>
      <c r="D297" s="36"/>
      <c r="E297" s="132"/>
      <c r="F297" s="22"/>
      <c r="G297" s="133"/>
      <c r="H297" s="134"/>
      <c r="I297" s="134"/>
      <c r="J297" s="134"/>
      <c r="K297" s="134"/>
      <c r="L297" s="134"/>
      <c r="M297" s="134"/>
    </row>
    <row r="298" spans="1:13" s="4" customFormat="1" ht="27" x14ac:dyDescent="0.2">
      <c r="A298" s="135"/>
      <c r="B298" s="135"/>
      <c r="C298" s="32" t="s">
        <v>187</v>
      </c>
      <c r="D298" s="36" t="s">
        <v>50</v>
      </c>
      <c r="E298" s="132">
        <v>1.01</v>
      </c>
      <c r="F298" s="23">
        <f>F294*E298</f>
        <v>1819.01</v>
      </c>
      <c r="G298" s="21"/>
      <c r="H298" s="22"/>
      <c r="I298" s="22"/>
      <c r="J298" s="22"/>
      <c r="K298" s="22"/>
      <c r="L298" s="22"/>
      <c r="M298" s="22"/>
    </row>
    <row r="299" spans="1:13" s="4" customFormat="1" ht="15" customHeight="1" x14ac:dyDescent="0.2">
      <c r="A299" s="135"/>
      <c r="B299" s="135"/>
      <c r="C299" s="99" t="s">
        <v>46</v>
      </c>
      <c r="D299" s="36" t="s">
        <v>1</v>
      </c>
      <c r="E299" s="132">
        <v>2.16E-3</v>
      </c>
      <c r="F299" s="22">
        <f>F294*E299</f>
        <v>3.8901599999999998</v>
      </c>
      <c r="G299" s="21"/>
      <c r="H299" s="22"/>
      <c r="I299" s="22"/>
      <c r="J299" s="22"/>
      <c r="K299" s="22"/>
      <c r="L299" s="22"/>
      <c r="M299" s="22"/>
    </row>
    <row r="300" spans="1:13" s="16" customFormat="1" ht="27" x14ac:dyDescent="0.25">
      <c r="A300" s="36"/>
      <c r="B300" s="101" t="s">
        <v>57</v>
      </c>
      <c r="C300" s="100" t="s">
        <v>115</v>
      </c>
      <c r="D300" s="26" t="s">
        <v>40</v>
      </c>
      <c r="E300" s="17"/>
      <c r="F300" s="23">
        <f>SUM(F304:F310)</f>
        <v>35</v>
      </c>
      <c r="G300" s="21"/>
      <c r="H300" s="22"/>
      <c r="I300" s="22"/>
      <c r="J300" s="22"/>
      <c r="K300" s="22"/>
      <c r="L300" s="22"/>
      <c r="M300" s="22"/>
    </row>
    <row r="301" spans="1:13" s="16" customFormat="1" ht="13.5" customHeight="1" x14ac:dyDescent="0.25">
      <c r="A301" s="36"/>
      <c r="B301" s="101"/>
      <c r="C301" s="35" t="s">
        <v>33</v>
      </c>
      <c r="D301" s="36" t="s">
        <v>18</v>
      </c>
      <c r="E301" s="17">
        <v>0.38900000000000001</v>
      </c>
      <c r="F301" s="22">
        <f>F300*E301</f>
        <v>13.615</v>
      </c>
      <c r="G301" s="21"/>
      <c r="H301" s="102"/>
      <c r="I301" s="22"/>
      <c r="J301" s="22"/>
      <c r="K301" s="22"/>
      <c r="L301" s="22"/>
      <c r="M301" s="22"/>
    </row>
    <row r="302" spans="1:13" s="16" customFormat="1" ht="15.75" customHeight="1" x14ac:dyDescent="0.25">
      <c r="A302" s="36"/>
      <c r="B302" s="76"/>
      <c r="C302" s="35" t="s">
        <v>54</v>
      </c>
      <c r="D302" s="36" t="s">
        <v>1</v>
      </c>
      <c r="E302" s="17">
        <v>0.151</v>
      </c>
      <c r="F302" s="22">
        <f>F300*E302</f>
        <v>5.2850000000000001</v>
      </c>
      <c r="G302" s="21"/>
      <c r="H302" s="22"/>
      <c r="I302" s="22"/>
      <c r="J302" s="22"/>
      <c r="K302" s="22"/>
      <c r="L302" s="22"/>
      <c r="M302" s="22"/>
    </row>
    <row r="303" spans="1:13" s="16" customFormat="1" ht="13.5" customHeight="1" x14ac:dyDescent="0.25">
      <c r="A303" s="36"/>
      <c r="B303" s="76"/>
      <c r="C303" s="35" t="s">
        <v>22</v>
      </c>
      <c r="D303" s="36"/>
      <c r="E303" s="17"/>
      <c r="F303" s="22"/>
      <c r="G303" s="21"/>
      <c r="H303" s="22"/>
      <c r="I303" s="22"/>
      <c r="J303" s="22"/>
      <c r="K303" s="22"/>
      <c r="L303" s="22"/>
      <c r="M303" s="22"/>
    </row>
    <row r="304" spans="1:13" s="16" customFormat="1" ht="13.5" customHeight="1" x14ac:dyDescent="0.25">
      <c r="A304" s="130">
        <v>7</v>
      </c>
      <c r="B304" s="76"/>
      <c r="C304" s="32" t="s">
        <v>134</v>
      </c>
      <c r="D304" s="33" t="s">
        <v>55</v>
      </c>
      <c r="E304" s="17"/>
      <c r="F304" s="37">
        <v>10</v>
      </c>
      <c r="G304" s="21"/>
      <c r="H304" s="22"/>
      <c r="I304" s="22"/>
      <c r="J304" s="22"/>
      <c r="K304" s="22"/>
      <c r="L304" s="22"/>
      <c r="M304" s="22"/>
    </row>
    <row r="305" spans="1:13" s="16" customFormat="1" ht="13.5" customHeight="1" x14ac:dyDescent="0.25">
      <c r="A305" s="130">
        <v>8</v>
      </c>
      <c r="B305" s="76"/>
      <c r="C305" s="32" t="s">
        <v>135</v>
      </c>
      <c r="D305" s="33" t="s">
        <v>55</v>
      </c>
      <c r="E305" s="17"/>
      <c r="F305" s="37">
        <v>5</v>
      </c>
      <c r="G305" s="21"/>
      <c r="H305" s="22"/>
      <c r="I305" s="22"/>
      <c r="J305" s="22"/>
      <c r="K305" s="22"/>
      <c r="L305" s="22"/>
      <c r="M305" s="22"/>
    </row>
    <row r="306" spans="1:13" s="16" customFormat="1" ht="13.5" customHeight="1" x14ac:dyDescent="0.25">
      <c r="A306" s="130">
        <v>9</v>
      </c>
      <c r="B306" s="76"/>
      <c r="C306" s="100" t="s">
        <v>136</v>
      </c>
      <c r="D306" s="33" t="s">
        <v>55</v>
      </c>
      <c r="E306" s="17"/>
      <c r="F306" s="37">
        <v>5</v>
      </c>
      <c r="G306" s="21"/>
      <c r="H306" s="22"/>
      <c r="I306" s="22"/>
      <c r="J306" s="22"/>
      <c r="K306" s="22"/>
      <c r="L306" s="22"/>
      <c r="M306" s="22"/>
    </row>
    <row r="307" spans="1:13" s="16" customFormat="1" ht="13.5" customHeight="1" x14ac:dyDescent="0.25">
      <c r="A307" s="130">
        <v>10</v>
      </c>
      <c r="B307" s="76"/>
      <c r="C307" s="32" t="s">
        <v>114</v>
      </c>
      <c r="D307" s="33" t="s">
        <v>55</v>
      </c>
      <c r="E307" s="17"/>
      <c r="F307" s="37">
        <v>6</v>
      </c>
      <c r="G307" s="21"/>
      <c r="H307" s="22"/>
      <c r="I307" s="22"/>
      <c r="J307" s="22"/>
      <c r="K307" s="22"/>
      <c r="L307" s="22"/>
      <c r="M307" s="22"/>
    </row>
    <row r="308" spans="1:13" s="11" customFormat="1" ht="14.25" x14ac:dyDescent="0.25">
      <c r="A308" s="75">
        <v>11</v>
      </c>
      <c r="B308" s="98"/>
      <c r="C308" s="87" t="s">
        <v>138</v>
      </c>
      <c r="D308" s="33" t="s">
        <v>55</v>
      </c>
      <c r="E308" s="17"/>
      <c r="F308" s="37">
        <v>2</v>
      </c>
      <c r="G308" s="21"/>
      <c r="H308" s="22"/>
      <c r="I308" s="22"/>
      <c r="J308" s="22"/>
      <c r="K308" s="22"/>
      <c r="L308" s="22"/>
      <c r="M308" s="22"/>
    </row>
    <row r="309" spans="1:13" s="11" customFormat="1" ht="14.25" x14ac:dyDescent="0.25">
      <c r="A309" s="75">
        <v>12</v>
      </c>
      <c r="B309" s="98"/>
      <c r="C309" s="87" t="s">
        <v>139</v>
      </c>
      <c r="D309" s="33" t="s">
        <v>55</v>
      </c>
      <c r="E309" s="17"/>
      <c r="F309" s="37">
        <v>5</v>
      </c>
      <c r="G309" s="21"/>
      <c r="H309" s="22"/>
      <c r="I309" s="22"/>
      <c r="J309" s="22"/>
      <c r="K309" s="22"/>
      <c r="L309" s="22"/>
      <c r="M309" s="22"/>
    </row>
    <row r="310" spans="1:13" s="11" customFormat="1" ht="27" x14ac:dyDescent="0.25">
      <c r="A310" s="75">
        <v>13</v>
      </c>
      <c r="B310" s="98"/>
      <c r="C310" s="100" t="s">
        <v>140</v>
      </c>
      <c r="D310" s="33" t="s">
        <v>55</v>
      </c>
      <c r="E310" s="17"/>
      <c r="F310" s="37">
        <v>2</v>
      </c>
      <c r="G310" s="85"/>
      <c r="H310" s="22"/>
      <c r="I310" s="22"/>
      <c r="J310" s="22"/>
      <c r="K310" s="22"/>
      <c r="L310" s="22"/>
      <c r="M310" s="22"/>
    </row>
    <row r="311" spans="1:13" s="16" customFormat="1" ht="13.5" customHeight="1" x14ac:dyDescent="0.25">
      <c r="A311" s="36"/>
      <c r="B311" s="76"/>
      <c r="C311" s="35" t="s">
        <v>48</v>
      </c>
      <c r="D311" s="36" t="s">
        <v>1</v>
      </c>
      <c r="E311" s="17">
        <v>2.4E-2</v>
      </c>
      <c r="F311" s="22">
        <f>F300*E311</f>
        <v>0.84</v>
      </c>
      <c r="G311" s="21"/>
      <c r="H311" s="22"/>
      <c r="I311" s="22"/>
      <c r="J311" s="22"/>
      <c r="K311" s="22"/>
      <c r="L311" s="22"/>
      <c r="M311" s="22"/>
    </row>
    <row r="312" spans="1:13" s="13" customFormat="1" ht="27" x14ac:dyDescent="0.25">
      <c r="A312" s="26">
        <v>14</v>
      </c>
      <c r="B312" s="101" t="s">
        <v>141</v>
      </c>
      <c r="C312" s="80" t="s">
        <v>200</v>
      </c>
      <c r="D312" s="36" t="s">
        <v>40</v>
      </c>
      <c r="E312" s="17"/>
      <c r="F312" s="23">
        <v>2</v>
      </c>
      <c r="G312" s="21"/>
      <c r="H312" s="102"/>
      <c r="I312" s="22"/>
      <c r="J312" s="22"/>
      <c r="K312" s="22"/>
      <c r="L312" s="22"/>
      <c r="M312" s="22"/>
    </row>
    <row r="313" spans="1:13" s="13" customFormat="1" ht="15" customHeight="1" x14ac:dyDescent="0.25">
      <c r="A313" s="36"/>
      <c r="B313" s="101"/>
      <c r="C313" s="35" t="s">
        <v>17</v>
      </c>
      <c r="D313" s="36" t="s">
        <v>18</v>
      </c>
      <c r="E313" s="17">
        <v>6.03</v>
      </c>
      <c r="F313" s="22">
        <f>F312*E313</f>
        <v>12.06</v>
      </c>
      <c r="G313" s="21"/>
      <c r="H313" s="102"/>
      <c r="I313" s="22"/>
      <c r="J313" s="22"/>
      <c r="K313" s="22"/>
      <c r="L313" s="22"/>
      <c r="M313" s="22"/>
    </row>
    <row r="314" spans="1:13" s="13" customFormat="1" ht="14.25" customHeight="1" x14ac:dyDescent="0.25">
      <c r="A314" s="36"/>
      <c r="B314" s="76"/>
      <c r="C314" s="35" t="s">
        <v>34</v>
      </c>
      <c r="D314" s="36" t="s">
        <v>1</v>
      </c>
      <c r="E314" s="17">
        <v>0.51</v>
      </c>
      <c r="F314" s="22">
        <f>F312*E314</f>
        <v>1.02</v>
      </c>
      <c r="G314" s="21"/>
      <c r="H314" s="22"/>
      <c r="I314" s="22"/>
      <c r="J314" s="22"/>
      <c r="K314" s="22"/>
      <c r="L314" s="22"/>
      <c r="M314" s="22"/>
    </row>
    <row r="315" spans="1:13" s="13" customFormat="1" ht="14.25" customHeight="1" x14ac:dyDescent="0.25">
      <c r="A315" s="36"/>
      <c r="B315" s="76"/>
      <c r="C315" s="35" t="s">
        <v>22</v>
      </c>
      <c r="D315" s="36"/>
      <c r="E315" s="17"/>
      <c r="F315" s="22"/>
      <c r="G315" s="21"/>
      <c r="H315" s="22"/>
      <c r="I315" s="22"/>
      <c r="J315" s="22"/>
      <c r="K315" s="22"/>
      <c r="L315" s="22"/>
      <c r="M315" s="22"/>
    </row>
    <row r="316" spans="1:13" s="13" customFormat="1" ht="14.25" customHeight="1" x14ac:dyDescent="0.25">
      <c r="A316" s="36"/>
      <c r="B316" s="76"/>
      <c r="C316" s="100" t="s">
        <v>142</v>
      </c>
      <c r="D316" s="36" t="s">
        <v>40</v>
      </c>
      <c r="E316" s="17">
        <v>1</v>
      </c>
      <c r="F316" s="22">
        <f>F312*E316</f>
        <v>2</v>
      </c>
      <c r="G316" s="21"/>
      <c r="H316" s="22"/>
      <c r="I316" s="22"/>
      <c r="J316" s="22"/>
      <c r="K316" s="22"/>
      <c r="L316" s="22"/>
      <c r="M316" s="22"/>
    </row>
    <row r="317" spans="1:13" s="13" customFormat="1" ht="14.25" customHeight="1" x14ac:dyDescent="0.25">
      <c r="A317" s="36"/>
      <c r="B317" s="76"/>
      <c r="C317" s="100" t="s">
        <v>144</v>
      </c>
      <c r="D317" s="36" t="s">
        <v>40</v>
      </c>
      <c r="E317" s="17">
        <v>2</v>
      </c>
      <c r="F317" s="22">
        <f>F312*E317</f>
        <v>4</v>
      </c>
      <c r="G317" s="85"/>
      <c r="H317" s="22"/>
      <c r="I317" s="22"/>
      <c r="J317" s="22"/>
      <c r="K317" s="22"/>
      <c r="L317" s="22"/>
      <c r="M317" s="22"/>
    </row>
    <row r="318" spans="1:13" s="13" customFormat="1" ht="14.25" customHeight="1" x14ac:dyDescent="0.25">
      <c r="A318" s="36"/>
      <c r="B318" s="76"/>
      <c r="C318" s="100" t="s">
        <v>143</v>
      </c>
      <c r="D318" s="36" t="s">
        <v>39</v>
      </c>
      <c r="E318" s="17">
        <v>3.91</v>
      </c>
      <c r="F318" s="22">
        <f>F312*E318</f>
        <v>7.82</v>
      </c>
      <c r="G318" s="21"/>
      <c r="H318" s="22"/>
      <c r="I318" s="22"/>
      <c r="J318" s="22"/>
      <c r="K318" s="22"/>
      <c r="L318" s="22"/>
      <c r="M318" s="22"/>
    </row>
    <row r="319" spans="1:13" s="13" customFormat="1" ht="15" customHeight="1" x14ac:dyDescent="0.25">
      <c r="A319" s="36"/>
      <c r="B319" s="76"/>
      <c r="C319" s="35" t="s">
        <v>48</v>
      </c>
      <c r="D319" s="36" t="s">
        <v>1</v>
      </c>
      <c r="E319" s="17">
        <v>7.0000000000000007E-2</v>
      </c>
      <c r="F319" s="22">
        <f>F312*E319</f>
        <v>0.14000000000000001</v>
      </c>
      <c r="G319" s="21"/>
      <c r="H319" s="22"/>
      <c r="I319" s="22"/>
      <c r="J319" s="22"/>
      <c r="K319" s="22"/>
      <c r="L319" s="22"/>
      <c r="M319" s="22"/>
    </row>
    <row r="320" spans="1:13" s="13" customFormat="1" ht="13.5" x14ac:dyDescent="0.25">
      <c r="A320" s="26">
        <v>15</v>
      </c>
      <c r="B320" s="101" t="s">
        <v>52</v>
      </c>
      <c r="C320" s="80" t="s">
        <v>145</v>
      </c>
      <c r="D320" s="36" t="s">
        <v>40</v>
      </c>
      <c r="E320" s="17"/>
      <c r="F320" s="23">
        <v>2</v>
      </c>
      <c r="G320" s="21"/>
      <c r="H320" s="102"/>
      <c r="I320" s="22"/>
      <c r="J320" s="22"/>
      <c r="K320" s="22"/>
      <c r="L320" s="22"/>
      <c r="M320" s="22"/>
    </row>
    <row r="321" spans="1:13" s="13" customFormat="1" ht="15" customHeight="1" x14ac:dyDescent="0.25">
      <c r="A321" s="36"/>
      <c r="B321" s="101"/>
      <c r="C321" s="35" t="s">
        <v>17</v>
      </c>
      <c r="D321" s="36" t="s">
        <v>18</v>
      </c>
      <c r="E321" s="17">
        <v>1.51</v>
      </c>
      <c r="F321" s="22">
        <f>F320*E321</f>
        <v>3.02</v>
      </c>
      <c r="G321" s="21"/>
      <c r="H321" s="102"/>
      <c r="I321" s="22"/>
      <c r="J321" s="22"/>
      <c r="K321" s="22"/>
      <c r="L321" s="22"/>
      <c r="M321" s="22"/>
    </row>
    <row r="322" spans="1:13" s="13" customFormat="1" ht="14.25" customHeight="1" x14ac:dyDescent="0.25">
      <c r="A322" s="36"/>
      <c r="B322" s="76"/>
      <c r="C322" s="35" t="s">
        <v>34</v>
      </c>
      <c r="D322" s="36" t="s">
        <v>1</v>
      </c>
      <c r="E322" s="17">
        <v>0.13</v>
      </c>
      <c r="F322" s="22">
        <f>F320*E322</f>
        <v>0.26</v>
      </c>
      <c r="G322" s="21"/>
      <c r="H322" s="22"/>
      <c r="I322" s="22"/>
      <c r="J322" s="22"/>
      <c r="K322" s="22"/>
      <c r="L322" s="22"/>
      <c r="M322" s="22"/>
    </row>
    <row r="323" spans="1:13" s="13" customFormat="1" ht="14.25" customHeight="1" x14ac:dyDescent="0.25">
      <c r="A323" s="36"/>
      <c r="B323" s="76"/>
      <c r="C323" s="35" t="s">
        <v>22</v>
      </c>
      <c r="D323" s="36"/>
      <c r="E323" s="17"/>
      <c r="F323" s="22"/>
      <c r="G323" s="21"/>
      <c r="H323" s="22"/>
      <c r="I323" s="22"/>
      <c r="J323" s="22"/>
      <c r="K323" s="22"/>
      <c r="L323" s="22"/>
      <c r="M323" s="22"/>
    </row>
    <row r="324" spans="1:13" s="13" customFormat="1" ht="14.25" customHeight="1" x14ac:dyDescent="0.25">
      <c r="A324" s="36"/>
      <c r="B324" s="76"/>
      <c r="C324" s="80" t="s">
        <v>145</v>
      </c>
      <c r="D324" s="36" t="s">
        <v>40</v>
      </c>
      <c r="E324" s="17">
        <v>1</v>
      </c>
      <c r="F324" s="22">
        <f>F320*E324</f>
        <v>2</v>
      </c>
      <c r="G324" s="21"/>
      <c r="H324" s="22"/>
      <c r="I324" s="22"/>
      <c r="J324" s="22"/>
      <c r="K324" s="22"/>
      <c r="L324" s="22"/>
      <c r="M324" s="22"/>
    </row>
    <row r="325" spans="1:13" s="13" customFormat="1" ht="15" customHeight="1" x14ac:dyDescent="0.25">
      <c r="A325" s="36"/>
      <c r="B325" s="76"/>
      <c r="C325" s="35" t="s">
        <v>48</v>
      </c>
      <c r="D325" s="36" t="s">
        <v>1</v>
      </c>
      <c r="E325" s="17">
        <v>7.0000000000000007E-2</v>
      </c>
      <c r="F325" s="22">
        <f>F320*E325</f>
        <v>0.14000000000000001</v>
      </c>
      <c r="G325" s="21"/>
      <c r="H325" s="22"/>
      <c r="I325" s="22"/>
      <c r="J325" s="22"/>
      <c r="K325" s="22"/>
      <c r="L325" s="22"/>
      <c r="M325" s="22"/>
    </row>
    <row r="326" spans="1:13" s="13" customFormat="1" ht="13.5" x14ac:dyDescent="0.25">
      <c r="A326" s="26">
        <v>16</v>
      </c>
      <c r="B326" s="101" t="s">
        <v>147</v>
      </c>
      <c r="C326" s="80" t="s">
        <v>146</v>
      </c>
      <c r="D326" s="36" t="s">
        <v>40</v>
      </c>
      <c r="E326" s="17"/>
      <c r="F326" s="23">
        <v>2</v>
      </c>
      <c r="G326" s="21"/>
      <c r="H326" s="102"/>
      <c r="I326" s="22"/>
      <c r="J326" s="22"/>
      <c r="K326" s="22"/>
      <c r="L326" s="22"/>
      <c r="M326" s="22"/>
    </row>
    <row r="327" spans="1:13" s="13" customFormat="1" ht="15" customHeight="1" x14ac:dyDescent="0.25">
      <c r="A327" s="36"/>
      <c r="B327" s="101"/>
      <c r="C327" s="35" t="s">
        <v>17</v>
      </c>
      <c r="D327" s="36" t="s">
        <v>18</v>
      </c>
      <c r="E327" s="17">
        <v>2.67</v>
      </c>
      <c r="F327" s="22">
        <f>F326*E327</f>
        <v>5.34</v>
      </c>
      <c r="G327" s="21"/>
      <c r="H327" s="102"/>
      <c r="I327" s="22"/>
      <c r="J327" s="22"/>
      <c r="K327" s="22"/>
      <c r="L327" s="22"/>
      <c r="M327" s="22"/>
    </row>
    <row r="328" spans="1:13" s="13" customFormat="1" ht="14.25" customHeight="1" x14ac:dyDescent="0.25">
      <c r="A328" s="36"/>
      <c r="B328" s="76"/>
      <c r="C328" s="35" t="s">
        <v>34</v>
      </c>
      <c r="D328" s="36" t="s">
        <v>1</v>
      </c>
      <c r="E328" s="17">
        <v>0.28999999999999998</v>
      </c>
      <c r="F328" s="22">
        <f>F326*E328</f>
        <v>0.57999999999999996</v>
      </c>
      <c r="G328" s="21"/>
      <c r="H328" s="22"/>
      <c r="I328" s="22"/>
      <c r="J328" s="22"/>
      <c r="K328" s="22"/>
      <c r="L328" s="22"/>
      <c r="M328" s="22"/>
    </row>
    <row r="329" spans="1:13" s="13" customFormat="1" ht="14.25" customHeight="1" x14ac:dyDescent="0.25">
      <c r="A329" s="36"/>
      <c r="B329" s="76"/>
      <c r="C329" s="35" t="s">
        <v>22</v>
      </c>
      <c r="D329" s="36"/>
      <c r="E329" s="17"/>
      <c r="F329" s="22"/>
      <c r="G329" s="21"/>
      <c r="H329" s="22"/>
      <c r="I329" s="22"/>
      <c r="J329" s="22"/>
      <c r="K329" s="22"/>
      <c r="L329" s="22"/>
      <c r="M329" s="22"/>
    </row>
    <row r="330" spans="1:13" s="13" customFormat="1" ht="14.25" customHeight="1" x14ac:dyDescent="0.25">
      <c r="A330" s="36"/>
      <c r="B330" s="76"/>
      <c r="C330" s="80" t="s">
        <v>146</v>
      </c>
      <c r="D330" s="36" t="s">
        <v>40</v>
      </c>
      <c r="E330" s="17">
        <v>1</v>
      </c>
      <c r="F330" s="22">
        <f>F326*E330</f>
        <v>2</v>
      </c>
      <c r="G330" s="21"/>
      <c r="H330" s="22"/>
      <c r="I330" s="22"/>
      <c r="J330" s="22"/>
      <c r="K330" s="22"/>
      <c r="L330" s="22"/>
      <c r="M330" s="22"/>
    </row>
    <row r="331" spans="1:13" s="13" customFormat="1" ht="15" customHeight="1" x14ac:dyDescent="0.25">
      <c r="A331" s="36"/>
      <c r="B331" s="76"/>
      <c r="C331" s="35" t="s">
        <v>48</v>
      </c>
      <c r="D331" s="36" t="s">
        <v>1</v>
      </c>
      <c r="E331" s="17">
        <v>0.02</v>
      </c>
      <c r="F331" s="22">
        <f>F326*E331</f>
        <v>0.04</v>
      </c>
      <c r="G331" s="21"/>
      <c r="H331" s="22"/>
      <c r="I331" s="22"/>
      <c r="J331" s="22"/>
      <c r="K331" s="22"/>
      <c r="L331" s="22"/>
      <c r="M331" s="22"/>
    </row>
    <row r="332" spans="1:13" s="5" customFormat="1" ht="15.75" x14ac:dyDescent="0.2">
      <c r="A332" s="26">
        <v>17</v>
      </c>
      <c r="B332" s="67"/>
      <c r="C332" s="79" t="s">
        <v>149</v>
      </c>
      <c r="D332" s="36" t="s">
        <v>55</v>
      </c>
      <c r="E332" s="36"/>
      <c r="F332" s="23">
        <v>1</v>
      </c>
      <c r="G332" s="21"/>
      <c r="H332" s="22"/>
      <c r="I332" s="22"/>
      <c r="J332" s="22"/>
      <c r="K332" s="22"/>
      <c r="L332" s="22"/>
      <c r="M332" s="22"/>
    </row>
    <row r="333" spans="1:13" s="6" customFormat="1" ht="40.5" x14ac:dyDescent="0.2">
      <c r="A333" s="26">
        <v>18</v>
      </c>
      <c r="B333" s="67" t="s">
        <v>150</v>
      </c>
      <c r="C333" s="80" t="s">
        <v>151</v>
      </c>
      <c r="D333" s="36" t="s">
        <v>47</v>
      </c>
      <c r="E333" s="36"/>
      <c r="F333" s="23">
        <f>147*0.3</f>
        <v>44.1</v>
      </c>
      <c r="G333" s="21"/>
      <c r="H333" s="22"/>
      <c r="I333" s="22"/>
      <c r="J333" s="22"/>
      <c r="K333" s="22"/>
      <c r="L333" s="22"/>
      <c r="M333" s="22"/>
    </row>
    <row r="334" spans="1:13" s="6" customFormat="1" ht="14.25" customHeight="1" x14ac:dyDescent="0.2">
      <c r="A334" s="36"/>
      <c r="B334" s="67"/>
      <c r="C334" s="99" t="s">
        <v>96</v>
      </c>
      <c r="D334" s="36" t="s">
        <v>18</v>
      </c>
      <c r="E334" s="36">
        <v>0.20499999999999999</v>
      </c>
      <c r="F334" s="22">
        <f>F333*E334</f>
        <v>9.0404999999999998</v>
      </c>
      <c r="G334" s="21"/>
      <c r="H334" s="22"/>
      <c r="I334" s="22"/>
      <c r="J334" s="22"/>
      <c r="K334" s="22"/>
      <c r="L334" s="22"/>
      <c r="M334" s="22"/>
    </row>
    <row r="335" spans="1:13" s="6" customFormat="1" ht="13.5" x14ac:dyDescent="0.2">
      <c r="A335" s="36"/>
      <c r="B335" s="67"/>
      <c r="C335" s="99" t="s">
        <v>21</v>
      </c>
      <c r="D335" s="36" t="s">
        <v>1</v>
      </c>
      <c r="E335" s="36">
        <v>7.8E-2</v>
      </c>
      <c r="F335" s="22">
        <f>F333*E335</f>
        <v>3.4398</v>
      </c>
      <c r="G335" s="21"/>
      <c r="H335" s="22"/>
      <c r="I335" s="22"/>
      <c r="J335" s="22"/>
      <c r="K335" s="22"/>
      <c r="L335" s="22"/>
      <c r="M335" s="22"/>
    </row>
    <row r="336" spans="1:13" s="6" customFormat="1" ht="29.25" customHeight="1" x14ac:dyDescent="0.2">
      <c r="A336" s="26">
        <v>19</v>
      </c>
      <c r="B336" s="67" t="s">
        <v>150</v>
      </c>
      <c r="C336" s="80" t="s">
        <v>152</v>
      </c>
      <c r="D336" s="36" t="s">
        <v>47</v>
      </c>
      <c r="E336" s="36"/>
      <c r="F336" s="23">
        <f>20*0.3</f>
        <v>6</v>
      </c>
      <c r="G336" s="21"/>
      <c r="H336" s="22"/>
      <c r="I336" s="22"/>
      <c r="J336" s="22"/>
      <c r="K336" s="22"/>
      <c r="L336" s="22"/>
      <c r="M336" s="22"/>
    </row>
    <row r="337" spans="1:13" s="6" customFormat="1" ht="14.25" customHeight="1" x14ac:dyDescent="0.2">
      <c r="A337" s="36"/>
      <c r="B337" s="67"/>
      <c r="C337" s="99" t="s">
        <v>96</v>
      </c>
      <c r="D337" s="36" t="s">
        <v>18</v>
      </c>
      <c r="E337" s="36">
        <v>0.20499999999999999</v>
      </c>
      <c r="F337" s="22">
        <f>F336*E337</f>
        <v>1.23</v>
      </c>
      <c r="G337" s="21"/>
      <c r="H337" s="22"/>
      <c r="I337" s="22"/>
      <c r="J337" s="22"/>
      <c r="K337" s="22"/>
      <c r="L337" s="22"/>
      <c r="M337" s="22"/>
    </row>
    <row r="338" spans="1:13" s="6" customFormat="1" ht="13.5" x14ac:dyDescent="0.2">
      <c r="A338" s="36"/>
      <c r="B338" s="67"/>
      <c r="C338" s="99" t="s">
        <v>21</v>
      </c>
      <c r="D338" s="36" t="s">
        <v>1</v>
      </c>
      <c r="E338" s="36">
        <v>7.8E-2</v>
      </c>
      <c r="F338" s="22">
        <f>F336*E338</f>
        <v>0.46799999999999997</v>
      </c>
      <c r="G338" s="21"/>
      <c r="H338" s="22"/>
      <c r="I338" s="22"/>
      <c r="J338" s="22"/>
      <c r="K338" s="22"/>
      <c r="L338" s="22"/>
      <c r="M338" s="22"/>
    </row>
    <row r="339" spans="1:13" s="4" customFormat="1" ht="27" x14ac:dyDescent="0.2">
      <c r="A339" s="26">
        <v>20</v>
      </c>
      <c r="B339" s="67" t="s">
        <v>15</v>
      </c>
      <c r="C339" s="80" t="s">
        <v>153</v>
      </c>
      <c r="D339" s="36" t="s">
        <v>16</v>
      </c>
      <c r="E339" s="36"/>
      <c r="F339" s="37">
        <f>(F333+F336)*0.7</f>
        <v>35.07</v>
      </c>
      <c r="G339" s="21"/>
      <c r="H339" s="22"/>
      <c r="I339" s="22"/>
      <c r="J339" s="22"/>
      <c r="K339" s="22"/>
      <c r="L339" s="22"/>
      <c r="M339" s="22"/>
    </row>
    <row r="340" spans="1:13" s="4" customFormat="1" ht="15.75" customHeight="1" x14ac:dyDescent="0.2">
      <c r="A340" s="36"/>
      <c r="B340" s="67"/>
      <c r="C340" s="35" t="s">
        <v>17</v>
      </c>
      <c r="D340" s="36" t="s">
        <v>18</v>
      </c>
      <c r="E340" s="36">
        <v>1.55E-2</v>
      </c>
      <c r="F340" s="22">
        <f>F339*E340</f>
        <v>0.54358499999999998</v>
      </c>
      <c r="G340" s="21"/>
      <c r="H340" s="22"/>
      <c r="I340" s="22"/>
      <c r="J340" s="22"/>
      <c r="K340" s="22"/>
      <c r="L340" s="22"/>
      <c r="M340" s="22"/>
    </row>
    <row r="341" spans="1:13" s="4" customFormat="1" ht="27.75" customHeight="1" x14ac:dyDescent="0.2">
      <c r="A341" s="36"/>
      <c r="B341" s="67"/>
      <c r="C341" s="35" t="s">
        <v>19</v>
      </c>
      <c r="D341" s="36" t="s">
        <v>20</v>
      </c>
      <c r="E341" s="36">
        <v>3.4700000000000002E-2</v>
      </c>
      <c r="F341" s="22">
        <f>F339*E341</f>
        <v>1.2169290000000001</v>
      </c>
      <c r="G341" s="21"/>
      <c r="H341" s="22"/>
      <c r="I341" s="22"/>
      <c r="J341" s="22"/>
      <c r="K341" s="22"/>
      <c r="L341" s="22"/>
      <c r="M341" s="22"/>
    </row>
    <row r="342" spans="1:13" s="4" customFormat="1" ht="13.5" x14ac:dyDescent="0.2">
      <c r="A342" s="36"/>
      <c r="B342" s="67"/>
      <c r="C342" s="35" t="s">
        <v>21</v>
      </c>
      <c r="D342" s="36" t="s">
        <v>1</v>
      </c>
      <c r="E342" s="36">
        <v>2.0999999999999999E-3</v>
      </c>
      <c r="F342" s="22">
        <f>F339*E342</f>
        <v>7.364699999999999E-2</v>
      </c>
      <c r="G342" s="21"/>
      <c r="H342" s="22"/>
      <c r="I342" s="22"/>
      <c r="J342" s="22"/>
      <c r="K342" s="22"/>
      <c r="L342" s="22"/>
      <c r="M342" s="22"/>
    </row>
    <row r="343" spans="1:13" s="4" customFormat="1" ht="13.5" x14ac:dyDescent="0.2">
      <c r="A343" s="36"/>
      <c r="B343" s="67"/>
      <c r="C343" s="35" t="s">
        <v>22</v>
      </c>
      <c r="D343" s="36"/>
      <c r="E343" s="129"/>
      <c r="F343" s="22"/>
      <c r="G343" s="21"/>
      <c r="H343" s="22"/>
      <c r="I343" s="22"/>
      <c r="J343" s="22"/>
      <c r="K343" s="22"/>
      <c r="L343" s="22"/>
      <c r="M343" s="22"/>
    </row>
    <row r="344" spans="1:13" s="4" customFormat="1" ht="13.5" customHeight="1" x14ac:dyDescent="0.2">
      <c r="A344" s="36"/>
      <c r="B344" s="67"/>
      <c r="C344" s="35" t="s">
        <v>23</v>
      </c>
      <c r="D344" s="36" t="s">
        <v>16</v>
      </c>
      <c r="E344" s="129">
        <v>4.0000000000000003E-5</v>
      </c>
      <c r="F344" s="22">
        <f>F339*E344</f>
        <v>1.4028000000000001E-3</v>
      </c>
      <c r="G344" s="21"/>
      <c r="H344" s="22"/>
      <c r="I344" s="22"/>
      <c r="J344" s="22"/>
      <c r="K344" s="22"/>
      <c r="L344" s="22"/>
      <c r="M344" s="22"/>
    </row>
    <row r="345" spans="1:13" s="5" customFormat="1" ht="40.5" x14ac:dyDescent="0.2">
      <c r="A345" s="26">
        <v>21</v>
      </c>
      <c r="B345" s="67" t="s">
        <v>30</v>
      </c>
      <c r="C345" s="140" t="s">
        <v>154</v>
      </c>
      <c r="D345" s="36" t="s">
        <v>16</v>
      </c>
      <c r="E345" s="36"/>
      <c r="F345" s="37">
        <f>167*0.3*0.3</f>
        <v>15.03</v>
      </c>
      <c r="G345" s="21"/>
      <c r="H345" s="22"/>
      <c r="I345" s="22"/>
      <c r="J345" s="22"/>
      <c r="K345" s="22"/>
      <c r="L345" s="22"/>
      <c r="M345" s="22"/>
    </row>
    <row r="346" spans="1:13" s="5" customFormat="1" ht="16.5" customHeight="1" x14ac:dyDescent="0.2">
      <c r="A346" s="36"/>
      <c r="B346" s="67"/>
      <c r="C346" s="99" t="s">
        <v>17</v>
      </c>
      <c r="D346" s="36" t="s">
        <v>18</v>
      </c>
      <c r="E346" s="36">
        <v>1.8</v>
      </c>
      <c r="F346" s="22">
        <f>F345*E346</f>
        <v>27.053999999999998</v>
      </c>
      <c r="G346" s="21"/>
      <c r="H346" s="22"/>
      <c r="I346" s="22"/>
      <c r="J346" s="22"/>
      <c r="K346" s="22"/>
      <c r="L346" s="22"/>
      <c r="M346" s="22"/>
    </row>
    <row r="347" spans="1:13" s="5" customFormat="1" ht="13.5" x14ac:dyDescent="0.2">
      <c r="A347" s="36"/>
      <c r="B347" s="67"/>
      <c r="C347" s="99" t="s">
        <v>22</v>
      </c>
      <c r="D347" s="36"/>
      <c r="E347" s="36"/>
      <c r="F347" s="22">
        <f>E347*2353</f>
        <v>0</v>
      </c>
      <c r="G347" s="21"/>
      <c r="H347" s="22"/>
      <c r="I347" s="22"/>
      <c r="J347" s="22"/>
      <c r="K347" s="22"/>
      <c r="L347" s="22"/>
      <c r="M347" s="22"/>
    </row>
    <row r="348" spans="1:13" s="5" customFormat="1" ht="13.5" x14ac:dyDescent="0.2">
      <c r="A348" s="36"/>
      <c r="B348" s="67"/>
      <c r="C348" s="99" t="s">
        <v>31</v>
      </c>
      <c r="D348" s="36" t="s">
        <v>16</v>
      </c>
      <c r="E348" s="36">
        <v>1.1000000000000001</v>
      </c>
      <c r="F348" s="22">
        <f>F345*E348</f>
        <v>16.533000000000001</v>
      </c>
      <c r="G348" s="21"/>
      <c r="H348" s="22"/>
      <c r="I348" s="22"/>
      <c r="J348" s="22"/>
      <c r="K348" s="22"/>
      <c r="L348" s="22"/>
      <c r="M348" s="22"/>
    </row>
    <row r="349" spans="1:13" customFormat="1" ht="39.75" x14ac:dyDescent="0.25">
      <c r="A349" s="130">
        <v>22</v>
      </c>
      <c r="B349" s="131" t="s">
        <v>109</v>
      </c>
      <c r="C349" s="32" t="s">
        <v>155</v>
      </c>
      <c r="D349" s="33" t="s">
        <v>50</v>
      </c>
      <c r="E349" s="138"/>
      <c r="F349" s="23">
        <f>147+20</f>
        <v>167</v>
      </c>
      <c r="G349" s="133"/>
      <c r="H349" s="134"/>
      <c r="I349" s="134"/>
      <c r="J349" s="134"/>
      <c r="K349" s="134"/>
      <c r="L349" s="134"/>
      <c r="M349" s="134"/>
    </row>
    <row r="350" spans="1:13" customFormat="1" ht="16.5" customHeight="1" x14ac:dyDescent="0.25">
      <c r="A350" s="135"/>
      <c r="B350" s="135"/>
      <c r="C350" s="99" t="s">
        <v>44</v>
      </c>
      <c r="D350" s="36" t="s">
        <v>18</v>
      </c>
      <c r="E350" s="132">
        <v>0.17</v>
      </c>
      <c r="F350" s="22">
        <f>F349*E350</f>
        <v>28.39</v>
      </c>
      <c r="G350" s="133"/>
      <c r="H350" s="134"/>
      <c r="I350" s="22"/>
      <c r="J350" s="22"/>
      <c r="K350" s="22"/>
      <c r="L350" s="22"/>
      <c r="M350" s="22"/>
    </row>
    <row r="351" spans="1:13" customFormat="1" ht="15" x14ac:dyDescent="0.25">
      <c r="A351" s="135"/>
      <c r="B351" s="135"/>
      <c r="C351" s="99" t="s">
        <v>45</v>
      </c>
      <c r="D351" s="36" t="s">
        <v>1</v>
      </c>
      <c r="E351" s="132">
        <v>8.1500000000000003E-2</v>
      </c>
      <c r="F351" s="22">
        <f>F349*E351</f>
        <v>13.6105</v>
      </c>
      <c r="G351" s="133"/>
      <c r="H351" s="134"/>
      <c r="I351" s="22"/>
      <c r="J351" s="22"/>
      <c r="K351" s="22"/>
      <c r="L351" s="22"/>
      <c r="M351" s="22"/>
    </row>
    <row r="352" spans="1:13" customFormat="1" ht="15" x14ac:dyDescent="0.25">
      <c r="A352" s="135"/>
      <c r="B352" s="135"/>
      <c r="C352" s="99" t="s">
        <v>6</v>
      </c>
      <c r="D352" s="36"/>
      <c r="E352" s="132"/>
      <c r="F352" s="22"/>
      <c r="G352" s="133"/>
      <c r="H352" s="134"/>
      <c r="I352" s="134"/>
      <c r="J352" s="134"/>
      <c r="K352" s="134"/>
      <c r="L352" s="134"/>
      <c r="M352" s="134"/>
    </row>
    <row r="353" spans="1:13" s="4" customFormat="1" ht="27" x14ac:dyDescent="0.2">
      <c r="A353" s="135"/>
      <c r="B353" s="135"/>
      <c r="C353" s="32" t="s">
        <v>156</v>
      </c>
      <c r="D353" s="17" t="s">
        <v>50</v>
      </c>
      <c r="E353" s="141">
        <v>1.01</v>
      </c>
      <c r="F353" s="22">
        <f>F349*E353</f>
        <v>168.67</v>
      </c>
      <c r="G353" s="21"/>
      <c r="H353" s="22"/>
      <c r="I353" s="22"/>
      <c r="J353" s="22"/>
      <c r="K353" s="22"/>
      <c r="L353" s="22"/>
      <c r="M353" s="22"/>
    </row>
    <row r="354" spans="1:13" s="4" customFormat="1" ht="15" customHeight="1" x14ac:dyDescent="0.2">
      <c r="A354" s="135"/>
      <c r="B354" s="135"/>
      <c r="C354" s="99" t="s">
        <v>46</v>
      </c>
      <c r="D354" s="36" t="s">
        <v>1</v>
      </c>
      <c r="E354" s="132">
        <v>3.48E-3</v>
      </c>
      <c r="F354" s="22">
        <f>F349*E354</f>
        <v>0.58116000000000001</v>
      </c>
      <c r="G354" s="21"/>
      <c r="H354" s="22"/>
      <c r="I354" s="22"/>
      <c r="J354" s="22"/>
      <c r="K354" s="22"/>
      <c r="L354" s="22"/>
      <c r="M354" s="22"/>
    </row>
    <row r="355" spans="1:13" s="4" customFormat="1" ht="27" customHeight="1" x14ac:dyDescent="0.2">
      <c r="A355" s="26">
        <v>23</v>
      </c>
      <c r="B355" s="67" t="s">
        <v>24</v>
      </c>
      <c r="C355" s="80" t="s">
        <v>183</v>
      </c>
      <c r="D355" s="36" t="s">
        <v>16</v>
      </c>
      <c r="E355" s="36"/>
      <c r="F355" s="23">
        <f>35-15</f>
        <v>20</v>
      </c>
      <c r="G355" s="21"/>
      <c r="H355" s="22"/>
      <c r="I355" s="22"/>
      <c r="J355" s="22"/>
      <c r="K355" s="22"/>
      <c r="L355" s="22"/>
      <c r="M355" s="22"/>
    </row>
    <row r="356" spans="1:13" s="4" customFormat="1" ht="15.75" customHeight="1" x14ac:dyDescent="0.2">
      <c r="A356" s="36"/>
      <c r="B356" s="67"/>
      <c r="C356" s="35" t="s">
        <v>25</v>
      </c>
      <c r="D356" s="36" t="s">
        <v>20</v>
      </c>
      <c r="E356" s="36">
        <v>7.4900000000000001E-3</v>
      </c>
      <c r="F356" s="22">
        <f>F355*E356</f>
        <v>0.14979999999999999</v>
      </c>
      <c r="G356" s="21"/>
      <c r="H356" s="22"/>
      <c r="I356" s="22"/>
      <c r="J356" s="22"/>
      <c r="K356" s="22"/>
      <c r="L356" s="22"/>
      <c r="M356" s="22"/>
    </row>
    <row r="357" spans="1:13" s="4" customFormat="1" ht="15.75" customHeight="1" x14ac:dyDescent="0.2">
      <c r="A357" s="26">
        <v>24</v>
      </c>
      <c r="B357" s="67" t="s">
        <v>24</v>
      </c>
      <c r="C357" s="80" t="s">
        <v>183</v>
      </c>
      <c r="D357" s="36"/>
      <c r="E357" s="36"/>
      <c r="F357" s="23">
        <v>1400</v>
      </c>
      <c r="G357" s="21"/>
      <c r="H357" s="22"/>
      <c r="I357" s="22"/>
      <c r="J357" s="22"/>
      <c r="K357" s="22"/>
      <c r="L357" s="22"/>
      <c r="M357" s="22"/>
    </row>
    <row r="358" spans="1:13" s="4" customFormat="1" ht="15.75" customHeight="1" x14ac:dyDescent="0.2">
      <c r="A358" s="36"/>
      <c r="B358" s="67"/>
      <c r="C358" s="35" t="s">
        <v>25</v>
      </c>
      <c r="D358" s="36" t="s">
        <v>20</v>
      </c>
      <c r="E358" s="36">
        <v>7.4900000000000001E-3</v>
      </c>
      <c r="F358" s="22">
        <f>F357*E358</f>
        <v>10.486000000000001</v>
      </c>
      <c r="G358" s="21"/>
      <c r="H358" s="22"/>
      <c r="I358" s="22"/>
      <c r="J358" s="22"/>
      <c r="K358" s="22"/>
      <c r="L358" s="22"/>
      <c r="M358" s="22"/>
    </row>
    <row r="359" spans="1:13" s="6" customFormat="1" ht="27" x14ac:dyDescent="0.2">
      <c r="A359" s="26">
        <v>25</v>
      </c>
      <c r="B359" s="67" t="s">
        <v>26</v>
      </c>
      <c r="C359" s="80" t="s">
        <v>27</v>
      </c>
      <c r="D359" s="36" t="s">
        <v>16</v>
      </c>
      <c r="E359" s="36"/>
      <c r="F359" s="23">
        <f>F357</f>
        <v>1400</v>
      </c>
      <c r="G359" s="21"/>
      <c r="H359" s="22"/>
      <c r="I359" s="22"/>
      <c r="J359" s="22"/>
      <c r="K359" s="22"/>
      <c r="L359" s="22"/>
      <c r="M359" s="22"/>
    </row>
    <row r="360" spans="1:13" s="6" customFormat="1" ht="14.25" customHeight="1" x14ac:dyDescent="0.2">
      <c r="A360" s="36"/>
      <c r="B360" s="67"/>
      <c r="C360" s="35" t="s">
        <v>17</v>
      </c>
      <c r="D360" s="36" t="s">
        <v>18</v>
      </c>
      <c r="E360" s="36">
        <v>0.13400000000000001</v>
      </c>
      <c r="F360" s="22">
        <f>F359*E360</f>
        <v>187.60000000000002</v>
      </c>
      <c r="G360" s="21"/>
      <c r="H360" s="22"/>
      <c r="I360" s="22"/>
      <c r="J360" s="22"/>
      <c r="K360" s="22"/>
      <c r="L360" s="22"/>
      <c r="M360" s="22"/>
    </row>
    <row r="361" spans="1:13" s="6" customFormat="1" ht="18" customHeight="1" x14ac:dyDescent="0.2">
      <c r="A361" s="36"/>
      <c r="B361" s="67"/>
      <c r="C361" s="35" t="s">
        <v>28</v>
      </c>
      <c r="D361" s="36" t="s">
        <v>20</v>
      </c>
      <c r="E361" s="36">
        <v>0.13</v>
      </c>
      <c r="F361" s="22">
        <f>F359*E361</f>
        <v>182</v>
      </c>
      <c r="G361" s="21"/>
      <c r="H361" s="22"/>
      <c r="I361" s="22"/>
      <c r="J361" s="22"/>
      <c r="K361" s="22"/>
      <c r="L361" s="22"/>
      <c r="M361" s="22"/>
    </row>
    <row r="362" spans="1:13" s="6" customFormat="1" ht="40.5" x14ac:dyDescent="0.2">
      <c r="A362" s="36"/>
      <c r="B362" s="67"/>
      <c r="C362" s="100" t="s">
        <v>157</v>
      </c>
      <c r="D362" s="26" t="s">
        <v>47</v>
      </c>
      <c r="E362" s="26"/>
      <c r="F362" s="23">
        <v>30</v>
      </c>
      <c r="G362" s="21"/>
      <c r="H362" s="22"/>
      <c r="I362" s="22"/>
      <c r="J362" s="22"/>
      <c r="K362" s="22"/>
      <c r="L362" s="22"/>
      <c r="M362" s="22"/>
    </row>
    <row r="363" spans="1:13" s="4" customFormat="1" ht="40.5" x14ac:dyDescent="0.2">
      <c r="A363" s="26">
        <v>26</v>
      </c>
      <c r="B363" s="67" t="s">
        <v>158</v>
      </c>
      <c r="C363" s="99" t="s">
        <v>157</v>
      </c>
      <c r="D363" s="36" t="s">
        <v>16</v>
      </c>
      <c r="E363" s="36">
        <v>0.05</v>
      </c>
      <c r="F363" s="22">
        <f>F362*E363</f>
        <v>1.5</v>
      </c>
      <c r="G363" s="21"/>
      <c r="H363" s="22"/>
      <c r="I363" s="22"/>
      <c r="J363" s="22"/>
      <c r="K363" s="22"/>
      <c r="L363" s="22"/>
      <c r="M363" s="22"/>
    </row>
    <row r="364" spans="1:13" s="4" customFormat="1" ht="15.75" customHeight="1" x14ac:dyDescent="0.2">
      <c r="A364" s="36"/>
      <c r="B364" s="67"/>
      <c r="C364" s="99" t="s">
        <v>17</v>
      </c>
      <c r="D364" s="36" t="s">
        <v>18</v>
      </c>
      <c r="E364" s="36">
        <v>2.9</v>
      </c>
      <c r="F364" s="22">
        <f>F363*E364</f>
        <v>4.3499999999999996</v>
      </c>
      <c r="G364" s="21"/>
      <c r="H364" s="22"/>
      <c r="I364" s="22"/>
      <c r="J364" s="22"/>
      <c r="K364" s="22"/>
      <c r="L364" s="22"/>
      <c r="M364" s="22"/>
    </row>
    <row r="365" spans="1:13" s="4" customFormat="1" ht="13.5" x14ac:dyDescent="0.2">
      <c r="A365" s="36"/>
      <c r="B365" s="67"/>
      <c r="C365" s="99" t="s">
        <v>22</v>
      </c>
      <c r="D365" s="36"/>
      <c r="E365" s="36"/>
      <c r="F365" s="22">
        <f>E365*235.6</f>
        <v>0</v>
      </c>
      <c r="G365" s="21"/>
      <c r="H365" s="22"/>
      <c r="I365" s="22"/>
      <c r="J365" s="22"/>
      <c r="K365" s="22"/>
      <c r="L365" s="22"/>
      <c r="M365" s="22"/>
    </row>
    <row r="366" spans="1:13" s="4" customFormat="1" ht="13.5" x14ac:dyDescent="0.2">
      <c r="A366" s="36"/>
      <c r="B366" s="67"/>
      <c r="C366" s="99" t="s">
        <v>159</v>
      </c>
      <c r="D366" s="36" t="s">
        <v>16</v>
      </c>
      <c r="E366" s="36">
        <v>1.02</v>
      </c>
      <c r="F366" s="22">
        <f>F363*E366</f>
        <v>1.53</v>
      </c>
      <c r="G366" s="21"/>
      <c r="H366" s="22"/>
      <c r="I366" s="22"/>
      <c r="J366" s="22"/>
      <c r="K366" s="22"/>
      <c r="L366" s="22"/>
      <c r="M366" s="22"/>
    </row>
    <row r="367" spans="1:13" s="4" customFormat="1" ht="13.5" x14ac:dyDescent="0.2">
      <c r="A367" s="36"/>
      <c r="B367" s="67"/>
      <c r="C367" s="99" t="s">
        <v>48</v>
      </c>
      <c r="D367" s="36" t="s">
        <v>1</v>
      </c>
      <c r="E367" s="36">
        <v>0.88</v>
      </c>
      <c r="F367" s="22">
        <f>F363*E367</f>
        <v>1.32</v>
      </c>
      <c r="G367" s="21"/>
      <c r="H367" s="22"/>
      <c r="I367" s="22"/>
      <c r="J367" s="22"/>
      <c r="K367" s="22"/>
      <c r="L367" s="22"/>
      <c r="M367" s="22"/>
    </row>
    <row r="368" spans="1:13" s="4" customFormat="1" ht="40.5" x14ac:dyDescent="0.2">
      <c r="A368" s="26">
        <v>27</v>
      </c>
      <c r="B368" s="67" t="s">
        <v>158</v>
      </c>
      <c r="C368" s="80" t="s">
        <v>189</v>
      </c>
      <c r="D368" s="36" t="s">
        <v>16</v>
      </c>
      <c r="E368" s="36"/>
      <c r="F368" s="23">
        <v>9</v>
      </c>
      <c r="G368" s="21"/>
      <c r="H368" s="22"/>
      <c r="I368" s="22"/>
      <c r="J368" s="22"/>
      <c r="K368" s="22"/>
      <c r="L368" s="22"/>
      <c r="M368" s="22"/>
    </row>
    <row r="369" spans="1:13" s="4" customFormat="1" ht="15.75" customHeight="1" x14ac:dyDescent="0.2">
      <c r="A369" s="36"/>
      <c r="B369" s="67"/>
      <c r="C369" s="99" t="s">
        <v>17</v>
      </c>
      <c r="D369" s="36" t="s">
        <v>18</v>
      </c>
      <c r="E369" s="36">
        <v>2.9</v>
      </c>
      <c r="F369" s="22">
        <f>F368*E369</f>
        <v>26.099999999999998</v>
      </c>
      <c r="G369" s="21"/>
      <c r="H369" s="22"/>
      <c r="I369" s="22"/>
      <c r="J369" s="22"/>
      <c r="K369" s="22"/>
      <c r="L369" s="22"/>
      <c r="M369" s="22"/>
    </row>
    <row r="370" spans="1:13" s="4" customFormat="1" ht="13.5" x14ac:dyDescent="0.2">
      <c r="A370" s="36"/>
      <c r="B370" s="67"/>
      <c r="C370" s="99" t="s">
        <v>22</v>
      </c>
      <c r="D370" s="36"/>
      <c r="E370" s="36"/>
      <c r="F370" s="22">
        <f>E370*235.6</f>
        <v>0</v>
      </c>
      <c r="G370" s="21"/>
      <c r="H370" s="22"/>
      <c r="I370" s="22"/>
      <c r="J370" s="22"/>
      <c r="K370" s="22"/>
      <c r="L370" s="22"/>
      <c r="M370" s="22"/>
    </row>
    <row r="371" spans="1:13" s="4" customFormat="1" ht="13.5" x14ac:dyDescent="0.2">
      <c r="A371" s="36"/>
      <c r="B371" s="67"/>
      <c r="C371" s="99" t="s">
        <v>159</v>
      </c>
      <c r="D371" s="36" t="s">
        <v>16</v>
      </c>
      <c r="E371" s="36">
        <v>1.02</v>
      </c>
      <c r="F371" s="22">
        <f>F368*E371</f>
        <v>9.18</v>
      </c>
      <c r="G371" s="21"/>
      <c r="H371" s="22"/>
      <c r="I371" s="22"/>
      <c r="J371" s="22"/>
      <c r="K371" s="22"/>
      <c r="L371" s="22"/>
      <c r="M371" s="22"/>
    </row>
    <row r="372" spans="1:13" s="4" customFormat="1" ht="13.5" x14ac:dyDescent="0.2">
      <c r="A372" s="36"/>
      <c r="B372" s="67"/>
      <c r="C372" s="99" t="s">
        <v>48</v>
      </c>
      <c r="D372" s="36" t="s">
        <v>1</v>
      </c>
      <c r="E372" s="36">
        <v>0.88</v>
      </c>
      <c r="F372" s="22">
        <f>F368*E372</f>
        <v>7.92</v>
      </c>
      <c r="G372" s="21"/>
      <c r="H372" s="22"/>
      <c r="I372" s="22"/>
      <c r="J372" s="22"/>
      <c r="K372" s="22"/>
      <c r="L372" s="22"/>
      <c r="M372" s="22"/>
    </row>
    <row r="373" spans="1:13" s="4" customFormat="1" ht="13.5" x14ac:dyDescent="0.2">
      <c r="A373" s="36"/>
      <c r="B373" s="67"/>
      <c r="C373" s="80" t="s">
        <v>188</v>
      </c>
      <c r="D373" s="81" t="s">
        <v>222</v>
      </c>
      <c r="E373" s="36"/>
      <c r="F373" s="23">
        <v>0.9</v>
      </c>
      <c r="G373" s="21"/>
      <c r="H373" s="22"/>
      <c r="I373" s="22"/>
      <c r="J373" s="22"/>
      <c r="K373" s="22"/>
      <c r="L373" s="22"/>
      <c r="M373" s="22"/>
    </row>
    <row r="374" spans="1:13" s="4" customFormat="1" ht="13.5" x14ac:dyDescent="0.2">
      <c r="A374" s="36"/>
      <c r="B374" s="67"/>
      <c r="C374" s="80" t="s">
        <v>171</v>
      </c>
      <c r="D374" s="82" t="s">
        <v>39</v>
      </c>
      <c r="E374" s="36"/>
      <c r="F374" s="23">
        <v>5</v>
      </c>
      <c r="G374" s="21"/>
      <c r="H374" s="22"/>
      <c r="I374" s="22"/>
      <c r="J374" s="22"/>
      <c r="K374" s="22"/>
      <c r="L374" s="22"/>
      <c r="M374" s="22"/>
    </row>
    <row r="375" spans="1:13" s="4" customFormat="1" ht="54" x14ac:dyDescent="0.2">
      <c r="A375" s="26">
        <v>28</v>
      </c>
      <c r="B375" s="67" t="s">
        <v>158</v>
      </c>
      <c r="C375" s="80" t="s">
        <v>196</v>
      </c>
      <c r="D375" s="36" t="s">
        <v>16</v>
      </c>
      <c r="E375" s="36"/>
      <c r="F375" s="23">
        <f>50.1*0.05</f>
        <v>2.5050000000000003</v>
      </c>
      <c r="G375" s="21"/>
      <c r="H375" s="22"/>
      <c r="I375" s="22"/>
      <c r="J375" s="22"/>
      <c r="K375" s="22"/>
      <c r="L375" s="22"/>
      <c r="M375" s="22"/>
    </row>
    <row r="376" spans="1:13" s="4" customFormat="1" ht="15.75" customHeight="1" x14ac:dyDescent="0.2">
      <c r="A376" s="36"/>
      <c r="B376" s="67"/>
      <c r="C376" s="99" t="s">
        <v>17</v>
      </c>
      <c r="D376" s="36" t="s">
        <v>18</v>
      </c>
      <c r="E376" s="36">
        <v>2.9</v>
      </c>
      <c r="F376" s="22">
        <f>F375*E376</f>
        <v>7.2645000000000008</v>
      </c>
      <c r="G376" s="21"/>
      <c r="H376" s="22"/>
      <c r="I376" s="22"/>
      <c r="J376" s="22"/>
      <c r="K376" s="22"/>
      <c r="L376" s="22"/>
      <c r="M376" s="22"/>
    </row>
    <row r="377" spans="1:13" s="4" customFormat="1" ht="13.5" x14ac:dyDescent="0.2">
      <c r="A377" s="36"/>
      <c r="B377" s="67"/>
      <c r="C377" s="99" t="s">
        <v>22</v>
      </c>
      <c r="D377" s="36"/>
      <c r="E377" s="36"/>
      <c r="F377" s="22">
        <f>E377*235.6</f>
        <v>0</v>
      </c>
      <c r="G377" s="21"/>
      <c r="H377" s="22"/>
      <c r="I377" s="22"/>
      <c r="J377" s="22"/>
      <c r="K377" s="22"/>
      <c r="L377" s="22"/>
      <c r="M377" s="22"/>
    </row>
    <row r="378" spans="1:13" s="4" customFormat="1" ht="13.5" x14ac:dyDescent="0.2">
      <c r="A378" s="36"/>
      <c r="B378" s="67"/>
      <c r="C378" s="99" t="s">
        <v>159</v>
      </c>
      <c r="D378" s="36" t="s">
        <v>16</v>
      </c>
      <c r="E378" s="36">
        <v>1.02</v>
      </c>
      <c r="F378" s="22">
        <f>F375*E378</f>
        <v>2.5551000000000004</v>
      </c>
      <c r="G378" s="21"/>
      <c r="H378" s="22"/>
      <c r="I378" s="22"/>
      <c r="J378" s="22"/>
      <c r="K378" s="22"/>
      <c r="L378" s="22"/>
      <c r="M378" s="22"/>
    </row>
    <row r="379" spans="1:13" s="4" customFormat="1" ht="13.5" x14ac:dyDescent="0.2">
      <c r="A379" s="36"/>
      <c r="B379" s="67"/>
      <c r="C379" s="99" t="s">
        <v>48</v>
      </c>
      <c r="D379" s="36" t="s">
        <v>1</v>
      </c>
      <c r="E379" s="36">
        <v>0.88</v>
      </c>
      <c r="F379" s="22">
        <f>F375*E379</f>
        <v>2.2044000000000001</v>
      </c>
      <c r="G379" s="21"/>
      <c r="H379" s="22"/>
      <c r="I379" s="22"/>
      <c r="J379" s="22"/>
      <c r="K379" s="22"/>
      <c r="L379" s="22"/>
      <c r="M379" s="22"/>
    </row>
    <row r="380" spans="1:13" s="7" customFormat="1" ht="27" x14ac:dyDescent="0.2">
      <c r="A380" s="119">
        <v>29</v>
      </c>
      <c r="B380" s="146" t="s">
        <v>165</v>
      </c>
      <c r="C380" s="147" t="s">
        <v>184</v>
      </c>
      <c r="D380" s="111" t="s">
        <v>16</v>
      </c>
      <c r="E380" s="111"/>
      <c r="F380" s="107">
        <v>16.5</v>
      </c>
      <c r="G380" s="108"/>
      <c r="H380" s="77"/>
      <c r="I380" s="77"/>
      <c r="J380" s="77"/>
      <c r="K380" s="77"/>
      <c r="L380" s="77"/>
      <c r="M380" s="77"/>
    </row>
    <row r="381" spans="1:13" s="7" customFormat="1" ht="13.5" x14ac:dyDescent="0.2">
      <c r="A381" s="111"/>
      <c r="B381" s="146"/>
      <c r="C381" s="114" t="s">
        <v>17</v>
      </c>
      <c r="D381" s="111" t="s">
        <v>18</v>
      </c>
      <c r="E381" s="111">
        <v>1.37</v>
      </c>
      <c r="F381" s="77">
        <f>F380*E381</f>
        <v>22.605</v>
      </c>
      <c r="G381" s="108"/>
      <c r="H381" s="77"/>
      <c r="I381" s="77"/>
      <c r="J381" s="77"/>
      <c r="K381" s="77"/>
      <c r="L381" s="77"/>
      <c r="M381" s="77"/>
    </row>
    <row r="382" spans="1:13" s="7" customFormat="1" ht="13.5" x14ac:dyDescent="0.2">
      <c r="A382" s="111"/>
      <c r="B382" s="146"/>
      <c r="C382" s="114" t="s">
        <v>21</v>
      </c>
      <c r="D382" s="111" t="s">
        <v>1</v>
      </c>
      <c r="E382" s="111">
        <v>0.28299999999999997</v>
      </c>
      <c r="F382" s="77">
        <f>F380*E382</f>
        <v>4.6694999999999993</v>
      </c>
      <c r="G382" s="108"/>
      <c r="H382" s="77"/>
      <c r="I382" s="77"/>
      <c r="J382" s="77"/>
      <c r="K382" s="77"/>
      <c r="L382" s="77"/>
      <c r="M382" s="77"/>
    </row>
    <row r="383" spans="1:13" s="7" customFormat="1" ht="13.5" x14ac:dyDescent="0.2">
      <c r="A383" s="111"/>
      <c r="B383" s="146"/>
      <c r="C383" s="113" t="s">
        <v>22</v>
      </c>
      <c r="D383" s="111"/>
      <c r="E383" s="111"/>
      <c r="F383" s="77"/>
      <c r="G383" s="108"/>
      <c r="H383" s="77"/>
      <c r="I383" s="77"/>
      <c r="J383" s="77"/>
      <c r="K383" s="77"/>
      <c r="L383" s="77"/>
      <c r="M383" s="77"/>
    </row>
    <row r="384" spans="1:13" s="7" customFormat="1" ht="13.5" x14ac:dyDescent="0.2">
      <c r="A384" s="111"/>
      <c r="B384" s="146"/>
      <c r="C384" s="114" t="s">
        <v>63</v>
      </c>
      <c r="D384" s="111" t="s">
        <v>16</v>
      </c>
      <c r="E384" s="111">
        <v>1.02</v>
      </c>
      <c r="F384" s="77">
        <f>F380*E384</f>
        <v>16.830000000000002</v>
      </c>
      <c r="G384" s="108"/>
      <c r="H384" s="77"/>
      <c r="I384" s="77"/>
      <c r="J384" s="77"/>
      <c r="K384" s="77"/>
      <c r="L384" s="77"/>
      <c r="M384" s="77"/>
    </row>
    <row r="385" spans="1:13" s="7" customFormat="1" ht="13.5" x14ac:dyDescent="0.2">
      <c r="A385" s="111"/>
      <c r="B385" s="146"/>
      <c r="C385" s="114" t="s">
        <v>48</v>
      </c>
      <c r="D385" s="111" t="s">
        <v>1</v>
      </c>
      <c r="E385" s="111">
        <v>0.62</v>
      </c>
      <c r="F385" s="77">
        <f>F380*E385</f>
        <v>10.23</v>
      </c>
      <c r="G385" s="108"/>
      <c r="H385" s="77"/>
      <c r="I385" s="77"/>
      <c r="J385" s="77"/>
      <c r="K385" s="77"/>
      <c r="L385" s="77"/>
      <c r="M385" s="77"/>
    </row>
    <row r="386" spans="1:13" s="4" customFormat="1" ht="13.5" x14ac:dyDescent="0.2">
      <c r="A386" s="26">
        <v>30</v>
      </c>
      <c r="B386" s="67" t="s">
        <v>181</v>
      </c>
      <c r="C386" s="80" t="s">
        <v>185</v>
      </c>
      <c r="D386" s="36" t="s">
        <v>16</v>
      </c>
      <c r="E386" s="36"/>
      <c r="F386" s="23">
        <v>3.5</v>
      </c>
      <c r="G386" s="21"/>
      <c r="H386" s="22"/>
      <c r="I386" s="22"/>
      <c r="J386" s="22"/>
      <c r="K386" s="22"/>
      <c r="L386" s="22"/>
      <c r="M386" s="22"/>
    </row>
    <row r="387" spans="1:13" s="4" customFormat="1" ht="16.5" customHeight="1" x14ac:dyDescent="0.2">
      <c r="A387" s="36"/>
      <c r="B387" s="67"/>
      <c r="C387" s="99" t="s">
        <v>17</v>
      </c>
      <c r="D387" s="36" t="s">
        <v>18</v>
      </c>
      <c r="E387" s="26">
        <v>3.52</v>
      </c>
      <c r="F387" s="22">
        <f>F386*E387</f>
        <v>12.32</v>
      </c>
      <c r="G387" s="21"/>
      <c r="H387" s="22"/>
      <c r="I387" s="22"/>
      <c r="J387" s="22"/>
      <c r="K387" s="22"/>
      <c r="L387" s="22"/>
      <c r="M387" s="22"/>
    </row>
    <row r="388" spans="1:13" s="4" customFormat="1" ht="13.5" x14ac:dyDescent="0.2">
      <c r="A388" s="36"/>
      <c r="B388" s="67"/>
      <c r="C388" s="99" t="s">
        <v>21</v>
      </c>
      <c r="D388" s="36" t="s">
        <v>1</v>
      </c>
      <c r="E388" s="36">
        <v>1.06</v>
      </c>
      <c r="F388" s="22">
        <f>F386*E388</f>
        <v>3.71</v>
      </c>
      <c r="G388" s="21"/>
      <c r="H388" s="22"/>
      <c r="I388" s="22"/>
      <c r="J388" s="22"/>
      <c r="K388" s="22"/>
      <c r="L388" s="22"/>
      <c r="M388" s="22"/>
    </row>
    <row r="389" spans="1:13" s="4" customFormat="1" ht="13.5" x14ac:dyDescent="0.2">
      <c r="A389" s="36"/>
      <c r="B389" s="67"/>
      <c r="C389" s="99" t="s">
        <v>22</v>
      </c>
      <c r="D389" s="36"/>
      <c r="E389" s="36"/>
      <c r="F389" s="22">
        <f>E389*2353</f>
        <v>0</v>
      </c>
      <c r="G389" s="21"/>
      <c r="H389" s="22"/>
      <c r="I389" s="22"/>
      <c r="J389" s="22"/>
      <c r="K389" s="22"/>
      <c r="L389" s="22"/>
      <c r="M389" s="22"/>
    </row>
    <row r="390" spans="1:13" s="4" customFormat="1" ht="13.5" x14ac:dyDescent="0.2">
      <c r="A390" s="36"/>
      <c r="B390" s="67"/>
      <c r="C390" s="99" t="s">
        <v>185</v>
      </c>
      <c r="D390" s="36" t="s">
        <v>16</v>
      </c>
      <c r="E390" s="36">
        <v>1.24</v>
      </c>
      <c r="F390" s="22">
        <f>F386*E390</f>
        <v>4.34</v>
      </c>
      <c r="G390" s="21"/>
      <c r="H390" s="22"/>
      <c r="I390" s="22"/>
      <c r="J390" s="22"/>
      <c r="K390" s="22"/>
      <c r="L390" s="22"/>
      <c r="M390" s="22"/>
    </row>
    <row r="391" spans="1:13" s="4" customFormat="1" ht="13.5" x14ac:dyDescent="0.2">
      <c r="A391" s="36"/>
      <c r="B391" s="67"/>
      <c r="C391" s="99" t="s">
        <v>48</v>
      </c>
      <c r="D391" s="36" t="s">
        <v>1</v>
      </c>
      <c r="E391" s="36">
        <v>0.02</v>
      </c>
      <c r="F391" s="22">
        <f>F386*E391</f>
        <v>7.0000000000000007E-2</v>
      </c>
      <c r="G391" s="21"/>
      <c r="H391" s="22"/>
      <c r="I391" s="22"/>
      <c r="J391" s="22"/>
      <c r="K391" s="22"/>
      <c r="L391" s="22"/>
      <c r="M391" s="22"/>
    </row>
    <row r="392" spans="1:13" customFormat="1" ht="30.75" customHeight="1" x14ac:dyDescent="0.25">
      <c r="A392" s="26">
        <v>31</v>
      </c>
      <c r="B392" s="67" t="s">
        <v>160</v>
      </c>
      <c r="C392" s="80" t="s">
        <v>162</v>
      </c>
      <c r="D392" s="17" t="s">
        <v>29</v>
      </c>
      <c r="E392" s="36"/>
      <c r="F392" s="23">
        <f>(F397*0.89+F398*2+F399*3.77)/1000</f>
        <v>0.75185999999999997</v>
      </c>
      <c r="G392" s="21"/>
      <c r="H392" s="22"/>
      <c r="I392" s="22"/>
      <c r="J392" s="22"/>
      <c r="K392" s="22"/>
      <c r="L392" s="22"/>
      <c r="M392" s="22"/>
    </row>
    <row r="393" spans="1:13" customFormat="1" ht="15" customHeight="1" x14ac:dyDescent="0.25">
      <c r="A393" s="36"/>
      <c r="B393" s="67"/>
      <c r="C393" s="99" t="s">
        <v>17</v>
      </c>
      <c r="D393" s="36" t="s">
        <v>18</v>
      </c>
      <c r="E393" s="36">
        <v>53.8</v>
      </c>
      <c r="F393" s="22">
        <f>F392*E393</f>
        <v>40.450067999999995</v>
      </c>
      <c r="G393" s="21"/>
      <c r="H393" s="22"/>
      <c r="I393" s="22"/>
      <c r="J393" s="22"/>
      <c r="K393" s="22"/>
      <c r="L393" s="22"/>
      <c r="M393" s="22"/>
    </row>
    <row r="394" spans="1:13" customFormat="1" ht="15" customHeight="1" x14ac:dyDescent="0.25">
      <c r="A394" s="36"/>
      <c r="B394" s="67"/>
      <c r="C394" s="32" t="s">
        <v>163</v>
      </c>
      <c r="D394" s="36" t="s">
        <v>20</v>
      </c>
      <c r="E394" s="36"/>
      <c r="F394" s="23">
        <v>4</v>
      </c>
      <c r="G394" s="21"/>
      <c r="H394" s="22"/>
      <c r="I394" s="22"/>
      <c r="J394" s="22"/>
      <c r="K394" s="22"/>
      <c r="L394" s="22"/>
      <c r="M394" s="22"/>
    </row>
    <row r="395" spans="1:13" customFormat="1" ht="15" x14ac:dyDescent="0.25">
      <c r="A395" s="36"/>
      <c r="B395" s="67"/>
      <c r="C395" s="99" t="s">
        <v>21</v>
      </c>
      <c r="D395" s="36" t="s">
        <v>1</v>
      </c>
      <c r="E395" s="36">
        <v>18.399999999999999</v>
      </c>
      <c r="F395" s="22">
        <f>F392*E395</f>
        <v>13.834223999999999</v>
      </c>
      <c r="G395" s="21"/>
      <c r="H395" s="22"/>
      <c r="I395" s="22"/>
      <c r="J395" s="22"/>
      <c r="K395" s="22"/>
      <c r="L395" s="22"/>
      <c r="M395" s="22"/>
    </row>
    <row r="396" spans="1:13" customFormat="1" ht="15" x14ac:dyDescent="0.25">
      <c r="A396" s="36"/>
      <c r="B396" s="67"/>
      <c r="C396" s="99" t="s">
        <v>22</v>
      </c>
      <c r="D396" s="36"/>
      <c r="E396" s="36"/>
      <c r="F396" s="22">
        <f>F393*E396</f>
        <v>0</v>
      </c>
      <c r="G396" s="21"/>
      <c r="H396" s="22"/>
      <c r="I396" s="22"/>
      <c r="J396" s="22"/>
      <c r="K396" s="22"/>
      <c r="L396" s="22"/>
      <c r="M396" s="22"/>
    </row>
    <row r="397" spans="1:13" customFormat="1" ht="15" x14ac:dyDescent="0.25">
      <c r="A397" s="36"/>
      <c r="B397" s="67"/>
      <c r="C397" s="32" t="s">
        <v>204</v>
      </c>
      <c r="D397" s="33" t="s">
        <v>67</v>
      </c>
      <c r="E397" s="17"/>
      <c r="F397" s="23">
        <v>700</v>
      </c>
      <c r="G397" s="21"/>
      <c r="H397" s="22"/>
      <c r="I397" s="22"/>
      <c r="J397" s="22"/>
      <c r="K397" s="22"/>
      <c r="L397" s="22"/>
      <c r="M397" s="22"/>
    </row>
    <row r="398" spans="1:13" customFormat="1" ht="15" x14ac:dyDescent="0.25">
      <c r="A398" s="36"/>
      <c r="B398" s="67"/>
      <c r="C398" s="32" t="s">
        <v>223</v>
      </c>
      <c r="D398" s="33" t="s">
        <v>67</v>
      </c>
      <c r="E398" s="17"/>
      <c r="F398" s="23">
        <v>30.5</v>
      </c>
      <c r="G398" s="21"/>
      <c r="H398" s="22"/>
      <c r="I398" s="22"/>
      <c r="J398" s="22"/>
      <c r="K398" s="22"/>
      <c r="L398" s="22"/>
      <c r="M398" s="22"/>
    </row>
    <row r="399" spans="1:13" customFormat="1" ht="15" x14ac:dyDescent="0.25">
      <c r="A399" s="36"/>
      <c r="B399" s="67"/>
      <c r="C399" s="80" t="s">
        <v>164</v>
      </c>
      <c r="D399" s="148" t="s">
        <v>67</v>
      </c>
      <c r="E399" s="17"/>
      <c r="F399" s="23">
        <v>18</v>
      </c>
      <c r="G399" s="21"/>
      <c r="H399" s="22"/>
      <c r="I399" s="22"/>
      <c r="J399" s="22"/>
      <c r="K399" s="22"/>
      <c r="L399" s="22"/>
      <c r="M399" s="22"/>
    </row>
    <row r="400" spans="1:13" customFormat="1" ht="15" x14ac:dyDescent="0.25">
      <c r="A400" s="36"/>
      <c r="B400" s="67"/>
      <c r="C400" s="99" t="s">
        <v>161</v>
      </c>
      <c r="D400" s="36" t="s">
        <v>39</v>
      </c>
      <c r="E400" s="36">
        <v>24.4</v>
      </c>
      <c r="F400" s="22">
        <f>F392*E400</f>
        <v>18.345383999999999</v>
      </c>
      <c r="G400" s="21"/>
      <c r="H400" s="22"/>
      <c r="I400" s="22"/>
      <c r="J400" s="22"/>
      <c r="K400" s="22"/>
      <c r="L400" s="22"/>
      <c r="M400" s="22"/>
    </row>
    <row r="401" spans="1:13" customFormat="1" ht="15" x14ac:dyDescent="0.25">
      <c r="A401" s="36"/>
      <c r="B401" s="67"/>
      <c r="C401" s="99" t="s">
        <v>48</v>
      </c>
      <c r="D401" s="36" t="s">
        <v>1</v>
      </c>
      <c r="E401" s="36">
        <v>2.78</v>
      </c>
      <c r="F401" s="22">
        <f>F392*E401</f>
        <v>2.0901707999999997</v>
      </c>
      <c r="G401" s="21"/>
      <c r="H401" s="22"/>
      <c r="I401" s="22"/>
      <c r="J401" s="22"/>
      <c r="K401" s="22"/>
      <c r="L401" s="22"/>
      <c r="M401" s="22"/>
    </row>
    <row r="402" spans="1:13" s="13" customFormat="1" ht="27" x14ac:dyDescent="0.25">
      <c r="A402" s="26">
        <v>32</v>
      </c>
      <c r="B402" s="101" t="s">
        <v>52</v>
      </c>
      <c r="C402" s="80" t="s">
        <v>166</v>
      </c>
      <c r="D402" s="36" t="s">
        <v>40</v>
      </c>
      <c r="E402" s="17"/>
      <c r="F402" s="23">
        <v>30</v>
      </c>
      <c r="G402" s="21"/>
      <c r="H402" s="102"/>
      <c r="I402" s="22"/>
      <c r="J402" s="22"/>
      <c r="K402" s="22"/>
      <c r="L402" s="22"/>
      <c r="M402" s="22"/>
    </row>
    <row r="403" spans="1:13" s="13" customFormat="1" ht="15" customHeight="1" x14ac:dyDescent="0.25">
      <c r="A403" s="36"/>
      <c r="B403" s="101"/>
      <c r="C403" s="35" t="s">
        <v>17</v>
      </c>
      <c r="D403" s="36" t="s">
        <v>18</v>
      </c>
      <c r="E403" s="17">
        <v>1.51</v>
      </c>
      <c r="F403" s="22">
        <f>F402*E403</f>
        <v>45.3</v>
      </c>
      <c r="G403" s="21"/>
      <c r="H403" s="102"/>
      <c r="I403" s="22"/>
      <c r="J403" s="22"/>
      <c r="K403" s="22"/>
      <c r="L403" s="22"/>
      <c r="M403" s="22"/>
    </row>
    <row r="404" spans="1:13" s="13" customFormat="1" ht="14.25" customHeight="1" x14ac:dyDescent="0.25">
      <c r="A404" s="36"/>
      <c r="B404" s="76"/>
      <c r="C404" s="35" t="s">
        <v>34</v>
      </c>
      <c r="D404" s="36" t="s">
        <v>1</v>
      </c>
      <c r="E404" s="17">
        <v>0.13</v>
      </c>
      <c r="F404" s="22">
        <f>F402*E404</f>
        <v>3.9000000000000004</v>
      </c>
      <c r="G404" s="21"/>
      <c r="H404" s="22"/>
      <c r="I404" s="22"/>
      <c r="J404" s="22"/>
      <c r="K404" s="22"/>
      <c r="L404" s="22"/>
      <c r="M404" s="22"/>
    </row>
    <row r="405" spans="1:13" s="13" customFormat="1" ht="14.25" customHeight="1" x14ac:dyDescent="0.25">
      <c r="A405" s="36"/>
      <c r="B405" s="76"/>
      <c r="C405" s="35" t="s">
        <v>22</v>
      </c>
      <c r="D405" s="36"/>
      <c r="E405" s="17"/>
      <c r="F405" s="22"/>
      <c r="G405" s="21"/>
      <c r="H405" s="22"/>
      <c r="I405" s="22"/>
      <c r="J405" s="22"/>
      <c r="K405" s="22"/>
      <c r="L405" s="22"/>
      <c r="M405" s="22"/>
    </row>
    <row r="406" spans="1:13" s="13" customFormat="1" ht="14.25" customHeight="1" x14ac:dyDescent="0.25">
      <c r="A406" s="36"/>
      <c r="B406" s="76"/>
      <c r="C406" s="80" t="s">
        <v>145</v>
      </c>
      <c r="D406" s="36" t="s">
        <v>40</v>
      </c>
      <c r="E406" s="17">
        <v>1</v>
      </c>
      <c r="F406" s="22">
        <f>F402*E406</f>
        <v>30</v>
      </c>
      <c r="G406" s="21"/>
      <c r="H406" s="22"/>
      <c r="I406" s="22"/>
      <c r="J406" s="22"/>
      <c r="K406" s="22"/>
      <c r="L406" s="22"/>
      <c r="M406" s="22"/>
    </row>
    <row r="407" spans="1:13" s="13" customFormat="1" ht="15" customHeight="1" x14ac:dyDescent="0.25">
      <c r="A407" s="36"/>
      <c r="B407" s="76"/>
      <c r="C407" s="35" t="s">
        <v>48</v>
      </c>
      <c r="D407" s="36" t="s">
        <v>1</v>
      </c>
      <c r="E407" s="17">
        <v>7.0000000000000007E-2</v>
      </c>
      <c r="F407" s="22">
        <f>F402*E407</f>
        <v>2.1</v>
      </c>
      <c r="G407" s="21"/>
      <c r="H407" s="22"/>
      <c r="I407" s="22"/>
      <c r="J407" s="22"/>
      <c r="K407" s="22"/>
      <c r="L407" s="22"/>
      <c r="M407" s="22"/>
    </row>
    <row r="408" spans="1:13" s="13" customFormat="1" ht="27" x14ac:dyDescent="0.25">
      <c r="A408" s="26">
        <v>33</v>
      </c>
      <c r="B408" s="101" t="s">
        <v>147</v>
      </c>
      <c r="C408" s="80" t="s">
        <v>167</v>
      </c>
      <c r="D408" s="36" t="s">
        <v>40</v>
      </c>
      <c r="E408" s="17"/>
      <c r="F408" s="23">
        <v>80</v>
      </c>
      <c r="G408" s="21"/>
      <c r="H408" s="102"/>
      <c r="I408" s="22"/>
      <c r="J408" s="22"/>
      <c r="K408" s="22"/>
      <c r="L408" s="22"/>
      <c r="M408" s="22"/>
    </row>
    <row r="409" spans="1:13" s="13" customFormat="1" ht="15" customHeight="1" x14ac:dyDescent="0.25">
      <c r="A409" s="36"/>
      <c r="B409" s="101"/>
      <c r="C409" s="35" t="s">
        <v>17</v>
      </c>
      <c r="D409" s="36" t="s">
        <v>18</v>
      </c>
      <c r="E409" s="17">
        <v>2.67</v>
      </c>
      <c r="F409" s="22">
        <f>F408*E409</f>
        <v>213.6</v>
      </c>
      <c r="G409" s="21"/>
      <c r="H409" s="102"/>
      <c r="I409" s="22"/>
      <c r="J409" s="22"/>
      <c r="K409" s="22"/>
      <c r="L409" s="22"/>
      <c r="M409" s="22"/>
    </row>
    <row r="410" spans="1:13" s="13" customFormat="1" ht="14.25" customHeight="1" x14ac:dyDescent="0.25">
      <c r="A410" s="36"/>
      <c r="B410" s="76"/>
      <c r="C410" s="35" t="s">
        <v>34</v>
      </c>
      <c r="D410" s="36" t="s">
        <v>1</v>
      </c>
      <c r="E410" s="17">
        <v>0.28999999999999998</v>
      </c>
      <c r="F410" s="22">
        <f>F408*E410</f>
        <v>23.2</v>
      </c>
      <c r="G410" s="21"/>
      <c r="H410" s="22"/>
      <c r="I410" s="22"/>
      <c r="J410" s="22"/>
      <c r="K410" s="22"/>
      <c r="L410" s="22"/>
      <c r="M410" s="22"/>
    </row>
    <row r="411" spans="1:13" s="13" customFormat="1" ht="14.25" customHeight="1" x14ac:dyDescent="0.25">
      <c r="A411" s="36"/>
      <c r="B411" s="76"/>
      <c r="C411" s="35" t="s">
        <v>22</v>
      </c>
      <c r="D411" s="36"/>
      <c r="E411" s="17"/>
      <c r="F411" s="22"/>
      <c r="G411" s="21"/>
      <c r="H411" s="22"/>
      <c r="I411" s="22"/>
      <c r="J411" s="22"/>
      <c r="K411" s="22"/>
      <c r="L411" s="22"/>
      <c r="M411" s="22"/>
    </row>
    <row r="412" spans="1:13" s="13" customFormat="1" ht="14.25" customHeight="1" x14ac:dyDescent="0.25">
      <c r="A412" s="36"/>
      <c r="B412" s="76"/>
      <c r="C412" s="80" t="s">
        <v>146</v>
      </c>
      <c r="D412" s="36" t="s">
        <v>40</v>
      </c>
      <c r="E412" s="17">
        <v>1</v>
      </c>
      <c r="F412" s="22">
        <f>F408*E412</f>
        <v>80</v>
      </c>
      <c r="G412" s="21"/>
      <c r="H412" s="22"/>
      <c r="I412" s="22"/>
      <c r="J412" s="22"/>
      <c r="K412" s="22"/>
      <c r="L412" s="22"/>
      <c r="M412" s="22"/>
    </row>
    <row r="413" spans="1:13" s="13" customFormat="1" ht="15" customHeight="1" x14ac:dyDescent="0.25">
      <c r="A413" s="36"/>
      <c r="B413" s="76"/>
      <c r="C413" s="35" t="s">
        <v>48</v>
      </c>
      <c r="D413" s="36" t="s">
        <v>1</v>
      </c>
      <c r="E413" s="17">
        <v>0.02</v>
      </c>
      <c r="F413" s="22">
        <f>F408*E413</f>
        <v>1.6</v>
      </c>
      <c r="G413" s="21"/>
      <c r="H413" s="22"/>
      <c r="I413" s="22"/>
      <c r="J413" s="22"/>
      <c r="K413" s="22"/>
      <c r="L413" s="22"/>
      <c r="M413" s="22"/>
    </row>
    <row r="414" spans="1:13" ht="13.5" x14ac:dyDescent="0.2">
      <c r="A414" s="83"/>
      <c r="B414" s="26"/>
      <c r="C414" s="84" t="s">
        <v>9</v>
      </c>
      <c r="D414" s="26"/>
      <c r="E414" s="82"/>
      <c r="F414" s="23"/>
      <c r="G414" s="85"/>
      <c r="H414" s="28"/>
      <c r="I414" s="23"/>
      <c r="J414" s="23"/>
      <c r="K414" s="23"/>
      <c r="L414" s="23"/>
      <c r="M414" s="23"/>
    </row>
    <row r="415" spans="1:13" s="13" customFormat="1" ht="15" customHeight="1" x14ac:dyDescent="0.25">
      <c r="A415" s="86"/>
      <c r="B415" s="86"/>
      <c r="C415" s="80" t="s">
        <v>227</v>
      </c>
      <c r="D415" s="25" t="s">
        <v>225</v>
      </c>
      <c r="E415" s="26"/>
      <c r="F415" s="23"/>
      <c r="G415" s="85"/>
      <c r="H415" s="27"/>
      <c r="I415" s="22"/>
      <c r="J415" s="22"/>
      <c r="K415" s="22"/>
      <c r="L415" s="22"/>
      <c r="M415" s="23"/>
    </row>
    <row r="416" spans="1:13" s="13" customFormat="1" ht="13.5" x14ac:dyDescent="0.25">
      <c r="A416" s="86"/>
      <c r="B416" s="86"/>
      <c r="C416" s="84" t="s">
        <v>9</v>
      </c>
      <c r="D416" s="26"/>
      <c r="E416" s="26"/>
      <c r="F416" s="23"/>
      <c r="G416" s="85"/>
      <c r="H416" s="28"/>
      <c r="I416" s="22"/>
      <c r="J416" s="23"/>
      <c r="K416" s="22"/>
      <c r="L416" s="23"/>
      <c r="M416" s="23"/>
    </row>
    <row r="417" spans="1:13" s="6" customFormat="1" ht="13.5" x14ac:dyDescent="0.25">
      <c r="A417" s="87"/>
      <c r="B417" s="88"/>
      <c r="C417" s="80" t="s">
        <v>228</v>
      </c>
      <c r="D417" s="25" t="s">
        <v>225</v>
      </c>
      <c r="E417" s="88"/>
      <c r="F417" s="89"/>
      <c r="G417" s="90"/>
      <c r="H417" s="27"/>
      <c r="I417" s="22"/>
      <c r="J417" s="22"/>
      <c r="K417" s="22"/>
      <c r="L417" s="22"/>
      <c r="M417" s="23"/>
    </row>
    <row r="418" spans="1:13" s="13" customFormat="1" ht="13.5" x14ac:dyDescent="0.25">
      <c r="A418" s="26"/>
      <c r="B418" s="26"/>
      <c r="C418" s="84" t="s">
        <v>9</v>
      </c>
      <c r="D418" s="26"/>
      <c r="E418" s="26"/>
      <c r="F418" s="23"/>
      <c r="G418" s="85"/>
      <c r="H418" s="28"/>
      <c r="I418" s="22"/>
      <c r="J418" s="23"/>
      <c r="K418" s="22"/>
      <c r="L418" s="23"/>
      <c r="M418" s="23"/>
    </row>
    <row r="419" spans="1:13" s="16" customFormat="1" ht="33" customHeight="1" x14ac:dyDescent="0.25">
      <c r="A419" s="36"/>
      <c r="B419" s="76"/>
      <c r="C419" s="34" t="s">
        <v>229</v>
      </c>
      <c r="D419" s="25">
        <v>0.03</v>
      </c>
      <c r="E419" s="17"/>
      <c r="F419" s="22"/>
      <c r="G419" s="21"/>
      <c r="H419" s="27"/>
      <c r="I419" s="22"/>
      <c r="J419" s="22"/>
      <c r="K419" s="22"/>
      <c r="L419" s="22"/>
      <c r="M419" s="23"/>
    </row>
    <row r="420" spans="1:13" s="16" customFormat="1" ht="13.5" customHeight="1" x14ac:dyDescent="0.25">
      <c r="A420" s="36"/>
      <c r="B420" s="76"/>
      <c r="C420" s="38" t="s">
        <v>9</v>
      </c>
      <c r="D420" s="26"/>
      <c r="E420" s="17"/>
      <c r="F420" s="22"/>
      <c r="G420" s="21"/>
      <c r="H420" s="28"/>
      <c r="I420" s="22"/>
      <c r="J420" s="23"/>
      <c r="K420" s="22"/>
      <c r="L420" s="23"/>
      <c r="M420" s="23"/>
    </row>
    <row r="421" spans="1:13" s="16" customFormat="1" ht="13.5" customHeight="1" x14ac:dyDescent="0.25">
      <c r="A421" s="36"/>
      <c r="B421" s="76"/>
      <c r="C421" s="34" t="s">
        <v>126</v>
      </c>
      <c r="D421" s="25">
        <v>0.18</v>
      </c>
      <c r="E421" s="17"/>
      <c r="F421" s="22"/>
      <c r="G421" s="21"/>
      <c r="H421" s="27"/>
      <c r="I421" s="22"/>
      <c r="J421" s="22"/>
      <c r="K421" s="22"/>
      <c r="L421" s="22"/>
      <c r="M421" s="23"/>
    </row>
    <row r="422" spans="1:13" s="16" customFormat="1" ht="13.5" customHeight="1" x14ac:dyDescent="0.25">
      <c r="A422" s="36"/>
      <c r="B422" s="76"/>
      <c r="C422" s="38" t="s">
        <v>127</v>
      </c>
      <c r="D422" s="36"/>
      <c r="E422" s="17"/>
      <c r="F422" s="22"/>
      <c r="G422" s="21"/>
      <c r="H422" s="28"/>
      <c r="I422" s="22"/>
      <c r="J422" s="39"/>
      <c r="K422" s="22"/>
      <c r="L422" s="39"/>
      <c r="M422" s="39"/>
    </row>
    <row r="423" spans="1:13" ht="16.5" x14ac:dyDescent="0.2">
      <c r="A423" s="91"/>
      <c r="B423" s="91"/>
      <c r="C423" s="92" t="s">
        <v>148</v>
      </c>
      <c r="D423" s="91"/>
      <c r="E423" s="91"/>
      <c r="F423" s="93"/>
      <c r="G423" s="94"/>
      <c r="H423" s="95"/>
      <c r="I423" s="93"/>
      <c r="J423" s="96"/>
      <c r="K423" s="93"/>
      <c r="L423" s="96"/>
      <c r="M423" s="96"/>
    </row>
    <row r="424" spans="1:13" x14ac:dyDescent="0.2">
      <c r="H424" s="29"/>
    </row>
    <row r="425" spans="1:13" ht="15" x14ac:dyDescent="0.25">
      <c r="A425" s="15"/>
      <c r="B425" s="30"/>
      <c r="C425" s="31"/>
      <c r="D425" s="15"/>
      <c r="E425" s="30"/>
      <c r="F425" s="30"/>
      <c r="G425" s="30"/>
      <c r="H425" s="30"/>
      <c r="I425" s="30"/>
      <c r="J425" s="31"/>
      <c r="K425" s="15"/>
      <c r="L425" s="15"/>
      <c r="M425" s="15"/>
    </row>
  </sheetData>
  <mergeCells count="16">
    <mergeCell ref="C1:L1"/>
    <mergeCell ref="B425:C425"/>
    <mergeCell ref="E425:J425"/>
    <mergeCell ref="C4:K4"/>
    <mergeCell ref="G5:H5"/>
    <mergeCell ref="I5:J5"/>
    <mergeCell ref="B380:B385"/>
    <mergeCell ref="B137:B142"/>
    <mergeCell ref="A2:M2"/>
    <mergeCell ref="A5:A6"/>
    <mergeCell ref="B5:B6"/>
    <mergeCell ref="C5:C6"/>
    <mergeCell ref="D5:D6"/>
    <mergeCell ref="E5:F5"/>
    <mergeCell ref="K5:L5"/>
    <mergeCell ref="M5:M6"/>
  </mergeCells>
  <pageMargins left="0" right="0" top="0.5" bottom="0.5" header="0.3" footer="0.3"/>
  <pageSetup paperSize="9" orientation="landscape" verticalDpi="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2019-01-28T10:09:41Z</dcterms:modified>
</cp:coreProperties>
</file>