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a.noniashvili\OneDrive\ასატვირთი\გზების ტენდერი\"/>
    </mc:Choice>
  </mc:AlternateContent>
  <bookViews>
    <workbookView xWindow="0" yWindow="0" windowWidth="21600" windowHeight="9735" tabRatio="708"/>
  </bookViews>
  <sheets>
    <sheet name="კრებსითი" sheetId="6" r:id="rId1"/>
    <sheet name="ქეთევან წამებული" sheetId="9" r:id="rId2"/>
    <sheet name="ფიროსმანის 60" sheetId="3" r:id="rId3"/>
    <sheet name="ფიროსმანის 28" sheetId="8" r:id="rId4"/>
    <sheet name="სარაჯიშვილი-ფიროსმანი" sheetId="4" r:id="rId5"/>
  </sheets>
  <definedNames>
    <definedName name="_xlnm._FilterDatabase" localSheetId="4" hidden="1">'სარაჯიშვილი-ფიროსმანი'!$A$4:$L$100</definedName>
    <definedName name="_xlnm._FilterDatabase" localSheetId="2" hidden="1">'ფიროსმანის 60'!$A$4:$L$91</definedName>
    <definedName name="_xlnm.Print_Area" localSheetId="2">'ფიროსმანის 60'!$A$1:$L$98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3" i="9" l="1"/>
  <c r="E83" i="9" s="1"/>
  <c r="E82" i="9"/>
  <c r="E81" i="9"/>
  <c r="E80" i="9"/>
  <c r="E76" i="9"/>
  <c r="E75" i="9"/>
  <c r="E74" i="9"/>
  <c r="E73" i="9"/>
  <c r="E72" i="9"/>
  <c r="E71" i="9"/>
  <c r="E70" i="9"/>
  <c r="E69" i="9"/>
  <c r="E68" i="9"/>
  <c r="E65" i="9"/>
  <c r="E64" i="9"/>
  <c r="E63" i="9"/>
  <c r="E62" i="9"/>
  <c r="E60" i="9"/>
  <c r="E59" i="9"/>
  <c r="E58" i="9"/>
  <c r="E55" i="9"/>
  <c r="E54" i="9"/>
  <c r="E53" i="9"/>
  <c r="E52" i="9"/>
  <c r="E51" i="9"/>
  <c r="E50" i="9"/>
  <c r="E49" i="9"/>
  <c r="E48" i="9"/>
  <c r="E46" i="9"/>
  <c r="E45" i="9"/>
  <c r="E44" i="9"/>
  <c r="E41" i="9"/>
  <c r="E40" i="9"/>
  <c r="E38" i="9"/>
  <c r="E37" i="9"/>
  <c r="E29" i="9"/>
  <c r="E28" i="9"/>
  <c r="E26" i="9"/>
  <c r="E25" i="9"/>
  <c r="E24" i="9"/>
  <c r="E23" i="9"/>
  <c r="E21" i="9"/>
  <c r="E20" i="9"/>
  <c r="E18" i="9"/>
  <c r="E17" i="9"/>
  <c r="E16" i="9"/>
  <c r="E14" i="9"/>
  <c r="E12" i="9"/>
  <c r="E11" i="9"/>
  <c r="E10" i="9"/>
  <c r="E9" i="9"/>
  <c r="E7" i="9"/>
  <c r="E27" i="9" l="1"/>
  <c r="E31" i="9"/>
  <c r="E77" i="9"/>
  <c r="E84" i="9"/>
  <c r="E13" i="9"/>
  <c r="E32" i="9"/>
  <c r="E30" i="9"/>
  <c r="E33" i="9"/>
  <c r="E56" i="9"/>
  <c r="E78" i="9"/>
  <c r="E34" i="9" l="1"/>
  <c r="E75" i="8"/>
  <c r="E72" i="8"/>
  <c r="E78" i="8" s="1"/>
  <c r="E66" i="8"/>
  <c r="E67" i="8" s="1"/>
  <c r="E65" i="8"/>
  <c r="E64" i="8"/>
  <c r="E63" i="8"/>
  <c r="E62" i="8"/>
  <c r="E61" i="8"/>
  <c r="E69" i="8" s="1"/>
  <c r="E60" i="8"/>
  <c r="E59" i="8"/>
  <c r="E58" i="8"/>
  <c r="E57" i="8"/>
  <c r="E56" i="8"/>
  <c r="E55" i="8"/>
  <c r="E54" i="8"/>
  <c r="E53" i="8"/>
  <c r="E50" i="8"/>
  <c r="E49" i="8"/>
  <c r="E48" i="8"/>
  <c r="E47" i="8"/>
  <c r="E46" i="8"/>
  <c r="E45" i="8"/>
  <c r="E44" i="8"/>
  <c r="E43" i="8"/>
  <c r="E42" i="8"/>
  <c r="E39" i="8"/>
  <c r="E38" i="8"/>
  <c r="E37" i="8"/>
  <c r="E36" i="8"/>
  <c r="E35" i="8"/>
  <c r="E34" i="8"/>
  <c r="E25" i="8"/>
  <c r="E24" i="8"/>
  <c r="E22" i="8"/>
  <c r="E23" i="8" s="1"/>
  <c r="E21" i="8"/>
  <c r="E20" i="8"/>
  <c r="E19" i="8"/>
  <c r="E17" i="8"/>
  <c r="E16" i="8"/>
  <c r="E14" i="8"/>
  <c r="E13" i="8"/>
  <c r="E11" i="8"/>
  <c r="D10" i="8"/>
  <c r="E10" i="8" s="1"/>
  <c r="E9" i="8"/>
  <c r="E7" i="8"/>
  <c r="E79" i="8" l="1"/>
  <c r="E80" i="8"/>
  <c r="E76" i="8"/>
  <c r="E73" i="8"/>
  <c r="E77" i="8"/>
  <c r="E51" i="8"/>
  <c r="E28" i="8"/>
  <c r="E29" i="8"/>
  <c r="E26" i="8"/>
  <c r="E40" i="8"/>
  <c r="E27" i="8"/>
  <c r="E74" i="8"/>
  <c r="E30" i="8" l="1"/>
  <c r="E26" i="4" l="1"/>
  <c r="E79" i="4"/>
  <c r="E63" i="4" l="1"/>
  <c r="E53" i="4"/>
  <c r="E14" i="3" l="1"/>
  <c r="E13" i="3"/>
  <c r="E12" i="4"/>
  <c r="E75" i="3" l="1"/>
  <c r="E62" i="3"/>
  <c r="E72" i="3"/>
  <c r="E80" i="3" l="1"/>
  <c r="E70" i="3"/>
  <c r="E74" i="3"/>
  <c r="E79" i="3"/>
  <c r="E73" i="3"/>
  <c r="E78" i="3"/>
  <c r="E77" i="3"/>
  <c r="E76" i="3"/>
  <c r="E49" i="3" l="1"/>
  <c r="E17" i="3"/>
  <c r="E16" i="3"/>
  <c r="E58" i="3" l="1"/>
  <c r="E20" i="4" l="1"/>
  <c r="E18" i="4" l="1"/>
  <c r="E17" i="4"/>
  <c r="E16" i="4"/>
  <c r="E14" i="4" l="1"/>
  <c r="E13" i="4"/>
  <c r="E11" i="4"/>
  <c r="E10" i="4"/>
  <c r="E9" i="4"/>
  <c r="D85" i="4" l="1"/>
  <c r="E85" i="4" s="1"/>
  <c r="D84" i="4"/>
  <c r="E84" i="4" s="1"/>
  <c r="D82" i="4"/>
  <c r="D81" i="4"/>
  <c r="E81" i="4" s="1"/>
  <c r="E77" i="4"/>
  <c r="E76" i="4"/>
  <c r="D75" i="4"/>
  <c r="E75" i="4" s="1"/>
  <c r="E74" i="4"/>
  <c r="E71" i="4"/>
  <c r="E70" i="4"/>
  <c r="E69" i="4"/>
  <c r="E65" i="4"/>
  <c r="E64" i="4"/>
  <c r="E62" i="4"/>
  <c r="E61" i="4"/>
  <c r="E60" i="4"/>
  <c r="E58" i="4"/>
  <c r="E57" i="4"/>
  <c r="E67" i="4" l="1"/>
  <c r="E78" i="4"/>
  <c r="E88" i="4"/>
  <c r="E82" i="4"/>
  <c r="E83" i="4"/>
  <c r="E89" i="4" l="1"/>
  <c r="E66" i="4"/>
  <c r="E87" i="4"/>
  <c r="E54" i="4" l="1"/>
  <c r="E52" i="4"/>
  <c r="E51" i="4"/>
  <c r="E50" i="4"/>
  <c r="E49" i="4"/>
  <c r="E48" i="4"/>
  <c r="E47" i="4"/>
  <c r="E46" i="4"/>
  <c r="E43" i="4"/>
  <c r="E42" i="4"/>
  <c r="E41" i="4"/>
  <c r="E40" i="4"/>
  <c r="E39" i="4"/>
  <c r="E38" i="4"/>
  <c r="E29" i="4"/>
  <c r="E28" i="4"/>
  <c r="E27" i="4"/>
  <c r="E25" i="4"/>
  <c r="E24" i="4"/>
  <c r="E23" i="4"/>
  <c r="E7" i="4"/>
  <c r="E66" i="3"/>
  <c r="E65" i="3"/>
  <c r="E64" i="3"/>
  <c r="E63" i="3"/>
  <c r="E61" i="3"/>
  <c r="E60" i="3"/>
  <c r="E59" i="3"/>
  <c r="E57" i="3"/>
  <c r="E56" i="3"/>
  <c r="E55" i="3"/>
  <c r="E54" i="3"/>
  <c r="E53" i="3"/>
  <c r="E50" i="3"/>
  <c r="E48" i="3"/>
  <c r="E47" i="3"/>
  <c r="E46" i="3"/>
  <c r="E45" i="3"/>
  <c r="E44" i="3"/>
  <c r="E43" i="3"/>
  <c r="E42" i="3"/>
  <c r="E39" i="3"/>
  <c r="E38" i="3"/>
  <c r="E37" i="3"/>
  <c r="E36" i="3"/>
  <c r="E35" i="3"/>
  <c r="E34" i="3"/>
  <c r="E25" i="3"/>
  <c r="E24" i="3"/>
  <c r="E22" i="3"/>
  <c r="E21" i="3"/>
  <c r="E20" i="3"/>
  <c r="E19" i="3"/>
  <c r="E11" i="3"/>
  <c r="D10" i="3"/>
  <c r="E10" i="3" s="1"/>
  <c r="E9" i="3"/>
  <c r="E7" i="3"/>
  <c r="E23" i="3" l="1"/>
  <c r="E32" i="4"/>
  <c r="E33" i="4"/>
  <c r="E69" i="3"/>
  <c r="E28" i="3"/>
  <c r="E29" i="3"/>
  <c r="E31" i="4"/>
  <c r="E44" i="4"/>
  <c r="E55" i="4"/>
  <c r="E30" i="4"/>
  <c r="E67" i="3"/>
  <c r="E51" i="3"/>
  <c r="E40" i="3"/>
  <c r="E27" i="3"/>
  <c r="E26" i="3"/>
  <c r="E30" i="3" l="1"/>
  <c r="E59" i="4"/>
  <c r="E34" i="4"/>
</calcChain>
</file>

<file path=xl/sharedStrings.xml><?xml version="1.0" encoding="utf-8"?>
<sst xmlns="http://schemas.openxmlformats.org/spreadsheetml/2006/main" count="745" uniqueCount="191">
  <si>
    <t>#</t>
  </si>
  <si>
    <t>სამუშაოების, რესურსების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</si>
  <si>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</si>
  <si>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</si>
  <si>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</si>
  <si>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</si>
  <si>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მანქანა- მექანიზმები</t>
  </si>
  <si>
    <t>ჯამი</t>
  </si>
  <si>
    <t>სულ</t>
  </si>
  <si>
    <t xml:space="preserve">ერთ. ფასი </t>
  </si>
  <si>
    <t>ერთ. ფასი</t>
  </si>
  <si>
    <t>13</t>
  </si>
  <si>
    <t>თავი 1. მოსამზადებელი სამუშაოები</t>
  </si>
  <si>
    <t>ობიექტის აღდგენა და დამაგრება</t>
  </si>
  <si>
    <t>კმ</t>
  </si>
  <si>
    <t>შრომითი დანახარჯები</t>
  </si>
  <si>
    <t>კაც/სთ</t>
  </si>
  <si>
    <t>კ/სთ</t>
  </si>
  <si>
    <t>სხვა მანქანები</t>
  </si>
  <si>
    <t>ლარი</t>
  </si>
  <si>
    <t>ტ</t>
  </si>
  <si>
    <t>მ3</t>
  </si>
  <si>
    <t>მ/სთ</t>
  </si>
  <si>
    <t xml:space="preserve">შრომის დანახარჯები </t>
  </si>
  <si>
    <t>ექსკავატორი 0.5 მ3</t>
  </si>
  <si>
    <t>მან/სთ</t>
  </si>
  <si>
    <t>ღორღი ფრ (0-40 მმ)</t>
  </si>
  <si>
    <t>ჯამი თავი 1</t>
  </si>
  <si>
    <t>ავტოგრეიდერი 108 ცხ. ძ.</t>
  </si>
  <si>
    <t>ლ</t>
  </si>
  <si>
    <t>სამუშაოები ნაყარში</t>
  </si>
  <si>
    <t>შრომის დანახარჯი</t>
  </si>
  <si>
    <t>ბულდოზერი 108 ცხ. ძ.</t>
  </si>
  <si>
    <t>გრუნტის გატანა ნაყარში 3 კმ-ზე</t>
  </si>
  <si>
    <t>სატკეპნი საგზაო, თვითმავალი,პნევმოსვლით    18 ტ</t>
  </si>
  <si>
    <t>სარწყავი მანქანა</t>
  </si>
  <si>
    <t>ქვიშა-ხრეში</t>
  </si>
  <si>
    <t>წყალი</t>
  </si>
  <si>
    <t>ჯამი თავი 2</t>
  </si>
  <si>
    <t>სხვა მასალები</t>
  </si>
  <si>
    <t>მ2</t>
  </si>
  <si>
    <t>საგზაო სატკეპნი 5 ტ</t>
  </si>
  <si>
    <t>იგივე, 10 ტ</t>
  </si>
  <si>
    <t>მანქ/სთ</t>
  </si>
  <si>
    <t>საგზაო სატკეპნი 10 ტ</t>
  </si>
  <si>
    <t>საფუძვლის ქვედა ფენის მოწყობა ქვიშა-ხრეშოვანი ნარევით</t>
  </si>
  <si>
    <t>ჯამი:</t>
  </si>
  <si>
    <t>სულ:</t>
  </si>
  <si>
    <t>დღგ 18%</t>
  </si>
  <si>
    <t>IV კატ. გრუნტის დამუშავება და დატვირთვა ექსკავატორით თვითმცლელებზე</t>
  </si>
  <si>
    <t>kac/sT</t>
  </si>
  <si>
    <t>t</t>
  </si>
  <si>
    <t>manq/sT</t>
  </si>
  <si>
    <t>ღორღის ტრანსპორტირების ღირებულება 40 კმ-ზე</t>
  </si>
  <si>
    <t>ქვიშა-ხრეშის ტრანსპორტირების ღირებულება 40 კმ-ზე</t>
  </si>
  <si>
    <t>საფუძვლის მოწყობა ქვიშა-ღორღის ნარევით (ფრ. 0-40), ჰ-20 სმ</t>
  </si>
  <si>
    <t xml:space="preserve">სატკეპნი საგზაო, თვითმავალი 5 ტ </t>
  </si>
  <si>
    <t>ქვის გამანაწილებელი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</si>
  <si>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</si>
  <si>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თავი 2. საგზაო სამოსის მოწყობა</t>
  </si>
  <si>
    <t>ცემენტო-ბეტონის გამანაწილებელი</t>
  </si>
  <si>
    <t>ცემენტო-ბეტონის საფარის გამომყვანი</t>
  </si>
  <si>
    <t>საფუძვლის მაპროფილებელი</t>
  </si>
  <si>
    <t>აფსკწარმოქმნის მანქანა</t>
  </si>
  <si>
    <t>რელს-ფორმა</t>
  </si>
  <si>
    <t>ბიტუმის ემულსია</t>
  </si>
  <si>
    <t>1000 მ2</t>
  </si>
  <si>
    <t>ტრაქტორი მუხლუხა სვლით, 54 ცხ. ძ.</t>
  </si>
  <si>
    <r>
      <t xml:space="preserve">ბეტონი საგზაო, </t>
    </r>
    <r>
      <rPr>
        <sz val="10"/>
        <rFont val="Sylfaen"/>
        <family val="1"/>
        <charset val="204"/>
      </rPr>
      <t xml:space="preserve">B35  </t>
    </r>
  </si>
  <si>
    <t>ბეტონის ტრანსპორტირება 40-კმ-ზე</t>
  </si>
  <si>
    <t>არმატურის ტრანსპორტირება 135 კმ-ზე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</si>
  <si>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</si>
  <si>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r>
      <t>არმირებული ცემენტო-ბეტონის საფარის მოწყობა (</t>
    </r>
    <r>
      <rPr>
        <b/>
        <sz val="10"/>
        <rFont val="Sylfaen"/>
        <family val="1"/>
        <charset val="204"/>
      </rPr>
      <t>B35</t>
    </r>
    <r>
      <rPr>
        <b/>
        <sz val="10"/>
        <rFont val="AcadNusx"/>
      </rPr>
      <t xml:space="preserve">), სისქით 18 სმ </t>
    </r>
  </si>
  <si>
    <t>ნამტვრევების გატანა ნაყარში 3 კმ-ზე</t>
  </si>
  <si>
    <t>ავტოგრეიდერი საშუალო ტიპის 79კვტ</t>
  </si>
  <si>
    <r>
      <t>m</t>
    </r>
    <r>
      <rPr>
        <b/>
        <vertAlign val="superscript"/>
        <sz val="11"/>
        <rFont val="Arachveulebrivi Thin"/>
        <family val="2"/>
      </rPr>
      <t>3</t>
    </r>
  </si>
  <si>
    <t>დაზიანებული ა/ბეტონის საფარის მოხსნა მექანიზმებით  და დატვირთვა ა/თვითმცლელებზე.</t>
  </si>
  <si>
    <t>სანგრევი ჩაქუჩები</t>
  </si>
  <si>
    <t>საფუძვლის მოწყობა ქვიშა-ღორღის ნარევით (ფრ. 0-40), ჰ-6 სმ</t>
  </si>
  <si>
    <t>საფუძვლის ზედა ფენის მოწყობა ქვიშით 20% ცემენტის დანამატით სისქით 10 სმ</t>
  </si>
  <si>
    <t>ავტოგრეიდერი 108 ცხ.ძ</t>
  </si>
  <si>
    <t>მოსარწყავ-მოსახეხი მანქანა</t>
  </si>
  <si>
    <t>ქვიშა</t>
  </si>
  <si>
    <t>სხვა მასალა</t>
  </si>
  <si>
    <t>ყალიბის ფარი</t>
  </si>
  <si>
    <t>ელექტროდები</t>
  </si>
  <si>
    <t xml:space="preserve">არმატურა ა-III </t>
  </si>
  <si>
    <t>არმატურა ა-I</t>
  </si>
  <si>
    <t xml:space="preserve"> მ3 </t>
  </si>
  <si>
    <t>კგ</t>
  </si>
  <si>
    <t xml:space="preserve"> ლ </t>
  </si>
  <si>
    <t>საფარის მოკირწყვლა ქვაფენილით სისქით 15 სმ</t>
  </si>
  <si>
    <t>ღორღი 10-20მმ</t>
  </si>
  <si>
    <t>ღორღი 5-10მმ</t>
  </si>
  <si>
    <t>კაც.სთ</t>
  </si>
  <si>
    <t>ქვიშა-ცემენტის 20% ნარევი</t>
  </si>
  <si>
    <t>ფიცარი 40მმ Iiხ</t>
  </si>
  <si>
    <t>ცემენტი</t>
  </si>
  <si>
    <t>საგზაო სატკეპნი 18 ტ</t>
  </si>
  <si>
    <t>ქვიშის ტრანსპორტირების ღირებულება 40 კმ-ზე</t>
  </si>
  <si>
    <t>ბეტონის ტრანსპორტირების ღირებულება 40 კმ-ზე</t>
  </si>
  <si>
    <t>ქვაფენილის ტრანსპორტირება 135 კმ-ზე</t>
  </si>
  <si>
    <t>ცემენტის ტრანსპორტირება 135 კმ-ზე</t>
  </si>
  <si>
    <t xml:space="preserve"> ქ.სიღნაღში სარაჯიშვილის და ფიროსმანის დამაკავშირებელი ქუჩის რეაბილიტაცია</t>
  </si>
  <si>
    <t xml:space="preserve"> ქალაქ სიღნაღში ფიროსმანის ქუჩის #60 თან ჩიხის რეაბილიტაცია</t>
  </si>
  <si>
    <t xml:space="preserve"> ქალაქ სიღნაღში ფიროსმანის ქუჩის #28-თან ჩიხის რეაბილიტაცია</t>
  </si>
  <si>
    <t>დაზიანებული საფარის მოხსნა მექანიზმებით  და დატვირთვა ა/თვითმცლელებზე.</t>
  </si>
  <si>
    <t>ავტოგრეიდერი საშუალო ტიპის (108 ცხ.ძ)</t>
  </si>
  <si>
    <t>დატვირთვა ხელით</t>
  </si>
  <si>
    <t>დაშლილი ნამტვრევების გატანა ნაყარში 3 კმ-ზე</t>
  </si>
  <si>
    <t>N</t>
  </si>
  <si>
    <t>ქუჩის დასახელება</t>
  </si>
  <si>
    <t>ფიროსმანის N28</t>
  </si>
  <si>
    <t>სარაჯიშვილი-ფიროსმანი</t>
  </si>
  <si>
    <t>სიღნაღის ქუჩების ჯამური ღირებულება</t>
  </si>
  <si>
    <t>ცემენტის  ტრანსპორტირება 135 კმ-ზე</t>
  </si>
  <si>
    <t>ამწე  5 ტნ</t>
  </si>
  <si>
    <t>3</t>
  </si>
  <si>
    <t>არსებული საფარის დაშლა ხელით</t>
  </si>
  <si>
    <t>მ</t>
  </si>
  <si>
    <t>4</t>
  </si>
  <si>
    <t>დაშლილი საფარის დატვირთვა ხელით</t>
  </si>
  <si>
    <t>ტნ</t>
  </si>
  <si>
    <t>არმატურა А3 კლ. დიამ. 8 მმ</t>
  </si>
  <si>
    <t>არმატურის ბადის მოწყობა, А3 კლ. დიამ. 8 მმ, ბიჯი 20*20 სმ</t>
  </si>
  <si>
    <t>100 მ</t>
  </si>
  <si>
    <t xml:space="preserve">სხვა მანქანები </t>
  </si>
  <si>
    <t xml:space="preserve">ნაკერის შემავსებელი  </t>
  </si>
  <si>
    <t>ქვიშა სამშენებლო 0-5 მმ</t>
  </si>
  <si>
    <t xml:space="preserve">ბიტუმის ემულსია  </t>
  </si>
  <si>
    <t>ბიტუმის მასტიკა</t>
  </si>
  <si>
    <t>დისპერსიული მასალა (პარაფინი ან ანალოგი) 2-ჯერ წასმით</t>
  </si>
  <si>
    <t>არმატურა  დ 18 მმ  ა-3</t>
  </si>
  <si>
    <t xml:space="preserve">ნაკერების შევსება  </t>
  </si>
  <si>
    <t>100მ2</t>
  </si>
  <si>
    <t>არსებული ა.ბ საფარის დაშლა ხელით სანგრევი ჩაქუჩებით და ტრანსპორტირება ნაყარში 3 კმ-ზე</t>
  </si>
  <si>
    <t>შემასწორებელი   ფენის მოწყობა ქვიშა-ხრეშოვანი ნარევით</t>
  </si>
  <si>
    <t>ქვიშა-ხრეში    0-70 ფრ</t>
  </si>
  <si>
    <t>ღორღი ფრ (0-20 მმ)</t>
  </si>
  <si>
    <t>ბაზალტის ძელაკი  10*20*10</t>
  </si>
  <si>
    <t>პრ</t>
  </si>
  <si>
    <t>ფიროსმანის N60</t>
  </si>
  <si>
    <r>
      <t>m</t>
    </r>
    <r>
      <rPr>
        <b/>
        <vertAlign val="superscript"/>
        <sz val="9"/>
        <rFont val="Arachveulebrivi Thin"/>
        <family val="2"/>
      </rPr>
      <t>3</t>
    </r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</si>
  <si>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</si>
  <si>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</si>
  <si>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არმირებული ცემენტო-ბეტონის საფარის მოწყობა (</t>
    </r>
    <r>
      <rPr>
        <b/>
        <sz val="9"/>
        <rFont val="Sylfaen"/>
        <family val="1"/>
        <charset val="204"/>
      </rPr>
      <t>B35</t>
    </r>
    <r>
      <rPr>
        <b/>
        <sz val="9"/>
        <rFont val="AcadNusx"/>
      </rPr>
      <t xml:space="preserve">), სისქით 18 სმ </t>
    </r>
  </si>
  <si>
    <r>
      <t xml:space="preserve">ბეტონი საგზაო, </t>
    </r>
    <r>
      <rPr>
        <sz val="9"/>
        <rFont val="Sylfaen"/>
        <family val="1"/>
        <charset val="204"/>
      </rPr>
      <t xml:space="preserve">B35  </t>
    </r>
  </si>
  <si>
    <t>თანხა-ლარი</t>
  </si>
  <si>
    <t xml:space="preserve">ერთ. </t>
  </si>
  <si>
    <t xml:space="preserve">ზედნადები ხარჯები </t>
  </si>
  <si>
    <t>გეგმიური დაგროვება</t>
  </si>
  <si>
    <t xml:space="preserve">გაუთვალისწინებელი ხარჯი </t>
  </si>
  <si>
    <t xml:space="preserve">დღგ </t>
  </si>
  <si>
    <r>
      <t>m</t>
    </r>
    <r>
      <rPr>
        <b/>
        <vertAlign val="superscript"/>
        <sz val="9"/>
        <rFont val="AcadNusx"/>
      </rPr>
      <t>3</t>
    </r>
  </si>
  <si>
    <r>
      <t xml:space="preserve">გრძივი და განივი სარტყელის მოწყობა ბეტონით </t>
    </r>
    <r>
      <rPr>
        <b/>
        <sz val="9"/>
        <rFont val="Sylfaen"/>
        <family val="1"/>
        <charset val="204"/>
      </rPr>
      <t>B35 F200 W6</t>
    </r>
  </si>
  <si>
    <r>
      <t>ბეტონი</t>
    </r>
    <r>
      <rPr>
        <sz val="9"/>
        <rFont val="Sylfaen"/>
        <family val="1"/>
        <charset val="204"/>
      </rPr>
      <t xml:space="preserve"> B35</t>
    </r>
  </si>
  <si>
    <t>ერთ.</t>
  </si>
  <si>
    <t xml:space="preserve">ზედნადები ხარჯები  </t>
  </si>
  <si>
    <t xml:space="preserve">გეგმიური დაგროვება </t>
  </si>
  <si>
    <t xml:space="preserve"> ქ. სიღნაღში ქეთევან დედოფლის ქუჩის რეაბილიტაცია</t>
  </si>
  <si>
    <t>დაზიანებული ქვაფენილის  მოხსნა მექანიზმებით  და დატვირთვა ა/თვითმცლელებზე.</t>
  </si>
  <si>
    <t>არსებული საფარის დაშლა სანგრევი ჩაქუჩებით და ტრანსპორტირება ნაყარში 3 კმ-ზე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</si>
  <si>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</si>
  <si>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საკომუნიკაციო ჭების ხუფის მოყვანა სათანადო ნიშნულზე</t>
  </si>
  <si>
    <t>ა) არსებული ხუფის დემონტაჟი ადგილზე დასაწყობებით შემდგომი გამოყენებისთვის</t>
  </si>
  <si>
    <t>ც</t>
  </si>
  <si>
    <t>შრომის დანახარჯი  1,54*0,5</t>
  </si>
  <si>
    <t>სხვა მანქანები  0,09*0,5</t>
  </si>
  <si>
    <t>lari</t>
  </si>
  <si>
    <t>ბ) არსებული ხუფის დემონტაჟი თვითმცლელებზე დატვირთვით</t>
  </si>
  <si>
    <t>დემონტირებული ხუფის, გატანა ნაყარში 3 კმ-ზე</t>
  </si>
  <si>
    <t>ჭის ტანის ბეტონის დაშლა სანგრევი ჩაქუჩებით</t>
  </si>
  <si>
    <t>დ) დაშლილი ბეტონის ნაწილების დატვირთვა თვითმცლელებზე, გატანა ნაყარში 3 კმ-ზე</t>
  </si>
  <si>
    <r>
      <t>ჭების ტანის მოყვანა სათანადო ნიშნულამდე,  მონოლითური ბეტონი</t>
    </r>
    <r>
      <rPr>
        <b/>
        <sz val="9"/>
        <rFont val="Sylfaen"/>
        <family val="1"/>
        <charset val="204"/>
      </rPr>
      <t xml:space="preserve"> B25, F200, W6 </t>
    </r>
  </si>
  <si>
    <r>
      <t xml:space="preserve">ბეტონი </t>
    </r>
    <r>
      <rPr>
        <sz val="9"/>
        <rFont val="Sylfaen"/>
        <family val="1"/>
        <charset val="204"/>
      </rPr>
      <t xml:space="preserve">B25, F200, W6 </t>
    </r>
  </si>
  <si>
    <t>ფარი ყალიბის</t>
  </si>
  <si>
    <r>
      <t>m</t>
    </r>
    <r>
      <rPr>
        <vertAlign val="superscript"/>
        <sz val="9"/>
        <rFont val="AcadNusx"/>
      </rPr>
      <t>2</t>
    </r>
  </si>
  <si>
    <t>დახერხ. მას. III ხარ. 40-60 მმ</t>
  </si>
  <si>
    <t>ჭანჭიკები</t>
  </si>
  <si>
    <t>ძელები IV ხარ. 40-60 მმ</t>
  </si>
  <si>
    <t>ბეტონის ტრანსპორტირება 40 კმ-ზე</t>
  </si>
  <si>
    <t>ვ) დემონტირებული ხუფების ხელახლა მონტაჟი</t>
  </si>
  <si>
    <t>ცემენტის ხსნარი მ-150</t>
  </si>
  <si>
    <t>ახალი სახურავის მოწყობა რ/ბ ჩარჩო-ხუფით</t>
  </si>
  <si>
    <t>რ/ბ ჩარჩო-ხუფი</t>
  </si>
  <si>
    <t>საფუძვლის ფენის მოწყობა ქვიშით 5% ცემენტის დანამატით სისქით 20 სმ</t>
  </si>
  <si>
    <t>საფარის მოწყობა გრანიტის ქვისგან ზომით 24X12X12 სმ</t>
  </si>
  <si>
    <r>
      <t>გრანიტის ძელაკი</t>
    </r>
    <r>
      <rPr>
        <b/>
        <sz val="9"/>
        <rFont val="AcadNusx"/>
      </rPr>
      <t xml:space="preserve"> </t>
    </r>
    <r>
      <rPr>
        <sz val="9"/>
        <rFont val="AcadNusx"/>
      </rPr>
      <t>24X12X12</t>
    </r>
  </si>
  <si>
    <t>ქვიშის  ტრანსპორტირების ღირებულება 40 კმ-ზე</t>
  </si>
  <si>
    <t>ზედნადები ხარჯები</t>
  </si>
  <si>
    <t>ქეთევან წამებულის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</si>
</sst>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₾_-;\-* #,##0.00\ _₾_-;_-* &quot;-&quot;??\ _₾_-;_-@_-"/>
    <numFmt numFmtId="164" formatCode="_-* #,##0.00\ _₽_-;\-* #,##0.00\ _₽_-;_-* &quot;-&quot;??\ _₽_-;_-@_-"/>
    <numFmt numFmtId="165" formatCode="0.000"/>
    <numFmt numFmtId="166" formatCode="0.0000"/>
    <numFmt numFmtId="167" formatCode="#,##0.000"/>
    <numFmt numFmtId="168" formatCode="0.00000"/>
    <numFmt numFmtId="169" formatCode="0;[Red]0"/>
    <numFmt numFmtId="170" formatCode="#,##0.0"/>
    <numFmt numFmtId="171" formatCode="#,##0.0000"/>
    <numFmt numFmtId="172" formatCode="_-* #,##0.000\ _₽_-;\-* #,##0.000\ _₽_-;_-* &quot;-&quot;???\ _₽_-;_-@_-"/>
    <numFmt numFmtId="173" formatCode="_-* #,##0.00000\ _₽_-;\-* #,##0.00000\ _₽_-;_-* &quot;-&quot;?????\ _₽_-;_-@_-"/>
    <numFmt numFmtId="174" formatCode="_-* #,##0.0000\ _₽_-;\-* #,##0.0000\ _₽_-;_-* &quot;-&quot;????\ _₽_-;_-@_-"/>
    <numFmt numFmtId="175" formatCode="_(* #,##0.00_);_(* \(#,##0.00\);_(* &quot;-&quot;???_);_(@_)"/>
    <numFmt numFmtId="176" formatCode="_-* #,##0.000\ _₽_-;\-* #,##0.000\ _₽_-;_-* &quot;-&quot;??\ _₽_-;_-@_-"/>
    <numFmt numFmtId="177" formatCode="_-* #,##0.0000\ _₽_-;\-* #,##0.0000\ _₽_-;_-* &quot;-&quot;??\ _₽_-;_-@_-"/>
    <numFmt numFmtId="178" formatCode="_-* #,##0.00000\ _₽_-;\-* #,##0.00000\ _₽_-;_-* &quot;-&quot;??\ _₽_-;_-@_-"/>
    <numFmt numFmtId="179" formatCode="_-* #,##0.00000\ _₽_-;\-* #,##0.00000\ _₽_-;_-* &quot;-&quot;????\ _₽_-;_-@_-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1"/>
      <name val="AcadNusx"/>
    </font>
    <font>
      <sz val="10"/>
      <name val="AcadNusx"/>
    </font>
    <font>
      <b/>
      <sz val="10"/>
      <name val="AcadNusx"/>
    </font>
    <font>
      <b/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trike/>
      <sz val="10"/>
      <name val="Sylfae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Grigolia"/>
    </font>
    <font>
      <sz val="10"/>
      <color rgb="FFFF0000"/>
      <name val="Arial"/>
      <family val="2"/>
      <charset val="204"/>
    </font>
    <font>
      <b/>
      <sz val="10"/>
      <color rgb="FFFF0000"/>
      <name val="AcadNusx"/>
    </font>
    <font>
      <sz val="11"/>
      <name val="Calibri"/>
      <family val="2"/>
      <scheme val="minor"/>
    </font>
    <font>
      <sz val="9"/>
      <name val="AcadNusx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11"/>
      <name val="Arachveulebrivi Thin"/>
      <family val="2"/>
    </font>
    <font>
      <sz val="11"/>
      <color indexed="10"/>
      <name val="Arachveulebrivi Thin"/>
      <family val="2"/>
    </font>
    <font>
      <b/>
      <sz val="11"/>
      <name val="Arachveulebrivi Thin"/>
      <family val="2"/>
    </font>
    <font>
      <b/>
      <sz val="11"/>
      <color indexed="10"/>
      <name val="Arachveulebrivi Thin"/>
      <family val="2"/>
    </font>
    <font>
      <b/>
      <vertAlign val="superscript"/>
      <sz val="11"/>
      <name val="Arachveulebrivi Thin"/>
      <family val="2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cadNusx"/>
    </font>
    <font>
      <b/>
      <sz val="9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trike/>
      <sz val="9"/>
      <name val="Sylfaen"/>
      <family val="1"/>
      <charset val="204"/>
    </font>
    <font>
      <b/>
      <sz val="9"/>
      <name val="Arachveulebrivi Thin"/>
      <family val="2"/>
    </font>
    <font>
      <b/>
      <vertAlign val="superscript"/>
      <sz val="9"/>
      <name val="Arachveulebrivi Thin"/>
      <family val="2"/>
    </font>
    <font>
      <sz val="9"/>
      <name val="Arachveulebrivi Thin"/>
      <family val="2"/>
    </font>
    <font>
      <b/>
      <sz val="9"/>
      <name val="Arial"/>
      <family val="2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9"/>
      <name val="Grigolia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vertAlign val="superscript"/>
      <sz val="9"/>
      <name val="AcadNusx"/>
    </font>
    <font>
      <b/>
      <sz val="10"/>
      <name val="Sylfaen"/>
      <family val="1"/>
    </font>
    <font>
      <b/>
      <sz val="9"/>
      <color rgb="FFFF0000"/>
      <name val="AcadNusx"/>
    </font>
    <font>
      <vertAlign val="superscript"/>
      <sz val="9"/>
      <name val="AcadNusx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Sylfae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164" fontId="18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7" fillId="0" borderId="0"/>
  </cellStyleXfs>
  <cellXfs count="45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7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2" fontId="7" fillId="0" borderId="0" xfId="0" applyNumberFormat="1" applyFont="1" applyAlignment="1">
      <alignment vertical="center"/>
    </xf>
    <xf numFmtId="0" fontId="10" fillId="0" borderId="0" xfId="0" applyFont="1"/>
    <xf numFmtId="0" fontId="17" fillId="0" borderId="0" xfId="0" applyFont="1"/>
    <xf numFmtId="0" fontId="24" fillId="0" borderId="0" xfId="0" applyFont="1"/>
    <xf numFmtId="0" fontId="22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/>
    <xf numFmtId="0" fontId="10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24" fillId="6" borderId="0" xfId="0" applyFont="1" applyFill="1"/>
    <xf numFmtId="0" fontId="22" fillId="6" borderId="0" xfId="0" applyFont="1" applyFill="1"/>
    <xf numFmtId="0" fontId="13" fillId="6" borderId="0" xfId="0" applyFont="1" applyFill="1"/>
    <xf numFmtId="0" fontId="5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/>
    <xf numFmtId="0" fontId="13" fillId="7" borderId="0" xfId="0" applyFont="1" applyFill="1"/>
    <xf numFmtId="0" fontId="0" fillId="4" borderId="0" xfId="0" applyFill="1"/>
    <xf numFmtId="0" fontId="8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1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vertical="center" wrapText="1"/>
    </xf>
    <xf numFmtId="164" fontId="8" fillId="0" borderId="2" xfId="2" applyFont="1" applyFill="1" applyBorder="1" applyAlignment="1">
      <alignment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0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" fontId="1" fillId="0" borderId="2" xfId="4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76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0" fontId="28" fillId="0" borderId="0" xfId="0" applyFont="1"/>
    <xf numFmtId="0" fontId="29" fillId="0" borderId="0" xfId="0" applyFont="1"/>
    <xf numFmtId="0" fontId="34" fillId="0" borderId="2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top"/>
    </xf>
    <xf numFmtId="49" fontId="34" fillId="2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/>
    </xf>
    <xf numFmtId="167" fontId="36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0" fontId="38" fillId="0" borderId="2" xfId="3" applyFont="1" applyFill="1" applyBorder="1" applyAlignment="1">
      <alignment horizontal="center" vertical="center"/>
    </xf>
    <xf numFmtId="167" fontId="36" fillId="0" borderId="2" xfId="0" applyNumberFormat="1" applyFont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71" fontId="35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2" fontId="36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2" fontId="35" fillId="0" borderId="2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2" fontId="36" fillId="0" borderId="2" xfId="1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65" fontId="35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/>
    <xf numFmtId="0" fontId="35" fillId="0" borderId="2" xfId="0" applyFont="1" applyBorder="1"/>
    <xf numFmtId="2" fontId="32" fillId="0" borderId="2" xfId="0" applyNumberFormat="1" applyFont="1" applyFill="1" applyBorder="1" applyAlignment="1">
      <alignment horizontal="center" vertical="center"/>
    </xf>
    <xf numFmtId="2" fontId="31" fillId="0" borderId="2" xfId="1" applyNumberFormat="1" applyFont="1" applyFill="1" applyBorder="1" applyAlignment="1">
      <alignment horizontal="center" vertical="center"/>
    </xf>
    <xf numFmtId="2" fontId="32" fillId="0" borderId="2" xfId="1" applyNumberFormat="1" applyFont="1" applyFill="1" applyBorder="1" applyAlignment="1">
      <alignment horizontal="center" vertical="center" wrapText="1"/>
    </xf>
    <xf numFmtId="4" fontId="35" fillId="0" borderId="2" xfId="1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/>
    </xf>
    <xf numFmtId="166" fontId="35" fillId="0" borderId="2" xfId="1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164" fontId="36" fillId="0" borderId="2" xfId="2" applyFont="1" applyFill="1" applyBorder="1" applyAlignment="1">
      <alignment horizontal="center" vertical="center"/>
    </xf>
    <xf numFmtId="164" fontId="36" fillId="0" borderId="2" xfId="2" applyFont="1" applyFill="1" applyBorder="1" applyAlignment="1">
      <alignment vertical="center" wrapText="1"/>
    </xf>
    <xf numFmtId="164" fontId="36" fillId="0" borderId="2" xfId="2" applyFont="1" applyFill="1" applyBorder="1" applyAlignment="1">
      <alignment vertical="center"/>
    </xf>
    <xf numFmtId="164" fontId="36" fillId="0" borderId="2" xfId="2" applyFont="1" applyBorder="1" applyAlignment="1">
      <alignment vertical="center" wrapText="1"/>
    </xf>
    <xf numFmtId="164" fontId="35" fillId="0" borderId="2" xfId="2" applyFont="1" applyFill="1" applyBorder="1" applyAlignment="1">
      <alignment horizontal="center" vertical="center"/>
    </xf>
    <xf numFmtId="176" fontId="35" fillId="0" borderId="2" xfId="2" applyNumberFormat="1" applyFont="1" applyFill="1" applyBorder="1" applyAlignment="1">
      <alignment vertical="center"/>
    </xf>
    <xf numFmtId="164" fontId="35" fillId="0" borderId="2" xfId="2" applyFont="1" applyFill="1" applyBorder="1" applyAlignment="1">
      <alignment vertical="center"/>
    </xf>
    <xf numFmtId="164" fontId="35" fillId="4" borderId="2" xfId="2" applyFont="1" applyFill="1" applyBorder="1" applyAlignment="1">
      <alignment vertical="center"/>
    </xf>
    <xf numFmtId="164" fontId="35" fillId="0" borderId="2" xfId="2" applyFont="1" applyBorder="1" applyAlignment="1">
      <alignment vertical="center" wrapText="1"/>
    </xf>
    <xf numFmtId="178" fontId="35" fillId="0" borderId="2" xfId="2" applyNumberFormat="1" applyFont="1" applyFill="1" applyBorder="1" applyAlignment="1">
      <alignment vertical="center"/>
    </xf>
    <xf numFmtId="177" fontId="35" fillId="0" borderId="2" xfId="2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166" fontId="36" fillId="0" borderId="2" xfId="1" applyNumberFormat="1" applyFont="1" applyFill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2" xfId="1" applyNumberFormat="1" applyFont="1" applyFill="1" applyBorder="1" applyAlignment="1">
      <alignment horizontal="center" vertical="center"/>
    </xf>
    <xf numFmtId="165" fontId="35" fillId="0" borderId="2" xfId="1" applyNumberFormat="1" applyFont="1" applyFill="1" applyBorder="1" applyAlignment="1">
      <alignment horizontal="center" vertical="center"/>
    </xf>
    <xf numFmtId="165" fontId="36" fillId="0" borderId="2" xfId="1" applyNumberFormat="1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70" fontId="41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167" fontId="30" fillId="0" borderId="2" xfId="0" applyNumberFormat="1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4" fontId="30" fillId="0" borderId="2" xfId="4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wrapText="1"/>
    </xf>
    <xf numFmtId="4" fontId="36" fillId="0" borderId="2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31" fillId="0" borderId="0" xfId="0" applyFont="1" applyFill="1" applyAlignment="1">
      <alignment vertical="top" wrapText="1"/>
    </xf>
    <xf numFmtId="2" fontId="31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49" fontId="31" fillId="0" borderId="0" xfId="0" applyNumberFormat="1" applyFont="1" applyAlignment="1">
      <alignment horizontal="center" vertical="center" wrapText="1"/>
    </xf>
    <xf numFmtId="49" fontId="44" fillId="0" borderId="0" xfId="0" applyNumberFormat="1" applyFont="1" applyAlignment="1">
      <alignment vertical="center" wrapText="1"/>
    </xf>
    <xf numFmtId="2" fontId="16" fillId="0" borderId="0" xfId="0" applyNumberFormat="1" applyFont="1" applyAlignment="1">
      <alignment horizontal="center"/>
    </xf>
    <xf numFmtId="0" fontId="48" fillId="0" borderId="2" xfId="0" applyFont="1" applyBorder="1" applyAlignment="1">
      <alignment horizontal="center"/>
    </xf>
    <xf numFmtId="0" fontId="47" fillId="5" borderId="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2" xfId="4" applyNumberFormat="1" applyFont="1" applyFill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9" fontId="1" fillId="0" borderId="2" xfId="0" applyNumberFormat="1" applyFont="1" applyFill="1" applyBorder="1" applyAlignment="1">
      <alignment horizontal="center" vertical="center"/>
    </xf>
    <xf numFmtId="4" fontId="45" fillId="0" borderId="2" xfId="0" applyNumberFormat="1" applyFont="1" applyBorder="1" applyAlignment="1">
      <alignment horizontal="center" vertical="center"/>
    </xf>
    <xf numFmtId="4" fontId="46" fillId="6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36" fillId="0" borderId="2" xfId="0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2" fontId="36" fillId="0" borderId="2" xfId="1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166" fontId="35" fillId="0" borderId="2" xfId="0" applyNumberFormat="1" applyFont="1" applyBorder="1" applyAlignment="1">
      <alignment horizontal="center" vertical="center"/>
    </xf>
    <xf numFmtId="168" fontId="35" fillId="0" borderId="2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 wrapText="1"/>
    </xf>
    <xf numFmtId="2" fontId="31" fillId="0" borderId="2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/>
    </xf>
    <xf numFmtId="166" fontId="35" fillId="0" borderId="2" xfId="1" applyNumberFormat="1" applyFont="1" applyBorder="1" applyAlignment="1">
      <alignment horizontal="center" vertical="center"/>
    </xf>
    <xf numFmtId="2" fontId="34" fillId="0" borderId="2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71" fontId="35" fillId="0" borderId="2" xfId="0" applyNumberFormat="1" applyFont="1" applyBorder="1" applyAlignment="1">
      <alignment horizontal="center" vertical="center"/>
    </xf>
    <xf numFmtId="165" fontId="35" fillId="0" borderId="2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2" fontId="31" fillId="0" borderId="2" xfId="1" applyNumberFormat="1" applyFont="1" applyBorder="1" applyAlignment="1">
      <alignment horizontal="center" vertical="center"/>
    </xf>
    <xf numFmtId="1" fontId="36" fillId="0" borderId="2" xfId="1" applyNumberFormat="1" applyFont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2" fontId="36" fillId="4" borderId="2" xfId="0" applyNumberFormat="1" applyFont="1" applyFill="1" applyBorder="1" applyAlignment="1">
      <alignment horizontal="center" vertical="center" wrapText="1"/>
    </xf>
    <xf numFmtId="164" fontId="36" fillId="0" borderId="2" xfId="2" applyFont="1" applyBorder="1" applyAlignment="1">
      <alignment horizontal="center" vertical="center"/>
    </xf>
    <xf numFmtId="164" fontId="36" fillId="0" borderId="2" xfId="2" applyFont="1" applyBorder="1" applyAlignment="1">
      <alignment horizontal="center" vertical="center" wrapText="1"/>
    </xf>
    <xf numFmtId="164" fontId="36" fillId="4" borderId="2" xfId="2" applyFont="1" applyFill="1" applyBorder="1" applyAlignment="1">
      <alignment vertical="center"/>
    </xf>
    <xf numFmtId="0" fontId="35" fillId="4" borderId="2" xfId="0" applyFont="1" applyFill="1" applyBorder="1" applyAlignment="1">
      <alignment horizontal="center" vertical="center"/>
    </xf>
    <xf numFmtId="2" fontId="35" fillId="4" borderId="2" xfId="0" applyNumberFormat="1" applyFont="1" applyFill="1" applyBorder="1" applyAlignment="1">
      <alignment horizontal="center" vertical="center" wrapText="1"/>
    </xf>
    <xf numFmtId="164" fontId="35" fillId="4" borderId="2" xfId="2" applyFont="1" applyFill="1" applyBorder="1" applyAlignment="1">
      <alignment horizontal="center" vertical="center"/>
    </xf>
    <xf numFmtId="172" fontId="35" fillId="4" borderId="2" xfId="2" applyNumberFormat="1" applyFont="1" applyFill="1" applyBorder="1" applyAlignment="1">
      <alignment horizontal="center" vertical="center"/>
    </xf>
    <xf numFmtId="173" fontId="35" fillId="4" borderId="2" xfId="2" applyNumberFormat="1" applyFont="1" applyFill="1" applyBorder="1" applyAlignment="1">
      <alignment horizontal="center" vertical="center"/>
    </xf>
    <xf numFmtId="174" fontId="35" fillId="4" borderId="2" xfId="2" applyNumberFormat="1" applyFont="1" applyFill="1" applyBorder="1" applyAlignment="1">
      <alignment horizontal="center" vertical="center"/>
    </xf>
    <xf numFmtId="169" fontId="16" fillId="0" borderId="2" xfId="0" applyNumberFormat="1" applyFont="1" applyBorder="1" applyAlignment="1">
      <alignment horizontal="center" vertical="center" wrapText="1"/>
    </xf>
    <xf numFmtId="49" fontId="35" fillId="4" borderId="5" xfId="0" applyNumberFormat="1" applyFont="1" applyFill="1" applyBorder="1" applyAlignment="1">
      <alignment horizontal="center" vertical="center" wrapText="1"/>
    </xf>
    <xf numFmtId="164" fontId="35" fillId="0" borderId="2" xfId="2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4" fontId="35" fillId="0" borderId="2" xfId="2" applyNumberFormat="1" applyFont="1" applyBorder="1" applyAlignment="1">
      <alignment horizontal="center" vertical="center"/>
    </xf>
    <xf numFmtId="169" fontId="16" fillId="0" borderId="2" xfId="0" applyNumberFormat="1" applyFont="1" applyBorder="1" applyAlignment="1">
      <alignment horizontal="center" vertical="center"/>
    </xf>
    <xf numFmtId="179" fontId="35" fillId="0" borderId="2" xfId="2" applyNumberFormat="1" applyFont="1" applyBorder="1" applyAlignment="1">
      <alignment horizontal="center" vertical="center"/>
    </xf>
    <xf numFmtId="174" fontId="35" fillId="0" borderId="2" xfId="2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2" xfId="1" applyNumberFormat="1" applyFont="1" applyBorder="1" applyAlignment="1">
      <alignment horizontal="center" vertical="center"/>
    </xf>
    <xf numFmtId="164" fontId="36" fillId="0" borderId="2" xfId="2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175" fontId="16" fillId="0" borderId="2" xfId="0" applyNumberFormat="1" applyFont="1" applyBorder="1" applyAlignment="1">
      <alignment horizontal="center" vertical="center"/>
    </xf>
    <xf numFmtId="174" fontId="36" fillId="0" borderId="2" xfId="2" applyNumberFormat="1" applyFont="1" applyBorder="1" applyAlignment="1">
      <alignment horizontal="center" vertical="center"/>
    </xf>
    <xf numFmtId="164" fontId="35" fillId="0" borderId="2" xfId="2" applyFont="1" applyBorder="1" applyAlignment="1">
      <alignment horizontal="left" vertical="center" wrapText="1"/>
    </xf>
    <xf numFmtId="0" fontId="16" fillId="0" borderId="2" xfId="0" applyFont="1" applyBorder="1"/>
    <xf numFmtId="0" fontId="36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0" fontId="31" fillId="0" borderId="0" xfId="0" applyFont="1" applyAlignment="1">
      <alignment vertical="top" wrapText="1"/>
    </xf>
    <xf numFmtId="2" fontId="31" fillId="0" borderId="0" xfId="0" applyNumberFormat="1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9" fontId="30" fillId="0" borderId="2" xfId="0" applyNumberFormat="1" applyFont="1" applyBorder="1" applyAlignment="1">
      <alignment horizontal="center" vertical="center"/>
    </xf>
    <xf numFmtId="2" fontId="4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2" fontId="31" fillId="0" borderId="2" xfId="1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0" fillId="0" borderId="2" xfId="4" applyNumberFormat="1" applyFont="1" applyFill="1" applyBorder="1" applyAlignment="1">
      <alignment horizontal="center" vertical="center" wrapText="1"/>
    </xf>
    <xf numFmtId="0" fontId="30" fillId="0" borderId="2" xfId="5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43" fontId="5" fillId="0" borderId="2" xfId="0" applyNumberFormat="1" applyFont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43" fontId="7" fillId="0" borderId="2" xfId="0" applyNumberFormat="1" applyFont="1" applyBorder="1" applyAlignment="1">
      <alignment horizontal="center" vertical="center"/>
    </xf>
    <xf numFmtId="43" fontId="8" fillId="0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43" fontId="7" fillId="0" borderId="2" xfId="0" applyNumberFormat="1" applyFont="1" applyFill="1" applyBorder="1" applyAlignment="1">
      <alignment vertical="center"/>
    </xf>
    <xf numFmtId="43" fontId="7" fillId="0" borderId="2" xfId="0" applyNumberFormat="1" applyFont="1" applyBorder="1"/>
    <xf numFmtId="43" fontId="50" fillId="8" borderId="2" xfId="0" applyNumberFormat="1" applyFont="1" applyFill="1" applyBorder="1" applyAlignment="1">
      <alignment horizontal="center" vertical="center"/>
    </xf>
    <xf numFmtId="43" fontId="8" fillId="0" borderId="2" xfId="2" applyNumberFormat="1" applyFont="1" applyFill="1" applyBorder="1" applyAlignment="1">
      <alignment vertical="center" wrapText="1"/>
    </xf>
    <xf numFmtId="43" fontId="8" fillId="0" borderId="2" xfId="2" applyNumberFormat="1" applyFont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43" fontId="7" fillId="0" borderId="2" xfId="2" applyNumberFormat="1" applyFont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/>
    </xf>
    <xf numFmtId="43" fontId="10" fillId="0" borderId="2" xfId="0" applyNumberFormat="1" applyFont="1" applyFill="1" applyBorder="1" applyAlignment="1">
      <alignment horizontal="center" vertical="center"/>
    </xf>
    <xf numFmtId="43" fontId="10" fillId="4" borderId="2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43" fontId="1" fillId="4" borderId="2" xfId="0" applyNumberFormat="1" applyFont="1" applyFill="1" applyBorder="1" applyAlignment="1">
      <alignment horizontal="center" vertical="center"/>
    </xf>
    <xf numFmtId="43" fontId="8" fillId="3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Fill="1" applyBorder="1" applyAlignment="1">
      <alignment horizontal="center"/>
    </xf>
    <xf numFmtId="43" fontId="8" fillId="6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Fill="1" applyBorder="1" applyAlignment="1">
      <alignment horizontal="right"/>
    </xf>
    <xf numFmtId="43" fontId="8" fillId="0" borderId="2" xfId="0" applyNumberFormat="1" applyFont="1" applyBorder="1" applyAlignment="1">
      <alignment horizontal="right"/>
    </xf>
    <xf numFmtId="43" fontId="4" fillId="0" borderId="0" xfId="0" applyNumberFormat="1" applyFont="1" applyFill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1" fillId="0" borderId="0" xfId="0" applyNumberFormat="1" applyFont="1"/>
    <xf numFmtId="43" fontId="16" fillId="0" borderId="0" xfId="0" applyNumberFormat="1" applyFont="1" applyAlignment="1">
      <alignment vertical="center"/>
    </xf>
    <xf numFmtId="43" fontId="34" fillId="0" borderId="2" xfId="0" applyNumberFormat="1" applyFont="1" applyBorder="1" applyAlignment="1">
      <alignment horizontal="center" vertical="center" wrapText="1"/>
    </xf>
    <xf numFmtId="43" fontId="34" fillId="2" borderId="2" xfId="0" applyNumberFormat="1" applyFont="1" applyFill="1" applyBorder="1" applyAlignment="1">
      <alignment horizontal="center" vertical="center"/>
    </xf>
    <xf numFmtId="43" fontId="35" fillId="0" borderId="2" xfId="0" applyNumberFormat="1" applyFont="1" applyFill="1" applyBorder="1" applyAlignment="1">
      <alignment horizontal="center" vertical="center"/>
    </xf>
    <xf numFmtId="43" fontId="37" fillId="0" borderId="2" xfId="0" applyNumberFormat="1" applyFont="1" applyBorder="1" applyAlignment="1">
      <alignment horizontal="center" vertical="center"/>
    </xf>
    <xf numFmtId="43" fontId="35" fillId="0" borderId="2" xfId="0" applyNumberFormat="1" applyFont="1" applyBorder="1" applyAlignment="1">
      <alignment horizontal="center" vertical="center"/>
    </xf>
    <xf numFmtId="43" fontId="36" fillId="0" borderId="2" xfId="0" applyNumberFormat="1" applyFont="1" applyFill="1" applyBorder="1" applyAlignment="1">
      <alignment horizontal="center" vertical="center"/>
    </xf>
    <xf numFmtId="43" fontId="36" fillId="0" borderId="2" xfId="0" applyNumberFormat="1" applyFont="1" applyBorder="1" applyAlignment="1">
      <alignment horizontal="center" vertical="center"/>
    </xf>
    <xf numFmtId="43" fontId="35" fillId="0" borderId="2" xfId="0" applyNumberFormat="1" applyFont="1" applyFill="1" applyBorder="1" applyAlignment="1">
      <alignment vertical="center"/>
    </xf>
    <xf numFmtId="43" fontId="35" fillId="0" borderId="2" xfId="0" applyNumberFormat="1" applyFont="1" applyBorder="1"/>
    <xf numFmtId="43" fontId="36" fillId="3" borderId="2" xfId="0" applyNumberFormat="1" applyFont="1" applyFill="1" applyBorder="1" applyAlignment="1">
      <alignment horizontal="center" vertical="center"/>
    </xf>
    <xf numFmtId="43" fontId="36" fillId="0" borderId="2" xfId="2" applyNumberFormat="1" applyFont="1" applyFill="1" applyBorder="1" applyAlignment="1">
      <alignment vertical="center" wrapText="1"/>
    </xf>
    <xf numFmtId="43" fontId="36" fillId="0" borderId="2" xfId="2" applyNumberFormat="1" applyFont="1" applyBorder="1" applyAlignment="1">
      <alignment vertical="center" wrapText="1"/>
    </xf>
    <xf numFmtId="43" fontId="36" fillId="0" borderId="2" xfId="2" applyNumberFormat="1" applyFont="1" applyBorder="1" applyAlignment="1">
      <alignment vertical="center"/>
    </xf>
    <xf numFmtId="43" fontId="35" fillId="0" borderId="2" xfId="2" applyNumberFormat="1" applyFont="1" applyFill="1" applyBorder="1" applyAlignment="1">
      <alignment vertical="center" wrapText="1"/>
    </xf>
    <xf numFmtId="43" fontId="35" fillId="0" borderId="2" xfId="2" applyNumberFormat="1" applyFont="1" applyBorder="1" applyAlignment="1">
      <alignment vertical="center" wrapText="1"/>
    </xf>
    <xf numFmtId="43" fontId="35" fillId="0" borderId="2" xfId="2" applyNumberFormat="1" applyFont="1" applyBorder="1" applyAlignment="1">
      <alignment vertical="center"/>
    </xf>
    <xf numFmtId="43" fontId="35" fillId="0" borderId="2" xfId="2" applyNumberFormat="1" applyFont="1" applyFill="1" applyBorder="1" applyAlignment="1">
      <alignment vertical="center"/>
    </xf>
    <xf numFmtId="43" fontId="41" fillId="0" borderId="2" xfId="0" applyNumberFormat="1" applyFont="1" applyFill="1" applyBorder="1" applyAlignment="1">
      <alignment horizontal="center" vertical="center"/>
    </xf>
    <xf numFmtId="43" fontId="41" fillId="4" borderId="2" xfId="0" applyNumberFormat="1" applyFont="1" applyFill="1" applyBorder="1" applyAlignment="1">
      <alignment horizontal="center" vertical="center"/>
    </xf>
    <xf numFmtId="43" fontId="30" fillId="4" borderId="2" xfId="0" applyNumberFormat="1" applyFont="1" applyFill="1" applyBorder="1" applyAlignment="1">
      <alignment horizontal="center" vertical="center"/>
    </xf>
    <xf numFmtId="43" fontId="30" fillId="0" borderId="2" xfId="0" applyNumberFormat="1" applyFont="1" applyFill="1" applyBorder="1" applyAlignment="1">
      <alignment horizontal="center" vertical="center"/>
    </xf>
    <xf numFmtId="43" fontId="36" fillId="0" borderId="2" xfId="0" applyNumberFormat="1" applyFont="1" applyFill="1" applyBorder="1" applyAlignment="1">
      <alignment horizontal="center"/>
    </xf>
    <xf numFmtId="43" fontId="36" fillId="6" borderId="2" xfId="0" applyNumberFormat="1" applyFont="1" applyFill="1" applyBorder="1" applyAlignment="1">
      <alignment horizontal="center" vertical="center"/>
    </xf>
    <xf numFmtId="43" fontId="36" fillId="0" borderId="2" xfId="0" applyNumberFormat="1" applyFont="1" applyFill="1" applyBorder="1" applyAlignment="1">
      <alignment horizontal="right"/>
    </xf>
    <xf numFmtId="43" fontId="36" fillId="0" borderId="2" xfId="0" applyNumberFormat="1" applyFont="1" applyBorder="1" applyAlignment="1">
      <alignment horizontal="right"/>
    </xf>
    <xf numFmtId="43" fontId="16" fillId="0" borderId="0" xfId="0" applyNumberFormat="1" applyFont="1" applyFill="1" applyAlignment="1">
      <alignment horizontal="center"/>
    </xf>
    <xf numFmtId="43" fontId="16" fillId="0" borderId="0" xfId="0" applyNumberFormat="1" applyFont="1"/>
    <xf numFmtId="43" fontId="35" fillId="0" borderId="2" xfId="0" applyNumberFormat="1" applyFont="1" applyBorder="1" applyAlignment="1">
      <alignment vertical="center"/>
    </xf>
    <xf numFmtId="43" fontId="36" fillId="5" borderId="2" xfId="0" applyNumberFormat="1" applyFont="1" applyFill="1" applyBorder="1" applyAlignment="1">
      <alignment horizontal="center" vertical="center"/>
    </xf>
    <xf numFmtId="43" fontId="36" fillId="0" borderId="2" xfId="0" applyNumberFormat="1" applyFont="1" applyBorder="1" applyAlignment="1">
      <alignment horizontal="center"/>
    </xf>
    <xf numFmtId="43" fontId="16" fillId="0" borderId="0" xfId="0" applyNumberFormat="1" applyFont="1" applyAlignment="1">
      <alignment horizontal="center"/>
    </xf>
    <xf numFmtId="43" fontId="7" fillId="6" borderId="2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/>
    <xf numFmtId="0" fontId="21" fillId="0" borderId="0" xfId="0" applyFont="1" applyFill="1"/>
    <xf numFmtId="0" fontId="21" fillId="0" borderId="0" xfId="0" applyFont="1"/>
    <xf numFmtId="43" fontId="35" fillId="6" borderId="2" xfId="0" applyNumberFormat="1" applyFont="1" applyFill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center"/>
    </xf>
    <xf numFmtId="1" fontId="34" fillId="2" borderId="2" xfId="0" applyNumberFormat="1" applyFont="1" applyFill="1" applyBorder="1" applyAlignment="1">
      <alignment horizontal="center" vertical="top"/>
    </xf>
    <xf numFmtId="0" fontId="16" fillId="9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2" fontId="35" fillId="9" borderId="2" xfId="0" applyNumberFormat="1" applyFont="1" applyFill="1" applyBorder="1" applyAlignment="1">
      <alignment horizontal="center" vertical="center"/>
    </xf>
    <xf numFmtId="43" fontId="35" fillId="9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43" fontId="35" fillId="0" borderId="2" xfId="2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2" fontId="34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43" fontId="35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/>
    <xf numFmtId="2" fontId="35" fillId="0" borderId="2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wrapText="1"/>
    </xf>
    <xf numFmtId="0" fontId="53" fillId="4" borderId="0" xfId="0" applyFont="1" applyFill="1"/>
    <xf numFmtId="0" fontId="54" fillId="4" borderId="0" xfId="0" applyFont="1" applyFill="1"/>
    <xf numFmtId="0" fontId="55" fillId="0" borderId="2" xfId="0" applyFont="1" applyFill="1" applyBorder="1" applyAlignment="1">
      <alignment horizontal="center" vertical="center" wrapText="1"/>
    </xf>
    <xf numFmtId="43" fontId="35" fillId="0" borderId="2" xfId="2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top" wrapText="1"/>
    </xf>
    <xf numFmtId="2" fontId="36" fillId="0" borderId="2" xfId="2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/>
    </xf>
    <xf numFmtId="2" fontId="35" fillId="0" borderId="2" xfId="2" applyNumberFormat="1" applyFont="1" applyFill="1" applyBorder="1" applyAlignment="1">
      <alignment horizontal="center" vertical="center" wrapText="1"/>
    </xf>
    <xf numFmtId="43" fontId="35" fillId="0" borderId="2" xfId="2" applyNumberFormat="1" applyFont="1" applyBorder="1" applyAlignment="1">
      <alignment horizontal="center" vertical="center" wrapText="1"/>
    </xf>
    <xf numFmtId="169" fontId="16" fillId="0" borderId="2" xfId="0" applyNumberFormat="1" applyFont="1" applyFill="1" applyBorder="1" applyAlignment="1">
      <alignment horizontal="center" vertical="center" wrapText="1"/>
    </xf>
    <xf numFmtId="43" fontId="35" fillId="0" borderId="2" xfId="2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43" fontId="36" fillId="0" borderId="2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9" fillId="0" borderId="0" xfId="0" applyFont="1" applyFill="1"/>
    <xf numFmtId="166" fontId="35" fillId="0" borderId="2" xfId="2" applyNumberFormat="1" applyFont="1" applyFill="1" applyBorder="1" applyAlignment="1">
      <alignment horizontal="center" vertical="center"/>
    </xf>
    <xf numFmtId="2" fontId="36" fillId="0" borderId="2" xfId="0" applyNumberFormat="1" applyFont="1" applyFill="1" applyBorder="1" applyAlignment="1">
      <alignment horizontal="center"/>
    </xf>
    <xf numFmtId="43" fontId="56" fillId="6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34" fillId="0" borderId="4" xfId="0" applyNumberFormat="1" applyFont="1" applyBorder="1" applyAlignment="1">
      <alignment horizontal="center" vertical="center" wrapText="1"/>
    </xf>
    <xf numFmtId="43" fontId="34" fillId="0" borderId="5" xfId="0" applyNumberFormat="1" applyFont="1" applyBorder="1" applyAlignment="1">
      <alignment horizontal="center" vertical="center" wrapText="1"/>
    </xf>
    <xf numFmtId="43" fontId="34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2" fontId="34" fillId="0" borderId="4" xfId="0" applyNumberFormat="1" applyFont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3" fontId="16" fillId="0" borderId="0" xfId="0" applyNumberFormat="1" applyFont="1" applyAlignment="1">
      <alignment horizontal="center"/>
    </xf>
  </cellXfs>
  <cellStyles count="7">
    <cellStyle name="Comma" xfId="2" builtinId="3"/>
    <cellStyle name="Normal" xfId="0" builtinId="0"/>
    <cellStyle name="Normal_gare wyalsadfenigagarini 2_SMSH2008-IIkv ." xfId="3"/>
    <cellStyle name="Обычный 2" xfId="4"/>
    <cellStyle name="Обычный_Лист1" xfId="1"/>
    <cellStyle name="ჩვეულებრივი 2" xfId="5"/>
    <cellStyle name="ჩვეულებრივი 2 2 2" xfId="6"/>
  </cellStyles>
  <dxfs count="4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B2" sqref="B2:C2"/>
    </sheetView>
  </sheetViews>
  <sheetFormatPr defaultRowHeight="15" x14ac:dyDescent="0.25"/>
  <cols>
    <col min="1" max="1" width="4.140625" customWidth="1"/>
    <col min="2" max="2" width="54.28515625" bestFit="1" customWidth="1"/>
    <col min="3" max="3" width="23" customWidth="1"/>
  </cols>
  <sheetData>
    <row r="2" spans="1:4" ht="24.75" customHeight="1" x14ac:dyDescent="0.3">
      <c r="A2" s="33"/>
      <c r="B2" s="430" t="s">
        <v>114</v>
      </c>
      <c r="C2" s="431"/>
    </row>
    <row r="3" spans="1:4" ht="17.25" customHeight="1" x14ac:dyDescent="0.25">
      <c r="A3" s="202" t="s">
        <v>110</v>
      </c>
      <c r="B3" s="202" t="s">
        <v>111</v>
      </c>
      <c r="C3" s="203" t="s">
        <v>147</v>
      </c>
      <c r="D3" s="32"/>
    </row>
    <row r="4" spans="1:4" ht="20.25" customHeight="1" x14ac:dyDescent="0.25">
      <c r="A4" s="429">
        <v>1</v>
      </c>
      <c r="B4" s="204" t="s">
        <v>190</v>
      </c>
      <c r="C4" s="226"/>
      <c r="D4" s="44"/>
    </row>
    <row r="5" spans="1:4" ht="20.25" customHeight="1" x14ac:dyDescent="0.25">
      <c r="A5" s="429">
        <v>2</v>
      </c>
      <c r="B5" s="204" t="s">
        <v>112</v>
      </c>
      <c r="C5" s="226"/>
      <c r="D5" s="44"/>
    </row>
    <row r="6" spans="1:4" ht="19.5" customHeight="1" x14ac:dyDescent="0.25">
      <c r="A6" s="429">
        <v>3</v>
      </c>
      <c r="B6" s="204" t="s">
        <v>141</v>
      </c>
      <c r="C6" s="226"/>
      <c r="D6" s="44"/>
    </row>
    <row r="7" spans="1:4" ht="20.25" customHeight="1" x14ac:dyDescent="0.25">
      <c r="A7" s="429">
        <v>4</v>
      </c>
      <c r="B7" s="204" t="s">
        <v>113</v>
      </c>
      <c r="C7" s="226"/>
      <c r="D7" s="44"/>
    </row>
    <row r="8" spans="1:4" ht="18.75" customHeight="1" x14ac:dyDescent="0.25">
      <c r="A8" s="201"/>
      <c r="B8" s="205" t="s">
        <v>7</v>
      </c>
      <c r="C8" s="227"/>
      <c r="D8" s="44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sqref="A1:K1"/>
    </sheetView>
  </sheetViews>
  <sheetFormatPr defaultColWidth="9.140625" defaultRowHeight="12.75" x14ac:dyDescent="0.2"/>
  <cols>
    <col min="1" max="1" width="3.5703125" style="1" customWidth="1"/>
    <col min="2" max="2" width="51.42578125" style="16" customWidth="1"/>
    <col min="3" max="3" width="7" style="1" customWidth="1"/>
    <col min="4" max="4" width="8.42578125" style="427" customWidth="1"/>
    <col min="5" max="5" width="7.42578125" style="427" customWidth="1"/>
    <col min="6" max="6" width="11.140625" style="428" customWidth="1"/>
    <col min="7" max="7" width="11.28515625" style="428" customWidth="1"/>
    <col min="8" max="8" width="8.5703125" style="428" customWidth="1"/>
    <col min="9" max="9" width="12.28515625" style="428" customWidth="1"/>
    <col min="10" max="10" width="7.7109375" style="428" customWidth="1"/>
    <col min="11" max="11" width="10.42578125" style="428" customWidth="1"/>
    <col min="12" max="12" width="14" style="428" customWidth="1"/>
    <col min="13" max="16384" width="9.140625" style="1"/>
  </cols>
  <sheetData>
    <row r="1" spans="1:12" ht="27" customHeight="1" x14ac:dyDescent="0.2">
      <c r="A1" s="435" t="s">
        <v>159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381"/>
    </row>
    <row r="2" spans="1:12" ht="12.75" customHeight="1" x14ac:dyDescent="0.2">
      <c r="A2" s="436" t="s">
        <v>0</v>
      </c>
      <c r="B2" s="437" t="s">
        <v>1</v>
      </c>
      <c r="C2" s="436" t="s">
        <v>2</v>
      </c>
      <c r="D2" s="439" t="s">
        <v>3</v>
      </c>
      <c r="E2" s="440"/>
      <c r="F2" s="432" t="s">
        <v>4</v>
      </c>
      <c r="G2" s="433"/>
      <c r="H2" s="432" t="s">
        <v>5</v>
      </c>
      <c r="I2" s="433"/>
      <c r="J2" s="432" t="s">
        <v>6</v>
      </c>
      <c r="K2" s="433"/>
      <c r="L2" s="434" t="s">
        <v>7</v>
      </c>
    </row>
    <row r="3" spans="1:12" ht="25.5" x14ac:dyDescent="0.2">
      <c r="A3" s="436"/>
      <c r="B3" s="438"/>
      <c r="C3" s="436"/>
      <c r="D3" s="382" t="s">
        <v>148</v>
      </c>
      <c r="E3" s="382" t="s">
        <v>8</v>
      </c>
      <c r="F3" s="344" t="s">
        <v>9</v>
      </c>
      <c r="G3" s="344" t="s">
        <v>7</v>
      </c>
      <c r="H3" s="344" t="s">
        <v>10</v>
      </c>
      <c r="I3" s="344" t="s">
        <v>7</v>
      </c>
      <c r="J3" s="344" t="s">
        <v>10</v>
      </c>
      <c r="K3" s="344" t="s">
        <v>7</v>
      </c>
      <c r="L3" s="434"/>
    </row>
    <row r="4" spans="1:12" x14ac:dyDescent="0.2">
      <c r="A4" s="383">
        <v>1</v>
      </c>
      <c r="B4" s="384">
        <v>3</v>
      </c>
      <c r="C4" s="383">
        <v>4</v>
      </c>
      <c r="D4" s="383">
        <v>5</v>
      </c>
      <c r="E4" s="383">
        <v>6</v>
      </c>
      <c r="F4" s="345">
        <v>7</v>
      </c>
      <c r="G4" s="345">
        <v>8</v>
      </c>
      <c r="H4" s="345">
        <v>9</v>
      </c>
      <c r="I4" s="345">
        <v>10</v>
      </c>
      <c r="J4" s="345">
        <v>11</v>
      </c>
      <c r="K4" s="345">
        <v>12</v>
      </c>
      <c r="L4" s="345" t="s">
        <v>11</v>
      </c>
    </row>
    <row r="5" spans="1:12" s="41" customFormat="1" ht="13.5" x14ac:dyDescent="0.25">
      <c r="A5" s="385"/>
      <c r="B5" s="386" t="s">
        <v>12</v>
      </c>
      <c r="C5" s="387"/>
      <c r="D5" s="388"/>
      <c r="E5" s="388"/>
      <c r="F5" s="389"/>
      <c r="G5" s="389"/>
      <c r="H5" s="389"/>
      <c r="I5" s="389"/>
      <c r="J5" s="389"/>
      <c r="K5" s="389"/>
      <c r="L5" s="389"/>
    </row>
    <row r="6" spans="1:12" s="11" customFormat="1" x14ac:dyDescent="0.25">
      <c r="A6" s="119">
        <v>1</v>
      </c>
      <c r="B6" s="120" t="s">
        <v>13</v>
      </c>
      <c r="C6" s="120" t="s">
        <v>14</v>
      </c>
      <c r="D6" s="162">
        <v>0</v>
      </c>
      <c r="E6" s="391">
        <v>0.11700000000000001</v>
      </c>
      <c r="F6" s="392"/>
      <c r="G6" s="392"/>
      <c r="H6" s="392"/>
      <c r="I6" s="392"/>
      <c r="J6" s="392"/>
      <c r="K6" s="392"/>
      <c r="L6" s="347"/>
    </row>
    <row r="7" spans="1:12" s="9" customFormat="1" x14ac:dyDescent="0.25">
      <c r="A7" s="119"/>
      <c r="B7" s="140" t="s">
        <v>15</v>
      </c>
      <c r="C7" s="124" t="s">
        <v>16</v>
      </c>
      <c r="D7" s="136">
        <v>93.22</v>
      </c>
      <c r="E7" s="136">
        <f>D7*E6</f>
        <v>10.906740000000001</v>
      </c>
      <c r="F7" s="392"/>
      <c r="G7" s="392"/>
      <c r="H7" s="348"/>
      <c r="I7" s="348"/>
      <c r="J7" s="392"/>
      <c r="K7" s="392"/>
      <c r="L7" s="348"/>
    </row>
    <row r="8" spans="1:12" s="2" customFormat="1" ht="24" x14ac:dyDescent="0.25">
      <c r="A8" s="119">
        <v>2</v>
      </c>
      <c r="B8" s="154" t="s">
        <v>160</v>
      </c>
      <c r="C8" s="142" t="s">
        <v>21</v>
      </c>
      <c r="D8" s="162">
        <v>0</v>
      </c>
      <c r="E8" s="144">
        <v>110.4</v>
      </c>
      <c r="F8" s="392"/>
      <c r="G8" s="392"/>
      <c r="H8" s="392"/>
      <c r="I8" s="348"/>
      <c r="J8" s="392"/>
      <c r="K8" s="392"/>
      <c r="L8" s="348"/>
    </row>
    <row r="9" spans="1:12" s="9" customFormat="1" x14ac:dyDescent="0.25">
      <c r="A9" s="125"/>
      <c r="B9" s="294" t="s">
        <v>23</v>
      </c>
      <c r="C9" s="132" t="s">
        <v>16</v>
      </c>
      <c r="D9" s="135">
        <v>3.5499999999999997E-2</v>
      </c>
      <c r="E9" s="136">
        <f>ROUND(D9*E8,2)</f>
        <v>3.92</v>
      </c>
      <c r="F9" s="392"/>
      <c r="G9" s="392"/>
      <c r="H9" s="348"/>
      <c r="I9" s="348"/>
      <c r="J9" s="392"/>
      <c r="K9" s="392"/>
      <c r="L9" s="348"/>
    </row>
    <row r="10" spans="1:12" s="9" customFormat="1" x14ac:dyDescent="0.25">
      <c r="A10" s="125"/>
      <c r="B10" s="294" t="s">
        <v>24</v>
      </c>
      <c r="C10" s="125" t="s">
        <v>25</v>
      </c>
      <c r="D10" s="135">
        <v>7.9500000000000001E-2</v>
      </c>
      <c r="E10" s="136">
        <f>ROUND(D10*E8,2)</f>
        <v>8.7799999999999994</v>
      </c>
      <c r="F10" s="392"/>
      <c r="G10" s="392"/>
      <c r="H10" s="392"/>
      <c r="I10" s="348"/>
      <c r="J10" s="348"/>
      <c r="K10" s="392"/>
      <c r="L10" s="348"/>
    </row>
    <row r="11" spans="1:12" s="3" customFormat="1" ht="14.25" x14ac:dyDescent="0.25">
      <c r="A11" s="125"/>
      <c r="B11" s="294" t="s">
        <v>18</v>
      </c>
      <c r="C11" s="140" t="s">
        <v>19</v>
      </c>
      <c r="D11" s="135">
        <v>4.2599999999999999E-3</v>
      </c>
      <c r="E11" s="136">
        <f>ROUND(D11*E8,2)</f>
        <v>0.47</v>
      </c>
      <c r="F11" s="392"/>
      <c r="G11" s="392"/>
      <c r="H11" s="392"/>
      <c r="I11" s="348"/>
      <c r="J11" s="348"/>
      <c r="K11" s="392"/>
      <c r="L11" s="348"/>
    </row>
    <row r="12" spans="1:12" s="10" customFormat="1" ht="13.5" x14ac:dyDescent="0.25">
      <c r="A12" s="148"/>
      <c r="B12" s="296" t="s">
        <v>26</v>
      </c>
      <c r="C12" s="132" t="s">
        <v>21</v>
      </c>
      <c r="D12" s="135">
        <v>6.9999999999999994E-5</v>
      </c>
      <c r="E12" s="136">
        <f>ROUND(D12*E8,2)</f>
        <v>0.01</v>
      </c>
      <c r="F12" s="348"/>
      <c r="G12" s="392"/>
      <c r="H12" s="392"/>
      <c r="I12" s="348"/>
      <c r="J12" s="392"/>
      <c r="K12" s="392"/>
      <c r="L12" s="348"/>
    </row>
    <row r="13" spans="1:12" s="17" customFormat="1" ht="14.25" x14ac:dyDescent="0.25">
      <c r="A13" s="125"/>
      <c r="B13" s="297" t="s">
        <v>53</v>
      </c>
      <c r="C13" s="140" t="s">
        <v>20</v>
      </c>
      <c r="D13" s="162">
        <v>0</v>
      </c>
      <c r="E13" s="141">
        <f>E12*1.6</f>
        <v>1.6E-2</v>
      </c>
      <c r="F13" s="392"/>
      <c r="G13" s="392"/>
      <c r="H13" s="392"/>
      <c r="I13" s="348"/>
      <c r="J13" s="348"/>
      <c r="K13" s="392"/>
      <c r="L13" s="348"/>
    </row>
    <row r="14" spans="1:12" s="18" customFormat="1" x14ac:dyDescent="0.2">
      <c r="A14" s="125"/>
      <c r="B14" s="296" t="s">
        <v>109</v>
      </c>
      <c r="C14" s="140" t="s">
        <v>20</v>
      </c>
      <c r="D14" s="162">
        <v>0</v>
      </c>
      <c r="E14" s="141">
        <f>E8*2</f>
        <v>220.8</v>
      </c>
      <c r="F14" s="392"/>
      <c r="G14" s="392"/>
      <c r="H14" s="392"/>
      <c r="I14" s="348"/>
      <c r="J14" s="348"/>
      <c r="K14" s="392"/>
      <c r="L14" s="348"/>
    </row>
    <row r="15" spans="1:12" s="30" customFormat="1" ht="25.5" x14ac:dyDescent="0.25">
      <c r="A15" s="393">
        <v>3</v>
      </c>
      <c r="B15" s="394" t="s">
        <v>161</v>
      </c>
      <c r="C15" s="393" t="s">
        <v>153</v>
      </c>
      <c r="D15" s="162">
        <v>0</v>
      </c>
      <c r="E15" s="139">
        <v>27.6</v>
      </c>
      <c r="F15" s="392"/>
      <c r="G15" s="392"/>
      <c r="H15" s="392"/>
      <c r="I15" s="348"/>
      <c r="J15" s="392"/>
      <c r="K15" s="392"/>
      <c r="L15" s="348"/>
    </row>
    <row r="16" spans="1:12" s="31" customFormat="1" ht="13.5" x14ac:dyDescent="0.25">
      <c r="A16" s="395"/>
      <c r="B16" s="396" t="s">
        <v>31</v>
      </c>
      <c r="C16" s="397" t="s">
        <v>16</v>
      </c>
      <c r="D16" s="136">
        <v>1.6</v>
      </c>
      <c r="E16" s="136">
        <f>E15*D16</f>
        <v>44.160000000000004</v>
      </c>
      <c r="F16" s="392"/>
      <c r="G16" s="392"/>
      <c r="H16" s="348"/>
      <c r="I16" s="348"/>
      <c r="J16" s="392"/>
      <c r="K16" s="392"/>
      <c r="L16" s="348"/>
    </row>
    <row r="17" spans="1:12" s="31" customFormat="1" ht="13.5" x14ac:dyDescent="0.25">
      <c r="A17" s="395"/>
      <c r="B17" s="396" t="s">
        <v>107</v>
      </c>
      <c r="C17" s="125" t="s">
        <v>25</v>
      </c>
      <c r="D17" s="136">
        <v>1.9099999999999999E-2</v>
      </c>
      <c r="E17" s="136">
        <f>E15*D17</f>
        <v>0.52715999999999996</v>
      </c>
      <c r="F17" s="392"/>
      <c r="G17" s="392"/>
      <c r="H17" s="392"/>
      <c r="I17" s="348"/>
      <c r="J17" s="348"/>
      <c r="K17" s="392"/>
      <c r="L17" s="348"/>
    </row>
    <row r="18" spans="1:12" s="31" customFormat="1" ht="13.5" x14ac:dyDescent="0.25">
      <c r="A18" s="395"/>
      <c r="B18" s="396" t="s">
        <v>77</v>
      </c>
      <c r="C18" s="125" t="s">
        <v>25</v>
      </c>
      <c r="D18" s="136">
        <v>0.77500000000000002</v>
      </c>
      <c r="E18" s="136">
        <f>E15*D18</f>
        <v>21.39</v>
      </c>
      <c r="F18" s="392"/>
      <c r="G18" s="392"/>
      <c r="H18" s="392"/>
      <c r="I18" s="348"/>
      <c r="J18" s="348"/>
      <c r="K18" s="392"/>
      <c r="L18" s="348"/>
    </row>
    <row r="19" spans="1:12" s="31" customFormat="1" ht="13.5" x14ac:dyDescent="0.25">
      <c r="A19" s="395"/>
      <c r="B19" s="393" t="s">
        <v>108</v>
      </c>
      <c r="C19" s="390" t="s">
        <v>21</v>
      </c>
      <c r="D19" s="139"/>
      <c r="E19" s="139">
        <v>27.6</v>
      </c>
      <c r="F19" s="392"/>
      <c r="G19" s="392"/>
      <c r="H19" s="348"/>
      <c r="I19" s="348"/>
      <c r="J19" s="392"/>
      <c r="K19" s="392"/>
      <c r="L19" s="348"/>
    </row>
    <row r="20" spans="1:12" s="31" customFormat="1" ht="13.5" x14ac:dyDescent="0.25">
      <c r="A20" s="395"/>
      <c r="B20" s="396" t="s">
        <v>31</v>
      </c>
      <c r="C20" s="397" t="s">
        <v>16</v>
      </c>
      <c r="D20" s="136">
        <v>0.87</v>
      </c>
      <c r="E20" s="136">
        <f>E19*D20</f>
        <v>24.012</v>
      </c>
      <c r="F20" s="392"/>
      <c r="G20" s="392"/>
      <c r="H20" s="348"/>
      <c r="I20" s="348"/>
      <c r="J20" s="392"/>
      <c r="K20" s="392"/>
      <c r="L20" s="348"/>
    </row>
    <row r="21" spans="1:12" s="18" customFormat="1" x14ac:dyDescent="0.2">
      <c r="A21" s="125"/>
      <c r="B21" s="296" t="s">
        <v>109</v>
      </c>
      <c r="C21" s="140" t="s">
        <v>20</v>
      </c>
      <c r="D21" s="162">
        <v>0</v>
      </c>
      <c r="E21" s="141">
        <f>E15*2</f>
        <v>55.2</v>
      </c>
      <c r="F21" s="392"/>
      <c r="G21" s="392"/>
      <c r="H21" s="392"/>
      <c r="I21" s="348"/>
      <c r="J21" s="348"/>
      <c r="K21" s="392"/>
      <c r="L21" s="348"/>
    </row>
    <row r="22" spans="1:12" s="2" customFormat="1" ht="24" x14ac:dyDescent="0.25">
      <c r="A22" s="119">
        <v>4</v>
      </c>
      <c r="B22" s="154" t="s">
        <v>49</v>
      </c>
      <c r="C22" s="143" t="s">
        <v>162</v>
      </c>
      <c r="D22" s="162">
        <v>0</v>
      </c>
      <c r="E22" s="144">
        <v>266</v>
      </c>
      <c r="F22" s="392"/>
      <c r="G22" s="392"/>
      <c r="H22" s="392"/>
      <c r="I22" s="348"/>
      <c r="J22" s="392"/>
      <c r="K22" s="392"/>
      <c r="L22" s="348"/>
    </row>
    <row r="23" spans="1:12" s="9" customFormat="1" x14ac:dyDescent="0.25">
      <c r="A23" s="125"/>
      <c r="B23" s="294" t="s">
        <v>23</v>
      </c>
      <c r="C23" s="132" t="s">
        <v>16</v>
      </c>
      <c r="D23" s="147">
        <v>2.7E-2</v>
      </c>
      <c r="E23" s="136">
        <f>ROUND(D23*E22,2)</f>
        <v>7.18</v>
      </c>
      <c r="F23" s="392"/>
      <c r="G23" s="392"/>
      <c r="H23" s="348"/>
      <c r="I23" s="348"/>
      <c r="J23" s="392"/>
      <c r="K23" s="392"/>
      <c r="L23" s="348"/>
    </row>
    <row r="24" spans="1:12" s="9" customFormat="1" x14ac:dyDescent="0.25">
      <c r="A24" s="125"/>
      <c r="B24" s="294" t="s">
        <v>24</v>
      </c>
      <c r="C24" s="125" t="s">
        <v>25</v>
      </c>
      <c r="D24" s="147">
        <v>6.0499999999999998E-2</v>
      </c>
      <c r="E24" s="136">
        <f>ROUND(D24*E22,2)</f>
        <v>16.09</v>
      </c>
      <c r="F24" s="392"/>
      <c r="G24" s="392"/>
      <c r="H24" s="392"/>
      <c r="I24" s="348"/>
      <c r="J24" s="348"/>
      <c r="K24" s="392"/>
      <c r="L24" s="348"/>
    </row>
    <row r="25" spans="1:12" s="3" customFormat="1" ht="14.25" x14ac:dyDescent="0.25">
      <c r="A25" s="125"/>
      <c r="B25" s="294" t="s">
        <v>18</v>
      </c>
      <c r="C25" s="140" t="s">
        <v>19</v>
      </c>
      <c r="D25" s="147">
        <v>2.2100000000000002E-3</v>
      </c>
      <c r="E25" s="136">
        <f>ROUND(D25*E22,2)</f>
        <v>0.59</v>
      </c>
      <c r="F25" s="392"/>
      <c r="G25" s="392"/>
      <c r="H25" s="392"/>
      <c r="I25" s="348"/>
      <c r="J25" s="348"/>
      <c r="K25" s="392"/>
      <c r="L25" s="348"/>
    </row>
    <row r="26" spans="1:12" s="10" customFormat="1" ht="14.25" x14ac:dyDescent="0.25">
      <c r="A26" s="148"/>
      <c r="B26" s="296" t="s">
        <v>26</v>
      </c>
      <c r="C26" s="398" t="s">
        <v>144</v>
      </c>
      <c r="D26" s="147">
        <v>6.0000000000000002E-5</v>
      </c>
      <c r="E26" s="136">
        <f>ROUND(D26*E22,2)</f>
        <v>0.02</v>
      </c>
      <c r="F26" s="348"/>
      <c r="G26" s="392"/>
      <c r="H26" s="392"/>
      <c r="I26" s="348"/>
      <c r="J26" s="392"/>
      <c r="K26" s="392"/>
      <c r="L26" s="348"/>
    </row>
    <row r="27" spans="1:12" s="17" customFormat="1" ht="14.25" x14ac:dyDescent="0.25">
      <c r="A27" s="125"/>
      <c r="B27" s="297" t="s">
        <v>53</v>
      </c>
      <c r="C27" s="140" t="s">
        <v>20</v>
      </c>
      <c r="D27" s="162">
        <v>0</v>
      </c>
      <c r="E27" s="141">
        <f>E26*1.6</f>
        <v>3.2000000000000001E-2</v>
      </c>
      <c r="F27" s="392"/>
      <c r="G27" s="392"/>
      <c r="H27" s="392"/>
      <c r="I27" s="348"/>
      <c r="J27" s="348"/>
      <c r="K27" s="392"/>
      <c r="L27" s="348"/>
    </row>
    <row r="28" spans="1:12" s="18" customFormat="1" x14ac:dyDescent="0.2">
      <c r="A28" s="125"/>
      <c r="B28" s="296" t="s">
        <v>33</v>
      </c>
      <c r="C28" s="140" t="s">
        <v>20</v>
      </c>
      <c r="D28" s="162">
        <v>0</v>
      </c>
      <c r="E28" s="141">
        <f>E22*1.95</f>
        <v>518.69999999999993</v>
      </c>
      <c r="F28" s="392"/>
      <c r="G28" s="392"/>
      <c r="H28" s="392"/>
      <c r="I28" s="348"/>
      <c r="J28" s="348"/>
      <c r="K28" s="392"/>
      <c r="L28" s="348"/>
    </row>
    <row r="29" spans="1:12" ht="14.25" x14ac:dyDescent="0.2">
      <c r="A29" s="119">
        <v>5</v>
      </c>
      <c r="B29" s="399" t="s">
        <v>30</v>
      </c>
      <c r="C29" s="143" t="s">
        <v>162</v>
      </c>
      <c r="D29" s="162">
        <v>0</v>
      </c>
      <c r="E29" s="144">
        <f>E22</f>
        <v>266</v>
      </c>
      <c r="F29" s="392"/>
      <c r="G29" s="392"/>
      <c r="H29" s="392"/>
      <c r="I29" s="348"/>
      <c r="J29" s="392"/>
      <c r="K29" s="392"/>
      <c r="L29" s="348"/>
    </row>
    <row r="30" spans="1:12" x14ac:dyDescent="0.2">
      <c r="A30" s="125"/>
      <c r="B30" s="400" t="s">
        <v>31</v>
      </c>
      <c r="C30" s="140" t="s">
        <v>17</v>
      </c>
      <c r="D30" s="135">
        <v>3.2299999999999998E-3</v>
      </c>
      <c r="E30" s="136">
        <f>ROUND(E29*D30,2)</f>
        <v>0.86</v>
      </c>
      <c r="F30" s="392"/>
      <c r="G30" s="392"/>
      <c r="H30" s="348"/>
      <c r="I30" s="348"/>
      <c r="J30" s="392"/>
      <c r="K30" s="392"/>
      <c r="L30" s="348"/>
    </row>
    <row r="31" spans="1:12" x14ac:dyDescent="0.2">
      <c r="A31" s="125"/>
      <c r="B31" s="400" t="s">
        <v>32</v>
      </c>
      <c r="C31" s="125" t="s">
        <v>25</v>
      </c>
      <c r="D31" s="135">
        <v>3.62E-3</v>
      </c>
      <c r="E31" s="136">
        <f>ROUND(E29*D31,2)</f>
        <v>0.96</v>
      </c>
      <c r="F31" s="392"/>
      <c r="G31" s="392"/>
      <c r="H31" s="392"/>
      <c r="I31" s="348"/>
      <c r="J31" s="348"/>
      <c r="K31" s="392"/>
      <c r="L31" s="348"/>
    </row>
    <row r="32" spans="1:12" x14ac:dyDescent="0.2">
      <c r="A32" s="125"/>
      <c r="B32" s="296" t="s">
        <v>18</v>
      </c>
      <c r="C32" s="140" t="s">
        <v>19</v>
      </c>
      <c r="D32" s="135">
        <v>1.8000000000000001E-4</v>
      </c>
      <c r="E32" s="136">
        <f>ROUND(E29*D32,2)</f>
        <v>0.05</v>
      </c>
      <c r="F32" s="392"/>
      <c r="G32" s="392"/>
      <c r="H32" s="392"/>
      <c r="I32" s="348"/>
      <c r="J32" s="348"/>
      <c r="K32" s="392"/>
      <c r="L32" s="348"/>
    </row>
    <row r="33" spans="1:12" ht="14.25" x14ac:dyDescent="0.2">
      <c r="A33" s="125"/>
      <c r="B33" s="296" t="s">
        <v>26</v>
      </c>
      <c r="C33" s="398" t="s">
        <v>144</v>
      </c>
      <c r="D33" s="135">
        <v>4.0000000000000003E-5</v>
      </c>
      <c r="E33" s="136">
        <f>ROUND(E29*D33,2)</f>
        <v>0.01</v>
      </c>
      <c r="F33" s="348"/>
      <c r="G33" s="392"/>
      <c r="H33" s="392"/>
      <c r="I33" s="348"/>
      <c r="J33" s="392"/>
      <c r="K33" s="392"/>
      <c r="L33" s="348"/>
    </row>
    <row r="34" spans="1:12" s="17" customFormat="1" ht="14.25" x14ac:dyDescent="0.25">
      <c r="A34" s="125"/>
      <c r="B34" s="297" t="s">
        <v>53</v>
      </c>
      <c r="C34" s="140" t="s">
        <v>20</v>
      </c>
      <c r="D34" s="162">
        <v>0</v>
      </c>
      <c r="E34" s="141">
        <f>E33*1.6</f>
        <v>1.6E-2</v>
      </c>
      <c r="F34" s="392"/>
      <c r="G34" s="392"/>
      <c r="H34" s="392"/>
      <c r="I34" s="348"/>
      <c r="J34" s="348"/>
      <c r="K34" s="392"/>
      <c r="L34" s="348"/>
    </row>
    <row r="35" spans="1:12" s="2" customFormat="1" ht="25.5" x14ac:dyDescent="0.25">
      <c r="A35" s="169"/>
      <c r="B35" s="401" t="s">
        <v>163</v>
      </c>
      <c r="C35" s="402"/>
      <c r="D35" s="162">
        <v>0</v>
      </c>
      <c r="E35" s="162">
        <v>0</v>
      </c>
      <c r="F35" s="392"/>
      <c r="G35" s="392"/>
      <c r="H35" s="392"/>
      <c r="I35" s="348"/>
      <c r="J35" s="392"/>
      <c r="K35" s="392"/>
      <c r="L35" s="348"/>
    </row>
    <row r="36" spans="1:12" s="3" customFormat="1" ht="25.5" x14ac:dyDescent="0.25">
      <c r="A36" s="169">
        <v>6</v>
      </c>
      <c r="B36" s="393" t="s">
        <v>164</v>
      </c>
      <c r="C36" s="119" t="s">
        <v>165</v>
      </c>
      <c r="D36" s="162">
        <v>0</v>
      </c>
      <c r="E36" s="139">
        <v>4</v>
      </c>
      <c r="F36" s="392"/>
      <c r="G36" s="392"/>
      <c r="H36" s="392"/>
      <c r="I36" s="348"/>
      <c r="J36" s="392"/>
      <c r="K36" s="392"/>
      <c r="L36" s="348"/>
    </row>
    <row r="37" spans="1:12" s="2" customFormat="1" ht="13.5" x14ac:dyDescent="0.25">
      <c r="A37" s="173"/>
      <c r="B37" s="396" t="s">
        <v>166</v>
      </c>
      <c r="C37" s="397" t="s">
        <v>16</v>
      </c>
      <c r="D37" s="136">
        <v>0.77</v>
      </c>
      <c r="E37" s="136">
        <f>ROUND(E36*D37,2)</f>
        <v>3.08</v>
      </c>
      <c r="F37" s="392"/>
      <c r="G37" s="392"/>
      <c r="H37" s="348"/>
      <c r="I37" s="348"/>
      <c r="J37" s="392"/>
      <c r="K37" s="392"/>
      <c r="L37" s="348"/>
    </row>
    <row r="38" spans="1:12" s="2" customFormat="1" ht="13.5" x14ac:dyDescent="0.25">
      <c r="A38" s="173"/>
      <c r="B38" s="396" t="s">
        <v>167</v>
      </c>
      <c r="C38" s="173" t="s">
        <v>168</v>
      </c>
      <c r="D38" s="136">
        <v>0.05</v>
      </c>
      <c r="E38" s="136">
        <f>ROUND(D38*E36,2)</f>
        <v>0.2</v>
      </c>
      <c r="F38" s="392"/>
      <c r="G38" s="392"/>
      <c r="H38" s="392"/>
      <c r="I38" s="348"/>
      <c r="J38" s="348"/>
      <c r="K38" s="392"/>
      <c r="L38" s="348"/>
    </row>
    <row r="39" spans="1:12" s="3" customFormat="1" ht="25.5" x14ac:dyDescent="0.25">
      <c r="A39" s="169"/>
      <c r="B39" s="393" t="s">
        <v>169</v>
      </c>
      <c r="C39" s="119" t="s">
        <v>165</v>
      </c>
      <c r="D39" s="162">
        <v>0</v>
      </c>
      <c r="E39" s="139">
        <v>2</v>
      </c>
      <c r="F39" s="392"/>
      <c r="G39" s="392"/>
      <c r="H39" s="392"/>
      <c r="I39" s="348"/>
      <c r="J39" s="392"/>
      <c r="K39" s="392"/>
      <c r="L39" s="348"/>
    </row>
    <row r="40" spans="1:12" s="2" customFormat="1" ht="13.5" x14ac:dyDescent="0.25">
      <c r="A40" s="173"/>
      <c r="B40" s="396" t="s">
        <v>166</v>
      </c>
      <c r="C40" s="397" t="s">
        <v>16</v>
      </c>
      <c r="D40" s="136">
        <v>0.77</v>
      </c>
      <c r="E40" s="136">
        <f>ROUND(E39*D40,2)</f>
        <v>1.54</v>
      </c>
      <c r="F40" s="392"/>
      <c r="G40" s="392"/>
      <c r="H40" s="348"/>
      <c r="I40" s="348"/>
      <c r="J40" s="392"/>
      <c r="K40" s="392"/>
      <c r="L40" s="348"/>
    </row>
    <row r="41" spans="1:12" s="2" customFormat="1" ht="13.5" x14ac:dyDescent="0.25">
      <c r="A41" s="173"/>
      <c r="B41" s="396" t="s">
        <v>167</v>
      </c>
      <c r="C41" s="173" t="s">
        <v>168</v>
      </c>
      <c r="D41" s="136">
        <v>0.05</v>
      </c>
      <c r="E41" s="136">
        <f>ROUND(D41*E39,2)</f>
        <v>0.1</v>
      </c>
      <c r="F41" s="392"/>
      <c r="G41" s="392"/>
      <c r="H41" s="392"/>
      <c r="I41" s="348"/>
      <c r="J41" s="348"/>
      <c r="K41" s="392"/>
      <c r="L41" s="348"/>
    </row>
    <row r="42" spans="1:12" s="2" customFormat="1" ht="13.5" x14ac:dyDescent="0.25">
      <c r="A42" s="173"/>
      <c r="B42" s="302" t="s">
        <v>170</v>
      </c>
      <c r="C42" s="174" t="s">
        <v>51</v>
      </c>
      <c r="D42" s="162">
        <v>0</v>
      </c>
      <c r="E42" s="136">
        <v>0.05</v>
      </c>
      <c r="F42" s="392"/>
      <c r="G42" s="392"/>
      <c r="H42" s="392"/>
      <c r="I42" s="348"/>
      <c r="J42" s="348"/>
      <c r="K42" s="392"/>
      <c r="L42" s="348"/>
    </row>
    <row r="43" spans="1:12" s="3" customFormat="1" ht="14.25" x14ac:dyDescent="0.25">
      <c r="A43" s="169">
        <v>7</v>
      </c>
      <c r="B43" s="301" t="s">
        <v>171</v>
      </c>
      <c r="C43" s="143" t="s">
        <v>162</v>
      </c>
      <c r="D43" s="162">
        <v>0</v>
      </c>
      <c r="E43" s="144">
        <v>0.7</v>
      </c>
      <c r="F43" s="392"/>
      <c r="G43" s="392"/>
      <c r="H43" s="392"/>
      <c r="I43" s="348"/>
      <c r="J43" s="392"/>
      <c r="K43" s="392"/>
      <c r="L43" s="348"/>
    </row>
    <row r="44" spans="1:12" s="2" customFormat="1" ht="13.5" x14ac:dyDescent="0.25">
      <c r="A44" s="173"/>
      <c r="B44" s="302" t="s">
        <v>31</v>
      </c>
      <c r="C44" s="397" t="s">
        <v>16</v>
      </c>
      <c r="D44" s="141">
        <v>13.2</v>
      </c>
      <c r="E44" s="136">
        <f>ROUND(E43*D44,2)</f>
        <v>9.24</v>
      </c>
      <c r="F44" s="392"/>
      <c r="G44" s="392"/>
      <c r="H44" s="348"/>
      <c r="I44" s="348"/>
      <c r="J44" s="392"/>
      <c r="K44" s="392"/>
      <c r="L44" s="348"/>
    </row>
    <row r="45" spans="1:12" s="2" customFormat="1" ht="13.5" x14ac:dyDescent="0.25">
      <c r="A45" s="173"/>
      <c r="B45" s="302" t="s">
        <v>18</v>
      </c>
      <c r="C45" s="175" t="s">
        <v>168</v>
      </c>
      <c r="D45" s="141">
        <v>9.6300000000000008</v>
      </c>
      <c r="E45" s="136">
        <f>ROUND(E43*D45,2)</f>
        <v>6.74</v>
      </c>
      <c r="F45" s="392"/>
      <c r="G45" s="392"/>
      <c r="H45" s="392"/>
      <c r="I45" s="348"/>
      <c r="J45" s="348"/>
      <c r="K45" s="392"/>
      <c r="L45" s="348"/>
    </row>
    <row r="46" spans="1:12" s="2" customFormat="1" ht="25.5" x14ac:dyDescent="0.25">
      <c r="A46" s="173"/>
      <c r="B46" s="302" t="s">
        <v>172</v>
      </c>
      <c r="C46" s="174" t="s">
        <v>51</v>
      </c>
      <c r="D46" s="162">
        <v>0</v>
      </c>
      <c r="E46" s="136">
        <f>E43*2.4</f>
        <v>1.68</v>
      </c>
      <c r="F46" s="392"/>
      <c r="G46" s="392"/>
      <c r="H46" s="392"/>
      <c r="I46" s="348"/>
      <c r="J46" s="348"/>
      <c r="K46" s="392"/>
      <c r="L46" s="348"/>
    </row>
    <row r="47" spans="1:12" s="27" customFormat="1" ht="25.5" x14ac:dyDescent="0.25">
      <c r="A47" s="393">
        <v>8</v>
      </c>
      <c r="B47" s="301" t="s">
        <v>173</v>
      </c>
      <c r="C47" s="143" t="s">
        <v>162</v>
      </c>
      <c r="D47" s="162">
        <v>0</v>
      </c>
      <c r="E47" s="298">
        <v>1.4</v>
      </c>
      <c r="F47" s="392"/>
      <c r="G47" s="392"/>
      <c r="H47" s="392"/>
      <c r="I47" s="348"/>
      <c r="J47" s="392"/>
      <c r="K47" s="392"/>
      <c r="L47" s="348"/>
    </row>
    <row r="48" spans="1:12" s="19" customFormat="1" ht="15" x14ac:dyDescent="0.25">
      <c r="A48" s="396"/>
      <c r="B48" s="403" t="s">
        <v>31</v>
      </c>
      <c r="C48" s="397" t="s">
        <v>16</v>
      </c>
      <c r="D48" s="299">
        <v>2.81</v>
      </c>
      <c r="E48" s="136">
        <f>ROUND(E47*D48,2)</f>
        <v>3.93</v>
      </c>
      <c r="F48" s="392"/>
      <c r="G48" s="392"/>
      <c r="H48" s="348"/>
      <c r="I48" s="348"/>
      <c r="J48" s="392"/>
      <c r="K48" s="392"/>
      <c r="L48" s="348"/>
    </row>
    <row r="49" spans="1:12" s="19" customFormat="1" ht="15" x14ac:dyDescent="0.25">
      <c r="A49" s="404"/>
      <c r="B49" s="302" t="s">
        <v>174</v>
      </c>
      <c r="C49" s="398" t="s">
        <v>144</v>
      </c>
      <c r="D49" s="136">
        <v>1.02</v>
      </c>
      <c r="E49" s="136">
        <f>ROUND(E47*D49,2)</f>
        <v>1.43</v>
      </c>
      <c r="F49" s="405"/>
      <c r="G49" s="392"/>
      <c r="H49" s="392"/>
      <c r="I49" s="348"/>
      <c r="J49" s="392"/>
      <c r="K49" s="392"/>
      <c r="L49" s="348"/>
    </row>
    <row r="50" spans="1:12" s="19" customFormat="1" ht="15" x14ac:dyDescent="0.25">
      <c r="A50" s="396"/>
      <c r="B50" s="302" t="s">
        <v>175</v>
      </c>
      <c r="C50" s="175" t="s">
        <v>176</v>
      </c>
      <c r="D50" s="299">
        <v>0.71699999999999997</v>
      </c>
      <c r="E50" s="136">
        <f>ROUND(E47*D50,2)</f>
        <v>1</v>
      </c>
      <c r="F50" s="405"/>
      <c r="G50" s="392"/>
      <c r="H50" s="392"/>
      <c r="I50" s="348"/>
      <c r="J50" s="392"/>
      <c r="K50" s="392"/>
      <c r="L50" s="348"/>
    </row>
    <row r="51" spans="1:12" s="19" customFormat="1" ht="15" x14ac:dyDescent="0.25">
      <c r="A51" s="406"/>
      <c r="B51" s="174" t="s">
        <v>177</v>
      </c>
      <c r="C51" s="398" t="s">
        <v>144</v>
      </c>
      <c r="D51" s="407">
        <v>1.52E-2</v>
      </c>
      <c r="E51" s="136">
        <f>ROUND(E47*D51,2)</f>
        <v>0.02</v>
      </c>
      <c r="F51" s="405"/>
      <c r="G51" s="392"/>
      <c r="H51" s="392"/>
      <c r="I51" s="348"/>
      <c r="J51" s="392"/>
      <c r="K51" s="392"/>
      <c r="L51" s="348"/>
    </row>
    <row r="52" spans="1:12" s="19" customFormat="1" ht="15" x14ac:dyDescent="0.25">
      <c r="A52" s="396"/>
      <c r="B52" s="302" t="s">
        <v>39</v>
      </c>
      <c r="C52" s="302" t="s">
        <v>168</v>
      </c>
      <c r="D52" s="299">
        <v>0.16</v>
      </c>
      <c r="E52" s="136">
        <f>ROUND(E47*D52,3)</f>
        <v>0.224</v>
      </c>
      <c r="F52" s="405"/>
      <c r="G52" s="392"/>
      <c r="H52" s="392"/>
      <c r="I52" s="348"/>
      <c r="J52" s="392"/>
      <c r="K52" s="392"/>
      <c r="L52" s="348"/>
    </row>
    <row r="53" spans="1:12" s="19" customFormat="1" ht="15" x14ac:dyDescent="0.25">
      <c r="A53" s="396"/>
      <c r="B53" s="408" t="s">
        <v>18</v>
      </c>
      <c r="C53" s="302" t="s">
        <v>168</v>
      </c>
      <c r="D53" s="299">
        <v>0.33</v>
      </c>
      <c r="E53" s="136">
        <f>ROUND(E47*D53,2)</f>
        <v>0.46</v>
      </c>
      <c r="F53" s="392"/>
      <c r="G53" s="392"/>
      <c r="H53" s="392"/>
      <c r="I53" s="348"/>
      <c r="J53" s="348"/>
      <c r="K53" s="392"/>
      <c r="L53" s="348"/>
    </row>
    <row r="54" spans="1:12" s="19" customFormat="1" ht="15" x14ac:dyDescent="0.25">
      <c r="A54" s="173"/>
      <c r="B54" s="302" t="s">
        <v>178</v>
      </c>
      <c r="C54" s="175" t="s">
        <v>51</v>
      </c>
      <c r="D54" s="147">
        <v>8.9999999999999998E-4</v>
      </c>
      <c r="E54" s="147">
        <f>E47*D54</f>
        <v>1.2599999999999998E-3</v>
      </c>
      <c r="F54" s="348"/>
      <c r="G54" s="392"/>
      <c r="H54" s="392"/>
      <c r="I54" s="348"/>
      <c r="J54" s="392"/>
      <c r="K54" s="392"/>
      <c r="L54" s="348"/>
    </row>
    <row r="55" spans="1:12" s="19" customFormat="1" ht="15" x14ac:dyDescent="0.25">
      <c r="A55" s="173"/>
      <c r="B55" s="302" t="s">
        <v>179</v>
      </c>
      <c r="C55" s="398" t="s">
        <v>144</v>
      </c>
      <c r="D55" s="147">
        <v>1.2999999999999999E-3</v>
      </c>
      <c r="E55" s="147">
        <f>E47*D55</f>
        <v>1.8199999999999998E-3</v>
      </c>
      <c r="F55" s="348"/>
      <c r="G55" s="392"/>
      <c r="H55" s="392"/>
      <c r="I55" s="348"/>
      <c r="J55" s="392"/>
      <c r="K55" s="392"/>
      <c r="L55" s="348"/>
    </row>
    <row r="56" spans="1:12" s="19" customFormat="1" ht="15" x14ac:dyDescent="0.25">
      <c r="A56" s="173"/>
      <c r="B56" s="302" t="s">
        <v>180</v>
      </c>
      <c r="C56" s="175" t="s">
        <v>51</v>
      </c>
      <c r="D56" s="162">
        <v>0</v>
      </c>
      <c r="E56" s="136">
        <f>E49*2.4</f>
        <v>3.4319999999999999</v>
      </c>
      <c r="F56" s="392"/>
      <c r="G56" s="392"/>
      <c r="H56" s="392"/>
      <c r="I56" s="348"/>
      <c r="J56" s="348"/>
      <c r="K56" s="392"/>
      <c r="L56" s="348"/>
    </row>
    <row r="57" spans="1:12" s="27" customFormat="1" ht="15" x14ac:dyDescent="0.25">
      <c r="A57" s="169">
        <v>9</v>
      </c>
      <c r="B57" s="301" t="s">
        <v>181</v>
      </c>
      <c r="C57" s="139" t="s">
        <v>165</v>
      </c>
      <c r="D57" s="162">
        <v>0</v>
      </c>
      <c r="E57" s="139">
        <v>4</v>
      </c>
      <c r="F57" s="392"/>
      <c r="G57" s="392"/>
      <c r="H57" s="392"/>
      <c r="I57" s="348"/>
      <c r="J57" s="392"/>
      <c r="K57" s="392"/>
      <c r="L57" s="348"/>
    </row>
    <row r="58" spans="1:12" s="19" customFormat="1" ht="15" x14ac:dyDescent="0.25">
      <c r="A58" s="173"/>
      <c r="B58" s="302" t="s">
        <v>31</v>
      </c>
      <c r="C58" s="397" t="s">
        <v>16</v>
      </c>
      <c r="D58" s="141">
        <v>1.54</v>
      </c>
      <c r="E58" s="136">
        <f>ROUND(E57*D58,2)</f>
        <v>6.16</v>
      </c>
      <c r="F58" s="392"/>
      <c r="G58" s="392"/>
      <c r="H58" s="348"/>
      <c r="I58" s="348"/>
      <c r="J58" s="392"/>
      <c r="K58" s="392"/>
      <c r="L58" s="348"/>
    </row>
    <row r="59" spans="1:12" s="19" customFormat="1" ht="15" x14ac:dyDescent="0.25">
      <c r="A59" s="173"/>
      <c r="B59" s="302" t="s">
        <v>18</v>
      </c>
      <c r="C59" s="175" t="s">
        <v>168</v>
      </c>
      <c r="D59" s="141">
        <v>0.09</v>
      </c>
      <c r="E59" s="136">
        <f>ROUND(E57*D59,2)</f>
        <v>0.36</v>
      </c>
      <c r="F59" s="392"/>
      <c r="G59" s="392"/>
      <c r="H59" s="392"/>
      <c r="I59" s="348"/>
      <c r="J59" s="348"/>
      <c r="K59" s="392"/>
      <c r="L59" s="348"/>
    </row>
    <row r="60" spans="1:12" s="19" customFormat="1" ht="15" x14ac:dyDescent="0.25">
      <c r="A60" s="173"/>
      <c r="B60" s="302" t="s">
        <v>182</v>
      </c>
      <c r="C60" s="398" t="s">
        <v>144</v>
      </c>
      <c r="D60" s="141">
        <v>1.4E-2</v>
      </c>
      <c r="E60" s="136">
        <f>ROUND(E57*D60,2)</f>
        <v>0.06</v>
      </c>
      <c r="F60" s="348"/>
      <c r="G60" s="392"/>
      <c r="H60" s="392"/>
      <c r="I60" s="348"/>
      <c r="J60" s="392"/>
      <c r="K60" s="392"/>
      <c r="L60" s="348"/>
    </row>
    <row r="61" spans="1:12" s="409" customFormat="1" ht="15" x14ac:dyDescent="0.25">
      <c r="A61" s="169">
        <v>10</v>
      </c>
      <c r="B61" s="301" t="s">
        <v>183</v>
      </c>
      <c r="C61" s="139" t="s">
        <v>165</v>
      </c>
      <c r="D61" s="162">
        <v>0</v>
      </c>
      <c r="E61" s="139">
        <v>2</v>
      </c>
      <c r="F61" s="392"/>
      <c r="G61" s="392"/>
      <c r="H61" s="392"/>
      <c r="I61" s="348"/>
      <c r="J61" s="392"/>
      <c r="K61" s="392"/>
      <c r="L61" s="348"/>
    </row>
    <row r="62" spans="1:12" s="410" customFormat="1" ht="15" x14ac:dyDescent="0.25">
      <c r="A62" s="173"/>
      <c r="B62" s="302" t="s">
        <v>31</v>
      </c>
      <c r="C62" s="397" t="s">
        <v>16</v>
      </c>
      <c r="D62" s="136">
        <v>1.54</v>
      </c>
      <c r="E62" s="136">
        <f>ROUND(E61*D62,2)</f>
        <v>3.08</v>
      </c>
      <c r="F62" s="392"/>
      <c r="G62" s="392"/>
      <c r="H62" s="348"/>
      <c r="I62" s="348"/>
      <c r="J62" s="392"/>
      <c r="K62" s="392"/>
      <c r="L62" s="348"/>
    </row>
    <row r="63" spans="1:12" s="410" customFormat="1" ht="15" x14ac:dyDescent="0.25">
      <c r="A63" s="173"/>
      <c r="B63" s="302" t="s">
        <v>18</v>
      </c>
      <c r="C63" s="175" t="s">
        <v>168</v>
      </c>
      <c r="D63" s="136">
        <v>0.09</v>
      </c>
      <c r="E63" s="136">
        <f>ROUND(E61*D63,2)</f>
        <v>0.18</v>
      </c>
      <c r="F63" s="392"/>
      <c r="G63" s="392"/>
      <c r="H63" s="392"/>
      <c r="I63" s="348"/>
      <c r="J63" s="348"/>
      <c r="K63" s="392"/>
      <c r="L63" s="348"/>
    </row>
    <row r="64" spans="1:12" s="410" customFormat="1" ht="15" x14ac:dyDescent="0.25">
      <c r="A64" s="173"/>
      <c r="B64" s="302" t="s">
        <v>182</v>
      </c>
      <c r="C64" s="398" t="s">
        <v>144</v>
      </c>
      <c r="D64" s="136">
        <v>1.4E-2</v>
      </c>
      <c r="E64" s="136">
        <f>ROUND(E61*D64,2)</f>
        <v>0.03</v>
      </c>
      <c r="F64" s="348"/>
      <c r="G64" s="392"/>
      <c r="H64" s="392"/>
      <c r="I64" s="348"/>
      <c r="J64" s="392"/>
      <c r="K64" s="392"/>
      <c r="L64" s="348"/>
    </row>
    <row r="65" spans="1:12" s="410" customFormat="1" ht="15" x14ac:dyDescent="0.25">
      <c r="A65" s="173"/>
      <c r="B65" s="302" t="s">
        <v>184</v>
      </c>
      <c r="C65" s="141" t="s">
        <v>165</v>
      </c>
      <c r="D65" s="136">
        <v>1</v>
      </c>
      <c r="E65" s="136">
        <f>ROUND(E61*D65,2)</f>
        <v>2</v>
      </c>
      <c r="F65" s="348"/>
      <c r="G65" s="392"/>
      <c r="H65" s="392"/>
      <c r="I65" s="348"/>
      <c r="J65" s="392"/>
      <c r="K65" s="392"/>
      <c r="L65" s="348"/>
    </row>
    <row r="66" spans="1:12" s="41" customFormat="1" ht="13.5" x14ac:dyDescent="0.25">
      <c r="A66" s="125"/>
      <c r="B66" s="411" t="s">
        <v>59</v>
      </c>
      <c r="C66" s="132"/>
      <c r="D66" s="132"/>
      <c r="E66" s="136"/>
      <c r="F66" s="346"/>
      <c r="G66" s="412"/>
      <c r="H66" s="346"/>
      <c r="I66" s="346"/>
      <c r="J66" s="346"/>
      <c r="K66" s="412"/>
      <c r="L66" s="346"/>
    </row>
    <row r="67" spans="1:12" s="3" customFormat="1" ht="25.5" x14ac:dyDescent="0.25">
      <c r="A67" s="169">
        <v>11</v>
      </c>
      <c r="B67" s="413" t="s">
        <v>185</v>
      </c>
      <c r="C67" s="402" t="s">
        <v>40</v>
      </c>
      <c r="D67" s="162">
        <v>0</v>
      </c>
      <c r="E67" s="414">
        <v>920</v>
      </c>
      <c r="F67" s="392"/>
      <c r="G67" s="392"/>
      <c r="H67" s="392"/>
      <c r="I67" s="348"/>
      <c r="J67" s="392"/>
      <c r="K67" s="392"/>
      <c r="L67" s="348"/>
    </row>
    <row r="68" spans="1:12" s="9" customFormat="1" x14ac:dyDescent="0.25">
      <c r="A68" s="173"/>
      <c r="B68" s="396" t="s">
        <v>31</v>
      </c>
      <c r="C68" s="173" t="s">
        <v>16</v>
      </c>
      <c r="D68" s="415">
        <v>4.2900000000000001E-2</v>
      </c>
      <c r="E68" s="416">
        <f>E67*D68</f>
        <v>39.468000000000004</v>
      </c>
      <c r="F68" s="392"/>
      <c r="G68" s="392"/>
      <c r="H68" s="417"/>
      <c r="I68" s="348"/>
      <c r="J68" s="392"/>
      <c r="K68" s="392"/>
      <c r="L68" s="348"/>
    </row>
    <row r="69" spans="1:12" s="9" customFormat="1" x14ac:dyDescent="0.25">
      <c r="A69" s="173"/>
      <c r="B69" s="396" t="s">
        <v>80</v>
      </c>
      <c r="C69" s="173" t="s">
        <v>16</v>
      </c>
      <c r="D69" s="415">
        <v>2.6900000000000001E-3</v>
      </c>
      <c r="E69" s="416">
        <f>D69*E67</f>
        <v>2.4748000000000001</v>
      </c>
      <c r="F69" s="392"/>
      <c r="G69" s="392"/>
      <c r="H69" s="392"/>
      <c r="I69" s="348"/>
      <c r="J69" s="417"/>
      <c r="K69" s="392"/>
      <c r="L69" s="348"/>
    </row>
    <row r="70" spans="1:12" s="2" customFormat="1" ht="13.5" x14ac:dyDescent="0.25">
      <c r="A70" s="173"/>
      <c r="B70" s="418" t="s">
        <v>98</v>
      </c>
      <c r="C70" s="125" t="s">
        <v>25</v>
      </c>
      <c r="D70" s="415">
        <v>4.0999999999999999E-4</v>
      </c>
      <c r="E70" s="416">
        <f>E67*D70</f>
        <v>0.37719999999999998</v>
      </c>
      <c r="F70" s="392"/>
      <c r="G70" s="392"/>
      <c r="H70" s="392"/>
      <c r="I70" s="348"/>
      <c r="J70" s="417"/>
      <c r="K70" s="392"/>
      <c r="L70" s="348"/>
    </row>
    <row r="71" spans="1:12" s="2" customFormat="1" ht="13.5" x14ac:dyDescent="0.25">
      <c r="A71" s="173"/>
      <c r="B71" s="418" t="s">
        <v>41</v>
      </c>
      <c r="C71" s="125" t="s">
        <v>25</v>
      </c>
      <c r="D71" s="415">
        <v>7.6E-3</v>
      </c>
      <c r="E71" s="416">
        <f>D71*E67</f>
        <v>6.992</v>
      </c>
      <c r="F71" s="392"/>
      <c r="G71" s="392"/>
      <c r="H71" s="392"/>
      <c r="I71" s="348"/>
      <c r="J71" s="417"/>
      <c r="K71" s="392"/>
      <c r="L71" s="348"/>
    </row>
    <row r="72" spans="1:12" s="2" customFormat="1" ht="13.5" x14ac:dyDescent="0.25">
      <c r="A72" s="173"/>
      <c r="B72" s="418" t="s">
        <v>44</v>
      </c>
      <c r="C72" s="125" t="s">
        <v>25</v>
      </c>
      <c r="D72" s="415">
        <v>7.4000000000000003E-3</v>
      </c>
      <c r="E72" s="416">
        <f>D72*E67</f>
        <v>6.8080000000000007</v>
      </c>
      <c r="F72" s="392"/>
      <c r="G72" s="392"/>
      <c r="H72" s="392"/>
      <c r="I72" s="348"/>
      <c r="J72" s="392"/>
      <c r="K72" s="392"/>
      <c r="L72" s="348"/>
    </row>
    <row r="73" spans="1:12" s="2" customFormat="1" ht="13.5" x14ac:dyDescent="0.25">
      <c r="A73" s="173"/>
      <c r="B73" s="418" t="s">
        <v>81</v>
      </c>
      <c r="C73" s="125" t="s">
        <v>25</v>
      </c>
      <c r="D73" s="415">
        <v>1.48E-3</v>
      </c>
      <c r="E73" s="416">
        <f>D73*E67</f>
        <v>1.3615999999999999</v>
      </c>
      <c r="F73" s="392"/>
      <c r="G73" s="392"/>
      <c r="H73" s="392"/>
      <c r="I73" s="348"/>
      <c r="J73" s="417"/>
      <c r="K73" s="392"/>
      <c r="L73" s="348"/>
    </row>
    <row r="74" spans="1:12" s="2" customFormat="1" ht="14.25" x14ac:dyDescent="0.25">
      <c r="A74" s="173"/>
      <c r="B74" s="396" t="s">
        <v>82</v>
      </c>
      <c r="C74" s="398" t="s">
        <v>144</v>
      </c>
      <c r="D74" s="415">
        <v>1.1000000000000001</v>
      </c>
      <c r="E74" s="416">
        <f>E67*D74*0.2</f>
        <v>202.40000000000003</v>
      </c>
      <c r="F74" s="417"/>
      <c r="G74" s="392"/>
      <c r="H74" s="392"/>
      <c r="I74" s="348"/>
      <c r="J74" s="392"/>
      <c r="K74" s="392"/>
      <c r="L74" s="348"/>
    </row>
    <row r="75" spans="1:12" s="2" customFormat="1" ht="13.5" x14ac:dyDescent="0.25">
      <c r="A75" s="173"/>
      <c r="B75" s="396" t="s">
        <v>97</v>
      </c>
      <c r="C75" s="173" t="s">
        <v>20</v>
      </c>
      <c r="D75" s="415">
        <v>2.0199999999999999E-2</v>
      </c>
      <c r="E75" s="416">
        <f>D75*E67</f>
        <v>18.584</v>
      </c>
      <c r="F75" s="419"/>
      <c r="G75" s="392"/>
      <c r="H75" s="392"/>
      <c r="I75" s="348"/>
      <c r="J75" s="392"/>
      <c r="K75" s="392"/>
      <c r="L75" s="348"/>
    </row>
    <row r="76" spans="1:12" s="2" customFormat="1" ht="14.25" x14ac:dyDescent="0.25">
      <c r="A76" s="173"/>
      <c r="B76" s="396" t="s">
        <v>37</v>
      </c>
      <c r="C76" s="398" t="s">
        <v>144</v>
      </c>
      <c r="D76" s="415">
        <v>1.0999999999999999E-2</v>
      </c>
      <c r="E76" s="416">
        <f>D76*E67</f>
        <v>10.119999999999999</v>
      </c>
      <c r="F76" s="417"/>
      <c r="G76" s="392"/>
      <c r="H76" s="392"/>
      <c r="I76" s="348"/>
      <c r="J76" s="392"/>
      <c r="K76" s="392"/>
      <c r="L76" s="348"/>
    </row>
    <row r="77" spans="1:12" s="17" customFormat="1" ht="14.25" x14ac:dyDescent="0.25">
      <c r="A77" s="125"/>
      <c r="B77" s="297" t="s">
        <v>99</v>
      </c>
      <c r="C77" s="140" t="s">
        <v>20</v>
      </c>
      <c r="D77" s="162">
        <v>0</v>
      </c>
      <c r="E77" s="141">
        <f>E74*1.6</f>
        <v>323.84000000000009</v>
      </c>
      <c r="F77" s="392"/>
      <c r="G77" s="392"/>
      <c r="H77" s="392"/>
      <c r="I77" s="348"/>
      <c r="J77" s="348"/>
      <c r="K77" s="392"/>
      <c r="L77" s="348"/>
    </row>
    <row r="78" spans="1:12" s="19" customFormat="1" ht="15" x14ac:dyDescent="0.25">
      <c r="A78" s="173"/>
      <c r="B78" s="302" t="s">
        <v>115</v>
      </c>
      <c r="C78" s="175" t="s">
        <v>51</v>
      </c>
      <c r="D78" s="162">
        <v>0</v>
      </c>
      <c r="E78" s="136">
        <f>E75</f>
        <v>18.584</v>
      </c>
      <c r="F78" s="392"/>
      <c r="G78" s="392"/>
      <c r="H78" s="392"/>
      <c r="I78" s="348"/>
      <c r="J78" s="348"/>
      <c r="K78" s="392"/>
      <c r="L78" s="348"/>
    </row>
    <row r="79" spans="1:12" s="420" customFormat="1" ht="25.5" x14ac:dyDescent="0.25">
      <c r="A79" s="169">
        <v>12</v>
      </c>
      <c r="B79" s="393" t="s">
        <v>186</v>
      </c>
      <c r="C79" s="173" t="s">
        <v>40</v>
      </c>
      <c r="D79" s="162">
        <v>0</v>
      </c>
      <c r="E79" s="414">
        <v>920</v>
      </c>
      <c r="F79" s="412"/>
      <c r="G79" s="412"/>
      <c r="H79" s="412"/>
      <c r="I79" s="346"/>
      <c r="J79" s="412"/>
      <c r="K79" s="412"/>
      <c r="L79" s="346"/>
    </row>
    <row r="80" spans="1:12" s="422" customFormat="1" ht="13.5" x14ac:dyDescent="0.25">
      <c r="A80" s="396"/>
      <c r="B80" s="396" t="s">
        <v>23</v>
      </c>
      <c r="C80" s="396" t="s">
        <v>94</v>
      </c>
      <c r="D80" s="415">
        <v>1</v>
      </c>
      <c r="E80" s="416">
        <f>D80*E79</f>
        <v>920</v>
      </c>
      <c r="F80" s="421"/>
      <c r="G80" s="412"/>
      <c r="H80" s="419"/>
      <c r="I80" s="346"/>
      <c r="J80" s="412"/>
      <c r="K80" s="412"/>
      <c r="L80" s="346"/>
    </row>
    <row r="81" spans="1:12" s="423" customFormat="1" ht="15" x14ac:dyDescent="0.25">
      <c r="A81" s="406"/>
      <c r="B81" s="173" t="s">
        <v>187</v>
      </c>
      <c r="C81" s="398" t="s">
        <v>40</v>
      </c>
      <c r="D81" s="415">
        <v>1</v>
      </c>
      <c r="E81" s="416">
        <f>E79*D81</f>
        <v>920</v>
      </c>
      <c r="F81" s="419"/>
      <c r="G81" s="412"/>
      <c r="H81" s="412"/>
      <c r="I81" s="346"/>
      <c r="J81" s="412"/>
      <c r="K81" s="412"/>
      <c r="L81" s="346"/>
    </row>
    <row r="82" spans="1:12" s="423" customFormat="1" ht="15" x14ac:dyDescent="0.25">
      <c r="A82" s="406"/>
      <c r="B82" s="173" t="s">
        <v>82</v>
      </c>
      <c r="C82" s="398" t="s">
        <v>144</v>
      </c>
      <c r="D82" s="415">
        <v>1.24E-2</v>
      </c>
      <c r="E82" s="416">
        <f>E79*D82</f>
        <v>11.407999999999999</v>
      </c>
      <c r="F82" s="419"/>
      <c r="G82" s="412"/>
      <c r="H82" s="412"/>
      <c r="I82" s="346"/>
      <c r="J82" s="412"/>
      <c r="K82" s="412"/>
      <c r="L82" s="346"/>
    </row>
    <row r="83" spans="1:12" s="423" customFormat="1" ht="15" x14ac:dyDescent="0.25">
      <c r="A83" s="406"/>
      <c r="B83" s="173" t="s">
        <v>83</v>
      </c>
      <c r="C83" s="398" t="s">
        <v>19</v>
      </c>
      <c r="D83" s="424">
        <f>3.36/1000</f>
        <v>3.3599999999999997E-3</v>
      </c>
      <c r="E83" s="416">
        <f>E79*D83</f>
        <v>3.0911999999999997</v>
      </c>
      <c r="F83" s="419"/>
      <c r="G83" s="412"/>
      <c r="H83" s="412"/>
      <c r="I83" s="346"/>
      <c r="J83" s="412"/>
      <c r="K83" s="412"/>
      <c r="L83" s="346"/>
    </row>
    <row r="84" spans="1:12" s="230" customFormat="1" ht="14.25" x14ac:dyDescent="0.25">
      <c r="A84" s="125"/>
      <c r="B84" s="297" t="s">
        <v>188</v>
      </c>
      <c r="C84" s="140" t="s">
        <v>20</v>
      </c>
      <c r="D84" s="162">
        <v>0</v>
      </c>
      <c r="E84" s="141">
        <f>E82*1.6</f>
        <v>18.252800000000001</v>
      </c>
      <c r="F84" s="412"/>
      <c r="G84" s="412"/>
      <c r="H84" s="412"/>
      <c r="I84" s="346"/>
      <c r="J84" s="346"/>
      <c r="K84" s="412"/>
      <c r="L84" s="346"/>
    </row>
    <row r="85" spans="1:12" ht="13.5" x14ac:dyDescent="0.25">
      <c r="A85" s="189"/>
      <c r="B85" s="154" t="s">
        <v>7</v>
      </c>
      <c r="C85" s="190"/>
      <c r="D85" s="425"/>
      <c r="E85" s="425"/>
      <c r="F85" s="373"/>
      <c r="G85" s="350"/>
      <c r="H85" s="350"/>
      <c r="I85" s="350"/>
      <c r="J85" s="350"/>
      <c r="K85" s="350"/>
      <c r="L85" s="366"/>
    </row>
    <row r="86" spans="1:12" ht="13.5" x14ac:dyDescent="0.25">
      <c r="A86" s="189"/>
      <c r="B86" s="181" t="s">
        <v>189</v>
      </c>
      <c r="C86" s="309"/>
      <c r="D86" s="425"/>
      <c r="E86" s="425"/>
      <c r="F86" s="373"/>
      <c r="G86" s="373"/>
      <c r="H86" s="373"/>
      <c r="I86" s="373"/>
      <c r="J86" s="373"/>
      <c r="K86" s="373"/>
      <c r="L86" s="348"/>
    </row>
    <row r="87" spans="1:12" ht="13.5" x14ac:dyDescent="0.25">
      <c r="A87" s="189"/>
      <c r="B87" s="154" t="s">
        <v>46</v>
      </c>
      <c r="C87" s="190"/>
      <c r="D87" s="425"/>
      <c r="E87" s="425"/>
      <c r="F87" s="373"/>
      <c r="G87" s="373"/>
      <c r="H87" s="373"/>
      <c r="I87" s="373"/>
      <c r="J87" s="373"/>
      <c r="K87" s="373"/>
      <c r="L87" s="350"/>
    </row>
    <row r="88" spans="1:12" ht="13.5" x14ac:dyDescent="0.25">
      <c r="A88" s="189"/>
      <c r="B88" s="181" t="s">
        <v>150</v>
      </c>
      <c r="C88" s="309"/>
      <c r="D88" s="425"/>
      <c r="E88" s="425"/>
      <c r="F88" s="373"/>
      <c r="G88" s="373"/>
      <c r="H88" s="373"/>
      <c r="I88" s="373"/>
      <c r="J88" s="373"/>
      <c r="K88" s="373"/>
      <c r="L88" s="348"/>
    </row>
    <row r="89" spans="1:12" ht="13.5" x14ac:dyDescent="0.25">
      <c r="A89" s="189"/>
      <c r="B89" s="191" t="s">
        <v>47</v>
      </c>
      <c r="C89" s="190"/>
      <c r="D89" s="425"/>
      <c r="E89" s="425"/>
      <c r="F89" s="373"/>
      <c r="G89" s="373"/>
      <c r="H89" s="373"/>
      <c r="I89" s="373"/>
      <c r="J89" s="373"/>
      <c r="K89" s="373"/>
      <c r="L89" s="350"/>
    </row>
    <row r="90" spans="1:12" ht="13.5" x14ac:dyDescent="0.25">
      <c r="A90" s="189"/>
      <c r="B90" s="181" t="s">
        <v>151</v>
      </c>
      <c r="C90" s="309">
        <v>0.03</v>
      </c>
      <c r="D90" s="425"/>
      <c r="E90" s="425"/>
      <c r="F90" s="373"/>
      <c r="G90" s="373"/>
      <c r="H90" s="373"/>
      <c r="I90" s="373"/>
      <c r="J90" s="373"/>
      <c r="K90" s="373"/>
      <c r="L90" s="348"/>
    </row>
    <row r="91" spans="1:12" ht="13.5" x14ac:dyDescent="0.25">
      <c r="A91" s="189"/>
      <c r="B91" s="154" t="s">
        <v>47</v>
      </c>
      <c r="C91" s="190"/>
      <c r="D91" s="425"/>
      <c r="E91" s="425"/>
      <c r="F91" s="373"/>
      <c r="G91" s="373"/>
      <c r="H91" s="373"/>
      <c r="I91" s="373"/>
      <c r="J91" s="373"/>
      <c r="K91" s="373"/>
      <c r="L91" s="350"/>
    </row>
    <row r="92" spans="1:12" ht="13.5" x14ac:dyDescent="0.25">
      <c r="A92" s="189"/>
      <c r="B92" s="181" t="s">
        <v>152</v>
      </c>
      <c r="C92" s="309">
        <v>0.18</v>
      </c>
      <c r="D92" s="425"/>
      <c r="E92" s="425"/>
      <c r="F92" s="373"/>
      <c r="G92" s="373"/>
      <c r="H92" s="373"/>
      <c r="I92" s="373"/>
      <c r="J92" s="373"/>
      <c r="K92" s="373"/>
      <c r="L92" s="348"/>
    </row>
    <row r="93" spans="1:12" ht="13.5" x14ac:dyDescent="0.25">
      <c r="A93" s="189"/>
      <c r="B93" s="154" t="s">
        <v>47</v>
      </c>
      <c r="C93" s="190"/>
      <c r="D93" s="425"/>
      <c r="E93" s="425"/>
      <c r="F93" s="373"/>
      <c r="G93" s="373"/>
      <c r="H93" s="373"/>
      <c r="I93" s="373"/>
      <c r="J93" s="373"/>
      <c r="K93" s="373"/>
      <c r="L93" s="426"/>
    </row>
  </sheetData>
  <mergeCells count="9">
    <mergeCell ref="J2:K2"/>
    <mergeCell ref="L2:L3"/>
    <mergeCell ref="A1:K1"/>
    <mergeCell ref="A2:A3"/>
    <mergeCell ref="B2:B3"/>
    <mergeCell ref="C2:C3"/>
    <mergeCell ref="D2:E2"/>
    <mergeCell ref="F2:G2"/>
    <mergeCell ref="H2:I2"/>
  </mergeCells>
  <conditionalFormatting sqref="B7:C7 D74:F74 D71:E73 D8 D13:D15 D27:D29 D34:D36 D42:D43 D46:D47 D56:D57 D67 E35 J73 J71 F27:F32 F34:F48 F56:F59 F61:F63 H10:H15 H17:H18 H24:H29 H31:H36 H38:H39 H42:H43 H45:H47 H49:H57 H59:H61 H63 B6:L6 E7:L7 J12 J15:J16 J26 J33 J35:J37 J39 J43 J57:J58 D76:F76 J19:J20 J22:J23 J29:J30 J47:J52 J54:J55 J60:J62 H65 F8:F11 H8 J8:J9 D77:D84 H81:H84 F84 G8:G84 F13:F25 D21:D22 H21:H22 I8:I84 K8:L84 A4:L5 A75:F75 A70:B74 A76:B76 A66:F66 A23:E23 A32:E32 A30:E30 A25:E25 A22:C22 A29:C29 A80:C80 A35:C36 A57:C57 A38:E38 A37:B37 A45:E45 A43:B44 A50:F50 A59:E59 A58:B58 A47:B49 A51:B51 A55:B55 A60:B60 A52:F54 A13:C13 A11:B11 A9:E9 A39:D39 A41:E41 A40:B40 A61:D61 A63:C63 A62:B62 A65:C65 A64:B64 M74:HM76 M73:HL73 M67:HM72 M80:HN80 M61:HT65 A94:L531">
    <cfRule type="cellIs" dxfId="418" priority="87" stopIfTrue="1" operator="equal">
      <formula>8223.307275</formula>
    </cfRule>
  </conditionalFormatting>
  <conditionalFormatting sqref="E532:L532 E533:K536 C532:C536">
    <cfRule type="cellIs" dxfId="417" priority="84" stopIfTrue="1" operator="equal">
      <formula>8223.307275</formula>
    </cfRule>
  </conditionalFormatting>
  <conditionalFormatting sqref="E532:L532 E533:K536 C532:C536">
    <cfRule type="cellIs" dxfId="416" priority="83" stopIfTrue="1" operator="equal">
      <formula>8223.307275</formula>
    </cfRule>
  </conditionalFormatting>
  <conditionalFormatting sqref="H66 J66">
    <cfRule type="cellIs" dxfId="415" priority="81" stopIfTrue="1" operator="equal">
      <formula>8223.307275</formula>
    </cfRule>
  </conditionalFormatting>
  <conditionalFormatting sqref="B24">
    <cfRule type="cellIs" dxfId="414" priority="77" stopIfTrue="1" operator="equal">
      <formula>8223.307275</formula>
    </cfRule>
  </conditionalFormatting>
  <conditionalFormatting sqref="A26 A33 A31:B31 A24 D24:E24 A28:C28 C26:E26 C33:E33 C43 C47 C49 C51 C55 C60 C64 C74 C76 C81:C83 D31:E31 C11 E22 E28:E29 H23 H30 J24:J25 J31:J32">
    <cfRule type="cellIs" dxfId="413" priority="76" stopIfTrue="1" operator="equal">
      <formula>8223.307275</formula>
    </cfRule>
  </conditionalFormatting>
  <conditionalFormatting sqref="E27 A27:C27">
    <cfRule type="cellIs" dxfId="412" priority="74" stopIfTrue="1" operator="equal">
      <formula>8223.307275</formula>
    </cfRule>
  </conditionalFormatting>
  <conditionalFormatting sqref="F26 F33">
    <cfRule type="cellIs" dxfId="411" priority="79" stopIfTrue="1" operator="equal">
      <formula>8223.307275</formula>
    </cfRule>
  </conditionalFormatting>
  <conditionalFormatting sqref="B33 B26">
    <cfRule type="cellIs" dxfId="410" priority="75" stopIfTrue="1" operator="equal">
      <formula>8223.307275</formula>
    </cfRule>
  </conditionalFormatting>
  <conditionalFormatting sqref="B34">
    <cfRule type="cellIs" dxfId="409" priority="72" stopIfTrue="1" operator="equal">
      <formula>8223.307275</formula>
    </cfRule>
  </conditionalFormatting>
  <conditionalFormatting sqref="A34 C34 E34">
    <cfRule type="cellIs" dxfId="408" priority="73" stopIfTrue="1" operator="equal">
      <formula>8223.307275</formula>
    </cfRule>
  </conditionalFormatting>
  <conditionalFormatting sqref="J34">
    <cfRule type="cellIs" dxfId="407" priority="71" stopIfTrue="1" operator="equal">
      <formula>8223.307275</formula>
    </cfRule>
  </conditionalFormatting>
  <conditionalFormatting sqref="E67:E69 H68 J69">
    <cfRule type="cellIs" dxfId="406" priority="69" stopIfTrue="1" operator="equal">
      <formula>8223.307275</formula>
    </cfRule>
  </conditionalFormatting>
  <conditionalFormatting sqref="D68:D69">
    <cfRule type="cellIs" dxfId="405" priority="68" stopIfTrue="1" operator="equal">
      <formula>8223.307275</formula>
    </cfRule>
  </conditionalFormatting>
  <conditionalFormatting sqref="A67:A69 C67 B68:C69">
    <cfRule type="cellIs" dxfId="404" priority="70" stopIfTrue="1" operator="equal">
      <formula>8223.307275</formula>
    </cfRule>
  </conditionalFormatting>
  <conditionalFormatting sqref="E70 J70">
    <cfRule type="cellIs" dxfId="403" priority="65" stopIfTrue="1" operator="equal">
      <formula>8223.307275</formula>
    </cfRule>
  </conditionalFormatting>
  <conditionalFormatting sqref="D70">
    <cfRule type="cellIs" dxfId="402" priority="64" stopIfTrue="1" operator="equal">
      <formula>8223.307275</formula>
    </cfRule>
  </conditionalFormatting>
  <conditionalFormatting sqref="J72">
    <cfRule type="cellIs" dxfId="401" priority="61" stopIfTrue="1" operator="equal">
      <formula>8223.307275</formula>
    </cfRule>
  </conditionalFormatting>
  <conditionalFormatting sqref="B77">
    <cfRule type="cellIs" dxfId="400" priority="59" stopIfTrue="1" operator="equal">
      <formula>8223.307275</formula>
    </cfRule>
  </conditionalFormatting>
  <conditionalFormatting sqref="E79:E80 H80 E81:F83">
    <cfRule type="cellIs" dxfId="399" priority="62" stopIfTrue="1" operator="equal">
      <formula>8223.307275</formula>
    </cfRule>
  </conditionalFormatting>
  <conditionalFormatting sqref="J77">
    <cfRule type="cellIs" dxfId="398" priority="58" stopIfTrue="1" operator="equal">
      <formula>8223.307275</formula>
    </cfRule>
  </conditionalFormatting>
  <conditionalFormatting sqref="A78:C78 E78 J78">
    <cfRule type="cellIs" dxfId="397" priority="57" stopIfTrue="1" operator="equal">
      <formula>8223.307275</formula>
    </cfRule>
  </conditionalFormatting>
  <conditionalFormatting sqref="A77 C77 E77">
    <cfRule type="cellIs" dxfId="396" priority="60" stopIfTrue="1" operator="equal">
      <formula>8223.307275</formula>
    </cfRule>
  </conditionalFormatting>
  <conditionalFormatting sqref="A46:C46 A56:C56 D37:E37 D58:E58 D44:E44 D49:F49 D51:F51 E36 E43 E46:E47 E56:E57 D48:E48 H37 J38 H48 J53 D55:F55 J56 J59 D60:F60 H58">
    <cfRule type="cellIs" dxfId="395" priority="56" stopIfTrue="1" operator="equal">
      <formula>8223.307275</formula>
    </cfRule>
  </conditionalFormatting>
  <conditionalFormatting sqref="F12">
    <cfRule type="cellIs" dxfId="394" priority="49" stopIfTrue="1" operator="equal">
      <formula>8223.307275</formula>
    </cfRule>
  </conditionalFormatting>
  <conditionalFormatting sqref="D16:E16 D19:E20 E17:E18 E15 H16 H19:H20 J17">
    <cfRule type="cellIs" dxfId="393" priority="55" stopIfTrue="1" operator="equal">
      <formula>8223.307275</formula>
    </cfRule>
  </conditionalFormatting>
  <conditionalFormatting sqref="B15">
    <cfRule type="cellIs" dxfId="392" priority="54" stopIfTrue="1" operator="equal">
      <formula>8223.307275</formula>
    </cfRule>
  </conditionalFormatting>
  <conditionalFormatting sqref="A21:C21 E21">
    <cfRule type="cellIs" dxfId="391" priority="53" stopIfTrue="1" operator="equal">
      <formula>8223.307275</formula>
    </cfRule>
  </conditionalFormatting>
  <conditionalFormatting sqref="D18">
    <cfRule type="cellIs" dxfId="390" priority="51" stopIfTrue="1" operator="equal">
      <formula>8223.307275</formula>
    </cfRule>
  </conditionalFormatting>
  <conditionalFormatting sqref="D17">
    <cfRule type="cellIs" dxfId="389" priority="52" stopIfTrue="1" operator="equal">
      <formula>8223.307275</formula>
    </cfRule>
  </conditionalFormatting>
  <conditionalFormatting sqref="B10">
    <cfRule type="cellIs" dxfId="388" priority="47" stopIfTrue="1" operator="equal">
      <formula>8223.307275</formula>
    </cfRule>
  </conditionalFormatting>
  <conditionalFormatting sqref="E13">
    <cfRule type="cellIs" dxfId="387" priority="43" stopIfTrue="1" operator="equal">
      <formula>8223.307275</formula>
    </cfRule>
  </conditionalFormatting>
  <conditionalFormatting sqref="B12">
    <cfRule type="cellIs" dxfId="386" priority="44" stopIfTrue="1" operator="equal">
      <formula>8223.307275</formula>
    </cfRule>
  </conditionalFormatting>
  <conditionalFormatting sqref="J14">
    <cfRule type="cellIs" dxfId="385" priority="46" stopIfTrue="1" operator="equal">
      <formula>8223.307275</formula>
    </cfRule>
  </conditionalFormatting>
  <conditionalFormatting sqref="A12 C12:E12 A10 C10:E10 A14:C14 A8 C8 C17:C18 C24 C31 C70:C73 D11:E11 E8 E14 H9 J10:J11">
    <cfRule type="cellIs" dxfId="384" priority="45" stopIfTrue="1" operator="equal">
      <formula>8223.307275</formula>
    </cfRule>
  </conditionalFormatting>
  <conditionalFormatting sqref="J13">
    <cfRule type="cellIs" dxfId="383" priority="42" stopIfTrue="1" operator="equal">
      <formula>8223.307275</formula>
    </cfRule>
  </conditionalFormatting>
  <conditionalFormatting sqref="B8">
    <cfRule type="cellIs" dxfId="382" priority="41" stopIfTrue="1" operator="equal">
      <formula>8223.307275</formula>
    </cfRule>
  </conditionalFormatting>
  <conditionalFormatting sqref="D40:E40 E39">
    <cfRule type="cellIs" dxfId="381" priority="40" stopIfTrue="1" operator="equal">
      <formula>8223.307275</formula>
    </cfRule>
  </conditionalFormatting>
  <conditionalFormatting sqref="A42:C42 E42">
    <cfRule type="cellIs" dxfId="380" priority="39" stopIfTrue="1" operator="equal">
      <formula>8223.307275</formula>
    </cfRule>
  </conditionalFormatting>
  <conditionalFormatting sqref="E61 D62:E65">
    <cfRule type="cellIs" dxfId="379" priority="37" stopIfTrue="1" operator="equal">
      <formula>8223.307275</formula>
    </cfRule>
  </conditionalFormatting>
  <conditionalFormatting sqref="A84 C84 E84">
    <cfRule type="cellIs" dxfId="378" priority="36" stopIfTrue="1" operator="equal">
      <formula>8223.307275</formula>
    </cfRule>
  </conditionalFormatting>
  <conditionalFormatting sqref="B84">
    <cfRule type="cellIs" dxfId="377" priority="35" stopIfTrue="1" operator="equal">
      <formula>8223.307275</formula>
    </cfRule>
  </conditionalFormatting>
  <conditionalFormatting sqref="J84">
    <cfRule type="cellIs" dxfId="376" priority="34" stopIfTrue="1" operator="equal">
      <formula>8223.307275</formula>
    </cfRule>
  </conditionalFormatting>
  <conditionalFormatting sqref="J65">
    <cfRule type="cellIs" dxfId="375" priority="32" stopIfTrue="1" operator="equal">
      <formula>8223.307275</formula>
    </cfRule>
  </conditionalFormatting>
  <conditionalFormatting sqref="F67:F73 F77:F80 H67 H69:H79">
    <cfRule type="cellIs" dxfId="374" priority="33" stopIfTrue="1" operator="equal">
      <formula>8223.307275</formula>
    </cfRule>
  </conditionalFormatting>
  <conditionalFormatting sqref="J67:J68 J74:J76 J79:J83">
    <cfRule type="cellIs" dxfId="373" priority="31" stopIfTrue="1" operator="equal">
      <formula>8223.307275</formula>
    </cfRule>
  </conditionalFormatting>
  <conditionalFormatting sqref="J28">
    <cfRule type="cellIs" dxfId="372" priority="18" stopIfTrue="1" operator="equal">
      <formula>8223.307275</formula>
    </cfRule>
  </conditionalFormatting>
  <conditionalFormatting sqref="J27">
    <cfRule type="cellIs" dxfId="371" priority="17" stopIfTrue="1" operator="equal">
      <formula>8223.307275</formula>
    </cfRule>
  </conditionalFormatting>
  <conditionalFormatting sqref="H41">
    <cfRule type="cellIs" dxfId="370" priority="16" stopIfTrue="1" operator="equal">
      <formula>8223.307275</formula>
    </cfRule>
  </conditionalFormatting>
  <conditionalFormatting sqref="J41">
    <cfRule type="cellIs" dxfId="369" priority="15" stopIfTrue="1" operator="equal">
      <formula>8223.307275</formula>
    </cfRule>
  </conditionalFormatting>
  <conditionalFormatting sqref="J42">
    <cfRule type="cellIs" dxfId="368" priority="14" stopIfTrue="1" operator="equal">
      <formula>8223.307275</formula>
    </cfRule>
  </conditionalFormatting>
  <conditionalFormatting sqref="J45">
    <cfRule type="cellIs" dxfId="367" priority="13" stopIfTrue="1" operator="equal">
      <formula>8223.307275</formula>
    </cfRule>
  </conditionalFormatting>
  <conditionalFormatting sqref="J63">
    <cfRule type="cellIs" dxfId="366" priority="12" stopIfTrue="1" operator="equal">
      <formula>8223.307275</formula>
    </cfRule>
  </conditionalFormatting>
  <conditionalFormatting sqref="F65">
    <cfRule type="cellIs" dxfId="365" priority="11" stopIfTrue="1" operator="equal">
      <formula>8223.307275</formula>
    </cfRule>
  </conditionalFormatting>
  <conditionalFormatting sqref="H62">
    <cfRule type="cellIs" dxfId="364" priority="10" stopIfTrue="1" operator="equal">
      <formula>8223.307275</formula>
    </cfRule>
  </conditionalFormatting>
  <conditionalFormatting sqref="J18">
    <cfRule type="cellIs" dxfId="363" priority="9" stopIfTrue="1" operator="equal">
      <formula>8223.307275</formula>
    </cfRule>
  </conditionalFormatting>
  <conditionalFormatting sqref="J21">
    <cfRule type="cellIs" dxfId="362" priority="8" stopIfTrue="1" operator="equal">
      <formula>8223.307275</formula>
    </cfRule>
  </conditionalFormatting>
  <conditionalFormatting sqref="J40">
    <cfRule type="cellIs" dxfId="361" priority="7" stopIfTrue="1" operator="equal">
      <formula>8223.307275</formula>
    </cfRule>
  </conditionalFormatting>
  <conditionalFormatting sqref="H40">
    <cfRule type="cellIs" dxfId="360" priority="6" stopIfTrue="1" operator="equal">
      <formula>8223.307275</formula>
    </cfRule>
  </conditionalFormatting>
  <conditionalFormatting sqref="J44">
    <cfRule type="cellIs" dxfId="359" priority="5" stopIfTrue="1" operator="equal">
      <formula>8223.307275</formula>
    </cfRule>
  </conditionalFormatting>
  <conditionalFormatting sqref="H44">
    <cfRule type="cellIs" dxfId="358" priority="4" stopIfTrue="1" operator="equal">
      <formula>8223.307275</formula>
    </cfRule>
  </conditionalFormatting>
  <conditionalFormatting sqref="J46">
    <cfRule type="cellIs" dxfId="357" priority="3" stopIfTrue="1" operator="equal">
      <formula>8223.307275</formula>
    </cfRule>
  </conditionalFormatting>
  <conditionalFormatting sqref="H64 J64">
    <cfRule type="cellIs" dxfId="356" priority="2" stopIfTrue="1" operator="equal">
      <formula>8223.307275</formula>
    </cfRule>
  </conditionalFormatting>
  <conditionalFormatting sqref="F64">
    <cfRule type="cellIs" dxfId="355" priority="1" stopIfTrue="1" operator="equal">
      <formula>8223.307275</formula>
    </cfRule>
  </conditionalFormatting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view="pageBreakPreview" zoomScale="85" zoomScaleNormal="96" zoomScaleSheetLayoutView="85" workbookViewId="0">
      <selection sqref="A1:K1"/>
    </sheetView>
  </sheetViews>
  <sheetFormatPr defaultColWidth="9.140625" defaultRowHeight="12.75" x14ac:dyDescent="0.2"/>
  <cols>
    <col min="1" max="1" width="5.28515625" style="1" customWidth="1"/>
    <col min="2" max="2" width="54" style="16" customWidth="1"/>
    <col min="3" max="3" width="7.7109375" style="1" customWidth="1"/>
    <col min="4" max="4" width="10.42578125" style="1" customWidth="1"/>
    <col min="5" max="5" width="14.7109375" style="1" bestFit="1" customWidth="1"/>
    <col min="6" max="6" width="11.28515625" style="342" customWidth="1"/>
    <col min="7" max="7" width="12.7109375" style="342" bestFit="1" customWidth="1"/>
    <col min="8" max="8" width="8" style="342" customWidth="1"/>
    <col min="9" max="9" width="13.42578125" style="342" bestFit="1" customWidth="1"/>
    <col min="10" max="10" width="8.7109375" style="342" customWidth="1"/>
    <col min="11" max="11" width="11.140625" style="342" customWidth="1"/>
    <col min="12" max="12" width="15.7109375" style="342" customWidth="1"/>
    <col min="13" max="16384" width="9.140625" style="1"/>
  </cols>
  <sheetData>
    <row r="1" spans="1:13" ht="26.25" customHeight="1" x14ac:dyDescent="0.2">
      <c r="A1" s="452" t="s">
        <v>104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313"/>
    </row>
    <row r="2" spans="1:13" ht="32.25" customHeight="1" x14ac:dyDescent="0.2">
      <c r="A2" s="441" t="s">
        <v>0</v>
      </c>
      <c r="B2" s="442" t="s">
        <v>1</v>
      </c>
      <c r="C2" s="441" t="s">
        <v>2</v>
      </c>
      <c r="D2" s="444" t="s">
        <v>3</v>
      </c>
      <c r="E2" s="445"/>
      <c r="F2" s="446" t="s">
        <v>4</v>
      </c>
      <c r="G2" s="447"/>
      <c r="H2" s="446" t="s">
        <v>5</v>
      </c>
      <c r="I2" s="447"/>
      <c r="J2" s="446" t="s">
        <v>6</v>
      </c>
      <c r="K2" s="447"/>
      <c r="L2" s="448" t="s">
        <v>7</v>
      </c>
    </row>
    <row r="3" spans="1:13" ht="37.5" customHeight="1" x14ac:dyDescent="0.2">
      <c r="A3" s="441"/>
      <c r="B3" s="443"/>
      <c r="C3" s="441"/>
      <c r="D3" s="4" t="s">
        <v>148</v>
      </c>
      <c r="E3" s="4" t="s">
        <v>8</v>
      </c>
      <c r="F3" s="314" t="s">
        <v>9</v>
      </c>
      <c r="G3" s="314" t="s">
        <v>7</v>
      </c>
      <c r="H3" s="314" t="s">
        <v>10</v>
      </c>
      <c r="I3" s="314" t="s">
        <v>7</v>
      </c>
      <c r="J3" s="314" t="s">
        <v>10</v>
      </c>
      <c r="K3" s="314" t="s">
        <v>7</v>
      </c>
      <c r="L3" s="448"/>
    </row>
    <row r="4" spans="1:13" ht="19.5" customHeight="1" x14ac:dyDescent="0.2">
      <c r="A4" s="5">
        <v>1</v>
      </c>
      <c r="B4" s="6">
        <v>3</v>
      </c>
      <c r="C4" s="7">
        <v>4</v>
      </c>
      <c r="D4" s="5">
        <v>5</v>
      </c>
      <c r="E4" s="7">
        <v>6</v>
      </c>
      <c r="F4" s="315">
        <v>7</v>
      </c>
      <c r="G4" s="315">
        <v>8</v>
      </c>
      <c r="H4" s="315">
        <v>9</v>
      </c>
      <c r="I4" s="315">
        <v>10</v>
      </c>
      <c r="J4" s="315">
        <v>11</v>
      </c>
      <c r="K4" s="315">
        <v>12</v>
      </c>
      <c r="L4" s="315" t="s">
        <v>11</v>
      </c>
    </row>
    <row r="5" spans="1:13" s="2" customFormat="1" ht="25.5" customHeight="1" x14ac:dyDescent="0.25">
      <c r="A5" s="86"/>
      <c r="B5" s="8" t="s">
        <v>12</v>
      </c>
      <c r="C5" s="55"/>
      <c r="D5" s="68"/>
      <c r="E5" s="59"/>
      <c r="F5" s="316"/>
      <c r="G5" s="316"/>
      <c r="H5" s="316"/>
      <c r="I5" s="316"/>
      <c r="J5" s="316"/>
      <c r="K5" s="316"/>
      <c r="L5" s="316"/>
      <c r="M5" s="41"/>
    </row>
    <row r="6" spans="1:13" s="11" customFormat="1" ht="15" x14ac:dyDescent="0.25">
      <c r="A6" s="45">
        <v>1</v>
      </c>
      <c r="B6" s="46" t="s">
        <v>13</v>
      </c>
      <c r="C6" s="46" t="s">
        <v>14</v>
      </c>
      <c r="D6" s="47"/>
      <c r="E6" s="48">
        <v>4.2999999999999997E-2</v>
      </c>
      <c r="F6" s="316"/>
      <c r="G6" s="316"/>
      <c r="H6" s="317"/>
      <c r="I6" s="317"/>
      <c r="J6" s="317"/>
      <c r="K6" s="317"/>
      <c r="L6" s="317"/>
      <c r="M6" s="34"/>
    </row>
    <row r="7" spans="1:13" s="9" customFormat="1" ht="20.25" customHeight="1" x14ac:dyDescent="0.25">
      <c r="A7" s="45"/>
      <c r="B7" s="62" t="s">
        <v>15</v>
      </c>
      <c r="C7" s="50" t="s">
        <v>16</v>
      </c>
      <c r="D7" s="51">
        <v>93.22</v>
      </c>
      <c r="E7" s="49">
        <f>D7*E6</f>
        <v>4.0084599999999995</v>
      </c>
      <c r="F7" s="316"/>
      <c r="G7" s="316"/>
      <c r="H7" s="318"/>
      <c r="I7" s="318"/>
      <c r="J7" s="318"/>
      <c r="K7" s="318"/>
      <c r="L7" s="318"/>
      <c r="M7" s="36"/>
    </row>
    <row r="8" spans="1:13" s="28" customFormat="1" ht="45" customHeight="1" x14ac:dyDescent="0.3">
      <c r="A8" s="77">
        <v>2</v>
      </c>
      <c r="B8" s="74" t="s">
        <v>76</v>
      </c>
      <c r="C8" s="52" t="s">
        <v>75</v>
      </c>
      <c r="D8" s="48"/>
      <c r="E8" s="48">
        <v>24</v>
      </c>
      <c r="F8" s="319"/>
      <c r="G8" s="316"/>
      <c r="H8" s="320"/>
      <c r="I8" s="318"/>
      <c r="J8" s="320"/>
      <c r="K8" s="318"/>
      <c r="L8" s="318"/>
      <c r="M8" s="37"/>
    </row>
    <row r="9" spans="1:13" s="29" customFormat="1" ht="18.75" customHeight="1" x14ac:dyDescent="0.3">
      <c r="A9" s="53"/>
      <c r="B9" s="62" t="s">
        <v>23</v>
      </c>
      <c r="C9" s="50" t="s">
        <v>16</v>
      </c>
      <c r="D9" s="54">
        <v>1.6</v>
      </c>
      <c r="E9" s="54">
        <f>D9*E8</f>
        <v>38.400000000000006</v>
      </c>
      <c r="F9" s="316"/>
      <c r="G9" s="316"/>
      <c r="H9" s="318"/>
      <c r="I9" s="318"/>
      <c r="J9" s="318"/>
      <c r="K9" s="318"/>
      <c r="L9" s="318"/>
      <c r="M9" s="38"/>
    </row>
    <row r="10" spans="1:13" s="29" customFormat="1" ht="18.75" customHeight="1" x14ac:dyDescent="0.3">
      <c r="A10" s="53"/>
      <c r="B10" s="62" t="s">
        <v>74</v>
      </c>
      <c r="C10" s="55" t="s">
        <v>25</v>
      </c>
      <c r="D10" s="56">
        <f>1.91/100</f>
        <v>1.9099999999999999E-2</v>
      </c>
      <c r="E10" s="54">
        <f>D10*E8</f>
        <v>0.45839999999999997</v>
      </c>
      <c r="F10" s="316"/>
      <c r="G10" s="316"/>
      <c r="H10" s="318"/>
      <c r="I10" s="318"/>
      <c r="J10" s="316"/>
      <c r="K10" s="318"/>
      <c r="L10" s="318"/>
      <c r="M10" s="38"/>
    </row>
    <row r="11" spans="1:13" s="29" customFormat="1" ht="18.75" customHeight="1" x14ac:dyDescent="0.3">
      <c r="A11" s="53"/>
      <c r="B11" s="62" t="s">
        <v>77</v>
      </c>
      <c r="C11" s="55" t="s">
        <v>25</v>
      </c>
      <c r="D11" s="54">
        <v>0.77500000000000002</v>
      </c>
      <c r="E11" s="54">
        <f>E8*D11</f>
        <v>18.600000000000001</v>
      </c>
      <c r="F11" s="316"/>
      <c r="G11" s="316"/>
      <c r="H11" s="318"/>
      <c r="I11" s="318"/>
      <c r="J11" s="318"/>
      <c r="K11" s="318"/>
      <c r="L11" s="318"/>
      <c r="M11" s="38"/>
    </row>
    <row r="12" spans="1:13" s="29" customFormat="1" ht="15.75" x14ac:dyDescent="0.3">
      <c r="A12" s="206" t="s">
        <v>117</v>
      </c>
      <c r="B12" s="207" t="s">
        <v>118</v>
      </c>
      <c r="C12" s="57" t="s">
        <v>134</v>
      </c>
      <c r="D12" s="48"/>
      <c r="E12" s="48">
        <v>0.6</v>
      </c>
      <c r="F12" s="316"/>
      <c r="G12" s="316"/>
      <c r="H12" s="318"/>
      <c r="I12" s="318"/>
      <c r="J12" s="318"/>
      <c r="K12" s="318"/>
      <c r="L12" s="318"/>
      <c r="M12" s="38"/>
    </row>
    <row r="13" spans="1:13" s="29" customFormat="1" ht="19.5" customHeight="1" x14ac:dyDescent="0.3">
      <c r="A13" s="53"/>
      <c r="B13" s="62" t="s">
        <v>23</v>
      </c>
      <c r="C13" s="50" t="s">
        <v>16</v>
      </c>
      <c r="D13" s="54">
        <v>20.5</v>
      </c>
      <c r="E13" s="54">
        <f>E12*D13</f>
        <v>12.299999999999999</v>
      </c>
      <c r="F13" s="316"/>
      <c r="G13" s="316"/>
      <c r="H13" s="318"/>
      <c r="I13" s="318"/>
      <c r="J13" s="318"/>
      <c r="K13" s="318"/>
      <c r="L13" s="318"/>
      <c r="M13" s="38"/>
    </row>
    <row r="14" spans="1:13" s="29" customFormat="1" ht="19.5" customHeight="1" x14ac:dyDescent="0.3">
      <c r="A14" s="53"/>
      <c r="B14" s="208" t="s">
        <v>18</v>
      </c>
      <c r="C14" s="55" t="s">
        <v>29</v>
      </c>
      <c r="D14" s="58">
        <v>7.8</v>
      </c>
      <c r="E14" s="59">
        <f>E12*D14</f>
        <v>4.68</v>
      </c>
      <c r="F14" s="316"/>
      <c r="G14" s="316"/>
      <c r="H14" s="318"/>
      <c r="I14" s="318"/>
      <c r="J14" s="318"/>
      <c r="K14" s="318"/>
      <c r="L14" s="318"/>
      <c r="M14" s="38"/>
    </row>
    <row r="15" spans="1:13" s="29" customFormat="1" ht="21.75" customHeight="1" x14ac:dyDescent="0.3">
      <c r="A15" s="211" t="s">
        <v>120</v>
      </c>
      <c r="B15" s="209" t="s">
        <v>121</v>
      </c>
      <c r="C15" s="57" t="s">
        <v>21</v>
      </c>
      <c r="D15" s="60"/>
      <c r="E15" s="61">
        <v>6</v>
      </c>
      <c r="F15" s="316"/>
      <c r="G15" s="316"/>
      <c r="H15" s="318"/>
      <c r="I15" s="318"/>
      <c r="J15" s="318"/>
      <c r="K15" s="318"/>
      <c r="L15" s="318"/>
      <c r="M15" s="38"/>
    </row>
    <row r="16" spans="1:13" s="29" customFormat="1" ht="20.25" customHeight="1" x14ac:dyDescent="0.3">
      <c r="A16" s="53"/>
      <c r="B16" s="62" t="s">
        <v>23</v>
      </c>
      <c r="C16" s="50" t="s">
        <v>16</v>
      </c>
      <c r="D16" s="54">
        <v>0.87</v>
      </c>
      <c r="E16" s="54">
        <f>E15*D16</f>
        <v>5.22</v>
      </c>
      <c r="F16" s="316"/>
      <c r="G16" s="316"/>
      <c r="H16" s="318"/>
      <c r="I16" s="318"/>
      <c r="J16" s="318"/>
      <c r="K16" s="318"/>
      <c r="L16" s="318"/>
      <c r="M16" s="38"/>
    </row>
    <row r="17" spans="1:13" s="18" customFormat="1" ht="21.75" customHeight="1" x14ac:dyDescent="0.2">
      <c r="A17" s="51"/>
      <c r="B17" s="210" t="s">
        <v>73</v>
      </c>
      <c r="C17" s="62" t="s">
        <v>20</v>
      </c>
      <c r="D17" s="59"/>
      <c r="E17" s="63">
        <f>(E8+E12)*2</f>
        <v>49.2</v>
      </c>
      <c r="F17" s="316"/>
      <c r="G17" s="316"/>
      <c r="H17" s="318"/>
      <c r="I17" s="318"/>
      <c r="J17" s="318"/>
      <c r="K17" s="318"/>
      <c r="L17" s="318"/>
      <c r="M17" s="39"/>
    </row>
    <row r="18" spans="1:13" s="2" customFormat="1" ht="33.75" customHeight="1" x14ac:dyDescent="0.2">
      <c r="A18" s="45">
        <v>5</v>
      </c>
      <c r="B18" s="74" t="s">
        <v>49</v>
      </c>
      <c r="C18" s="64" t="s">
        <v>21</v>
      </c>
      <c r="D18" s="65"/>
      <c r="E18" s="66">
        <v>103</v>
      </c>
      <c r="F18" s="316"/>
      <c r="G18" s="316"/>
      <c r="H18" s="318"/>
      <c r="I18" s="318"/>
      <c r="J18" s="318"/>
      <c r="K18" s="318"/>
      <c r="L18" s="318"/>
      <c r="M18" s="39"/>
    </row>
    <row r="19" spans="1:13" s="9" customFormat="1" ht="21" customHeight="1" x14ac:dyDescent="0.2">
      <c r="A19" s="51"/>
      <c r="B19" s="208" t="s">
        <v>23</v>
      </c>
      <c r="C19" s="55" t="s">
        <v>16</v>
      </c>
      <c r="D19" s="67">
        <v>2.7E-2</v>
      </c>
      <c r="E19" s="59">
        <f>ROUND(D19*E18,2)</f>
        <v>2.78</v>
      </c>
      <c r="F19" s="321"/>
      <c r="G19" s="316"/>
      <c r="H19" s="318"/>
      <c r="I19" s="318"/>
      <c r="J19" s="318"/>
      <c r="K19" s="318"/>
      <c r="L19" s="318"/>
      <c r="M19" s="39"/>
    </row>
    <row r="20" spans="1:13" s="9" customFormat="1" ht="21" customHeight="1" x14ac:dyDescent="0.2">
      <c r="A20" s="51"/>
      <c r="B20" s="208" t="s">
        <v>24</v>
      </c>
      <c r="C20" s="55" t="s">
        <v>25</v>
      </c>
      <c r="D20" s="68">
        <v>6.0499999999999998E-2</v>
      </c>
      <c r="E20" s="59">
        <f>ROUND(D20*E18,2)</f>
        <v>6.23</v>
      </c>
      <c r="F20" s="321"/>
      <c r="G20" s="316"/>
      <c r="H20" s="318"/>
      <c r="I20" s="318"/>
      <c r="J20" s="318"/>
      <c r="K20" s="318"/>
      <c r="L20" s="318"/>
      <c r="M20" s="39"/>
    </row>
    <row r="21" spans="1:13" s="3" customFormat="1" ht="21" customHeight="1" x14ac:dyDescent="0.2">
      <c r="A21" s="51"/>
      <c r="B21" s="208" t="s">
        <v>18</v>
      </c>
      <c r="C21" s="55" t="s">
        <v>29</v>
      </c>
      <c r="D21" s="58">
        <v>2.2100000000000002E-3</v>
      </c>
      <c r="E21" s="59">
        <f>ROUND(D21*E18,2)</f>
        <v>0.23</v>
      </c>
      <c r="F21" s="316"/>
      <c r="G21" s="316"/>
      <c r="H21" s="318"/>
      <c r="I21" s="318"/>
      <c r="J21" s="318"/>
      <c r="K21" s="318"/>
      <c r="L21" s="318"/>
      <c r="M21" s="39"/>
    </row>
    <row r="22" spans="1:13" s="10" customFormat="1" ht="21" customHeight="1" x14ac:dyDescent="0.3">
      <c r="A22" s="69"/>
      <c r="B22" s="210" t="s">
        <v>26</v>
      </c>
      <c r="C22" s="55" t="s">
        <v>21</v>
      </c>
      <c r="D22" s="58">
        <v>6.0000000000000002E-5</v>
      </c>
      <c r="E22" s="59">
        <f>ROUND(D22*E18,2)</f>
        <v>0.01</v>
      </c>
      <c r="F22" s="316"/>
      <c r="G22" s="316"/>
      <c r="H22" s="322"/>
      <c r="I22" s="318"/>
      <c r="J22" s="322"/>
      <c r="K22" s="318"/>
      <c r="L22" s="318"/>
      <c r="M22" s="39"/>
    </row>
    <row r="23" spans="1:13" s="17" customFormat="1" ht="21" customHeight="1" x14ac:dyDescent="0.2">
      <c r="A23" s="51"/>
      <c r="B23" s="212" t="s">
        <v>53</v>
      </c>
      <c r="C23" s="62" t="s">
        <v>20</v>
      </c>
      <c r="D23" s="63"/>
      <c r="E23" s="63">
        <f>E22*1.6</f>
        <v>1.6E-2</v>
      </c>
      <c r="F23" s="316"/>
      <c r="G23" s="316"/>
      <c r="H23" s="318"/>
      <c r="I23" s="318"/>
      <c r="J23" s="318"/>
      <c r="K23" s="318"/>
      <c r="L23" s="318"/>
      <c r="M23" s="39"/>
    </row>
    <row r="24" spans="1:13" s="18" customFormat="1" ht="21" customHeight="1" x14ac:dyDescent="0.2">
      <c r="A24" s="51"/>
      <c r="B24" s="210" t="s">
        <v>33</v>
      </c>
      <c r="C24" s="62" t="s">
        <v>20</v>
      </c>
      <c r="D24" s="59"/>
      <c r="E24" s="63">
        <f>E18*1.95</f>
        <v>200.85</v>
      </c>
      <c r="F24" s="316"/>
      <c r="G24" s="316"/>
      <c r="H24" s="318"/>
      <c r="I24" s="318"/>
      <c r="J24" s="318"/>
      <c r="K24" s="318"/>
      <c r="L24" s="318"/>
      <c r="M24" s="39"/>
    </row>
    <row r="25" spans="1:13" ht="21" customHeight="1" x14ac:dyDescent="0.2">
      <c r="A25" s="51">
        <v>6</v>
      </c>
      <c r="B25" s="46" t="s">
        <v>30</v>
      </c>
      <c r="C25" s="70" t="s">
        <v>21</v>
      </c>
      <c r="D25" s="61"/>
      <c r="E25" s="66">
        <f>E18</f>
        <v>103</v>
      </c>
      <c r="F25" s="316"/>
      <c r="G25" s="316"/>
      <c r="H25" s="318"/>
      <c r="I25" s="318"/>
      <c r="J25" s="318"/>
      <c r="K25" s="318"/>
      <c r="L25" s="318"/>
      <c r="M25" s="39"/>
    </row>
    <row r="26" spans="1:13" ht="20.25" customHeight="1" x14ac:dyDescent="0.2">
      <c r="A26" s="51"/>
      <c r="B26" s="210" t="s">
        <v>31</v>
      </c>
      <c r="C26" s="62" t="s">
        <v>17</v>
      </c>
      <c r="D26" s="58">
        <v>3.2299999999999998E-3</v>
      </c>
      <c r="E26" s="59">
        <f>ROUND(E25*D26,2)</f>
        <v>0.33</v>
      </c>
      <c r="F26" s="316"/>
      <c r="G26" s="316"/>
      <c r="H26" s="318"/>
      <c r="I26" s="318"/>
      <c r="J26" s="318"/>
      <c r="K26" s="318"/>
      <c r="L26" s="318"/>
      <c r="M26" s="39"/>
    </row>
    <row r="27" spans="1:13" ht="20.25" customHeight="1" x14ac:dyDescent="0.2">
      <c r="A27" s="51"/>
      <c r="B27" s="210" t="s">
        <v>32</v>
      </c>
      <c r="C27" s="62" t="s">
        <v>22</v>
      </c>
      <c r="D27" s="58">
        <v>3.62E-3</v>
      </c>
      <c r="E27" s="59">
        <f>ROUND(E25*D27,2)</f>
        <v>0.37</v>
      </c>
      <c r="F27" s="316"/>
      <c r="G27" s="316"/>
      <c r="H27" s="318"/>
      <c r="I27" s="318"/>
      <c r="J27" s="316"/>
      <c r="K27" s="318"/>
      <c r="L27" s="318"/>
      <c r="M27" s="39"/>
    </row>
    <row r="28" spans="1:13" ht="20.25" customHeight="1" x14ac:dyDescent="0.2">
      <c r="A28" s="51"/>
      <c r="B28" s="210" t="s">
        <v>18</v>
      </c>
      <c r="C28" s="62" t="s">
        <v>19</v>
      </c>
      <c r="D28" s="58">
        <v>1.8000000000000001E-4</v>
      </c>
      <c r="E28" s="59">
        <f>ROUND(E25*D28,2)</f>
        <v>0.02</v>
      </c>
      <c r="F28" s="316"/>
      <c r="G28" s="316"/>
      <c r="H28" s="318"/>
      <c r="I28" s="318"/>
      <c r="J28" s="318"/>
      <c r="K28" s="318"/>
      <c r="L28" s="318"/>
      <c r="M28" s="39"/>
    </row>
    <row r="29" spans="1:13" ht="20.25" customHeight="1" x14ac:dyDescent="0.3">
      <c r="A29" s="51"/>
      <c r="B29" s="210" t="s">
        <v>26</v>
      </c>
      <c r="C29" s="71" t="s">
        <v>21</v>
      </c>
      <c r="D29" s="58">
        <v>4.0000000000000003E-5</v>
      </c>
      <c r="E29" s="68">
        <f>E25*D29</f>
        <v>4.1200000000000004E-3</v>
      </c>
      <c r="F29" s="316"/>
      <c r="G29" s="316"/>
      <c r="H29" s="322"/>
      <c r="I29" s="318"/>
      <c r="J29" s="322"/>
      <c r="K29" s="318"/>
      <c r="L29" s="318"/>
      <c r="M29" s="39"/>
    </row>
    <row r="30" spans="1:13" s="17" customFormat="1" ht="20.25" customHeight="1" x14ac:dyDescent="0.2">
      <c r="A30" s="51"/>
      <c r="B30" s="212" t="s">
        <v>53</v>
      </c>
      <c r="C30" s="62" t="s">
        <v>20</v>
      </c>
      <c r="D30" s="63"/>
      <c r="E30" s="63">
        <f>E29*1.6</f>
        <v>6.5920000000000006E-3</v>
      </c>
      <c r="F30" s="316"/>
      <c r="G30" s="316"/>
      <c r="H30" s="318"/>
      <c r="I30" s="318"/>
      <c r="J30" s="318"/>
      <c r="K30" s="318"/>
      <c r="L30" s="318"/>
      <c r="M30" s="39"/>
    </row>
    <row r="31" spans="1:13" s="3" customFormat="1" ht="19.5" customHeight="1" x14ac:dyDescent="0.2">
      <c r="A31" s="51"/>
      <c r="B31" s="72" t="s">
        <v>27</v>
      </c>
      <c r="C31" s="62"/>
      <c r="D31" s="63"/>
      <c r="E31" s="73"/>
      <c r="F31" s="316"/>
      <c r="G31" s="316"/>
      <c r="H31" s="319"/>
      <c r="I31" s="318"/>
      <c r="J31" s="319"/>
      <c r="K31" s="318"/>
      <c r="L31" s="323"/>
      <c r="M31" s="43"/>
    </row>
    <row r="32" spans="1:13" s="2" customFormat="1" ht="24.75" customHeight="1" x14ac:dyDescent="0.2">
      <c r="A32" s="51"/>
      <c r="B32" s="74" t="s">
        <v>59</v>
      </c>
      <c r="C32" s="55"/>
      <c r="D32" s="68"/>
      <c r="E32" s="59"/>
      <c r="F32" s="316"/>
      <c r="G32" s="316"/>
      <c r="H32" s="316"/>
      <c r="I32" s="318"/>
      <c r="J32" s="316"/>
      <c r="K32" s="318"/>
      <c r="L32" s="318"/>
      <c r="M32" s="42"/>
    </row>
    <row r="33" spans="1:255" ht="31.5" customHeight="1" x14ac:dyDescent="0.2">
      <c r="A33" s="45">
        <v>1</v>
      </c>
      <c r="B33" s="46" t="s">
        <v>45</v>
      </c>
      <c r="C33" s="70" t="s">
        <v>21</v>
      </c>
      <c r="D33" s="75"/>
      <c r="E33" s="66">
        <v>37.5</v>
      </c>
      <c r="F33" s="316"/>
      <c r="G33" s="316"/>
      <c r="H33" s="318"/>
      <c r="I33" s="318"/>
      <c r="J33" s="318"/>
      <c r="K33" s="318"/>
      <c r="L33" s="318"/>
      <c r="M33" s="3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5" ht="21.75" customHeight="1" x14ac:dyDescent="0.2">
      <c r="A34" s="51"/>
      <c r="B34" s="210" t="s">
        <v>31</v>
      </c>
      <c r="C34" s="62" t="s">
        <v>17</v>
      </c>
      <c r="D34" s="63">
        <v>0.15</v>
      </c>
      <c r="E34" s="59">
        <f>ROUND(E33*D34,2)</f>
        <v>5.63</v>
      </c>
      <c r="F34" s="316"/>
      <c r="G34" s="316"/>
      <c r="H34" s="318"/>
      <c r="I34" s="318"/>
      <c r="J34" s="318"/>
      <c r="K34" s="318"/>
      <c r="L34" s="318"/>
      <c r="M34" s="3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5" ht="21.75" customHeight="1" x14ac:dyDescent="0.2">
      <c r="A35" s="51"/>
      <c r="B35" s="210" t="s">
        <v>28</v>
      </c>
      <c r="C35" s="62" t="s">
        <v>22</v>
      </c>
      <c r="D35" s="76">
        <v>2.1600000000000001E-2</v>
      </c>
      <c r="E35" s="59">
        <f>ROUND(E33*D35,2)</f>
        <v>0.81</v>
      </c>
      <c r="F35" s="316"/>
      <c r="G35" s="316"/>
      <c r="H35" s="318"/>
      <c r="I35" s="318"/>
      <c r="J35" s="318"/>
      <c r="K35" s="318"/>
      <c r="L35" s="318"/>
      <c r="M35" s="3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5" ht="21.75" customHeight="1" x14ac:dyDescent="0.2">
      <c r="A36" s="51"/>
      <c r="B36" s="210" t="s">
        <v>34</v>
      </c>
      <c r="C36" s="62" t="s">
        <v>22</v>
      </c>
      <c r="D36" s="76">
        <v>2.7300000000000001E-2</v>
      </c>
      <c r="E36" s="59">
        <f>ROUND(E33*D36,2)</f>
        <v>1.02</v>
      </c>
      <c r="F36" s="316"/>
      <c r="G36" s="316"/>
      <c r="H36" s="318"/>
      <c r="I36" s="318"/>
      <c r="J36" s="318"/>
      <c r="K36" s="318"/>
      <c r="L36" s="318"/>
      <c r="M36" s="3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5" ht="21.75" customHeight="1" x14ac:dyDescent="0.2">
      <c r="A37" s="51"/>
      <c r="B37" s="210" t="s">
        <v>35</v>
      </c>
      <c r="C37" s="62" t="s">
        <v>22</v>
      </c>
      <c r="D37" s="76">
        <v>9.7000000000000003E-3</v>
      </c>
      <c r="E37" s="59">
        <f>ROUND(E33*D37,2)</f>
        <v>0.36</v>
      </c>
      <c r="F37" s="316"/>
      <c r="G37" s="316"/>
      <c r="H37" s="318"/>
      <c r="I37" s="318"/>
      <c r="J37" s="318"/>
      <c r="K37" s="318"/>
      <c r="L37" s="318"/>
      <c r="M37" s="3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5" ht="21.75" customHeight="1" x14ac:dyDescent="0.2">
      <c r="A38" s="51"/>
      <c r="B38" s="210" t="s">
        <v>36</v>
      </c>
      <c r="C38" s="71" t="s">
        <v>21</v>
      </c>
      <c r="D38" s="63">
        <v>1.22</v>
      </c>
      <c r="E38" s="59">
        <f>ROUND(E33*D38,2)</f>
        <v>45.75</v>
      </c>
      <c r="F38" s="316"/>
      <c r="G38" s="316"/>
      <c r="H38" s="318"/>
      <c r="I38" s="318"/>
      <c r="J38" s="318"/>
      <c r="K38" s="318"/>
      <c r="L38" s="318"/>
      <c r="M38" s="3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5" ht="21.75" customHeight="1" x14ac:dyDescent="0.2">
      <c r="A39" s="51"/>
      <c r="B39" s="210" t="s">
        <v>37</v>
      </c>
      <c r="C39" s="71" t="s">
        <v>21</v>
      </c>
      <c r="D39" s="63">
        <v>7.0000000000000007E-2</v>
      </c>
      <c r="E39" s="59">
        <f>ROUND(E33*D39,2)</f>
        <v>2.63</v>
      </c>
      <c r="F39" s="316"/>
      <c r="G39" s="316"/>
      <c r="H39" s="318"/>
      <c r="I39" s="318"/>
      <c r="J39" s="318"/>
      <c r="K39" s="318"/>
      <c r="L39" s="318"/>
      <c r="M39" s="3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5" s="17" customFormat="1" ht="21.75" customHeight="1" x14ac:dyDescent="0.2">
      <c r="A40" s="51"/>
      <c r="B40" s="212" t="s">
        <v>54</v>
      </c>
      <c r="C40" s="62" t="s">
        <v>20</v>
      </c>
      <c r="D40" s="63"/>
      <c r="E40" s="63">
        <f>E38*1.6</f>
        <v>73.2</v>
      </c>
      <c r="F40" s="316"/>
      <c r="G40" s="316"/>
      <c r="H40" s="318"/>
      <c r="I40" s="318"/>
      <c r="J40" s="318"/>
      <c r="K40" s="318"/>
      <c r="L40" s="318"/>
      <c r="M40" s="39"/>
    </row>
    <row r="41" spans="1:255" s="23" customFormat="1" ht="30" x14ac:dyDescent="0.3">
      <c r="A41" s="45">
        <v>2</v>
      </c>
      <c r="B41" s="213" t="s">
        <v>55</v>
      </c>
      <c r="C41" s="78" t="s">
        <v>71</v>
      </c>
      <c r="D41" s="79">
        <v>0</v>
      </c>
      <c r="E41" s="80">
        <v>187</v>
      </c>
      <c r="F41" s="324"/>
      <c r="G41" s="316"/>
      <c r="H41" s="325"/>
      <c r="I41" s="318"/>
      <c r="J41" s="325"/>
      <c r="K41" s="318"/>
      <c r="L41" s="318"/>
      <c r="M41" s="39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</row>
    <row r="42" spans="1:255" s="24" customFormat="1" ht="20.25" customHeight="1" x14ac:dyDescent="0.3">
      <c r="A42" s="51"/>
      <c r="B42" s="214" t="s">
        <v>31</v>
      </c>
      <c r="C42" s="81" t="s">
        <v>17</v>
      </c>
      <c r="D42" s="109">
        <v>3.3000000000000002E-2</v>
      </c>
      <c r="E42" s="82">
        <f>ROUND(E41*D42,2)</f>
        <v>6.17</v>
      </c>
      <c r="F42" s="326"/>
      <c r="G42" s="316"/>
      <c r="H42" s="318"/>
      <c r="I42" s="318"/>
      <c r="J42" s="318"/>
      <c r="K42" s="318"/>
      <c r="L42" s="318"/>
      <c r="M42" s="3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24" customFormat="1" ht="20.25" customHeight="1" x14ac:dyDescent="0.3">
      <c r="A43" s="51"/>
      <c r="B43" s="214" t="s">
        <v>28</v>
      </c>
      <c r="C43" s="81" t="s">
        <v>22</v>
      </c>
      <c r="D43" s="110">
        <v>4.2000000000000002E-4</v>
      </c>
      <c r="E43" s="82">
        <f>ROUND(E41*D43,2)</f>
        <v>0.08</v>
      </c>
      <c r="F43" s="326"/>
      <c r="G43" s="316"/>
      <c r="H43" s="327"/>
      <c r="I43" s="318"/>
      <c r="J43" s="318"/>
      <c r="K43" s="318"/>
      <c r="L43" s="318"/>
      <c r="M43" s="39"/>
      <c r="N43" s="20"/>
      <c r="O43" s="20"/>
      <c r="P43" s="20"/>
      <c r="Q43" s="2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24" customFormat="1" ht="20.25" customHeight="1" x14ac:dyDescent="0.3">
      <c r="A44" s="51"/>
      <c r="B44" s="214" t="s">
        <v>32</v>
      </c>
      <c r="C44" s="81" t="s">
        <v>22</v>
      </c>
      <c r="D44" s="110">
        <v>2.5799999999999998E-3</v>
      </c>
      <c r="E44" s="82">
        <f>ROUND(E41*D44,2)</f>
        <v>0.48</v>
      </c>
      <c r="F44" s="326"/>
      <c r="G44" s="316"/>
      <c r="H44" s="327"/>
      <c r="I44" s="318"/>
      <c r="J44" s="316"/>
      <c r="K44" s="318"/>
      <c r="L44" s="318"/>
      <c r="M44" s="3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24" customFormat="1" ht="20.25" customHeight="1" x14ac:dyDescent="0.3">
      <c r="A45" s="51"/>
      <c r="B45" s="214" t="s">
        <v>56</v>
      </c>
      <c r="C45" s="81" t="s">
        <v>22</v>
      </c>
      <c r="D45" s="111">
        <v>1.12E-2</v>
      </c>
      <c r="E45" s="82">
        <f>ROUND(E41*D45,2)</f>
        <v>2.09</v>
      </c>
      <c r="F45" s="326"/>
      <c r="G45" s="316"/>
      <c r="H45" s="327"/>
      <c r="I45" s="318"/>
      <c r="J45" s="318"/>
      <c r="K45" s="318"/>
      <c r="L45" s="318"/>
      <c r="M45" s="3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24" customFormat="1" ht="20.25" customHeight="1" x14ac:dyDescent="0.3">
      <c r="A46" s="51"/>
      <c r="B46" s="214" t="s">
        <v>42</v>
      </c>
      <c r="C46" s="81" t="s">
        <v>22</v>
      </c>
      <c r="D46" s="111">
        <v>2.4799999999999999E-2</v>
      </c>
      <c r="E46" s="82">
        <f>ROUND(E41*D46,2)</f>
        <v>4.6399999999999997</v>
      </c>
      <c r="F46" s="326"/>
      <c r="G46" s="316"/>
      <c r="H46" s="327"/>
      <c r="I46" s="318"/>
      <c r="J46" s="318"/>
      <c r="K46" s="318"/>
      <c r="L46" s="318"/>
      <c r="M46" s="3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24" customFormat="1" ht="20.25" customHeight="1" x14ac:dyDescent="0.3">
      <c r="A47" s="51"/>
      <c r="B47" s="214" t="s">
        <v>35</v>
      </c>
      <c r="C47" s="81" t="s">
        <v>22</v>
      </c>
      <c r="D47" s="110">
        <v>4.1399999999999996E-3</v>
      </c>
      <c r="E47" s="82">
        <f>ROUND(E41*D47,2)</f>
        <v>0.77</v>
      </c>
      <c r="F47" s="326"/>
      <c r="G47" s="316"/>
      <c r="H47" s="327"/>
      <c r="I47" s="318"/>
      <c r="J47" s="318"/>
      <c r="K47" s="318"/>
      <c r="L47" s="318"/>
      <c r="M47" s="39"/>
      <c r="N47" s="25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24" customFormat="1" ht="20.25" customHeight="1" x14ac:dyDescent="0.3">
      <c r="A48" s="51"/>
      <c r="B48" s="215" t="s">
        <v>57</v>
      </c>
      <c r="C48" s="81" t="s">
        <v>22</v>
      </c>
      <c r="D48" s="110">
        <v>5.2999999999999998E-4</v>
      </c>
      <c r="E48" s="82">
        <f>ROUND(E41*D48,2)</f>
        <v>0.1</v>
      </c>
      <c r="F48" s="326"/>
      <c r="G48" s="316"/>
      <c r="H48" s="327"/>
      <c r="I48" s="318"/>
      <c r="J48" s="316"/>
      <c r="K48" s="318"/>
      <c r="L48" s="318"/>
      <c r="M48" s="3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24" customFormat="1" ht="20.25" customHeight="1" x14ac:dyDescent="0.3">
      <c r="A49" s="51"/>
      <c r="B49" s="214" t="s">
        <v>26</v>
      </c>
      <c r="C49" s="81" t="s">
        <v>58</v>
      </c>
      <c r="D49" s="82">
        <v>1.26</v>
      </c>
      <c r="E49" s="82">
        <f>E41*0.2*D49</f>
        <v>47.123999999999995</v>
      </c>
      <c r="F49" s="328"/>
      <c r="G49" s="316"/>
      <c r="H49" s="327"/>
      <c r="I49" s="318"/>
      <c r="J49" s="327"/>
      <c r="K49" s="318"/>
      <c r="L49" s="318"/>
      <c r="M49" s="3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24" customFormat="1" ht="20.25" customHeight="1" x14ac:dyDescent="0.3">
      <c r="A50" s="51"/>
      <c r="B50" s="214" t="s">
        <v>37</v>
      </c>
      <c r="C50" s="81" t="s">
        <v>58</v>
      </c>
      <c r="D50" s="82">
        <v>0.03</v>
      </c>
      <c r="E50" s="82">
        <f>ROUND(E41*D50,2)</f>
        <v>5.61</v>
      </c>
      <c r="F50" s="328"/>
      <c r="G50" s="316"/>
      <c r="H50" s="327"/>
      <c r="I50" s="318"/>
      <c r="J50" s="327"/>
      <c r="K50" s="318"/>
      <c r="L50" s="318"/>
      <c r="M50" s="3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17" customFormat="1" ht="20.25" customHeight="1" x14ac:dyDescent="0.2">
      <c r="A51" s="51"/>
      <c r="B51" s="212" t="s">
        <v>53</v>
      </c>
      <c r="C51" s="62" t="s">
        <v>20</v>
      </c>
      <c r="D51" s="63"/>
      <c r="E51" s="63">
        <f>E49*1.6</f>
        <v>75.398399999999995</v>
      </c>
      <c r="F51" s="316"/>
      <c r="G51" s="316"/>
      <c r="H51" s="318"/>
      <c r="I51" s="318"/>
      <c r="J51" s="318"/>
      <c r="K51" s="318"/>
      <c r="L51" s="318"/>
      <c r="M51" s="39"/>
    </row>
    <row r="52" spans="1:255" s="26" customFormat="1" ht="29.25" x14ac:dyDescent="0.2">
      <c r="A52" s="83">
        <v>3</v>
      </c>
      <c r="B52" s="216" t="s">
        <v>72</v>
      </c>
      <c r="C52" s="84" t="s">
        <v>66</v>
      </c>
      <c r="D52" s="75"/>
      <c r="E52" s="85">
        <v>0.187</v>
      </c>
      <c r="F52" s="319"/>
      <c r="G52" s="316"/>
      <c r="H52" s="320"/>
      <c r="I52" s="318"/>
      <c r="J52" s="320"/>
      <c r="K52" s="318"/>
      <c r="L52" s="318"/>
      <c r="M52" s="4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23.25" customHeight="1" x14ac:dyDescent="0.2">
      <c r="A53" s="86"/>
      <c r="B53" s="217" t="s">
        <v>31</v>
      </c>
      <c r="C53" s="87" t="s">
        <v>17</v>
      </c>
      <c r="D53" s="63">
        <v>206</v>
      </c>
      <c r="E53" s="59">
        <f>ROUND(E52*D53,2)</f>
        <v>38.520000000000003</v>
      </c>
      <c r="F53" s="316"/>
      <c r="G53" s="316"/>
      <c r="H53" s="318"/>
      <c r="I53" s="318"/>
      <c r="J53" s="318"/>
      <c r="K53" s="318"/>
      <c r="L53" s="318"/>
      <c r="M53" s="3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ht="23.25" customHeight="1" x14ac:dyDescent="0.2">
      <c r="A54" s="86"/>
      <c r="B54" s="217" t="s">
        <v>60</v>
      </c>
      <c r="C54" s="88" t="s">
        <v>22</v>
      </c>
      <c r="D54" s="63">
        <v>10.8</v>
      </c>
      <c r="E54" s="59">
        <f>ROUND(E52*D54,2)</f>
        <v>2.02</v>
      </c>
      <c r="F54" s="316"/>
      <c r="G54" s="316"/>
      <c r="H54" s="318"/>
      <c r="I54" s="318"/>
      <c r="J54" s="316"/>
      <c r="K54" s="318"/>
      <c r="L54" s="318"/>
      <c r="M54" s="35"/>
      <c r="N54" s="2"/>
      <c r="O54" s="2"/>
      <c r="P54" s="2"/>
      <c r="Q54" s="2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ht="23.25" customHeight="1" x14ac:dyDescent="0.2">
      <c r="A55" s="86"/>
      <c r="B55" s="217" t="s">
        <v>61</v>
      </c>
      <c r="C55" s="88" t="s">
        <v>22</v>
      </c>
      <c r="D55" s="63">
        <v>10.8</v>
      </c>
      <c r="E55" s="59">
        <f>ROUND(E52*D55,2)</f>
        <v>2.02</v>
      </c>
      <c r="F55" s="316"/>
      <c r="G55" s="316"/>
      <c r="H55" s="318"/>
      <c r="I55" s="318"/>
      <c r="J55" s="316"/>
      <c r="K55" s="318"/>
      <c r="L55" s="318"/>
      <c r="M55" s="3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ht="23.25" customHeight="1" x14ac:dyDescent="0.2">
      <c r="A56" s="86"/>
      <c r="B56" s="217" t="s">
        <v>62</v>
      </c>
      <c r="C56" s="87" t="s">
        <v>22</v>
      </c>
      <c r="D56" s="63">
        <v>10.8</v>
      </c>
      <c r="E56" s="59">
        <f>ROUND(E52*D56,2)</f>
        <v>2.02</v>
      </c>
      <c r="F56" s="316"/>
      <c r="G56" s="316"/>
      <c r="H56" s="318"/>
      <c r="I56" s="318"/>
      <c r="J56" s="375"/>
      <c r="K56" s="318"/>
      <c r="L56" s="318"/>
      <c r="M56" s="3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ht="23.25" customHeight="1" x14ac:dyDescent="0.2">
      <c r="A57" s="86"/>
      <c r="B57" s="217" t="s">
        <v>63</v>
      </c>
      <c r="C57" s="87" t="s">
        <v>22</v>
      </c>
      <c r="D57" s="63">
        <v>10.8</v>
      </c>
      <c r="E57" s="59">
        <f>ROUND(E52*D57,2)</f>
        <v>2.02</v>
      </c>
      <c r="F57" s="316"/>
      <c r="G57" s="316"/>
      <c r="H57" s="318"/>
      <c r="I57" s="318"/>
      <c r="J57" s="375"/>
      <c r="K57" s="318"/>
      <c r="L57" s="318"/>
      <c r="M57" s="3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ht="23.25" customHeight="1" x14ac:dyDescent="0.2">
      <c r="A58" s="86"/>
      <c r="B58" s="218" t="s">
        <v>116</v>
      </c>
      <c r="C58" s="87" t="s">
        <v>22</v>
      </c>
      <c r="D58" s="63">
        <v>18.600000000000001</v>
      </c>
      <c r="E58" s="59">
        <f>E52*D58</f>
        <v>3.4782000000000002</v>
      </c>
      <c r="F58" s="316"/>
      <c r="G58" s="316"/>
      <c r="H58" s="318"/>
      <c r="I58" s="318"/>
      <c r="J58" s="316"/>
      <c r="K58" s="318"/>
      <c r="L58" s="318"/>
      <c r="M58" s="3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ht="23.25" customHeight="1" x14ac:dyDescent="0.2">
      <c r="A59" s="86"/>
      <c r="B59" s="219" t="s">
        <v>67</v>
      </c>
      <c r="C59" s="87" t="s">
        <v>22</v>
      </c>
      <c r="D59" s="63">
        <v>21.6</v>
      </c>
      <c r="E59" s="59">
        <f>ROUND(E52*D59,2)</f>
        <v>4.04</v>
      </c>
      <c r="F59" s="316"/>
      <c r="G59" s="316"/>
      <c r="H59" s="318"/>
      <c r="I59" s="318"/>
      <c r="J59" s="316"/>
      <c r="K59" s="318"/>
      <c r="L59" s="318"/>
      <c r="M59" s="3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ht="23.25" customHeight="1" x14ac:dyDescent="0.2">
      <c r="A60" s="86"/>
      <c r="B60" s="217" t="s">
        <v>18</v>
      </c>
      <c r="C60" s="87" t="s">
        <v>19</v>
      </c>
      <c r="D60" s="63">
        <v>34.6</v>
      </c>
      <c r="E60" s="59">
        <f>ROUND(E52*D60,2)</f>
        <v>6.47</v>
      </c>
      <c r="F60" s="316"/>
      <c r="G60" s="316"/>
      <c r="H60" s="318"/>
      <c r="I60" s="318"/>
      <c r="J60" s="318"/>
      <c r="K60" s="318"/>
      <c r="L60" s="318"/>
      <c r="M60" s="3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ht="23.25" customHeight="1" x14ac:dyDescent="0.2">
      <c r="A61" s="86"/>
      <c r="B61" s="217" t="s">
        <v>68</v>
      </c>
      <c r="C61" s="88" t="s">
        <v>21</v>
      </c>
      <c r="D61" s="63">
        <v>184</v>
      </c>
      <c r="E61" s="59">
        <f>ROUND(E52*D61,2)</f>
        <v>34.409999999999997</v>
      </c>
      <c r="F61" s="316"/>
      <c r="G61" s="316"/>
      <c r="H61" s="318"/>
      <c r="I61" s="318"/>
      <c r="J61" s="318"/>
      <c r="K61" s="318"/>
      <c r="L61" s="318"/>
      <c r="M61" s="3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ht="32.25" customHeight="1" x14ac:dyDescent="0.2">
      <c r="A62" s="86"/>
      <c r="B62" s="217" t="s">
        <v>131</v>
      </c>
      <c r="C62" s="88" t="s">
        <v>89</v>
      </c>
      <c r="D62" s="76">
        <v>0.4</v>
      </c>
      <c r="E62" s="58">
        <f>E52*D62*1000</f>
        <v>74.800000000000011</v>
      </c>
      <c r="F62" s="316"/>
      <c r="G62" s="316"/>
      <c r="H62" s="318"/>
      <c r="I62" s="318"/>
      <c r="J62" s="318"/>
      <c r="K62" s="318"/>
      <c r="L62" s="318"/>
      <c r="M62" s="3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ht="21.75" customHeight="1" x14ac:dyDescent="0.2">
      <c r="A63" s="86"/>
      <c r="B63" s="217" t="s">
        <v>64</v>
      </c>
      <c r="C63" s="88" t="s">
        <v>20</v>
      </c>
      <c r="D63" s="89">
        <v>0.11</v>
      </c>
      <c r="E63" s="59">
        <f>ROUND(E52*D63,2)</f>
        <v>0.02</v>
      </c>
      <c r="F63" s="316"/>
      <c r="G63" s="316"/>
      <c r="H63" s="318"/>
      <c r="I63" s="318"/>
      <c r="J63" s="318"/>
      <c r="K63" s="318"/>
      <c r="L63" s="318"/>
      <c r="M63" s="3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ht="23.25" customHeight="1" x14ac:dyDescent="0.2">
      <c r="A64" s="86"/>
      <c r="B64" s="217" t="s">
        <v>65</v>
      </c>
      <c r="C64" s="88" t="s">
        <v>20</v>
      </c>
      <c r="D64" s="89">
        <v>0.5</v>
      </c>
      <c r="E64" s="59">
        <f>ROUND(E52*D64,2)</f>
        <v>0.09</v>
      </c>
      <c r="F64" s="316"/>
      <c r="G64" s="316"/>
      <c r="H64" s="318"/>
      <c r="I64" s="318"/>
      <c r="J64" s="318"/>
      <c r="K64" s="318"/>
      <c r="L64" s="318"/>
      <c r="M64" s="3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ht="25.5" customHeight="1" x14ac:dyDescent="0.2">
      <c r="A65" s="86"/>
      <c r="B65" s="217" t="s">
        <v>39</v>
      </c>
      <c r="C65" s="88" t="s">
        <v>19</v>
      </c>
      <c r="D65" s="89">
        <v>18.5</v>
      </c>
      <c r="E65" s="59">
        <f>ROUND(E52*D65,2)</f>
        <v>3.46</v>
      </c>
      <c r="F65" s="316"/>
      <c r="G65" s="316"/>
      <c r="H65" s="318"/>
      <c r="I65" s="318"/>
      <c r="J65" s="318"/>
      <c r="K65" s="318"/>
      <c r="L65" s="318"/>
      <c r="M65" s="3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26" customFormat="1" ht="30.75" customHeight="1" x14ac:dyDescent="0.2">
      <c r="A66" s="83">
        <v>4</v>
      </c>
      <c r="B66" s="216" t="s">
        <v>124</v>
      </c>
      <c r="C66" s="84" t="s">
        <v>66</v>
      </c>
      <c r="D66" s="75"/>
      <c r="E66" s="90">
        <f>E52</f>
        <v>0.187</v>
      </c>
      <c r="F66" s="319"/>
      <c r="G66" s="316"/>
      <c r="H66" s="320"/>
      <c r="I66" s="318"/>
      <c r="J66" s="320"/>
      <c r="K66" s="318"/>
      <c r="L66" s="318"/>
      <c r="M66" s="3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21.75" customHeight="1" x14ac:dyDescent="0.2">
      <c r="A67" s="86"/>
      <c r="B67" s="217" t="s">
        <v>31</v>
      </c>
      <c r="C67" s="87" t="s">
        <v>17</v>
      </c>
      <c r="D67" s="63">
        <v>11.7</v>
      </c>
      <c r="E67" s="59">
        <f>ROUND(E66*D67,2)</f>
        <v>2.19</v>
      </c>
      <c r="F67" s="316"/>
      <c r="G67" s="316"/>
      <c r="H67" s="318"/>
      <c r="I67" s="318"/>
      <c r="J67" s="318"/>
      <c r="K67" s="318"/>
      <c r="L67" s="318"/>
      <c r="M67" s="3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27" customFormat="1" ht="15" x14ac:dyDescent="0.25">
      <c r="A68" s="83"/>
      <c r="B68" s="217" t="s">
        <v>123</v>
      </c>
      <c r="C68" s="87" t="s">
        <v>122</v>
      </c>
      <c r="D68" s="63"/>
      <c r="E68" s="63">
        <v>0.74</v>
      </c>
      <c r="F68" s="316"/>
      <c r="G68" s="316"/>
      <c r="H68" s="318"/>
      <c r="I68" s="318"/>
      <c r="J68" s="318"/>
      <c r="K68" s="318"/>
      <c r="L68" s="318"/>
      <c r="M68" s="35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18" customFormat="1" ht="21.75" customHeight="1" x14ac:dyDescent="0.2">
      <c r="A69" s="86"/>
      <c r="B69" s="217" t="s">
        <v>69</v>
      </c>
      <c r="C69" s="62" t="s">
        <v>20</v>
      </c>
      <c r="D69" s="59"/>
      <c r="E69" s="63">
        <f>E61*2.4</f>
        <v>82.583999999999989</v>
      </c>
      <c r="F69" s="316"/>
      <c r="G69" s="316"/>
      <c r="H69" s="318"/>
      <c r="I69" s="318"/>
      <c r="J69" s="318"/>
      <c r="K69" s="318"/>
      <c r="L69" s="318"/>
      <c r="M69" s="35"/>
    </row>
    <row r="70" spans="1:255" s="19" customFormat="1" ht="24" customHeight="1" x14ac:dyDescent="0.25">
      <c r="A70" s="86"/>
      <c r="B70" s="217" t="s">
        <v>70</v>
      </c>
      <c r="C70" s="88" t="s">
        <v>51</v>
      </c>
      <c r="D70" s="68"/>
      <c r="E70" s="67">
        <f>0.74+E75</f>
        <v>0.82</v>
      </c>
      <c r="F70" s="316"/>
      <c r="G70" s="316"/>
      <c r="H70" s="318"/>
      <c r="I70" s="318"/>
      <c r="J70" s="318"/>
      <c r="K70" s="318"/>
      <c r="L70" s="318"/>
      <c r="M70" s="35"/>
    </row>
    <row r="71" spans="1:255" s="19" customFormat="1" ht="30.75" customHeight="1" x14ac:dyDescent="0.25">
      <c r="A71" s="83">
        <v>5</v>
      </c>
      <c r="B71" s="220" t="s">
        <v>133</v>
      </c>
      <c r="C71" s="91" t="s">
        <v>119</v>
      </c>
      <c r="D71" s="92"/>
      <c r="E71" s="93">
        <v>40</v>
      </c>
      <c r="F71" s="329"/>
      <c r="G71" s="316"/>
      <c r="H71" s="330"/>
      <c r="I71" s="318"/>
      <c r="J71" s="330"/>
      <c r="K71" s="318"/>
      <c r="L71" s="318"/>
      <c r="M71" s="35"/>
    </row>
    <row r="72" spans="1:255" s="19" customFormat="1" ht="21" customHeight="1" x14ac:dyDescent="0.25">
      <c r="A72" s="86"/>
      <c r="B72" s="94"/>
      <c r="C72" s="92" t="s">
        <v>125</v>
      </c>
      <c r="D72" s="95"/>
      <c r="E72" s="96">
        <f>E71/100</f>
        <v>0.4</v>
      </c>
      <c r="F72" s="331"/>
      <c r="G72" s="316"/>
      <c r="H72" s="332"/>
      <c r="I72" s="318"/>
      <c r="J72" s="332"/>
      <c r="K72" s="318"/>
      <c r="L72" s="318"/>
      <c r="M72" s="35"/>
    </row>
    <row r="73" spans="1:255" s="19" customFormat="1" ht="21.75" customHeight="1" x14ac:dyDescent="0.25">
      <c r="A73" s="86"/>
      <c r="B73" s="221" t="s">
        <v>15</v>
      </c>
      <c r="C73" s="97" t="s">
        <v>16</v>
      </c>
      <c r="D73" s="95">
        <v>7.7</v>
      </c>
      <c r="E73" s="95">
        <f>D73*E72</f>
        <v>3.08</v>
      </c>
      <c r="F73" s="331"/>
      <c r="G73" s="316"/>
      <c r="H73" s="318"/>
      <c r="I73" s="318"/>
      <c r="J73" s="318"/>
      <c r="K73" s="318"/>
      <c r="L73" s="318"/>
      <c r="M73" s="35"/>
    </row>
    <row r="74" spans="1:255" s="19" customFormat="1" ht="21.75" customHeight="1" x14ac:dyDescent="0.25">
      <c r="A74" s="86"/>
      <c r="B74" s="222" t="s">
        <v>126</v>
      </c>
      <c r="C74" s="98" t="s">
        <v>19</v>
      </c>
      <c r="D74" s="95">
        <v>6.37</v>
      </c>
      <c r="E74" s="95">
        <f>D74*E72</f>
        <v>2.548</v>
      </c>
      <c r="F74" s="331"/>
      <c r="G74" s="316"/>
      <c r="H74" s="332"/>
      <c r="I74" s="318"/>
      <c r="J74" s="318"/>
      <c r="K74" s="318"/>
      <c r="L74" s="318"/>
      <c r="M74" s="35"/>
    </row>
    <row r="75" spans="1:255" s="19" customFormat="1" ht="21.75" customHeight="1" x14ac:dyDescent="0.25">
      <c r="A75" s="86"/>
      <c r="B75" s="222" t="s">
        <v>132</v>
      </c>
      <c r="C75" s="98" t="s">
        <v>122</v>
      </c>
      <c r="D75" s="95"/>
      <c r="E75" s="95">
        <f>80/1000</f>
        <v>0.08</v>
      </c>
      <c r="F75" s="316"/>
      <c r="G75" s="316"/>
      <c r="H75" s="318"/>
      <c r="I75" s="318"/>
      <c r="J75" s="318"/>
      <c r="K75" s="318"/>
      <c r="L75" s="318"/>
      <c r="M75" s="35"/>
    </row>
    <row r="76" spans="1:255" s="19" customFormat="1" ht="21.75" customHeight="1" x14ac:dyDescent="0.25">
      <c r="A76" s="86"/>
      <c r="B76" s="223" t="s">
        <v>127</v>
      </c>
      <c r="C76" s="97" t="s">
        <v>43</v>
      </c>
      <c r="D76" s="95">
        <v>1.67</v>
      </c>
      <c r="E76" s="95">
        <f>D76*E72</f>
        <v>0.66800000000000004</v>
      </c>
      <c r="F76" s="331"/>
      <c r="G76" s="316"/>
      <c r="H76" s="332"/>
      <c r="I76" s="318"/>
      <c r="J76" s="316"/>
      <c r="K76" s="318"/>
      <c r="L76" s="318"/>
      <c r="M76" s="35"/>
    </row>
    <row r="77" spans="1:255" s="19" customFormat="1" ht="21.75" customHeight="1" x14ac:dyDescent="0.25">
      <c r="A77" s="86"/>
      <c r="B77" s="223" t="s">
        <v>128</v>
      </c>
      <c r="C77" s="99" t="s">
        <v>21</v>
      </c>
      <c r="D77" s="95">
        <v>1</v>
      </c>
      <c r="E77" s="95">
        <f>D77*E72</f>
        <v>0.4</v>
      </c>
      <c r="F77" s="316"/>
      <c r="G77" s="316"/>
      <c r="H77" s="318"/>
      <c r="I77" s="318"/>
      <c r="J77" s="318"/>
      <c r="K77" s="318"/>
      <c r="L77" s="318"/>
      <c r="M77" s="35"/>
    </row>
    <row r="78" spans="1:255" s="19" customFormat="1" ht="21.75" customHeight="1" x14ac:dyDescent="0.25">
      <c r="A78" s="86"/>
      <c r="B78" s="223" t="s">
        <v>129</v>
      </c>
      <c r="C78" s="99" t="s">
        <v>20</v>
      </c>
      <c r="D78" s="95">
        <v>0.06</v>
      </c>
      <c r="E78" s="100">
        <f>D78*E72</f>
        <v>2.4E-2</v>
      </c>
      <c r="F78" s="316"/>
      <c r="G78" s="316"/>
      <c r="H78" s="318"/>
      <c r="I78" s="318"/>
      <c r="J78" s="318"/>
      <c r="K78" s="318"/>
      <c r="L78" s="318"/>
      <c r="M78" s="35"/>
    </row>
    <row r="79" spans="1:255" s="19" customFormat="1" ht="21.75" customHeight="1" x14ac:dyDescent="0.25">
      <c r="A79" s="86"/>
      <c r="B79" s="223" t="s">
        <v>130</v>
      </c>
      <c r="C79" s="99" t="s">
        <v>20</v>
      </c>
      <c r="D79" s="95">
        <v>0.04</v>
      </c>
      <c r="E79" s="100">
        <f>D79*E72</f>
        <v>1.6E-2</v>
      </c>
      <c r="F79" s="316"/>
      <c r="G79" s="316"/>
      <c r="H79" s="318"/>
      <c r="I79" s="318"/>
      <c r="J79" s="318"/>
      <c r="K79" s="318"/>
      <c r="L79" s="318"/>
      <c r="M79" s="35"/>
    </row>
    <row r="80" spans="1:255" s="19" customFormat="1" ht="21.75" customHeight="1" x14ac:dyDescent="0.25">
      <c r="A80" s="86"/>
      <c r="B80" s="221" t="s">
        <v>37</v>
      </c>
      <c r="C80" s="97" t="s">
        <v>21</v>
      </c>
      <c r="D80" s="101">
        <v>6.2</v>
      </c>
      <c r="E80" s="95">
        <f>D80*E72</f>
        <v>2.4800000000000004</v>
      </c>
      <c r="F80" s="316"/>
      <c r="G80" s="316"/>
      <c r="H80" s="318"/>
      <c r="I80" s="318"/>
      <c r="J80" s="318"/>
      <c r="K80" s="318"/>
      <c r="L80" s="318"/>
      <c r="M80" s="35"/>
    </row>
    <row r="81" spans="1:13" s="3" customFormat="1" ht="23.25" customHeight="1" x14ac:dyDescent="0.25">
      <c r="A81" s="51"/>
      <c r="B81" s="72" t="s">
        <v>38</v>
      </c>
      <c r="C81" s="62"/>
      <c r="D81" s="63"/>
      <c r="E81" s="73"/>
      <c r="F81" s="316"/>
      <c r="G81" s="319"/>
      <c r="H81" s="319"/>
      <c r="I81" s="319"/>
      <c r="J81" s="319"/>
      <c r="K81" s="319"/>
      <c r="L81" s="333"/>
      <c r="M81" s="41"/>
    </row>
    <row r="82" spans="1:13" ht="21" customHeight="1" x14ac:dyDescent="0.3">
      <c r="A82" s="102"/>
      <c r="B82" s="74" t="s">
        <v>7</v>
      </c>
      <c r="C82" s="103"/>
      <c r="D82" s="102"/>
      <c r="E82" s="102"/>
      <c r="F82" s="334"/>
      <c r="G82" s="319"/>
      <c r="H82" s="320"/>
      <c r="I82" s="320"/>
      <c r="J82" s="320"/>
      <c r="K82" s="320"/>
      <c r="L82" s="335"/>
    </row>
    <row r="83" spans="1:13" ht="20.25" customHeight="1" x14ac:dyDescent="0.3">
      <c r="A83" s="102"/>
      <c r="B83" s="94" t="s">
        <v>149</v>
      </c>
      <c r="C83" s="225"/>
      <c r="D83" s="102"/>
      <c r="E83" s="102"/>
      <c r="F83" s="334"/>
      <c r="G83" s="336"/>
      <c r="H83" s="337"/>
      <c r="I83" s="337"/>
      <c r="J83" s="337"/>
      <c r="K83" s="337"/>
      <c r="L83" s="318"/>
    </row>
    <row r="84" spans="1:13" ht="20.25" customHeight="1" x14ac:dyDescent="0.3">
      <c r="A84" s="102"/>
      <c r="B84" s="74" t="s">
        <v>46</v>
      </c>
      <c r="C84" s="103"/>
      <c r="D84" s="102"/>
      <c r="E84" s="102"/>
      <c r="F84" s="334"/>
      <c r="G84" s="336"/>
      <c r="H84" s="337"/>
      <c r="I84" s="337"/>
      <c r="J84" s="337"/>
      <c r="K84" s="337"/>
      <c r="L84" s="320"/>
    </row>
    <row r="85" spans="1:13" ht="20.25" customHeight="1" x14ac:dyDescent="0.3">
      <c r="A85" s="102"/>
      <c r="B85" s="224" t="s">
        <v>150</v>
      </c>
      <c r="C85" s="225"/>
      <c r="D85" s="102"/>
      <c r="E85" s="102"/>
      <c r="F85" s="334"/>
      <c r="G85" s="336"/>
      <c r="H85" s="337"/>
      <c r="I85" s="337"/>
      <c r="J85" s="337"/>
      <c r="K85" s="337"/>
      <c r="L85" s="318"/>
    </row>
    <row r="86" spans="1:13" ht="20.25" customHeight="1" x14ac:dyDescent="0.3">
      <c r="A86" s="102"/>
      <c r="B86" s="104" t="s">
        <v>47</v>
      </c>
      <c r="C86" s="103"/>
      <c r="D86" s="102"/>
      <c r="E86" s="102"/>
      <c r="F86" s="334"/>
      <c r="G86" s="336"/>
      <c r="H86" s="337"/>
      <c r="I86" s="337"/>
      <c r="J86" s="337"/>
      <c r="K86" s="337"/>
      <c r="L86" s="320"/>
    </row>
    <row r="87" spans="1:13" ht="20.25" customHeight="1" x14ac:dyDescent="0.3">
      <c r="A87" s="102"/>
      <c r="B87" s="94" t="s">
        <v>151</v>
      </c>
      <c r="C87" s="225">
        <v>0.03</v>
      </c>
      <c r="D87" s="102"/>
      <c r="E87" s="102"/>
      <c r="F87" s="334"/>
      <c r="G87" s="336"/>
      <c r="H87" s="337"/>
      <c r="I87" s="337"/>
      <c r="J87" s="337"/>
      <c r="K87" s="337"/>
      <c r="L87" s="318"/>
    </row>
    <row r="88" spans="1:13" ht="20.25" customHeight="1" x14ac:dyDescent="0.3">
      <c r="A88" s="102"/>
      <c r="B88" s="74" t="s">
        <v>47</v>
      </c>
      <c r="C88" s="103"/>
      <c r="D88" s="102"/>
      <c r="E88" s="102"/>
      <c r="F88" s="334"/>
      <c r="G88" s="336"/>
      <c r="H88" s="337"/>
      <c r="I88" s="337"/>
      <c r="J88" s="337"/>
      <c r="K88" s="337"/>
      <c r="L88" s="320"/>
    </row>
    <row r="89" spans="1:13" ht="20.25" customHeight="1" x14ac:dyDescent="0.3">
      <c r="A89" s="102"/>
      <c r="B89" s="94" t="s">
        <v>152</v>
      </c>
      <c r="C89" s="225">
        <v>0.18</v>
      </c>
      <c r="D89" s="102"/>
      <c r="E89" s="102"/>
      <c r="F89" s="334"/>
      <c r="G89" s="336"/>
      <c r="H89" s="337"/>
      <c r="I89" s="337"/>
      <c r="J89" s="337"/>
      <c r="K89" s="337"/>
      <c r="L89" s="318"/>
    </row>
    <row r="90" spans="1:13" ht="20.25" customHeight="1" x14ac:dyDescent="0.3">
      <c r="A90" s="102"/>
      <c r="B90" s="104" t="s">
        <v>47</v>
      </c>
      <c r="C90" s="225"/>
      <c r="D90" s="102"/>
      <c r="E90" s="102"/>
      <c r="F90" s="334"/>
      <c r="G90" s="336"/>
      <c r="H90" s="337"/>
      <c r="I90" s="337"/>
      <c r="J90" s="337"/>
      <c r="K90" s="337"/>
      <c r="L90" s="335"/>
    </row>
    <row r="91" spans="1:13" ht="20.25" customHeight="1" x14ac:dyDescent="0.3">
      <c r="A91" s="102"/>
      <c r="B91" s="104"/>
      <c r="C91" s="103"/>
      <c r="D91" s="102"/>
      <c r="E91" s="102"/>
      <c r="F91" s="334"/>
      <c r="G91" s="336"/>
      <c r="H91" s="337"/>
      <c r="I91" s="337"/>
      <c r="J91" s="337"/>
      <c r="K91" s="337"/>
      <c r="L91" s="320"/>
    </row>
    <row r="92" spans="1:13" ht="13.5" x14ac:dyDescent="0.25">
      <c r="A92" s="105"/>
      <c r="B92" s="106"/>
      <c r="C92" s="107"/>
      <c r="D92" s="105"/>
      <c r="E92" s="108"/>
      <c r="F92" s="338"/>
      <c r="G92" s="338"/>
      <c r="H92" s="339"/>
      <c r="I92" s="339"/>
      <c r="J92" s="339"/>
      <c r="K92" s="339"/>
      <c r="L92" s="340"/>
    </row>
    <row r="93" spans="1:13" ht="13.5" x14ac:dyDescent="0.25">
      <c r="A93" s="12"/>
      <c r="B93" s="13"/>
      <c r="C93" s="13"/>
      <c r="D93" s="14"/>
      <c r="E93" s="14"/>
      <c r="F93" s="449"/>
      <c r="G93" s="449"/>
      <c r="H93" s="449"/>
      <c r="I93" s="339"/>
      <c r="J93" s="339"/>
      <c r="K93" s="339"/>
      <c r="L93" s="340"/>
    </row>
    <row r="94" spans="1:13" ht="13.5" x14ac:dyDescent="0.25">
      <c r="A94" s="12"/>
      <c r="B94" s="450"/>
      <c r="C94" s="450"/>
      <c r="D94" s="15"/>
      <c r="E94" s="15"/>
      <c r="F94" s="451"/>
      <c r="G94" s="451"/>
      <c r="H94" s="451"/>
      <c r="I94" s="339"/>
      <c r="J94" s="339"/>
      <c r="K94" s="339"/>
      <c r="L94" s="340"/>
    </row>
  </sheetData>
  <autoFilter ref="A4:L91"/>
  <mergeCells count="12">
    <mergeCell ref="A1:K1"/>
    <mergeCell ref="J2:K2"/>
    <mergeCell ref="L2:L3"/>
    <mergeCell ref="F93:H93"/>
    <mergeCell ref="B94:C94"/>
    <mergeCell ref="F94:H94"/>
    <mergeCell ref="F2:G2"/>
    <mergeCell ref="A2:A3"/>
    <mergeCell ref="B2:B3"/>
    <mergeCell ref="C2:C3"/>
    <mergeCell ref="D2:E2"/>
    <mergeCell ref="H2:I2"/>
  </mergeCells>
  <conditionalFormatting sqref="B6:L6 B7:C7 E7:L7 N31:IN31 N81:IN81 A31:F37 N33:IL39 A70:A80 M68:M81 A95:A98 C95:L98 H54:H66 H52 H35:H37 H39 H33 G8:G80 J33 J39 J52 J61:J66 I8:I80 M52:IQ67 K8:L80 A4:L5 A38:E38 A39:F39 A92:L94 A99:L562 A52:F67 A81:F81 A23:F23 A28:F28 A21:F21 A18:F19 A25:F26 A42:E48 A49:B50 A68:E68">
    <cfRule type="cellIs" dxfId="354" priority="153" stopIfTrue="1" operator="equal">
      <formula>8223.307275</formula>
    </cfRule>
  </conditionalFormatting>
  <conditionalFormatting sqref="E116:L116 E117:K120 C116:C120">
    <cfRule type="cellIs" dxfId="353" priority="152" stopIfTrue="1" operator="equal">
      <formula>8223.307275</formula>
    </cfRule>
  </conditionalFormatting>
  <conditionalFormatting sqref="E94:K97">
    <cfRule type="cellIs" dxfId="352" priority="151" stopIfTrue="1" operator="equal">
      <formula>8223.307275</formula>
    </cfRule>
  </conditionalFormatting>
  <conditionalFormatting sqref="E563:L563 E564:K567 C563:C567">
    <cfRule type="cellIs" dxfId="351" priority="150" stopIfTrue="1" operator="equal">
      <formula>8223.307275</formula>
    </cfRule>
  </conditionalFormatting>
  <conditionalFormatting sqref="E563:L563 E564:K567 C563:C567">
    <cfRule type="cellIs" dxfId="350" priority="149" stopIfTrue="1" operator="equal">
      <formula>8223.307275</formula>
    </cfRule>
  </conditionalFormatting>
  <conditionalFormatting sqref="H32 J32">
    <cfRule type="cellIs" dxfId="349" priority="146" stopIfTrue="1" operator="equal">
      <formula>8223.307275</formula>
    </cfRule>
  </conditionalFormatting>
  <conditionalFormatting sqref="H31 J31">
    <cfRule type="cellIs" dxfId="348" priority="142" stopIfTrue="1" operator="equal">
      <formula>8223.307275</formula>
    </cfRule>
  </conditionalFormatting>
  <conditionalFormatting sqref="D8:F12 H10:H12 H8 J8 J10">
    <cfRule type="cellIs" dxfId="347" priority="107" stopIfTrue="1" operator="equal">
      <formula>8223.307275</formula>
    </cfRule>
  </conditionalFormatting>
  <conditionalFormatting sqref="G81:L81">
    <cfRule type="cellIs" dxfId="346" priority="140" stopIfTrue="1" operator="equal">
      <formula>8223.307275</formula>
    </cfRule>
  </conditionalFormatting>
  <conditionalFormatting sqref="A51 C51:F51 H51">
    <cfRule type="cellIs" dxfId="345" priority="138" stopIfTrue="1" operator="equal">
      <formula>8223.307275</formula>
    </cfRule>
  </conditionalFormatting>
  <conditionalFormatting sqref="A40:F40 H40">
    <cfRule type="cellIs" dxfId="344" priority="137" stopIfTrue="1" operator="equal">
      <formula>8223.307275</formula>
    </cfRule>
  </conditionalFormatting>
  <conditionalFormatting sqref="B51">
    <cfRule type="cellIs" dxfId="343" priority="136" stopIfTrue="1" operator="equal">
      <formula>8223.307275</formula>
    </cfRule>
  </conditionalFormatting>
  <conditionalFormatting sqref="B69">
    <cfRule type="cellIs" dxfId="342" priority="111" stopIfTrue="1" operator="equal">
      <formula>8223.307275</formula>
    </cfRule>
  </conditionalFormatting>
  <conditionalFormatting sqref="F22">
    <cfRule type="cellIs" dxfId="341" priority="132" stopIfTrue="1" operator="equal">
      <formula>8223.307275</formula>
    </cfRule>
  </conditionalFormatting>
  <conditionalFormatting sqref="B20">
    <cfRule type="cellIs" dxfId="340" priority="130" stopIfTrue="1" operator="equal">
      <formula>8223.307275</formula>
    </cfRule>
  </conditionalFormatting>
  <conditionalFormatting sqref="H23">
    <cfRule type="cellIs" dxfId="339" priority="126" stopIfTrue="1" operator="equal">
      <formula>8223.307275</formula>
    </cfRule>
  </conditionalFormatting>
  <conditionalFormatting sqref="B29 B22">
    <cfRule type="cellIs" dxfId="338" priority="127" stopIfTrue="1" operator="equal">
      <formula>8223.307275</formula>
    </cfRule>
  </conditionalFormatting>
  <conditionalFormatting sqref="B13">
    <cfRule type="cellIs" dxfId="337" priority="75" stopIfTrue="1" operator="equal">
      <formula>8223.307275</formula>
    </cfRule>
  </conditionalFormatting>
  <conditionalFormatting sqref="A22 A29 C22:E22 C29:E29 A27:F27 A20 C20:F20 A24:F24 H20:H22 H27:H28 H24:H25 H18 J18 J25 J22">
    <cfRule type="cellIs" dxfId="336" priority="128" stopIfTrue="1" operator="equal">
      <formula>8223.307275</formula>
    </cfRule>
  </conditionalFormatting>
  <conditionalFormatting sqref="A30 C30:F30 H30">
    <cfRule type="cellIs" dxfId="335" priority="124" stopIfTrue="1" operator="equal">
      <formula>8223.307275</formula>
    </cfRule>
  </conditionalFormatting>
  <conditionalFormatting sqref="B30">
    <cfRule type="cellIs" dxfId="334" priority="123" stopIfTrue="1" operator="equal">
      <formula>8223.307275</formula>
    </cfRule>
  </conditionalFormatting>
  <conditionalFormatting sqref="J41 J50">
    <cfRule type="cellIs" dxfId="333" priority="120" stopIfTrue="1" operator="equal">
      <formula>8223.307275</formula>
    </cfRule>
  </conditionalFormatting>
  <conditionalFormatting sqref="D41 F41:F48 H41 H43:H48 H50">
    <cfRule type="cellIs" dxfId="332" priority="119" stopIfTrue="1" operator="equal">
      <formula>8223.307275</formula>
    </cfRule>
  </conditionalFormatting>
  <conditionalFormatting sqref="C49:C50 C41">
    <cfRule type="cellIs" dxfId="331" priority="118" stopIfTrue="1" operator="equal">
      <formula>8223.307275</formula>
    </cfRule>
  </conditionalFormatting>
  <conditionalFormatting sqref="A41 E41 N41:IQ50 D50:F50 D49:E49">
    <cfRule type="cellIs" dxfId="330" priority="117" stopIfTrue="1" operator="equal">
      <formula>8223.307275</formula>
    </cfRule>
  </conditionalFormatting>
  <conditionalFormatting sqref="B41">
    <cfRule type="cellIs" dxfId="329" priority="116" stopIfTrue="1" operator="equal">
      <formula>8223.307275</formula>
    </cfRule>
  </conditionalFormatting>
  <conditionalFormatting sqref="N68:IQ68">
    <cfRule type="cellIs" dxfId="328" priority="115" stopIfTrue="1" operator="equal">
      <formula>8223.307275</formula>
    </cfRule>
  </conditionalFormatting>
  <conditionalFormatting sqref="N68:IQ68">
    <cfRule type="cellIs" dxfId="327" priority="114" stopIfTrue="1" operator="equal">
      <formula>8223.307275</formula>
    </cfRule>
  </conditionalFormatting>
  <conditionalFormatting sqref="A69 D69:F69 H69">
    <cfRule type="cellIs" dxfId="326" priority="113" stopIfTrue="1" operator="equal">
      <formula>8223.307275</formula>
    </cfRule>
  </conditionalFormatting>
  <conditionalFormatting sqref="C69">
    <cfRule type="cellIs" dxfId="325" priority="112" stopIfTrue="1" operator="equal">
      <formula>8223.307275</formula>
    </cfRule>
  </conditionalFormatting>
  <conditionalFormatting sqref="B70:F70 H70">
    <cfRule type="cellIs" dxfId="324" priority="108" stopIfTrue="1" operator="equal">
      <formula>8223.307275</formula>
    </cfRule>
  </conditionalFormatting>
  <conditionalFormatting sqref="B9:B12">
    <cfRule type="cellIs" dxfId="323" priority="104" stopIfTrue="1" operator="equal">
      <formula>8223.307275</formula>
    </cfRule>
  </conditionalFormatting>
  <conditionalFormatting sqref="B8">
    <cfRule type="cellIs" dxfId="322" priority="106" stopIfTrue="1" operator="equal">
      <formula>8223.307275</formula>
    </cfRule>
  </conditionalFormatting>
  <conditionalFormatting sqref="C9">
    <cfRule type="cellIs" dxfId="321" priority="103" stopIfTrue="1" operator="equal">
      <formula>8223.307275</formula>
    </cfRule>
  </conditionalFormatting>
  <conditionalFormatting sqref="C10">
    <cfRule type="cellIs" dxfId="320" priority="102" stopIfTrue="1" operator="equal">
      <formula>8223.307275</formula>
    </cfRule>
  </conditionalFormatting>
  <conditionalFormatting sqref="C11:C12">
    <cfRule type="cellIs" dxfId="319" priority="101" stopIfTrue="1" operator="equal">
      <formula>8223.307275</formula>
    </cfRule>
  </conditionalFormatting>
  <conditionalFormatting sqref="F38 H38 J38">
    <cfRule type="cellIs" dxfId="318" priority="36" stopIfTrue="1" operator="equal">
      <formula>8223.307275</formula>
    </cfRule>
  </conditionalFormatting>
  <conditionalFormatting sqref="J47">
    <cfRule type="cellIs" dxfId="317" priority="30" stopIfTrue="1" operator="equal">
      <formula>8223.307275</formula>
    </cfRule>
  </conditionalFormatting>
  <conditionalFormatting sqref="A8">
    <cfRule type="cellIs" dxfId="316" priority="95" stopIfTrue="1" operator="equal">
      <formula>8223.307275</formula>
    </cfRule>
  </conditionalFormatting>
  <conditionalFormatting sqref="A17:F17">
    <cfRule type="cellIs" dxfId="315" priority="96" stopIfTrue="1" operator="equal">
      <formula>8223.307275</formula>
    </cfRule>
  </conditionalFormatting>
  <conditionalFormatting sqref="B15:F15 H15 J15">
    <cfRule type="cellIs" dxfId="314" priority="87" stopIfTrue="1" operator="equal">
      <formula>8223.307275</formula>
    </cfRule>
  </conditionalFormatting>
  <conditionalFormatting sqref="B16">
    <cfRule type="cellIs" dxfId="313" priority="85" stopIfTrue="1" operator="equal">
      <formula>8223.307275</formula>
    </cfRule>
  </conditionalFormatting>
  <conditionalFormatting sqref="D16:F16">
    <cfRule type="cellIs" dxfId="312" priority="86" stopIfTrue="1" operator="equal">
      <formula>8223.307275</formula>
    </cfRule>
  </conditionalFormatting>
  <conditionalFormatting sqref="J54:J57">
    <cfRule type="cellIs" dxfId="311" priority="20" stopIfTrue="1" operator="equal">
      <formula>8223.307275</formula>
    </cfRule>
  </conditionalFormatting>
  <conditionalFormatting sqref="C16">
    <cfRule type="cellIs" dxfId="310" priority="84" stopIfTrue="1" operator="equal">
      <formula>8223.307275</formula>
    </cfRule>
  </conditionalFormatting>
  <conditionalFormatting sqref="H53 J53">
    <cfRule type="cellIs" dxfId="309" priority="21" stopIfTrue="1" operator="equal">
      <formula>8223.307275</formula>
    </cfRule>
  </conditionalFormatting>
  <conditionalFormatting sqref="B14:F14 H14">
    <cfRule type="cellIs" dxfId="308" priority="77" stopIfTrue="1" operator="equal">
      <formula>8223.307275</formula>
    </cfRule>
  </conditionalFormatting>
  <conditionalFormatting sqref="D13:F13">
    <cfRule type="cellIs" dxfId="307" priority="76" stopIfTrue="1" operator="equal">
      <formula>8223.307275</formula>
    </cfRule>
  </conditionalFormatting>
  <conditionalFormatting sqref="J74">
    <cfRule type="cellIs" dxfId="306" priority="7" stopIfTrue="1" operator="equal">
      <formula>8223.307275</formula>
    </cfRule>
  </conditionalFormatting>
  <conditionalFormatting sqref="F75 H75 J75">
    <cfRule type="cellIs" dxfId="305" priority="5" stopIfTrue="1" operator="equal">
      <formula>8223.307275</formula>
    </cfRule>
  </conditionalFormatting>
  <conditionalFormatting sqref="C13">
    <cfRule type="cellIs" dxfId="304" priority="74" stopIfTrue="1" operator="equal">
      <formula>8223.307275</formula>
    </cfRule>
  </conditionalFormatting>
  <conditionalFormatting sqref="B95:B98">
    <cfRule type="cellIs" dxfId="303" priority="70" stopIfTrue="1" operator="equal">
      <formula>8223.307275</formula>
    </cfRule>
  </conditionalFormatting>
  <conditionalFormatting sqref="H9 J9">
    <cfRule type="cellIs" dxfId="302" priority="69" stopIfTrue="1" operator="equal">
      <formula>8223.307275</formula>
    </cfRule>
  </conditionalFormatting>
  <conditionalFormatting sqref="J11">
    <cfRule type="cellIs" dxfId="301" priority="68" stopIfTrue="1" operator="equal">
      <formula>8223.307275</formula>
    </cfRule>
  </conditionalFormatting>
  <conditionalFormatting sqref="H13 J13">
    <cfRule type="cellIs" dxfId="300" priority="66" stopIfTrue="1" operator="equal">
      <formula>8223.307275</formula>
    </cfRule>
  </conditionalFormatting>
  <conditionalFormatting sqref="J12">
    <cfRule type="cellIs" dxfId="299" priority="65" stopIfTrue="1" operator="equal">
      <formula>8223.307275</formula>
    </cfRule>
  </conditionalFormatting>
  <conditionalFormatting sqref="J14">
    <cfRule type="cellIs" dxfId="298" priority="63" stopIfTrue="1" operator="equal">
      <formula>8223.307275</formula>
    </cfRule>
  </conditionalFormatting>
  <conditionalFormatting sqref="H17">
    <cfRule type="cellIs" dxfId="297" priority="61" stopIfTrue="1" operator="equal">
      <formula>8223.307275</formula>
    </cfRule>
  </conditionalFormatting>
  <conditionalFormatting sqref="H16 J16">
    <cfRule type="cellIs" dxfId="296" priority="60" stopIfTrue="1" operator="equal">
      <formula>8223.307275</formula>
    </cfRule>
  </conditionalFormatting>
  <conditionalFormatting sqref="J17">
    <cfRule type="cellIs" dxfId="295" priority="59" stopIfTrue="1" operator="equal">
      <formula>8223.307275</formula>
    </cfRule>
  </conditionalFormatting>
  <conditionalFormatting sqref="H19 J19">
    <cfRule type="cellIs" dxfId="294" priority="57" stopIfTrue="1" operator="equal">
      <formula>8223.307275</formula>
    </cfRule>
  </conditionalFormatting>
  <conditionalFormatting sqref="J20:J21">
    <cfRule type="cellIs" dxfId="293" priority="56" stopIfTrue="1" operator="equal">
      <formula>8223.307275</formula>
    </cfRule>
  </conditionalFormatting>
  <conditionalFormatting sqref="J23:J24">
    <cfRule type="cellIs" dxfId="292" priority="54" stopIfTrue="1" operator="equal">
      <formula>8223.307275</formula>
    </cfRule>
  </conditionalFormatting>
  <conditionalFormatting sqref="H26 J26">
    <cfRule type="cellIs" dxfId="291" priority="52" stopIfTrue="1" operator="equal">
      <formula>8223.307275</formula>
    </cfRule>
  </conditionalFormatting>
  <conditionalFormatting sqref="J27:J28">
    <cfRule type="cellIs" dxfId="290" priority="51" stopIfTrue="1" operator="equal">
      <formula>8223.307275</formula>
    </cfRule>
  </conditionalFormatting>
  <conditionalFormatting sqref="F29">
    <cfRule type="cellIs" dxfId="289" priority="48" stopIfTrue="1" operator="equal">
      <formula>8223.307275</formula>
    </cfRule>
  </conditionalFormatting>
  <conditionalFormatting sqref="H29 J29">
    <cfRule type="cellIs" dxfId="288" priority="47" stopIfTrue="1" operator="equal">
      <formula>8223.307275</formula>
    </cfRule>
  </conditionalFormatting>
  <conditionalFormatting sqref="J30">
    <cfRule type="cellIs" dxfId="287" priority="46" stopIfTrue="1" operator="equal">
      <formula>8223.307275</formula>
    </cfRule>
  </conditionalFormatting>
  <conditionalFormatting sqref="H34 J34">
    <cfRule type="cellIs" dxfId="286" priority="43" stopIfTrue="1" operator="equal">
      <formula>8223.307275</formula>
    </cfRule>
  </conditionalFormatting>
  <conditionalFormatting sqref="J35">
    <cfRule type="cellIs" dxfId="285" priority="42" stopIfTrue="1" operator="equal">
      <formula>8223.307275</formula>
    </cfRule>
  </conditionalFormatting>
  <conditionalFormatting sqref="J36:J37">
    <cfRule type="cellIs" dxfId="284" priority="40" stopIfTrue="1" operator="equal">
      <formula>8223.307275</formula>
    </cfRule>
  </conditionalFormatting>
  <conditionalFormatting sqref="J40">
    <cfRule type="cellIs" dxfId="283" priority="38" stopIfTrue="1" operator="equal">
      <formula>8223.307275</formula>
    </cfRule>
  </conditionalFormatting>
  <conditionalFormatting sqref="H42 J42">
    <cfRule type="cellIs" dxfId="282" priority="35" stopIfTrue="1" operator="equal">
      <formula>8223.307275</formula>
    </cfRule>
  </conditionalFormatting>
  <conditionalFormatting sqref="J43:J45">
    <cfRule type="cellIs" dxfId="281" priority="34" stopIfTrue="1" operator="equal">
      <formula>8223.307275</formula>
    </cfRule>
  </conditionalFormatting>
  <conditionalFormatting sqref="J46">
    <cfRule type="cellIs" dxfId="280" priority="32" stopIfTrue="1" operator="equal">
      <formula>8223.307275</formula>
    </cfRule>
  </conditionalFormatting>
  <conditionalFormatting sqref="J48">
    <cfRule type="cellIs" dxfId="279" priority="28" stopIfTrue="1" operator="equal">
      <formula>8223.307275</formula>
    </cfRule>
  </conditionalFormatting>
  <conditionalFormatting sqref="J49">
    <cfRule type="cellIs" dxfId="278" priority="26" stopIfTrue="1" operator="equal">
      <formula>8223.307275</formula>
    </cfRule>
  </conditionalFormatting>
  <conditionalFormatting sqref="H49">
    <cfRule type="cellIs" dxfId="277" priority="25" stopIfTrue="1" operator="equal">
      <formula>8223.307275</formula>
    </cfRule>
  </conditionalFormatting>
  <conditionalFormatting sqref="F49">
    <cfRule type="cellIs" dxfId="276" priority="24" stopIfTrue="1" operator="equal">
      <formula>8223.307275</formula>
    </cfRule>
  </conditionalFormatting>
  <conditionalFormatting sqref="J51">
    <cfRule type="cellIs" dxfId="275" priority="23" stopIfTrue="1" operator="equal">
      <formula>8223.307275</formula>
    </cfRule>
  </conditionalFormatting>
  <conditionalFormatting sqref="J58">
    <cfRule type="cellIs" dxfId="274" priority="18" stopIfTrue="1" operator="equal">
      <formula>8223.307275</formula>
    </cfRule>
  </conditionalFormatting>
  <conditionalFormatting sqref="J59">
    <cfRule type="cellIs" dxfId="273" priority="16" stopIfTrue="1" operator="equal">
      <formula>8223.307275</formula>
    </cfRule>
  </conditionalFormatting>
  <conditionalFormatting sqref="J60">
    <cfRule type="cellIs" dxfId="272" priority="14" stopIfTrue="1" operator="equal">
      <formula>8223.307275</formula>
    </cfRule>
  </conditionalFormatting>
  <conditionalFormatting sqref="H67 J67">
    <cfRule type="cellIs" dxfId="271" priority="12" stopIfTrue="1" operator="equal">
      <formula>8223.307275</formula>
    </cfRule>
  </conditionalFormatting>
  <conditionalFormatting sqref="F68 H68 J68">
    <cfRule type="cellIs" dxfId="270" priority="11" stopIfTrue="1" operator="equal">
      <formula>8223.307275</formula>
    </cfRule>
  </conditionalFormatting>
  <conditionalFormatting sqref="J69:J70">
    <cfRule type="cellIs" dxfId="269" priority="10" stopIfTrue="1" operator="equal">
      <formula>8223.307275</formula>
    </cfRule>
  </conditionalFormatting>
  <conditionalFormatting sqref="H73 J73">
    <cfRule type="cellIs" dxfId="268" priority="8" stopIfTrue="1" operator="equal">
      <formula>8223.307275</formula>
    </cfRule>
  </conditionalFormatting>
  <conditionalFormatting sqref="J76">
    <cfRule type="cellIs" dxfId="267" priority="4" stopIfTrue="1" operator="equal">
      <formula>8223.307275</formula>
    </cfRule>
  </conditionalFormatting>
  <conditionalFormatting sqref="F77 H77 J77">
    <cfRule type="cellIs" dxfId="266" priority="2" stopIfTrue="1" operator="equal">
      <formula>8223.307275</formula>
    </cfRule>
  </conditionalFormatting>
  <conditionalFormatting sqref="F78:F80 H78:H80 J78:J80">
    <cfRule type="cellIs" dxfId="265" priority="1" stopIfTrue="1" operator="equal">
      <formula>8223.307275</formula>
    </cfRule>
  </conditionalFormatting>
  <pageMargins left="0.11811023622047245" right="0.11811023622047245" top="0.74803149606299213" bottom="0.74803149606299213" header="0.31496062992125984" footer="0.31496062992125984"/>
  <pageSetup paperSize="9" scale="83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zoomScale="90" zoomScaleNormal="90" workbookViewId="0">
      <selection sqref="A1:K1"/>
    </sheetView>
  </sheetViews>
  <sheetFormatPr defaultColWidth="9.140625" defaultRowHeight="12.75" x14ac:dyDescent="0.2"/>
  <cols>
    <col min="1" max="1" width="5.28515625" style="1" customWidth="1"/>
    <col min="2" max="2" width="54" style="16" customWidth="1"/>
    <col min="3" max="3" width="7.7109375" style="1" customWidth="1"/>
    <col min="4" max="4" width="9.85546875" style="1" customWidth="1"/>
    <col min="5" max="5" width="10.7109375" style="1" customWidth="1"/>
    <col min="6" max="6" width="10.85546875" style="342" customWidth="1"/>
    <col min="7" max="7" width="10.42578125" style="342" customWidth="1"/>
    <col min="8" max="8" width="8" style="342" customWidth="1"/>
    <col min="9" max="9" width="10.140625" style="342" customWidth="1"/>
    <col min="10" max="10" width="8.7109375" style="342" customWidth="1"/>
    <col min="11" max="11" width="11" style="342" customWidth="1"/>
    <col min="12" max="12" width="14" style="342" customWidth="1"/>
    <col min="13" max="16384" width="9.140625" style="1"/>
  </cols>
  <sheetData>
    <row r="1" spans="1:13" ht="20.25" customHeight="1" x14ac:dyDescent="0.2">
      <c r="A1" s="435" t="s">
        <v>105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343"/>
    </row>
    <row r="2" spans="1:13" ht="32.25" customHeight="1" x14ac:dyDescent="0.2">
      <c r="A2" s="436" t="s">
        <v>0</v>
      </c>
      <c r="B2" s="437" t="s">
        <v>1</v>
      </c>
      <c r="C2" s="436" t="s">
        <v>2</v>
      </c>
      <c r="D2" s="453" t="s">
        <v>3</v>
      </c>
      <c r="E2" s="454"/>
      <c r="F2" s="432" t="s">
        <v>4</v>
      </c>
      <c r="G2" s="433"/>
      <c r="H2" s="432" t="s">
        <v>5</v>
      </c>
      <c r="I2" s="433"/>
      <c r="J2" s="432" t="s">
        <v>6</v>
      </c>
      <c r="K2" s="433"/>
      <c r="L2" s="434" t="s">
        <v>7</v>
      </c>
    </row>
    <row r="3" spans="1:13" ht="37.5" customHeight="1" x14ac:dyDescent="0.2">
      <c r="A3" s="436"/>
      <c r="B3" s="438"/>
      <c r="C3" s="436"/>
      <c r="D3" s="114" t="s">
        <v>148</v>
      </c>
      <c r="E3" s="114" t="s">
        <v>8</v>
      </c>
      <c r="F3" s="344" t="s">
        <v>9</v>
      </c>
      <c r="G3" s="344" t="s">
        <v>7</v>
      </c>
      <c r="H3" s="344" t="s">
        <v>10</v>
      </c>
      <c r="I3" s="344" t="s">
        <v>7</v>
      </c>
      <c r="J3" s="344" t="s">
        <v>10</v>
      </c>
      <c r="K3" s="344" t="s">
        <v>7</v>
      </c>
      <c r="L3" s="434"/>
    </row>
    <row r="4" spans="1:13" ht="19.5" customHeight="1" x14ac:dyDescent="0.2">
      <c r="A4" s="115">
        <v>1</v>
      </c>
      <c r="B4" s="116">
        <v>3</v>
      </c>
      <c r="C4" s="117">
        <v>4</v>
      </c>
      <c r="D4" s="115">
        <v>5</v>
      </c>
      <c r="E4" s="117">
        <v>6</v>
      </c>
      <c r="F4" s="345">
        <v>7</v>
      </c>
      <c r="G4" s="345">
        <v>8</v>
      </c>
      <c r="H4" s="345">
        <v>9</v>
      </c>
      <c r="I4" s="345">
        <v>10</v>
      </c>
      <c r="J4" s="345">
        <v>11</v>
      </c>
      <c r="K4" s="345">
        <v>12</v>
      </c>
      <c r="L4" s="345" t="s">
        <v>11</v>
      </c>
    </row>
    <row r="5" spans="1:13" s="2" customFormat="1" ht="25.5" customHeight="1" x14ac:dyDescent="0.25">
      <c r="A5" s="173"/>
      <c r="B5" s="118" t="s">
        <v>12</v>
      </c>
      <c r="C5" s="132"/>
      <c r="D5" s="147"/>
      <c r="E5" s="136"/>
      <c r="F5" s="346"/>
      <c r="G5" s="346"/>
      <c r="H5" s="346"/>
      <c r="I5" s="346"/>
      <c r="J5" s="346"/>
      <c r="K5" s="346"/>
      <c r="L5" s="346"/>
      <c r="M5" s="41"/>
    </row>
    <row r="6" spans="1:13" s="11" customFormat="1" x14ac:dyDescent="0.25">
      <c r="A6" s="119">
        <v>1</v>
      </c>
      <c r="B6" s="120" t="s">
        <v>13</v>
      </c>
      <c r="C6" s="120" t="s">
        <v>14</v>
      </c>
      <c r="D6" s="121"/>
      <c r="E6" s="122">
        <v>4.8000000000000001E-2</v>
      </c>
      <c r="F6" s="346"/>
      <c r="G6" s="346"/>
      <c r="H6" s="347"/>
      <c r="I6" s="347"/>
      <c r="J6" s="347"/>
      <c r="K6" s="347"/>
      <c r="L6" s="347"/>
      <c r="M6" s="228"/>
    </row>
    <row r="7" spans="1:13" s="9" customFormat="1" ht="20.25" customHeight="1" x14ac:dyDescent="0.25">
      <c r="A7" s="119"/>
      <c r="B7" s="140" t="s">
        <v>15</v>
      </c>
      <c r="C7" s="124" t="s">
        <v>16</v>
      </c>
      <c r="D7" s="125">
        <v>93.22</v>
      </c>
      <c r="E7" s="123">
        <f>D7*E6</f>
        <v>4.4745600000000003</v>
      </c>
      <c r="F7" s="346"/>
      <c r="G7" s="346"/>
      <c r="H7" s="348"/>
      <c r="I7" s="348"/>
      <c r="J7" s="348"/>
      <c r="K7" s="348"/>
      <c r="L7" s="348"/>
      <c r="M7" s="229"/>
    </row>
    <row r="8" spans="1:13" s="377" customFormat="1" ht="31.5" customHeight="1" x14ac:dyDescent="0.3">
      <c r="A8" s="157">
        <v>2</v>
      </c>
      <c r="B8" s="154" t="s">
        <v>76</v>
      </c>
      <c r="C8" s="127" t="s">
        <v>142</v>
      </c>
      <c r="D8" s="122"/>
      <c r="E8" s="121">
        <v>23</v>
      </c>
      <c r="F8" s="349"/>
      <c r="G8" s="349"/>
      <c r="H8" s="350"/>
      <c r="I8" s="350"/>
      <c r="J8" s="350"/>
      <c r="K8" s="350"/>
      <c r="L8" s="350"/>
      <c r="M8" s="376"/>
    </row>
    <row r="9" spans="1:13" s="379" customFormat="1" ht="18.75" customHeight="1" x14ac:dyDescent="0.3">
      <c r="A9" s="129"/>
      <c r="B9" s="140" t="s">
        <v>23</v>
      </c>
      <c r="C9" s="124" t="s">
        <v>16</v>
      </c>
      <c r="D9" s="130">
        <v>1.6</v>
      </c>
      <c r="E9" s="130">
        <f>D9*E8</f>
        <v>36.800000000000004</v>
      </c>
      <c r="F9" s="346"/>
      <c r="G9" s="346"/>
      <c r="H9" s="348"/>
      <c r="I9" s="348"/>
      <c r="J9" s="348"/>
      <c r="K9" s="348"/>
      <c r="L9" s="348"/>
      <c r="M9" s="378"/>
    </row>
    <row r="10" spans="1:13" s="379" customFormat="1" ht="18.75" customHeight="1" x14ac:dyDescent="0.3">
      <c r="A10" s="129"/>
      <c r="B10" s="140" t="s">
        <v>74</v>
      </c>
      <c r="C10" s="132" t="s">
        <v>25</v>
      </c>
      <c r="D10" s="133">
        <f>1.91/100</f>
        <v>1.9099999999999999E-2</v>
      </c>
      <c r="E10" s="130">
        <f>D10*E8</f>
        <v>0.43929999999999997</v>
      </c>
      <c r="F10" s="346"/>
      <c r="G10" s="346"/>
      <c r="H10" s="348"/>
      <c r="I10" s="348"/>
      <c r="J10" s="346"/>
      <c r="K10" s="348"/>
      <c r="L10" s="348"/>
      <c r="M10" s="378"/>
    </row>
    <row r="11" spans="1:13" s="379" customFormat="1" ht="18.75" customHeight="1" x14ac:dyDescent="0.3">
      <c r="A11" s="129"/>
      <c r="B11" s="140" t="s">
        <v>77</v>
      </c>
      <c r="C11" s="132" t="s">
        <v>25</v>
      </c>
      <c r="D11" s="130">
        <v>0.77500000000000002</v>
      </c>
      <c r="E11" s="130">
        <f>E8*D11</f>
        <v>17.824999999999999</v>
      </c>
      <c r="F11" s="346"/>
      <c r="G11" s="346"/>
      <c r="H11" s="348"/>
      <c r="I11" s="348"/>
      <c r="J11" s="348"/>
      <c r="K11" s="348"/>
      <c r="L11" s="348"/>
      <c r="M11" s="378"/>
    </row>
    <row r="12" spans="1:13" s="379" customFormat="1" ht="15.75" x14ac:dyDescent="0.3">
      <c r="A12" s="206" t="s">
        <v>117</v>
      </c>
      <c r="B12" s="293" t="s">
        <v>118</v>
      </c>
      <c r="C12" s="134" t="s">
        <v>134</v>
      </c>
      <c r="D12" s="122"/>
      <c r="E12" s="122">
        <v>0.5</v>
      </c>
      <c r="F12" s="346"/>
      <c r="G12" s="346"/>
      <c r="H12" s="348"/>
      <c r="I12" s="348"/>
      <c r="J12" s="348"/>
      <c r="K12" s="348"/>
      <c r="L12" s="348"/>
      <c r="M12" s="378"/>
    </row>
    <row r="13" spans="1:13" s="379" customFormat="1" ht="19.5" customHeight="1" x14ac:dyDescent="0.3">
      <c r="A13" s="129"/>
      <c r="B13" s="140" t="s">
        <v>23</v>
      </c>
      <c r="C13" s="124" t="s">
        <v>16</v>
      </c>
      <c r="D13" s="130">
        <v>20.5</v>
      </c>
      <c r="E13" s="130">
        <f>E12*D13</f>
        <v>10.25</v>
      </c>
      <c r="F13" s="346"/>
      <c r="G13" s="346"/>
      <c r="H13" s="348"/>
      <c r="I13" s="348"/>
      <c r="J13" s="348"/>
      <c r="K13" s="348"/>
      <c r="L13" s="348"/>
      <c r="M13" s="378"/>
    </row>
    <row r="14" spans="1:13" s="379" customFormat="1" ht="19.5" customHeight="1" x14ac:dyDescent="0.3">
      <c r="A14" s="129"/>
      <c r="B14" s="294" t="s">
        <v>18</v>
      </c>
      <c r="C14" s="132" t="s">
        <v>29</v>
      </c>
      <c r="D14" s="135">
        <v>7.8</v>
      </c>
      <c r="E14" s="136">
        <f>E12*D14</f>
        <v>3.9</v>
      </c>
      <c r="F14" s="346"/>
      <c r="G14" s="346"/>
      <c r="H14" s="348"/>
      <c r="I14" s="348"/>
      <c r="J14" s="348"/>
      <c r="K14" s="348"/>
      <c r="L14" s="348"/>
      <c r="M14" s="378"/>
    </row>
    <row r="15" spans="1:13" s="379" customFormat="1" ht="21.75" customHeight="1" x14ac:dyDescent="0.3">
      <c r="A15" s="206" t="s">
        <v>120</v>
      </c>
      <c r="B15" s="295" t="s">
        <v>121</v>
      </c>
      <c r="C15" s="134" t="s">
        <v>21</v>
      </c>
      <c r="D15" s="138"/>
      <c r="E15" s="139">
        <v>5</v>
      </c>
      <c r="F15" s="346"/>
      <c r="G15" s="346"/>
      <c r="H15" s="348"/>
      <c r="I15" s="348"/>
      <c r="J15" s="348"/>
      <c r="K15" s="348"/>
      <c r="L15" s="348"/>
      <c r="M15" s="378"/>
    </row>
    <row r="16" spans="1:13" s="379" customFormat="1" ht="20.25" customHeight="1" x14ac:dyDescent="0.3">
      <c r="A16" s="129"/>
      <c r="B16" s="140" t="s">
        <v>23</v>
      </c>
      <c r="C16" s="124" t="s">
        <v>16</v>
      </c>
      <c r="D16" s="130">
        <v>0.87</v>
      </c>
      <c r="E16" s="130">
        <f>E15*D16</f>
        <v>4.3499999999999996</v>
      </c>
      <c r="F16" s="346"/>
      <c r="G16" s="346"/>
      <c r="H16" s="348"/>
      <c r="I16" s="348"/>
      <c r="J16" s="348"/>
      <c r="K16" s="348"/>
      <c r="L16" s="348"/>
      <c r="M16" s="378"/>
    </row>
    <row r="17" spans="1:13" ht="21.75" customHeight="1" x14ac:dyDescent="0.2">
      <c r="A17" s="125"/>
      <c r="B17" s="296" t="s">
        <v>73</v>
      </c>
      <c r="C17" s="140" t="s">
        <v>20</v>
      </c>
      <c r="D17" s="136"/>
      <c r="E17" s="141">
        <f>(E8+E12)*2</f>
        <v>47</v>
      </c>
      <c r="F17" s="346"/>
      <c r="G17" s="346"/>
      <c r="H17" s="348"/>
      <c r="I17" s="348"/>
      <c r="J17" s="348"/>
      <c r="K17" s="348"/>
      <c r="L17" s="348"/>
      <c r="M17" s="231"/>
    </row>
    <row r="18" spans="1:13" s="2" customFormat="1" ht="33.75" customHeight="1" x14ac:dyDescent="0.2">
      <c r="A18" s="119">
        <v>5</v>
      </c>
      <c r="B18" s="154" t="s">
        <v>49</v>
      </c>
      <c r="C18" s="142" t="s">
        <v>21</v>
      </c>
      <c r="D18" s="143"/>
      <c r="E18" s="144">
        <v>90</v>
      </c>
      <c r="F18" s="346"/>
      <c r="G18" s="346"/>
      <c r="H18" s="348"/>
      <c r="I18" s="348"/>
      <c r="J18" s="348"/>
      <c r="K18" s="348"/>
      <c r="L18" s="348"/>
      <c r="M18" s="231"/>
    </row>
    <row r="19" spans="1:13" s="9" customFormat="1" ht="21" customHeight="1" x14ac:dyDescent="0.2">
      <c r="A19" s="125"/>
      <c r="B19" s="294" t="s">
        <v>23</v>
      </c>
      <c r="C19" s="132" t="s">
        <v>16</v>
      </c>
      <c r="D19" s="146">
        <v>2.7E-2</v>
      </c>
      <c r="E19" s="136">
        <f>ROUND(D19*E18,2)</f>
        <v>2.4300000000000002</v>
      </c>
      <c r="F19" s="351"/>
      <c r="G19" s="351"/>
      <c r="H19" s="348"/>
      <c r="I19" s="348"/>
      <c r="J19" s="348"/>
      <c r="K19" s="348"/>
      <c r="L19" s="348"/>
      <c r="M19" s="231"/>
    </row>
    <row r="20" spans="1:13" s="9" customFormat="1" ht="21" customHeight="1" x14ac:dyDescent="0.2">
      <c r="A20" s="125"/>
      <c r="B20" s="294" t="s">
        <v>24</v>
      </c>
      <c r="C20" s="132" t="s">
        <v>25</v>
      </c>
      <c r="D20" s="147">
        <v>6.0499999999999998E-2</v>
      </c>
      <c r="E20" s="136">
        <f>ROUND(D20*E18,2)</f>
        <v>5.45</v>
      </c>
      <c r="F20" s="351"/>
      <c r="G20" s="351"/>
      <c r="H20" s="348"/>
      <c r="I20" s="348"/>
      <c r="J20" s="348"/>
      <c r="K20" s="348"/>
      <c r="L20" s="348"/>
      <c r="M20" s="231"/>
    </row>
    <row r="21" spans="1:13" s="3" customFormat="1" ht="21" customHeight="1" x14ac:dyDescent="0.2">
      <c r="A21" s="125"/>
      <c r="B21" s="294" t="s">
        <v>18</v>
      </c>
      <c r="C21" s="132" t="s">
        <v>29</v>
      </c>
      <c r="D21" s="135">
        <v>2.2100000000000002E-3</v>
      </c>
      <c r="E21" s="136">
        <f>ROUND(D21*E18,2)</f>
        <v>0.2</v>
      </c>
      <c r="F21" s="346"/>
      <c r="G21" s="346"/>
      <c r="H21" s="348"/>
      <c r="I21" s="348"/>
      <c r="J21" s="348"/>
      <c r="K21" s="348"/>
      <c r="L21" s="348"/>
      <c r="M21" s="231"/>
    </row>
    <row r="22" spans="1:13" s="10" customFormat="1" ht="21" customHeight="1" x14ac:dyDescent="0.25">
      <c r="A22" s="148"/>
      <c r="B22" s="296" t="s">
        <v>26</v>
      </c>
      <c r="C22" s="132" t="s">
        <v>21</v>
      </c>
      <c r="D22" s="135">
        <v>6.0000000000000002E-5</v>
      </c>
      <c r="E22" s="136">
        <f>ROUND(D22*E18,2)</f>
        <v>0.01</v>
      </c>
      <c r="F22" s="346"/>
      <c r="G22" s="346"/>
      <c r="H22" s="352"/>
      <c r="I22" s="348"/>
      <c r="J22" s="352"/>
      <c r="K22" s="348"/>
      <c r="L22" s="348"/>
      <c r="M22" s="231"/>
    </row>
    <row r="23" spans="1:13" s="3" customFormat="1" ht="21" customHeight="1" x14ac:dyDescent="0.2">
      <c r="A23" s="125"/>
      <c r="B23" s="297" t="s">
        <v>53</v>
      </c>
      <c r="C23" s="140" t="s">
        <v>20</v>
      </c>
      <c r="D23" s="141"/>
      <c r="E23" s="141">
        <f>E22*1.6</f>
        <v>1.6E-2</v>
      </c>
      <c r="F23" s="346"/>
      <c r="G23" s="346"/>
      <c r="H23" s="348"/>
      <c r="I23" s="348"/>
      <c r="J23" s="348"/>
      <c r="K23" s="348"/>
      <c r="L23" s="348"/>
      <c r="M23" s="231"/>
    </row>
    <row r="24" spans="1:13" ht="21" customHeight="1" x14ac:dyDescent="0.2">
      <c r="A24" s="125"/>
      <c r="B24" s="296" t="s">
        <v>33</v>
      </c>
      <c r="C24" s="140" t="s">
        <v>20</v>
      </c>
      <c r="D24" s="136"/>
      <c r="E24" s="141">
        <f>E18*1.95</f>
        <v>175.5</v>
      </c>
      <c r="F24" s="346"/>
      <c r="G24" s="346"/>
      <c r="H24" s="348"/>
      <c r="I24" s="348"/>
      <c r="J24" s="348"/>
      <c r="K24" s="348"/>
      <c r="L24" s="348"/>
      <c r="M24" s="231"/>
    </row>
    <row r="25" spans="1:13" ht="21" customHeight="1" x14ac:dyDescent="0.2">
      <c r="A25" s="125">
        <v>6</v>
      </c>
      <c r="B25" s="120" t="s">
        <v>30</v>
      </c>
      <c r="C25" s="150" t="s">
        <v>21</v>
      </c>
      <c r="D25" s="139"/>
      <c r="E25" s="144">
        <f>E18</f>
        <v>90</v>
      </c>
      <c r="F25" s="346"/>
      <c r="G25" s="346"/>
      <c r="H25" s="348"/>
      <c r="I25" s="348"/>
      <c r="J25" s="348"/>
      <c r="K25" s="348"/>
      <c r="L25" s="348"/>
      <c r="M25" s="231"/>
    </row>
    <row r="26" spans="1:13" ht="20.25" customHeight="1" x14ac:dyDescent="0.2">
      <c r="A26" s="125"/>
      <c r="B26" s="296" t="s">
        <v>31</v>
      </c>
      <c r="C26" s="140" t="s">
        <v>17</v>
      </c>
      <c r="D26" s="135">
        <v>3.2299999999999998E-3</v>
      </c>
      <c r="E26" s="136">
        <f>ROUND(E25*D26,2)</f>
        <v>0.28999999999999998</v>
      </c>
      <c r="F26" s="346"/>
      <c r="G26" s="346"/>
      <c r="H26" s="348"/>
      <c r="I26" s="348"/>
      <c r="J26" s="348"/>
      <c r="K26" s="348"/>
      <c r="L26" s="348"/>
      <c r="M26" s="231"/>
    </row>
    <row r="27" spans="1:13" ht="20.25" customHeight="1" x14ac:dyDescent="0.2">
      <c r="A27" s="125"/>
      <c r="B27" s="296" t="s">
        <v>32</v>
      </c>
      <c r="C27" s="140" t="s">
        <v>22</v>
      </c>
      <c r="D27" s="135">
        <v>3.62E-3</v>
      </c>
      <c r="E27" s="136">
        <f>ROUND(E25*D27,2)</f>
        <v>0.33</v>
      </c>
      <c r="F27" s="346"/>
      <c r="G27" s="346"/>
      <c r="H27" s="348"/>
      <c r="I27" s="348"/>
      <c r="J27" s="346"/>
      <c r="K27" s="348"/>
      <c r="L27" s="348"/>
      <c r="M27" s="231"/>
    </row>
    <row r="28" spans="1:13" ht="20.25" customHeight="1" x14ac:dyDescent="0.2">
      <c r="A28" s="125"/>
      <c r="B28" s="296" t="s">
        <v>18</v>
      </c>
      <c r="C28" s="140" t="s">
        <v>19</v>
      </c>
      <c r="D28" s="135">
        <v>1.8000000000000001E-4</v>
      </c>
      <c r="E28" s="136">
        <f>ROUND(E25*D28,2)</f>
        <v>0.02</v>
      </c>
      <c r="F28" s="346"/>
      <c r="G28" s="346"/>
      <c r="H28" s="348"/>
      <c r="I28" s="348"/>
      <c r="J28" s="348"/>
      <c r="K28" s="348"/>
      <c r="L28" s="348"/>
      <c r="M28" s="231"/>
    </row>
    <row r="29" spans="1:13" ht="20.25" customHeight="1" x14ac:dyDescent="0.25">
      <c r="A29" s="125"/>
      <c r="B29" s="296" t="s">
        <v>26</v>
      </c>
      <c r="C29" s="151" t="s">
        <v>21</v>
      </c>
      <c r="D29" s="135">
        <v>4.0000000000000003E-5</v>
      </c>
      <c r="E29" s="147">
        <f>E25*D29</f>
        <v>3.6000000000000003E-3</v>
      </c>
      <c r="F29" s="346"/>
      <c r="G29" s="346"/>
      <c r="H29" s="352"/>
      <c r="I29" s="348"/>
      <c r="J29" s="352"/>
      <c r="K29" s="348"/>
      <c r="L29" s="348"/>
      <c r="M29" s="231"/>
    </row>
    <row r="30" spans="1:13" s="3" customFormat="1" ht="20.25" customHeight="1" x14ac:dyDescent="0.2">
      <c r="A30" s="125"/>
      <c r="B30" s="297" t="s">
        <v>53</v>
      </c>
      <c r="C30" s="140" t="s">
        <v>20</v>
      </c>
      <c r="D30" s="141"/>
      <c r="E30" s="141">
        <f>E29*1.6</f>
        <v>5.7600000000000012E-3</v>
      </c>
      <c r="F30" s="346"/>
      <c r="G30" s="346"/>
      <c r="H30" s="348"/>
      <c r="I30" s="348"/>
      <c r="J30" s="348"/>
      <c r="K30" s="348"/>
      <c r="L30" s="348"/>
      <c r="M30" s="231"/>
    </row>
    <row r="31" spans="1:13" s="3" customFormat="1" ht="19.5" customHeight="1" x14ac:dyDescent="0.2">
      <c r="A31" s="125"/>
      <c r="B31" s="152" t="s">
        <v>27</v>
      </c>
      <c r="C31" s="140"/>
      <c r="D31" s="141"/>
      <c r="E31" s="153"/>
      <c r="F31" s="346"/>
      <c r="G31" s="349"/>
      <c r="H31" s="349"/>
      <c r="I31" s="349"/>
      <c r="J31" s="349"/>
      <c r="K31" s="349"/>
      <c r="L31" s="353"/>
      <c r="M31" s="231"/>
    </row>
    <row r="32" spans="1:13" s="2" customFormat="1" ht="24.75" customHeight="1" x14ac:dyDescent="0.2">
      <c r="A32" s="125"/>
      <c r="B32" s="154" t="s">
        <v>59</v>
      </c>
      <c r="C32" s="132"/>
      <c r="D32" s="147"/>
      <c r="E32" s="136"/>
      <c r="F32" s="346"/>
      <c r="G32" s="346"/>
      <c r="H32" s="346"/>
      <c r="I32" s="346"/>
      <c r="J32" s="346"/>
      <c r="K32" s="346"/>
      <c r="L32" s="349"/>
      <c r="M32" s="231"/>
    </row>
    <row r="33" spans="1:255" ht="31.5" customHeight="1" x14ac:dyDescent="0.2">
      <c r="A33" s="119">
        <v>1</v>
      </c>
      <c r="B33" s="120" t="s">
        <v>45</v>
      </c>
      <c r="C33" s="150" t="s">
        <v>21</v>
      </c>
      <c r="D33" s="155"/>
      <c r="E33" s="144">
        <v>31</v>
      </c>
      <c r="F33" s="346"/>
      <c r="G33" s="346"/>
      <c r="H33" s="348"/>
      <c r="I33" s="348"/>
      <c r="J33" s="348"/>
      <c r="K33" s="348"/>
      <c r="L33" s="348"/>
      <c r="M33" s="23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5" ht="21.75" customHeight="1" x14ac:dyDescent="0.2">
      <c r="A34" s="125"/>
      <c r="B34" s="296" t="s">
        <v>31</v>
      </c>
      <c r="C34" s="140" t="s">
        <v>17</v>
      </c>
      <c r="D34" s="141">
        <v>0.15</v>
      </c>
      <c r="E34" s="136">
        <f>ROUND(E33*D34,2)</f>
        <v>4.6500000000000004</v>
      </c>
      <c r="F34" s="346"/>
      <c r="G34" s="346"/>
      <c r="H34" s="348"/>
      <c r="I34" s="348"/>
      <c r="J34" s="348"/>
      <c r="K34" s="348"/>
      <c r="L34" s="348"/>
      <c r="M34" s="23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5" ht="21.75" customHeight="1" x14ac:dyDescent="0.2">
      <c r="A35" s="125"/>
      <c r="B35" s="296" t="s">
        <v>28</v>
      </c>
      <c r="C35" s="140" t="s">
        <v>22</v>
      </c>
      <c r="D35" s="156">
        <v>2.1600000000000001E-2</v>
      </c>
      <c r="E35" s="136">
        <f>ROUND(E33*D35,2)</f>
        <v>0.67</v>
      </c>
      <c r="F35" s="346"/>
      <c r="G35" s="346"/>
      <c r="H35" s="348"/>
      <c r="I35" s="348"/>
      <c r="J35" s="348"/>
      <c r="K35" s="348"/>
      <c r="L35" s="348"/>
      <c r="M35" s="23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5" ht="21.75" customHeight="1" x14ac:dyDescent="0.2">
      <c r="A36" s="125"/>
      <c r="B36" s="296" t="s">
        <v>34</v>
      </c>
      <c r="C36" s="140" t="s">
        <v>22</v>
      </c>
      <c r="D36" s="156">
        <v>2.7300000000000001E-2</v>
      </c>
      <c r="E36" s="136">
        <f>ROUND(E33*D36,2)</f>
        <v>0.85</v>
      </c>
      <c r="F36" s="346"/>
      <c r="G36" s="346"/>
      <c r="H36" s="348"/>
      <c r="I36" s="348"/>
      <c r="J36" s="348"/>
      <c r="K36" s="348"/>
      <c r="L36" s="348"/>
      <c r="M36" s="23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5" ht="21.75" customHeight="1" x14ac:dyDescent="0.2">
      <c r="A37" s="125"/>
      <c r="B37" s="296" t="s">
        <v>35</v>
      </c>
      <c r="C37" s="140" t="s">
        <v>22</v>
      </c>
      <c r="D37" s="156">
        <v>9.7000000000000003E-3</v>
      </c>
      <c r="E37" s="136">
        <f>ROUND(E33*D37,2)</f>
        <v>0.3</v>
      </c>
      <c r="F37" s="346"/>
      <c r="G37" s="346"/>
      <c r="H37" s="348"/>
      <c r="I37" s="348"/>
      <c r="J37" s="348"/>
      <c r="K37" s="348"/>
      <c r="L37" s="348"/>
      <c r="M37" s="23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5" ht="21.75" customHeight="1" x14ac:dyDescent="0.2">
      <c r="A38" s="125"/>
      <c r="B38" s="296" t="s">
        <v>36</v>
      </c>
      <c r="C38" s="151" t="s">
        <v>21</v>
      </c>
      <c r="D38" s="141">
        <v>1.22</v>
      </c>
      <c r="E38" s="136">
        <f>ROUND(E33*D38,2)</f>
        <v>37.82</v>
      </c>
      <c r="F38" s="346"/>
      <c r="G38" s="346"/>
      <c r="H38" s="348"/>
      <c r="I38" s="348"/>
      <c r="J38" s="348"/>
      <c r="K38" s="348"/>
      <c r="L38" s="348"/>
      <c r="M38" s="23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5" ht="21.75" customHeight="1" x14ac:dyDescent="0.2">
      <c r="A39" s="125"/>
      <c r="B39" s="296" t="s">
        <v>37</v>
      </c>
      <c r="C39" s="151" t="s">
        <v>21</v>
      </c>
      <c r="D39" s="141">
        <v>7.0000000000000007E-2</v>
      </c>
      <c r="E39" s="136">
        <f>ROUND(E33*D39,2)</f>
        <v>2.17</v>
      </c>
      <c r="F39" s="346"/>
      <c r="G39" s="346"/>
      <c r="H39" s="348"/>
      <c r="I39" s="348"/>
      <c r="J39" s="348"/>
      <c r="K39" s="348"/>
      <c r="L39" s="348"/>
      <c r="M39" s="23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5" s="3" customFormat="1" ht="21.75" customHeight="1" x14ac:dyDescent="0.2">
      <c r="A40" s="125"/>
      <c r="B40" s="297" t="s">
        <v>54</v>
      </c>
      <c r="C40" s="140" t="s">
        <v>20</v>
      </c>
      <c r="D40" s="141"/>
      <c r="E40" s="141">
        <f>E38*1.6</f>
        <v>60.512</v>
      </c>
      <c r="F40" s="346"/>
      <c r="G40" s="346"/>
      <c r="H40" s="348"/>
      <c r="I40" s="348"/>
      <c r="J40" s="348"/>
      <c r="K40" s="348"/>
      <c r="L40" s="348"/>
      <c r="M40" s="231"/>
    </row>
    <row r="41" spans="1:255" s="23" customFormat="1" ht="28.5" customHeight="1" x14ac:dyDescent="0.3">
      <c r="A41" s="119">
        <v>2</v>
      </c>
      <c r="B41" s="298" t="s">
        <v>55</v>
      </c>
      <c r="C41" s="158" t="s">
        <v>143</v>
      </c>
      <c r="D41" s="159">
        <v>0</v>
      </c>
      <c r="E41" s="160">
        <v>155</v>
      </c>
      <c r="F41" s="354"/>
      <c r="G41" s="354"/>
      <c r="H41" s="355"/>
      <c r="I41" s="356"/>
      <c r="J41" s="355"/>
      <c r="K41" s="355"/>
      <c r="L41" s="355"/>
      <c r="M41" s="231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</row>
    <row r="42" spans="1:255" s="24" customFormat="1" ht="20.25" customHeight="1" x14ac:dyDescent="0.3">
      <c r="A42" s="125"/>
      <c r="B42" s="299" t="s">
        <v>31</v>
      </c>
      <c r="C42" s="162" t="s">
        <v>17</v>
      </c>
      <c r="D42" s="163">
        <v>3.3000000000000002E-2</v>
      </c>
      <c r="E42" s="164">
        <f>ROUND(E41*D42,2)</f>
        <v>5.12</v>
      </c>
      <c r="F42" s="357"/>
      <c r="G42" s="357"/>
      <c r="H42" s="348"/>
      <c r="I42" s="348"/>
      <c r="J42" s="348"/>
      <c r="K42" s="348"/>
      <c r="L42" s="348"/>
      <c r="M42" s="23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24" customFormat="1" ht="20.25" customHeight="1" x14ac:dyDescent="0.3">
      <c r="A43" s="125"/>
      <c r="B43" s="299" t="s">
        <v>28</v>
      </c>
      <c r="C43" s="162" t="s">
        <v>22</v>
      </c>
      <c r="D43" s="167">
        <v>4.2000000000000002E-4</v>
      </c>
      <c r="E43" s="164">
        <f>ROUND(E41*D43,2)</f>
        <v>7.0000000000000007E-2</v>
      </c>
      <c r="F43" s="357"/>
      <c r="G43" s="357"/>
      <c r="H43" s="358"/>
      <c r="I43" s="359"/>
      <c r="J43" s="348"/>
      <c r="K43" s="348"/>
      <c r="L43" s="348"/>
      <c r="M43" s="231"/>
      <c r="N43" s="20"/>
      <c r="O43" s="20"/>
      <c r="P43" s="20"/>
      <c r="Q43" s="2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24" customFormat="1" ht="20.25" customHeight="1" x14ac:dyDescent="0.3">
      <c r="A44" s="125"/>
      <c r="B44" s="299" t="s">
        <v>32</v>
      </c>
      <c r="C44" s="162" t="s">
        <v>22</v>
      </c>
      <c r="D44" s="167">
        <v>2.5799999999999998E-3</v>
      </c>
      <c r="E44" s="164">
        <f>ROUND(E41*D44,2)</f>
        <v>0.4</v>
      </c>
      <c r="F44" s="357"/>
      <c r="G44" s="357"/>
      <c r="H44" s="358"/>
      <c r="I44" s="359"/>
      <c r="J44" s="346"/>
      <c r="K44" s="348"/>
      <c r="L44" s="348"/>
      <c r="M44" s="2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24" customFormat="1" ht="20.25" customHeight="1" x14ac:dyDescent="0.3">
      <c r="A45" s="125"/>
      <c r="B45" s="299" t="s">
        <v>56</v>
      </c>
      <c r="C45" s="162" t="s">
        <v>22</v>
      </c>
      <c r="D45" s="168">
        <v>1.12E-2</v>
      </c>
      <c r="E45" s="164">
        <f>ROUND(E41*D45,2)</f>
        <v>1.74</v>
      </c>
      <c r="F45" s="357"/>
      <c r="G45" s="357"/>
      <c r="H45" s="358"/>
      <c r="I45" s="359"/>
      <c r="J45" s="348"/>
      <c r="K45" s="348"/>
      <c r="L45" s="348"/>
      <c r="M45" s="231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24" customFormat="1" ht="20.25" customHeight="1" x14ac:dyDescent="0.3">
      <c r="A46" s="125"/>
      <c r="B46" s="299" t="s">
        <v>42</v>
      </c>
      <c r="C46" s="162" t="s">
        <v>22</v>
      </c>
      <c r="D46" s="168">
        <v>2.4799999999999999E-2</v>
      </c>
      <c r="E46" s="164">
        <f>ROUND(E41*D46,2)</f>
        <v>3.84</v>
      </c>
      <c r="F46" s="357"/>
      <c r="G46" s="357"/>
      <c r="H46" s="358"/>
      <c r="I46" s="359"/>
      <c r="J46" s="348"/>
      <c r="K46" s="348"/>
      <c r="L46" s="348"/>
      <c r="M46" s="23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24" customFormat="1" ht="20.25" customHeight="1" x14ac:dyDescent="0.3">
      <c r="A47" s="125"/>
      <c r="B47" s="299" t="s">
        <v>35</v>
      </c>
      <c r="C47" s="162" t="s">
        <v>22</v>
      </c>
      <c r="D47" s="167">
        <v>4.1399999999999996E-3</v>
      </c>
      <c r="E47" s="164">
        <f>ROUND(E41*D47,2)</f>
        <v>0.64</v>
      </c>
      <c r="F47" s="357"/>
      <c r="G47" s="357"/>
      <c r="H47" s="358"/>
      <c r="I47" s="359"/>
      <c r="J47" s="348"/>
      <c r="K47" s="348"/>
      <c r="L47" s="348"/>
      <c r="M47" s="231"/>
      <c r="N47" s="25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24" customFormat="1" ht="20.25" customHeight="1" x14ac:dyDescent="0.3">
      <c r="A48" s="125"/>
      <c r="B48" s="300" t="s">
        <v>57</v>
      </c>
      <c r="C48" s="162" t="s">
        <v>22</v>
      </c>
      <c r="D48" s="167">
        <v>5.2999999999999998E-4</v>
      </c>
      <c r="E48" s="164">
        <f>ROUND(E41*D48,2)</f>
        <v>0.08</v>
      </c>
      <c r="F48" s="357"/>
      <c r="G48" s="357"/>
      <c r="H48" s="358"/>
      <c r="I48" s="359"/>
      <c r="J48" s="346"/>
      <c r="K48" s="348"/>
      <c r="L48" s="348"/>
      <c r="M48" s="23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24" customFormat="1" ht="20.25" customHeight="1" x14ac:dyDescent="0.3">
      <c r="A49" s="125"/>
      <c r="B49" s="299" t="s">
        <v>26</v>
      </c>
      <c r="C49" s="162" t="s">
        <v>144</v>
      </c>
      <c r="D49" s="164">
        <v>1.26</v>
      </c>
      <c r="E49" s="164">
        <f>E41*0.2*D49</f>
        <v>39.06</v>
      </c>
      <c r="F49" s="360"/>
      <c r="G49" s="357"/>
      <c r="H49" s="358"/>
      <c r="I49" s="359"/>
      <c r="J49" s="358"/>
      <c r="K49" s="358"/>
      <c r="L49" s="358"/>
      <c r="M49" s="231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24" customFormat="1" ht="20.25" customHeight="1" x14ac:dyDescent="0.3">
      <c r="A50" s="125"/>
      <c r="B50" s="299" t="s">
        <v>37</v>
      </c>
      <c r="C50" s="162" t="s">
        <v>144</v>
      </c>
      <c r="D50" s="164">
        <v>0.03</v>
      </c>
      <c r="E50" s="164">
        <f>ROUND(E41*D50,2)</f>
        <v>4.6500000000000004</v>
      </c>
      <c r="F50" s="360"/>
      <c r="G50" s="357"/>
      <c r="H50" s="358"/>
      <c r="I50" s="359"/>
      <c r="J50" s="358"/>
      <c r="K50" s="358"/>
      <c r="L50" s="358"/>
      <c r="M50" s="23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3" customFormat="1" ht="20.25" customHeight="1" x14ac:dyDescent="0.2">
      <c r="A51" s="125"/>
      <c r="B51" s="297" t="s">
        <v>53</v>
      </c>
      <c r="C51" s="140" t="s">
        <v>20</v>
      </c>
      <c r="D51" s="141"/>
      <c r="E51" s="141">
        <f>E49*1.6</f>
        <v>62.496000000000009</v>
      </c>
      <c r="F51" s="346"/>
      <c r="G51" s="346"/>
      <c r="H51" s="348"/>
      <c r="I51" s="348"/>
      <c r="J51" s="348"/>
      <c r="K51" s="348"/>
      <c r="L51" s="348"/>
      <c r="M51" s="231"/>
    </row>
    <row r="52" spans="1:255" s="26" customFormat="1" ht="25.5" x14ac:dyDescent="0.2">
      <c r="A52" s="169">
        <v>3</v>
      </c>
      <c r="B52" s="301" t="s">
        <v>145</v>
      </c>
      <c r="C52" s="170" t="s">
        <v>66</v>
      </c>
      <c r="D52" s="155"/>
      <c r="E52" s="171">
        <v>0.155</v>
      </c>
      <c r="F52" s="349"/>
      <c r="G52" s="349"/>
      <c r="H52" s="350"/>
      <c r="I52" s="350"/>
      <c r="J52" s="350"/>
      <c r="K52" s="350"/>
      <c r="L52" s="350"/>
      <c r="M52" s="23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23.25" customHeight="1" x14ac:dyDescent="0.2">
      <c r="A53" s="173"/>
      <c r="B53" s="302" t="s">
        <v>31</v>
      </c>
      <c r="C53" s="174" t="s">
        <v>17</v>
      </c>
      <c r="D53" s="141">
        <v>206</v>
      </c>
      <c r="E53" s="136">
        <f>ROUND(E52*D53,2)</f>
        <v>31.93</v>
      </c>
      <c r="F53" s="346"/>
      <c r="G53" s="346"/>
      <c r="H53" s="348"/>
      <c r="I53" s="348"/>
      <c r="J53" s="348"/>
      <c r="K53" s="348"/>
      <c r="L53" s="348"/>
      <c r="M53" s="4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ht="23.25" customHeight="1" x14ac:dyDescent="0.2">
      <c r="A54" s="173"/>
      <c r="B54" s="302" t="s">
        <v>60</v>
      </c>
      <c r="C54" s="175" t="s">
        <v>22</v>
      </c>
      <c r="D54" s="141">
        <v>10.8</v>
      </c>
      <c r="E54" s="136">
        <f>ROUND(E52*D54,2)</f>
        <v>1.67</v>
      </c>
      <c r="F54" s="346"/>
      <c r="G54" s="346"/>
      <c r="H54" s="348"/>
      <c r="I54" s="348"/>
      <c r="J54" s="346"/>
      <c r="K54" s="348"/>
      <c r="L54" s="348"/>
      <c r="M54" s="41"/>
      <c r="N54" s="2"/>
      <c r="O54" s="2"/>
      <c r="P54" s="2"/>
      <c r="Q54" s="2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ht="23.25" customHeight="1" x14ac:dyDescent="0.2">
      <c r="A55" s="173"/>
      <c r="B55" s="302" t="s">
        <v>61</v>
      </c>
      <c r="C55" s="175" t="s">
        <v>22</v>
      </c>
      <c r="D55" s="141">
        <v>10.8</v>
      </c>
      <c r="E55" s="136">
        <f>ROUND(E52*D55,2)</f>
        <v>1.67</v>
      </c>
      <c r="F55" s="346"/>
      <c r="G55" s="346"/>
      <c r="H55" s="348"/>
      <c r="I55" s="348"/>
      <c r="J55" s="346"/>
      <c r="K55" s="348"/>
      <c r="L55" s="348"/>
      <c r="M55" s="4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ht="23.25" customHeight="1" x14ac:dyDescent="0.2">
      <c r="A56" s="173"/>
      <c r="B56" s="302" t="s">
        <v>62</v>
      </c>
      <c r="C56" s="174" t="s">
        <v>22</v>
      </c>
      <c r="D56" s="141">
        <v>10.8</v>
      </c>
      <c r="E56" s="136">
        <f>ROUND(E52*D56,2)</f>
        <v>1.67</v>
      </c>
      <c r="F56" s="346"/>
      <c r="G56" s="346"/>
      <c r="H56" s="348"/>
      <c r="I56" s="348"/>
      <c r="J56" s="380"/>
      <c r="K56" s="348"/>
      <c r="L56" s="348"/>
      <c r="M56" s="4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ht="23.25" customHeight="1" x14ac:dyDescent="0.2">
      <c r="A57" s="173"/>
      <c r="B57" s="302" t="s">
        <v>63</v>
      </c>
      <c r="C57" s="174" t="s">
        <v>22</v>
      </c>
      <c r="D57" s="141">
        <v>10.8</v>
      </c>
      <c r="E57" s="136">
        <f>ROUND(E52*D57,2)</f>
        <v>1.67</v>
      </c>
      <c r="F57" s="346"/>
      <c r="G57" s="346"/>
      <c r="H57" s="348"/>
      <c r="I57" s="348"/>
      <c r="J57" s="380"/>
      <c r="K57" s="348"/>
      <c r="L57" s="348"/>
      <c r="M57" s="4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ht="23.25" customHeight="1" x14ac:dyDescent="0.2">
      <c r="A58" s="173"/>
      <c r="B58" s="303" t="s">
        <v>116</v>
      </c>
      <c r="C58" s="174" t="s">
        <v>22</v>
      </c>
      <c r="D58" s="141">
        <v>18.600000000000001</v>
      </c>
      <c r="E58" s="136">
        <f>E52*D58</f>
        <v>2.883</v>
      </c>
      <c r="F58" s="346"/>
      <c r="G58" s="346"/>
      <c r="H58" s="348"/>
      <c r="I58" s="348"/>
      <c r="J58" s="346"/>
      <c r="K58" s="348"/>
      <c r="L58" s="348"/>
      <c r="M58" s="4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ht="23.25" customHeight="1" x14ac:dyDescent="0.2">
      <c r="A59" s="173"/>
      <c r="B59" s="304" t="s">
        <v>67</v>
      </c>
      <c r="C59" s="174" t="s">
        <v>22</v>
      </c>
      <c r="D59" s="141">
        <v>21.6</v>
      </c>
      <c r="E59" s="136">
        <f>ROUND(E52*D59,2)</f>
        <v>3.35</v>
      </c>
      <c r="F59" s="346"/>
      <c r="G59" s="346"/>
      <c r="H59" s="348"/>
      <c r="I59" s="348"/>
      <c r="J59" s="346"/>
      <c r="K59" s="348"/>
      <c r="L59" s="348"/>
      <c r="M59" s="4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ht="23.25" customHeight="1" x14ac:dyDescent="0.2">
      <c r="A60" s="173"/>
      <c r="B60" s="302" t="s">
        <v>18</v>
      </c>
      <c r="C60" s="174" t="s">
        <v>19</v>
      </c>
      <c r="D60" s="141">
        <v>34.6</v>
      </c>
      <c r="E60" s="136">
        <f>ROUND(E52*D60,2)</f>
        <v>5.36</v>
      </c>
      <c r="F60" s="346"/>
      <c r="G60" s="346"/>
      <c r="H60" s="348"/>
      <c r="I60" s="348"/>
      <c r="J60" s="348"/>
      <c r="K60" s="348"/>
      <c r="L60" s="348"/>
      <c r="M60" s="4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ht="23.25" customHeight="1" x14ac:dyDescent="0.2">
      <c r="A61" s="173"/>
      <c r="B61" s="302" t="s">
        <v>146</v>
      </c>
      <c r="C61" s="175" t="s">
        <v>21</v>
      </c>
      <c r="D61" s="141">
        <v>184</v>
      </c>
      <c r="E61" s="136">
        <f>ROUND(E52*D61,2)</f>
        <v>28.52</v>
      </c>
      <c r="F61" s="346"/>
      <c r="G61" s="346"/>
      <c r="H61" s="348"/>
      <c r="I61" s="348"/>
      <c r="J61" s="348"/>
      <c r="K61" s="348"/>
      <c r="L61" s="348"/>
      <c r="M61" s="4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ht="32.25" customHeight="1" x14ac:dyDescent="0.2">
      <c r="A62" s="173"/>
      <c r="B62" s="302" t="s">
        <v>131</v>
      </c>
      <c r="C62" s="175" t="s">
        <v>89</v>
      </c>
      <c r="D62" s="156">
        <v>0.4</v>
      </c>
      <c r="E62" s="135">
        <f>E52*D62*1000</f>
        <v>62</v>
      </c>
      <c r="F62" s="346"/>
      <c r="G62" s="346"/>
      <c r="H62" s="348"/>
      <c r="I62" s="348"/>
      <c r="J62" s="348"/>
      <c r="K62" s="348"/>
      <c r="L62" s="348"/>
      <c r="M62" s="4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ht="21.75" customHeight="1" x14ac:dyDescent="0.2">
      <c r="A63" s="173"/>
      <c r="B63" s="302" t="s">
        <v>64</v>
      </c>
      <c r="C63" s="175" t="s">
        <v>20</v>
      </c>
      <c r="D63" s="176">
        <v>0.11</v>
      </c>
      <c r="E63" s="136">
        <f>ROUND(E52*D63,2)</f>
        <v>0.02</v>
      </c>
      <c r="F63" s="346"/>
      <c r="G63" s="346"/>
      <c r="H63" s="348"/>
      <c r="I63" s="348"/>
      <c r="J63" s="348"/>
      <c r="K63" s="348"/>
      <c r="L63" s="348"/>
      <c r="M63" s="4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ht="23.25" customHeight="1" x14ac:dyDescent="0.2">
      <c r="A64" s="173"/>
      <c r="B64" s="302" t="s">
        <v>65</v>
      </c>
      <c r="C64" s="175" t="s">
        <v>20</v>
      </c>
      <c r="D64" s="176">
        <v>0.5</v>
      </c>
      <c r="E64" s="136">
        <f>ROUND(E52*D64,2)</f>
        <v>0.08</v>
      </c>
      <c r="F64" s="346"/>
      <c r="G64" s="346"/>
      <c r="H64" s="348"/>
      <c r="I64" s="348"/>
      <c r="J64" s="348"/>
      <c r="K64" s="348"/>
      <c r="L64" s="348"/>
      <c r="M64" s="4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ht="25.5" customHeight="1" x14ac:dyDescent="0.2">
      <c r="A65" s="173"/>
      <c r="B65" s="302" t="s">
        <v>39</v>
      </c>
      <c r="C65" s="175" t="s">
        <v>19</v>
      </c>
      <c r="D65" s="176">
        <v>18.5</v>
      </c>
      <c r="E65" s="136">
        <f>ROUND(E52*D65,2)</f>
        <v>2.87</v>
      </c>
      <c r="F65" s="346"/>
      <c r="G65" s="346"/>
      <c r="H65" s="348"/>
      <c r="I65" s="348"/>
      <c r="J65" s="348"/>
      <c r="K65" s="348"/>
      <c r="L65" s="348"/>
      <c r="M65" s="4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26" customFormat="1" ht="30.75" customHeight="1" x14ac:dyDescent="0.2">
      <c r="A66" s="169">
        <v>4</v>
      </c>
      <c r="B66" s="301" t="s">
        <v>124</v>
      </c>
      <c r="C66" s="170" t="s">
        <v>66</v>
      </c>
      <c r="D66" s="155"/>
      <c r="E66" s="177">
        <f>E52</f>
        <v>0.155</v>
      </c>
      <c r="F66" s="349"/>
      <c r="G66" s="349"/>
      <c r="H66" s="350"/>
      <c r="I66" s="350"/>
      <c r="J66" s="350"/>
      <c r="K66" s="350"/>
      <c r="L66" s="350"/>
      <c r="M66" s="4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21.75" customHeight="1" x14ac:dyDescent="0.2">
      <c r="A67" s="173"/>
      <c r="B67" s="302" t="s">
        <v>31</v>
      </c>
      <c r="C67" s="174" t="s">
        <v>17</v>
      </c>
      <c r="D67" s="141">
        <v>11.7</v>
      </c>
      <c r="E67" s="136">
        <f>ROUND(E66*D67,2)</f>
        <v>1.81</v>
      </c>
      <c r="F67" s="346"/>
      <c r="G67" s="346"/>
      <c r="H67" s="348"/>
      <c r="I67" s="348"/>
      <c r="J67" s="348"/>
      <c r="K67" s="348"/>
      <c r="L67" s="348"/>
      <c r="M67" s="4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27" customFormat="1" ht="15" x14ac:dyDescent="0.25">
      <c r="A68" s="169"/>
      <c r="B68" s="302" t="s">
        <v>123</v>
      </c>
      <c r="C68" s="174" t="s">
        <v>122</v>
      </c>
      <c r="D68" s="141"/>
      <c r="E68" s="141">
        <v>0.56999999999999995</v>
      </c>
      <c r="F68" s="346"/>
      <c r="G68" s="346"/>
      <c r="H68" s="348"/>
      <c r="I68" s="348"/>
      <c r="J68" s="348"/>
      <c r="K68" s="348"/>
      <c r="L68" s="348"/>
      <c r="M68" s="4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21.75" customHeight="1" x14ac:dyDescent="0.2">
      <c r="A69" s="173"/>
      <c r="B69" s="302" t="s">
        <v>69</v>
      </c>
      <c r="C69" s="140" t="s">
        <v>20</v>
      </c>
      <c r="D69" s="136"/>
      <c r="E69" s="141">
        <f>E61*2.4</f>
        <v>68.447999999999993</v>
      </c>
      <c r="F69" s="346"/>
      <c r="G69" s="346"/>
      <c r="H69" s="348"/>
      <c r="I69" s="348"/>
      <c r="J69" s="348"/>
      <c r="K69" s="348"/>
      <c r="L69" s="348"/>
      <c r="M69" s="41"/>
    </row>
    <row r="70" spans="1:255" s="19" customFormat="1" ht="24" customHeight="1" x14ac:dyDescent="0.25">
      <c r="A70" s="173"/>
      <c r="B70" s="302" t="s">
        <v>70</v>
      </c>
      <c r="C70" s="175" t="s">
        <v>51</v>
      </c>
      <c r="D70" s="147"/>
      <c r="E70" s="146">
        <v>0.63</v>
      </c>
      <c r="F70" s="346"/>
      <c r="G70" s="346"/>
      <c r="H70" s="348"/>
      <c r="I70" s="348"/>
      <c r="J70" s="348"/>
      <c r="K70" s="348"/>
      <c r="L70" s="348"/>
      <c r="M70" s="41"/>
    </row>
    <row r="71" spans="1:255" s="19" customFormat="1" ht="30" customHeight="1" x14ac:dyDescent="0.25">
      <c r="A71" s="169">
        <v>5</v>
      </c>
      <c r="B71" s="305" t="s">
        <v>133</v>
      </c>
      <c r="C71" s="178" t="s">
        <v>119</v>
      </c>
      <c r="D71" s="179"/>
      <c r="E71" s="180">
        <v>30</v>
      </c>
      <c r="F71" s="361"/>
      <c r="G71" s="361"/>
      <c r="H71" s="362"/>
      <c r="I71" s="362"/>
      <c r="J71" s="362"/>
      <c r="K71" s="362"/>
      <c r="L71" s="363"/>
      <c r="M71" s="41"/>
    </row>
    <row r="72" spans="1:255" s="19" customFormat="1" ht="21" customHeight="1" x14ac:dyDescent="0.25">
      <c r="A72" s="173"/>
      <c r="B72" s="181"/>
      <c r="C72" s="179" t="s">
        <v>125</v>
      </c>
      <c r="D72" s="182"/>
      <c r="E72" s="183">
        <f>E71/100</f>
        <v>0.3</v>
      </c>
      <c r="F72" s="364"/>
      <c r="G72" s="364"/>
      <c r="H72" s="363"/>
      <c r="I72" s="363"/>
      <c r="J72" s="363"/>
      <c r="K72" s="363"/>
      <c r="L72" s="363"/>
      <c r="M72" s="41"/>
    </row>
    <row r="73" spans="1:255" s="19" customFormat="1" ht="21.75" customHeight="1" x14ac:dyDescent="0.25">
      <c r="A73" s="173"/>
      <c r="B73" s="306" t="s">
        <v>15</v>
      </c>
      <c r="C73" s="184" t="s">
        <v>16</v>
      </c>
      <c r="D73" s="182">
        <v>7.7</v>
      </c>
      <c r="E73" s="182">
        <f>D73*E72</f>
        <v>2.31</v>
      </c>
      <c r="F73" s="364"/>
      <c r="G73" s="364"/>
      <c r="H73" s="348"/>
      <c r="I73" s="348"/>
      <c r="J73" s="348"/>
      <c r="K73" s="348"/>
      <c r="L73" s="348"/>
      <c r="M73" s="41"/>
    </row>
    <row r="74" spans="1:255" s="19" customFormat="1" ht="21.75" customHeight="1" x14ac:dyDescent="0.25">
      <c r="A74" s="173"/>
      <c r="B74" s="307" t="s">
        <v>126</v>
      </c>
      <c r="C74" s="185" t="s">
        <v>19</v>
      </c>
      <c r="D74" s="182">
        <v>6.37</v>
      </c>
      <c r="E74" s="182">
        <f>D74*E72</f>
        <v>1.911</v>
      </c>
      <c r="F74" s="364"/>
      <c r="G74" s="364"/>
      <c r="H74" s="363"/>
      <c r="I74" s="363"/>
      <c r="J74" s="348"/>
      <c r="K74" s="348"/>
      <c r="L74" s="348"/>
      <c r="M74" s="41"/>
    </row>
    <row r="75" spans="1:255" s="19" customFormat="1" ht="21.75" customHeight="1" x14ac:dyDescent="0.25">
      <c r="A75" s="173"/>
      <c r="B75" s="307" t="s">
        <v>132</v>
      </c>
      <c r="C75" s="185" t="s">
        <v>122</v>
      </c>
      <c r="D75" s="182"/>
      <c r="E75" s="182">
        <f>80/1000</f>
        <v>0.08</v>
      </c>
      <c r="F75" s="346"/>
      <c r="G75" s="346"/>
      <c r="H75" s="348"/>
      <c r="I75" s="348"/>
      <c r="J75" s="348"/>
      <c r="K75" s="348"/>
      <c r="L75" s="348"/>
      <c r="M75" s="41"/>
    </row>
    <row r="76" spans="1:255" s="19" customFormat="1" ht="21.75" customHeight="1" x14ac:dyDescent="0.25">
      <c r="A76" s="173"/>
      <c r="B76" s="308" t="s">
        <v>127</v>
      </c>
      <c r="C76" s="184" t="s">
        <v>43</v>
      </c>
      <c r="D76" s="182">
        <v>1.67</v>
      </c>
      <c r="E76" s="182">
        <f>D76*E72</f>
        <v>0.501</v>
      </c>
      <c r="F76" s="364"/>
      <c r="G76" s="364"/>
      <c r="H76" s="363"/>
      <c r="I76" s="363"/>
      <c r="J76" s="346"/>
      <c r="K76" s="348"/>
      <c r="L76" s="348"/>
      <c r="M76" s="41"/>
    </row>
    <row r="77" spans="1:255" s="19" customFormat="1" ht="21.75" customHeight="1" x14ac:dyDescent="0.25">
      <c r="A77" s="173"/>
      <c r="B77" s="308" t="s">
        <v>128</v>
      </c>
      <c r="C77" s="186" t="s">
        <v>21</v>
      </c>
      <c r="D77" s="182">
        <v>1</v>
      </c>
      <c r="E77" s="182">
        <f>D77*E72</f>
        <v>0.3</v>
      </c>
      <c r="F77" s="346"/>
      <c r="G77" s="346"/>
      <c r="H77" s="348"/>
      <c r="I77" s="348"/>
      <c r="J77" s="348"/>
      <c r="K77" s="348"/>
      <c r="L77" s="348"/>
      <c r="M77" s="41"/>
    </row>
    <row r="78" spans="1:255" s="19" customFormat="1" ht="21.75" customHeight="1" x14ac:dyDescent="0.25">
      <c r="A78" s="173"/>
      <c r="B78" s="308" t="s">
        <v>129</v>
      </c>
      <c r="C78" s="186" t="s">
        <v>20</v>
      </c>
      <c r="D78" s="182">
        <v>0.06</v>
      </c>
      <c r="E78" s="187">
        <f>D78*E72</f>
        <v>1.7999999999999999E-2</v>
      </c>
      <c r="F78" s="346"/>
      <c r="G78" s="346"/>
      <c r="H78" s="348"/>
      <c r="I78" s="348"/>
      <c r="J78" s="348"/>
      <c r="K78" s="348"/>
      <c r="L78" s="348"/>
      <c r="M78" s="41"/>
    </row>
    <row r="79" spans="1:255" s="19" customFormat="1" ht="21.75" customHeight="1" x14ac:dyDescent="0.25">
      <c r="A79" s="173"/>
      <c r="B79" s="308" t="s">
        <v>130</v>
      </c>
      <c r="C79" s="186" t="s">
        <v>20</v>
      </c>
      <c r="D79" s="182">
        <v>0.04</v>
      </c>
      <c r="E79" s="187">
        <f>D79*E72</f>
        <v>1.2E-2</v>
      </c>
      <c r="F79" s="346"/>
      <c r="G79" s="346"/>
      <c r="H79" s="348"/>
      <c r="I79" s="348"/>
      <c r="J79" s="348"/>
      <c r="K79" s="348"/>
      <c r="L79" s="348"/>
      <c r="M79" s="41"/>
    </row>
    <row r="80" spans="1:255" s="19" customFormat="1" ht="21.75" customHeight="1" x14ac:dyDescent="0.25">
      <c r="A80" s="173"/>
      <c r="B80" s="306" t="s">
        <v>37</v>
      </c>
      <c r="C80" s="184" t="s">
        <v>21</v>
      </c>
      <c r="D80" s="188">
        <v>6.2</v>
      </c>
      <c r="E80" s="182">
        <f>D80*E72</f>
        <v>1.8599999999999999</v>
      </c>
      <c r="F80" s="346"/>
      <c r="G80" s="346"/>
      <c r="H80" s="348"/>
      <c r="I80" s="348"/>
      <c r="J80" s="348"/>
      <c r="K80" s="348"/>
      <c r="L80" s="348"/>
      <c r="M80" s="41"/>
    </row>
    <row r="81" spans="1:13" s="3" customFormat="1" ht="23.25" customHeight="1" x14ac:dyDescent="0.25">
      <c r="A81" s="125"/>
      <c r="B81" s="152" t="s">
        <v>38</v>
      </c>
      <c r="C81" s="140"/>
      <c r="D81" s="141"/>
      <c r="E81" s="153"/>
      <c r="F81" s="346"/>
      <c r="G81" s="349"/>
      <c r="H81" s="349"/>
      <c r="I81" s="349"/>
      <c r="J81" s="349"/>
      <c r="K81" s="349"/>
      <c r="L81" s="353"/>
      <c r="M81" s="41"/>
    </row>
    <row r="82" spans="1:13" ht="21" customHeight="1" x14ac:dyDescent="0.25">
      <c r="A82" s="189"/>
      <c r="B82" s="154" t="s">
        <v>7</v>
      </c>
      <c r="C82" s="190"/>
      <c r="D82" s="189"/>
      <c r="E82" s="189"/>
      <c r="F82" s="365"/>
      <c r="G82" s="349"/>
      <c r="H82" s="350"/>
      <c r="I82" s="350"/>
      <c r="J82" s="350"/>
      <c r="K82" s="350"/>
      <c r="L82" s="366"/>
      <c r="M82" s="231"/>
    </row>
    <row r="83" spans="1:13" ht="20.25" customHeight="1" x14ac:dyDescent="0.25">
      <c r="A83" s="189"/>
      <c r="B83" s="181" t="s">
        <v>149</v>
      </c>
      <c r="C83" s="309"/>
      <c r="D83" s="189"/>
      <c r="E83" s="189"/>
      <c r="F83" s="365"/>
      <c r="G83" s="367"/>
      <c r="H83" s="368"/>
      <c r="I83" s="368"/>
      <c r="J83" s="368"/>
      <c r="K83" s="368"/>
      <c r="L83" s="348"/>
      <c r="M83" s="231"/>
    </row>
    <row r="84" spans="1:13" ht="20.25" customHeight="1" x14ac:dyDescent="0.25">
      <c r="A84" s="189"/>
      <c r="B84" s="154" t="s">
        <v>46</v>
      </c>
      <c r="C84" s="190"/>
      <c r="D84" s="189"/>
      <c r="E84" s="189"/>
      <c r="F84" s="365"/>
      <c r="G84" s="367"/>
      <c r="H84" s="368"/>
      <c r="I84" s="368"/>
      <c r="J84" s="368"/>
      <c r="K84" s="368"/>
      <c r="L84" s="350"/>
      <c r="M84" s="231"/>
    </row>
    <row r="85" spans="1:13" ht="20.25" customHeight="1" x14ac:dyDescent="0.25">
      <c r="A85" s="189"/>
      <c r="B85" s="310" t="s">
        <v>150</v>
      </c>
      <c r="C85" s="309"/>
      <c r="D85" s="189"/>
      <c r="E85" s="189"/>
      <c r="F85" s="365"/>
      <c r="G85" s="367"/>
      <c r="H85" s="368"/>
      <c r="I85" s="368"/>
      <c r="J85" s="368"/>
      <c r="K85" s="368"/>
      <c r="L85" s="348"/>
      <c r="M85" s="231"/>
    </row>
    <row r="86" spans="1:13" ht="20.25" customHeight="1" x14ac:dyDescent="0.25">
      <c r="A86" s="189"/>
      <c r="B86" s="191" t="s">
        <v>47</v>
      </c>
      <c r="C86" s="190"/>
      <c r="D86" s="189"/>
      <c r="E86" s="189"/>
      <c r="F86" s="365"/>
      <c r="G86" s="367"/>
      <c r="H86" s="368"/>
      <c r="I86" s="368"/>
      <c r="J86" s="368"/>
      <c r="K86" s="368"/>
      <c r="L86" s="350"/>
      <c r="M86" s="231"/>
    </row>
    <row r="87" spans="1:13" ht="20.25" customHeight="1" x14ac:dyDescent="0.25">
      <c r="A87" s="189"/>
      <c r="B87" s="181" t="s">
        <v>151</v>
      </c>
      <c r="C87" s="309">
        <v>0.03</v>
      </c>
      <c r="D87" s="189"/>
      <c r="E87" s="189"/>
      <c r="F87" s="365"/>
      <c r="G87" s="367"/>
      <c r="H87" s="368"/>
      <c r="I87" s="368"/>
      <c r="J87" s="368"/>
      <c r="K87" s="368"/>
      <c r="L87" s="348"/>
      <c r="M87" s="231"/>
    </row>
    <row r="88" spans="1:13" ht="20.25" customHeight="1" x14ac:dyDescent="0.25">
      <c r="A88" s="189"/>
      <c r="B88" s="154" t="s">
        <v>47</v>
      </c>
      <c r="C88" s="190"/>
      <c r="D88" s="189"/>
      <c r="E88" s="189"/>
      <c r="F88" s="365"/>
      <c r="G88" s="367"/>
      <c r="H88" s="368"/>
      <c r="I88" s="368"/>
      <c r="J88" s="368"/>
      <c r="K88" s="368"/>
      <c r="L88" s="350"/>
      <c r="M88" s="231"/>
    </row>
    <row r="89" spans="1:13" ht="20.25" customHeight="1" x14ac:dyDescent="0.25">
      <c r="A89" s="189"/>
      <c r="B89" s="181" t="s">
        <v>152</v>
      </c>
      <c r="C89" s="309">
        <v>0.18</v>
      </c>
      <c r="D89" s="189"/>
      <c r="E89" s="189"/>
      <c r="F89" s="365"/>
      <c r="G89" s="367"/>
      <c r="H89" s="368"/>
      <c r="I89" s="368"/>
      <c r="J89" s="368"/>
      <c r="K89" s="368"/>
      <c r="L89" s="348"/>
      <c r="M89" s="231"/>
    </row>
    <row r="90" spans="1:13" ht="20.25" customHeight="1" x14ac:dyDescent="0.25">
      <c r="A90" s="189"/>
      <c r="B90" s="191" t="s">
        <v>47</v>
      </c>
      <c r="C90" s="309"/>
      <c r="D90" s="189"/>
      <c r="E90" s="189"/>
      <c r="F90" s="365"/>
      <c r="G90" s="367"/>
      <c r="H90" s="368"/>
      <c r="I90" s="368"/>
      <c r="J90" s="368"/>
      <c r="K90" s="368"/>
      <c r="L90" s="366"/>
      <c r="M90" s="231"/>
    </row>
    <row r="91" spans="1:13" ht="20.25" customHeight="1" x14ac:dyDescent="0.25">
      <c r="A91" s="189"/>
      <c r="B91" s="191"/>
      <c r="C91" s="190"/>
      <c r="D91" s="189"/>
      <c r="E91" s="189"/>
      <c r="F91" s="365"/>
      <c r="G91" s="367"/>
      <c r="H91" s="368"/>
      <c r="I91" s="368"/>
      <c r="J91" s="368"/>
      <c r="K91" s="368"/>
      <c r="L91" s="350"/>
      <c r="M91" s="231"/>
    </row>
    <row r="92" spans="1:13" ht="13.5" x14ac:dyDescent="0.25">
      <c r="A92" s="193"/>
      <c r="B92" s="194"/>
      <c r="C92" s="195"/>
      <c r="D92" s="193"/>
      <c r="E92" s="196"/>
      <c r="F92" s="369"/>
      <c r="G92" s="369"/>
      <c r="H92" s="374"/>
      <c r="I92" s="374"/>
      <c r="J92" s="374"/>
      <c r="K92" s="374"/>
      <c r="L92" s="370"/>
      <c r="M92" s="231"/>
    </row>
    <row r="93" spans="1:13" ht="13.5" x14ac:dyDescent="0.25">
      <c r="A93" s="12"/>
      <c r="B93" s="13"/>
      <c r="C93" s="13"/>
      <c r="D93" s="14"/>
      <c r="E93" s="14"/>
      <c r="F93" s="449"/>
      <c r="G93" s="449"/>
      <c r="H93" s="449"/>
      <c r="I93" s="341"/>
      <c r="J93" s="341"/>
      <c r="K93" s="341"/>
      <c r="L93" s="340"/>
      <c r="M93" s="231"/>
    </row>
    <row r="94" spans="1:13" ht="13.5" x14ac:dyDescent="0.25">
      <c r="A94" s="12"/>
      <c r="B94" s="450"/>
      <c r="C94" s="450"/>
      <c r="D94" s="15"/>
      <c r="E94" s="15"/>
      <c r="F94" s="451"/>
      <c r="G94" s="451"/>
      <c r="H94" s="451"/>
      <c r="I94" s="341"/>
      <c r="J94" s="341"/>
      <c r="K94" s="341"/>
      <c r="L94" s="340"/>
    </row>
  </sheetData>
  <mergeCells count="12">
    <mergeCell ref="L2:L3"/>
    <mergeCell ref="F93:H93"/>
    <mergeCell ref="B94:C94"/>
    <mergeCell ref="F94:H94"/>
    <mergeCell ref="A1:K1"/>
    <mergeCell ref="A2:A3"/>
    <mergeCell ref="B2:B3"/>
    <mergeCell ref="C2:C3"/>
    <mergeCell ref="D2:E2"/>
    <mergeCell ref="F2:G2"/>
    <mergeCell ref="H2:I2"/>
    <mergeCell ref="J2:K2"/>
  </mergeCells>
  <conditionalFormatting sqref="B6:L6 B7:C7 E7:L7 N31:IN31 N81:IN81 A35:I37 N33:IL39 A70:A80 M68:M81 A95:A98 C95:L98 M53:IQ60 M67:IQ67 A4:L5 A38:E38 A32:L33 A39:L39 A92:L94 A52:IQ52 A99:L562 A34:G34 A53:G53 A54:I60 A61:IQ66 A67:G67 A31:F31 A81:F81 A23:I23 A18:L18 A25:L25 A28:I28 A21:I21 A19:G19 A26:G26 A42:E48 A49:B50 A68:E68">
    <cfRule type="cellIs" dxfId="264" priority="129" stopIfTrue="1" operator="equal">
      <formula>8223.307275</formula>
    </cfRule>
  </conditionalFormatting>
  <conditionalFormatting sqref="E116:L116 E117:K120 C116:C120">
    <cfRule type="cellIs" dxfId="263" priority="128" stopIfTrue="1" operator="equal">
      <formula>8223.307275</formula>
    </cfRule>
  </conditionalFormatting>
  <conditionalFormatting sqref="E94:K97">
    <cfRule type="cellIs" dxfId="262" priority="127" stopIfTrue="1" operator="equal">
      <formula>8223.307275</formula>
    </cfRule>
  </conditionalFormatting>
  <conditionalFormatting sqref="E563:L563 E564:K567 C563:C567">
    <cfRule type="cellIs" dxfId="261" priority="126" stopIfTrue="1" operator="equal">
      <formula>8223.307275</formula>
    </cfRule>
  </conditionalFormatting>
  <conditionalFormatting sqref="E563:L563 E564:K567 C563:C567">
    <cfRule type="cellIs" dxfId="260" priority="125" stopIfTrue="1" operator="equal">
      <formula>8223.307275</formula>
    </cfRule>
  </conditionalFormatting>
  <conditionalFormatting sqref="G31:K31">
    <cfRule type="cellIs" dxfId="259" priority="119" stopIfTrue="1" operator="equal">
      <formula>8223.307275</formula>
    </cfRule>
  </conditionalFormatting>
  <conditionalFormatting sqref="D8:L8 D9:G9 D10:K10 D11:I12">
    <cfRule type="cellIs" dxfId="258" priority="89" stopIfTrue="1" operator="equal">
      <formula>8223.307275</formula>
    </cfRule>
  </conditionalFormatting>
  <conditionalFormatting sqref="G81:L81">
    <cfRule type="cellIs" dxfId="257" priority="117" stopIfTrue="1" operator="equal">
      <formula>8223.307275</formula>
    </cfRule>
  </conditionalFormatting>
  <conditionalFormatting sqref="A51 C51:I51">
    <cfRule type="cellIs" dxfId="256" priority="115" stopIfTrue="1" operator="equal">
      <formula>8223.307275</formula>
    </cfRule>
  </conditionalFormatting>
  <conditionalFormatting sqref="A40:I40">
    <cfRule type="cellIs" dxfId="255" priority="114" stopIfTrue="1" operator="equal">
      <formula>8223.307275</formula>
    </cfRule>
  </conditionalFormatting>
  <conditionalFormatting sqref="B51">
    <cfRule type="cellIs" dxfId="254" priority="113" stopIfTrue="1" operator="equal">
      <formula>8223.307275</formula>
    </cfRule>
  </conditionalFormatting>
  <conditionalFormatting sqref="B69">
    <cfRule type="cellIs" dxfId="253" priority="92" stopIfTrue="1" operator="equal">
      <formula>8223.307275</formula>
    </cfRule>
  </conditionalFormatting>
  <conditionalFormatting sqref="G22 L22">
    <cfRule type="cellIs" dxfId="252" priority="111" stopIfTrue="1" operator="equal">
      <formula>8223.307275</formula>
    </cfRule>
  </conditionalFormatting>
  <conditionalFormatting sqref="F22">
    <cfRule type="cellIs" dxfId="251" priority="110" stopIfTrue="1" operator="equal">
      <formula>8223.307275</formula>
    </cfRule>
  </conditionalFormatting>
  <conditionalFormatting sqref="B20">
    <cfRule type="cellIs" dxfId="250" priority="108" stopIfTrue="1" operator="equal">
      <formula>8223.307275</formula>
    </cfRule>
  </conditionalFormatting>
  <conditionalFormatting sqref="B29 B22">
    <cfRule type="cellIs" dxfId="249" priority="106" stopIfTrue="1" operator="equal">
      <formula>8223.307275</formula>
    </cfRule>
  </conditionalFormatting>
  <conditionalFormatting sqref="B13">
    <cfRule type="cellIs" dxfId="248" priority="72" stopIfTrue="1" operator="equal">
      <formula>8223.307275</formula>
    </cfRule>
  </conditionalFormatting>
  <conditionalFormatting sqref="A22 H22:K22 A29 C22:E22 C29:E29 A27:I27 A20 C20:I20 A24:I24">
    <cfRule type="cellIs" dxfId="247" priority="107" stopIfTrue="1" operator="equal">
      <formula>8223.307275</formula>
    </cfRule>
  </conditionalFormatting>
  <conditionalFormatting sqref="A30 C30:I30">
    <cfRule type="cellIs" dxfId="246" priority="104" stopIfTrue="1" operator="equal">
      <formula>8223.307275</formula>
    </cfRule>
  </conditionalFormatting>
  <conditionalFormatting sqref="B30">
    <cfRule type="cellIs" dxfId="245" priority="103" stopIfTrue="1" operator="equal">
      <formula>8223.307275</formula>
    </cfRule>
  </conditionalFormatting>
  <conditionalFormatting sqref="I41:L41 G41:G48 I43:I48 I50:L50 G50">
    <cfRule type="cellIs" dxfId="244" priority="101" stopIfTrue="1" operator="equal">
      <formula>8223.307275</formula>
    </cfRule>
  </conditionalFormatting>
  <conditionalFormatting sqref="D41 F41:F48 H41 H43:H48 H50">
    <cfRule type="cellIs" dxfId="243" priority="100" stopIfTrue="1" operator="equal">
      <formula>8223.307275</formula>
    </cfRule>
  </conditionalFormatting>
  <conditionalFormatting sqref="C49:C50 C41">
    <cfRule type="cellIs" dxfId="242" priority="99" stopIfTrue="1" operator="equal">
      <formula>8223.307275</formula>
    </cfRule>
  </conditionalFormatting>
  <conditionalFormatting sqref="A41 E41 N41:IQ50 D50:F50 D49:E49">
    <cfRule type="cellIs" dxfId="241" priority="98" stopIfTrue="1" operator="equal">
      <formula>8223.307275</formula>
    </cfRule>
  </conditionalFormatting>
  <conditionalFormatting sqref="B41">
    <cfRule type="cellIs" dxfId="240" priority="97" stopIfTrue="1" operator="equal">
      <formula>8223.307275</formula>
    </cfRule>
  </conditionalFormatting>
  <conditionalFormatting sqref="N68:IQ68">
    <cfRule type="cellIs" dxfId="239" priority="96" stopIfTrue="1" operator="equal">
      <formula>8223.307275</formula>
    </cfRule>
  </conditionalFormatting>
  <conditionalFormatting sqref="N68:IQ68">
    <cfRule type="cellIs" dxfId="238" priority="95" stopIfTrue="1" operator="equal">
      <formula>8223.307275</formula>
    </cfRule>
  </conditionalFormatting>
  <conditionalFormatting sqref="A69 D69:I69">
    <cfRule type="cellIs" dxfId="237" priority="94" stopIfTrue="1" operator="equal">
      <formula>8223.307275</formula>
    </cfRule>
  </conditionalFormatting>
  <conditionalFormatting sqref="C69">
    <cfRule type="cellIs" dxfId="236" priority="93" stopIfTrue="1" operator="equal">
      <formula>8223.307275</formula>
    </cfRule>
  </conditionalFormatting>
  <conditionalFormatting sqref="B70:I70">
    <cfRule type="cellIs" dxfId="235" priority="90" stopIfTrue="1" operator="equal">
      <formula>8223.307275</formula>
    </cfRule>
  </conditionalFormatting>
  <conditionalFormatting sqref="B9:B12">
    <cfRule type="cellIs" dxfId="234" priority="86" stopIfTrue="1" operator="equal">
      <formula>8223.307275</formula>
    </cfRule>
  </conditionalFormatting>
  <conditionalFormatting sqref="B8">
    <cfRule type="cellIs" dxfId="233" priority="88" stopIfTrue="1" operator="equal">
      <formula>8223.307275</formula>
    </cfRule>
  </conditionalFormatting>
  <conditionalFormatting sqref="L46">
    <cfRule type="cellIs" dxfId="232" priority="31" stopIfTrue="1" operator="equal">
      <formula>8223.307275</formula>
    </cfRule>
  </conditionalFormatting>
  <conditionalFormatting sqref="L10">
    <cfRule type="cellIs" dxfId="231" priority="82" stopIfTrue="1" operator="equal">
      <formula>8223.307275</formula>
    </cfRule>
  </conditionalFormatting>
  <conditionalFormatting sqref="C9">
    <cfRule type="cellIs" dxfId="230" priority="85" stopIfTrue="1" operator="equal">
      <formula>8223.307275</formula>
    </cfRule>
  </conditionalFormatting>
  <conditionalFormatting sqref="C10">
    <cfRule type="cellIs" dxfId="229" priority="84" stopIfTrue="1" operator="equal">
      <formula>8223.307275</formula>
    </cfRule>
  </conditionalFormatting>
  <conditionalFormatting sqref="C11:C12">
    <cfRule type="cellIs" dxfId="228" priority="83" stopIfTrue="1" operator="equal">
      <formula>8223.307275</formula>
    </cfRule>
  </conditionalFormatting>
  <conditionalFormatting sqref="F38:L38">
    <cfRule type="cellIs" dxfId="227" priority="36" stopIfTrue="1" operator="equal">
      <formula>8223.307275</formula>
    </cfRule>
  </conditionalFormatting>
  <conditionalFormatting sqref="J47:K47">
    <cfRule type="cellIs" dxfId="226" priority="30" stopIfTrue="1" operator="equal">
      <formula>8223.307275</formula>
    </cfRule>
  </conditionalFormatting>
  <conditionalFormatting sqref="A8">
    <cfRule type="cellIs" dxfId="225" priority="80" stopIfTrue="1" operator="equal">
      <formula>8223.307275</formula>
    </cfRule>
  </conditionalFormatting>
  <conditionalFormatting sqref="A17:G17">
    <cfRule type="cellIs" dxfId="224" priority="81" stopIfTrue="1" operator="equal">
      <formula>8223.307275</formula>
    </cfRule>
  </conditionalFormatting>
  <conditionalFormatting sqref="B15:L15">
    <cfRule type="cellIs" dxfId="223" priority="78" stopIfTrue="1" operator="equal">
      <formula>8223.307275</formula>
    </cfRule>
  </conditionalFormatting>
  <conditionalFormatting sqref="B16">
    <cfRule type="cellIs" dxfId="222" priority="76" stopIfTrue="1" operator="equal">
      <formula>8223.307275</formula>
    </cfRule>
  </conditionalFormatting>
  <conditionalFormatting sqref="D16:G16">
    <cfRule type="cellIs" dxfId="221" priority="77" stopIfTrue="1" operator="equal">
      <formula>8223.307275</formula>
    </cfRule>
  </conditionalFormatting>
  <conditionalFormatting sqref="L51">
    <cfRule type="cellIs" dxfId="220" priority="22" stopIfTrue="1" operator="equal">
      <formula>8223.307275</formula>
    </cfRule>
  </conditionalFormatting>
  <conditionalFormatting sqref="J54:K57">
    <cfRule type="cellIs" dxfId="219" priority="20" stopIfTrue="1" operator="equal">
      <formula>8223.307275</formula>
    </cfRule>
  </conditionalFormatting>
  <conditionalFormatting sqref="C16">
    <cfRule type="cellIs" dxfId="218" priority="75" stopIfTrue="1" operator="equal">
      <formula>8223.307275</formula>
    </cfRule>
  </conditionalFormatting>
  <conditionalFormatting sqref="H53:L53">
    <cfRule type="cellIs" dxfId="217" priority="21" stopIfTrue="1" operator="equal">
      <formula>8223.307275</formula>
    </cfRule>
  </conditionalFormatting>
  <conditionalFormatting sqref="L74">
    <cfRule type="cellIs" dxfId="216" priority="6" stopIfTrue="1" operator="equal">
      <formula>8223.307275</formula>
    </cfRule>
  </conditionalFormatting>
  <conditionalFormatting sqref="B14:I14">
    <cfRule type="cellIs" dxfId="215" priority="74" stopIfTrue="1" operator="equal">
      <formula>8223.307275</formula>
    </cfRule>
  </conditionalFormatting>
  <conditionalFormatting sqref="D13:G13">
    <cfRule type="cellIs" dxfId="214" priority="73" stopIfTrue="1" operator="equal">
      <formula>8223.307275</formula>
    </cfRule>
  </conditionalFormatting>
  <conditionalFormatting sqref="J74:K74">
    <cfRule type="cellIs" dxfId="213" priority="7" stopIfTrue="1" operator="equal">
      <formula>8223.307275</formula>
    </cfRule>
  </conditionalFormatting>
  <conditionalFormatting sqref="F75:L75">
    <cfRule type="cellIs" dxfId="212" priority="5" stopIfTrue="1" operator="equal">
      <formula>8223.307275</formula>
    </cfRule>
  </conditionalFormatting>
  <conditionalFormatting sqref="C13">
    <cfRule type="cellIs" dxfId="211" priority="71" stopIfTrue="1" operator="equal">
      <formula>8223.307275</formula>
    </cfRule>
  </conditionalFormatting>
  <conditionalFormatting sqref="B95:B98">
    <cfRule type="cellIs" dxfId="210" priority="70" stopIfTrue="1" operator="equal">
      <formula>8223.307275</formula>
    </cfRule>
  </conditionalFormatting>
  <conditionalFormatting sqref="H9:L9">
    <cfRule type="cellIs" dxfId="209" priority="69" stopIfTrue="1" operator="equal">
      <formula>8223.307275</formula>
    </cfRule>
  </conditionalFormatting>
  <conditionalFormatting sqref="J11:K11">
    <cfRule type="cellIs" dxfId="208" priority="68" stopIfTrue="1" operator="equal">
      <formula>8223.307275</formula>
    </cfRule>
  </conditionalFormatting>
  <conditionalFormatting sqref="L11">
    <cfRule type="cellIs" dxfId="207" priority="67" stopIfTrue="1" operator="equal">
      <formula>8223.307275</formula>
    </cfRule>
  </conditionalFormatting>
  <conditionalFormatting sqref="H13:L13">
    <cfRule type="cellIs" dxfId="206" priority="66" stopIfTrue="1" operator="equal">
      <formula>8223.307275</formula>
    </cfRule>
  </conditionalFormatting>
  <conditionalFormatting sqref="J12:K12">
    <cfRule type="cellIs" dxfId="205" priority="65" stopIfTrue="1" operator="equal">
      <formula>8223.307275</formula>
    </cfRule>
  </conditionalFormatting>
  <conditionalFormatting sqref="L12">
    <cfRule type="cellIs" dxfId="204" priority="64" stopIfTrue="1" operator="equal">
      <formula>8223.307275</formula>
    </cfRule>
  </conditionalFormatting>
  <conditionalFormatting sqref="J14:K14">
    <cfRule type="cellIs" dxfId="203" priority="63" stopIfTrue="1" operator="equal">
      <formula>8223.307275</formula>
    </cfRule>
  </conditionalFormatting>
  <conditionalFormatting sqref="L14">
    <cfRule type="cellIs" dxfId="202" priority="62" stopIfTrue="1" operator="equal">
      <formula>8223.307275</formula>
    </cfRule>
  </conditionalFormatting>
  <conditionalFormatting sqref="H17:I17">
    <cfRule type="cellIs" dxfId="201" priority="61" stopIfTrue="1" operator="equal">
      <formula>8223.307275</formula>
    </cfRule>
  </conditionalFormatting>
  <conditionalFormatting sqref="H16:L16">
    <cfRule type="cellIs" dxfId="200" priority="60" stopIfTrue="1" operator="equal">
      <formula>8223.307275</formula>
    </cfRule>
  </conditionalFormatting>
  <conditionalFormatting sqref="J17:K17">
    <cfRule type="cellIs" dxfId="199" priority="59" stopIfTrue="1" operator="equal">
      <formula>8223.307275</formula>
    </cfRule>
  </conditionalFormatting>
  <conditionalFormatting sqref="L17">
    <cfRule type="cellIs" dxfId="198" priority="58" stopIfTrue="1" operator="equal">
      <formula>8223.307275</formula>
    </cfRule>
  </conditionalFormatting>
  <conditionalFormatting sqref="H19:L19">
    <cfRule type="cellIs" dxfId="197" priority="57" stopIfTrue="1" operator="equal">
      <formula>8223.307275</formula>
    </cfRule>
  </conditionalFormatting>
  <conditionalFormatting sqref="J20:K21">
    <cfRule type="cellIs" dxfId="196" priority="56" stopIfTrue="1" operator="equal">
      <formula>8223.307275</formula>
    </cfRule>
  </conditionalFormatting>
  <conditionalFormatting sqref="L20:L21">
    <cfRule type="cellIs" dxfId="195" priority="55" stopIfTrue="1" operator="equal">
      <formula>8223.307275</formula>
    </cfRule>
  </conditionalFormatting>
  <conditionalFormatting sqref="J23:K24">
    <cfRule type="cellIs" dxfId="194" priority="54" stopIfTrue="1" operator="equal">
      <formula>8223.307275</formula>
    </cfRule>
  </conditionalFormatting>
  <conditionalFormatting sqref="L23:L24">
    <cfRule type="cellIs" dxfId="193" priority="53" stopIfTrue="1" operator="equal">
      <formula>8223.307275</formula>
    </cfRule>
  </conditionalFormatting>
  <conditionalFormatting sqref="H26:L26">
    <cfRule type="cellIs" dxfId="192" priority="52" stopIfTrue="1" operator="equal">
      <formula>8223.307275</formula>
    </cfRule>
  </conditionalFormatting>
  <conditionalFormatting sqref="J27:K28">
    <cfRule type="cellIs" dxfId="191" priority="51" stopIfTrue="1" operator="equal">
      <formula>8223.307275</formula>
    </cfRule>
  </conditionalFormatting>
  <conditionalFormatting sqref="L27:L28">
    <cfRule type="cellIs" dxfId="190" priority="50" stopIfTrue="1" operator="equal">
      <formula>8223.307275</formula>
    </cfRule>
  </conditionalFormatting>
  <conditionalFormatting sqref="G29 L29">
    <cfRule type="cellIs" dxfId="189" priority="49" stopIfTrue="1" operator="equal">
      <formula>8223.307275</formula>
    </cfRule>
  </conditionalFormatting>
  <conditionalFormatting sqref="F29">
    <cfRule type="cellIs" dxfId="188" priority="48" stopIfTrue="1" operator="equal">
      <formula>8223.307275</formula>
    </cfRule>
  </conditionalFormatting>
  <conditionalFormatting sqref="H29:K29">
    <cfRule type="cellIs" dxfId="187" priority="47" stopIfTrue="1" operator="equal">
      <formula>8223.307275</formula>
    </cfRule>
  </conditionalFormatting>
  <conditionalFormatting sqref="J30:K30">
    <cfRule type="cellIs" dxfId="186" priority="46" stopIfTrue="1" operator="equal">
      <formula>8223.307275</formula>
    </cfRule>
  </conditionalFormatting>
  <conditionalFormatting sqref="L30">
    <cfRule type="cellIs" dxfId="185" priority="45" stopIfTrue="1" operator="equal">
      <formula>8223.307275</formula>
    </cfRule>
  </conditionalFormatting>
  <conditionalFormatting sqref="L31">
    <cfRule type="cellIs" dxfId="184" priority="44" stopIfTrue="1" operator="equal">
      <formula>8223.307275</formula>
    </cfRule>
  </conditionalFormatting>
  <conditionalFormatting sqref="H34:L34">
    <cfRule type="cellIs" dxfId="183" priority="43" stopIfTrue="1" operator="equal">
      <formula>8223.307275</formula>
    </cfRule>
  </conditionalFormatting>
  <conditionalFormatting sqref="J35:K35">
    <cfRule type="cellIs" dxfId="182" priority="42" stopIfTrue="1" operator="equal">
      <formula>8223.307275</formula>
    </cfRule>
  </conditionalFormatting>
  <conditionalFormatting sqref="L35">
    <cfRule type="cellIs" dxfId="181" priority="41" stopIfTrue="1" operator="equal">
      <formula>8223.307275</formula>
    </cfRule>
  </conditionalFormatting>
  <conditionalFormatting sqref="J36:K37">
    <cfRule type="cellIs" dxfId="180" priority="40" stopIfTrue="1" operator="equal">
      <formula>8223.307275</formula>
    </cfRule>
  </conditionalFormatting>
  <conditionalFormatting sqref="L36:L37">
    <cfRule type="cellIs" dxfId="179" priority="39" stopIfTrue="1" operator="equal">
      <formula>8223.307275</formula>
    </cfRule>
  </conditionalFormatting>
  <conditionalFormatting sqref="J40:K40">
    <cfRule type="cellIs" dxfId="178" priority="38" stopIfTrue="1" operator="equal">
      <formula>8223.307275</formula>
    </cfRule>
  </conditionalFormatting>
  <conditionalFormatting sqref="L40">
    <cfRule type="cellIs" dxfId="177" priority="37" stopIfTrue="1" operator="equal">
      <formula>8223.307275</formula>
    </cfRule>
  </conditionalFormatting>
  <conditionalFormatting sqref="H42:L42">
    <cfRule type="cellIs" dxfId="176" priority="35" stopIfTrue="1" operator="equal">
      <formula>8223.307275</formula>
    </cfRule>
  </conditionalFormatting>
  <conditionalFormatting sqref="J43:K45">
    <cfRule type="cellIs" dxfId="175" priority="34" stopIfTrue="1" operator="equal">
      <formula>8223.307275</formula>
    </cfRule>
  </conditionalFormatting>
  <conditionalFormatting sqref="L43:L45">
    <cfRule type="cellIs" dxfId="174" priority="33" stopIfTrue="1" operator="equal">
      <formula>8223.307275</formula>
    </cfRule>
  </conditionalFormatting>
  <conditionalFormatting sqref="J46:K46">
    <cfRule type="cellIs" dxfId="173" priority="32" stopIfTrue="1" operator="equal">
      <formula>8223.307275</formula>
    </cfRule>
  </conditionalFormatting>
  <conditionalFormatting sqref="L47">
    <cfRule type="cellIs" dxfId="172" priority="29" stopIfTrue="1" operator="equal">
      <formula>8223.307275</formula>
    </cfRule>
  </conditionalFormatting>
  <conditionalFormatting sqref="J48:K48">
    <cfRule type="cellIs" dxfId="171" priority="28" stopIfTrue="1" operator="equal">
      <formula>8223.307275</formula>
    </cfRule>
  </conditionalFormatting>
  <conditionalFormatting sqref="L48">
    <cfRule type="cellIs" dxfId="170" priority="27" stopIfTrue="1" operator="equal">
      <formula>8223.307275</formula>
    </cfRule>
  </conditionalFormatting>
  <conditionalFormatting sqref="I49:L49 G49">
    <cfRule type="cellIs" dxfId="169" priority="26" stopIfTrue="1" operator="equal">
      <formula>8223.307275</formula>
    </cfRule>
  </conditionalFormatting>
  <conditionalFormatting sqref="H49">
    <cfRule type="cellIs" dxfId="168" priority="25" stopIfTrue="1" operator="equal">
      <formula>8223.307275</formula>
    </cfRule>
  </conditionalFormatting>
  <conditionalFormatting sqref="F49">
    <cfRule type="cellIs" dxfId="167" priority="24" stopIfTrue="1" operator="equal">
      <formula>8223.307275</formula>
    </cfRule>
  </conditionalFormatting>
  <conditionalFormatting sqref="J51:K51">
    <cfRule type="cellIs" dxfId="166" priority="23" stopIfTrue="1" operator="equal">
      <formula>8223.307275</formula>
    </cfRule>
  </conditionalFormatting>
  <conditionalFormatting sqref="L54:L57">
    <cfRule type="cellIs" dxfId="165" priority="19" stopIfTrue="1" operator="equal">
      <formula>8223.307275</formula>
    </cfRule>
  </conditionalFormatting>
  <conditionalFormatting sqref="J58:K58">
    <cfRule type="cellIs" dxfId="164" priority="18" stopIfTrue="1" operator="equal">
      <formula>8223.307275</formula>
    </cfRule>
  </conditionalFormatting>
  <conditionalFormatting sqref="L58">
    <cfRule type="cellIs" dxfId="163" priority="17" stopIfTrue="1" operator="equal">
      <formula>8223.307275</formula>
    </cfRule>
  </conditionalFormatting>
  <conditionalFormatting sqref="J59:K59">
    <cfRule type="cellIs" dxfId="162" priority="16" stopIfTrue="1" operator="equal">
      <formula>8223.307275</formula>
    </cfRule>
  </conditionalFormatting>
  <conditionalFormatting sqref="L59">
    <cfRule type="cellIs" dxfId="161" priority="15" stopIfTrue="1" operator="equal">
      <formula>8223.307275</formula>
    </cfRule>
  </conditionalFormatting>
  <conditionalFormatting sqref="J60:K60">
    <cfRule type="cellIs" dxfId="160" priority="14" stopIfTrue="1" operator="equal">
      <formula>8223.307275</formula>
    </cfRule>
  </conditionalFormatting>
  <conditionalFormatting sqref="L60">
    <cfRule type="cellIs" dxfId="159" priority="13" stopIfTrue="1" operator="equal">
      <formula>8223.307275</formula>
    </cfRule>
  </conditionalFormatting>
  <conditionalFormatting sqref="H67:L67">
    <cfRule type="cellIs" dxfId="158" priority="12" stopIfTrue="1" operator="equal">
      <formula>8223.307275</formula>
    </cfRule>
  </conditionalFormatting>
  <conditionalFormatting sqref="F68:L68">
    <cfRule type="cellIs" dxfId="157" priority="11" stopIfTrue="1" operator="equal">
      <formula>8223.307275</formula>
    </cfRule>
  </conditionalFormatting>
  <conditionalFormatting sqref="J69:K70">
    <cfRule type="cellIs" dxfId="156" priority="10" stopIfTrue="1" operator="equal">
      <formula>8223.307275</formula>
    </cfRule>
  </conditionalFormatting>
  <conditionalFormatting sqref="L69:L70">
    <cfRule type="cellIs" dxfId="155" priority="9" stopIfTrue="1" operator="equal">
      <formula>8223.307275</formula>
    </cfRule>
  </conditionalFormatting>
  <conditionalFormatting sqref="H73:L73">
    <cfRule type="cellIs" dxfId="154" priority="8" stopIfTrue="1" operator="equal">
      <formula>8223.307275</formula>
    </cfRule>
  </conditionalFormatting>
  <conditionalFormatting sqref="J76:K76">
    <cfRule type="cellIs" dxfId="153" priority="4" stopIfTrue="1" operator="equal">
      <formula>8223.307275</formula>
    </cfRule>
  </conditionalFormatting>
  <conditionalFormatting sqref="L76">
    <cfRule type="cellIs" dxfId="152" priority="3" stopIfTrue="1" operator="equal">
      <formula>8223.307275</formula>
    </cfRule>
  </conditionalFormatting>
  <conditionalFormatting sqref="F77:L77">
    <cfRule type="cellIs" dxfId="151" priority="2" stopIfTrue="1" operator="equal">
      <formula>8223.307275</formula>
    </cfRule>
  </conditionalFormatting>
  <conditionalFormatting sqref="F78:L80">
    <cfRule type="cellIs" dxfId="150" priority="1" stopIfTrue="1" operator="equal">
      <formula>8223.307275</formula>
    </cfRule>
  </conditionalFormatting>
  <pageMargins left="0.25" right="0.25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3"/>
  <sheetViews>
    <sheetView zoomScale="90" zoomScaleNormal="90" zoomScaleSheetLayoutView="50" workbookViewId="0">
      <selection sqref="A1:K1"/>
    </sheetView>
  </sheetViews>
  <sheetFormatPr defaultColWidth="9.140625" defaultRowHeight="12.75" x14ac:dyDescent="0.2"/>
  <cols>
    <col min="1" max="1" width="3.5703125" style="1" customWidth="1"/>
    <col min="2" max="2" width="52.28515625" style="16" customWidth="1"/>
    <col min="3" max="3" width="9" style="1" customWidth="1"/>
    <col min="4" max="4" width="10.5703125" style="1" customWidth="1"/>
    <col min="5" max="5" width="11.140625" style="1" customWidth="1"/>
    <col min="6" max="6" width="10" style="342" customWidth="1"/>
    <col min="7" max="7" width="10.7109375" style="342" customWidth="1"/>
    <col min="8" max="8" width="8" style="342" customWidth="1"/>
    <col min="9" max="9" width="10.5703125" style="342" customWidth="1"/>
    <col min="10" max="10" width="8.7109375" style="342" customWidth="1"/>
    <col min="11" max="11" width="10" style="342" customWidth="1"/>
    <col min="12" max="12" width="14.140625" style="342" customWidth="1"/>
    <col min="13" max="16384" width="9.140625" style="1"/>
  </cols>
  <sheetData>
    <row r="1" spans="1:13" ht="24.75" customHeight="1" x14ac:dyDescent="0.2">
      <c r="A1" s="435" t="s">
        <v>103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343"/>
    </row>
    <row r="2" spans="1:13" ht="25.5" customHeight="1" x14ac:dyDescent="0.2">
      <c r="A2" s="436" t="s">
        <v>0</v>
      </c>
      <c r="B2" s="437" t="s">
        <v>1</v>
      </c>
      <c r="C2" s="436" t="s">
        <v>2</v>
      </c>
      <c r="D2" s="453" t="s">
        <v>3</v>
      </c>
      <c r="E2" s="454"/>
      <c r="F2" s="432" t="s">
        <v>4</v>
      </c>
      <c r="G2" s="433"/>
      <c r="H2" s="432" t="s">
        <v>5</v>
      </c>
      <c r="I2" s="433"/>
      <c r="J2" s="432" t="s">
        <v>6</v>
      </c>
      <c r="K2" s="433"/>
      <c r="L2" s="434" t="s">
        <v>7</v>
      </c>
    </row>
    <row r="3" spans="1:13" ht="25.5" x14ac:dyDescent="0.2">
      <c r="A3" s="436"/>
      <c r="B3" s="438"/>
      <c r="C3" s="436"/>
      <c r="D3" s="114" t="s">
        <v>156</v>
      </c>
      <c r="E3" s="114" t="s">
        <v>8</v>
      </c>
      <c r="F3" s="344" t="s">
        <v>9</v>
      </c>
      <c r="G3" s="344" t="s">
        <v>7</v>
      </c>
      <c r="H3" s="344" t="s">
        <v>10</v>
      </c>
      <c r="I3" s="344" t="s">
        <v>7</v>
      </c>
      <c r="J3" s="344" t="s">
        <v>10</v>
      </c>
      <c r="K3" s="344" t="s">
        <v>7</v>
      </c>
      <c r="L3" s="434"/>
    </row>
    <row r="4" spans="1:13" ht="19.5" customHeight="1" x14ac:dyDescent="0.2">
      <c r="A4" s="115">
        <v>1</v>
      </c>
      <c r="B4" s="116">
        <v>3</v>
      </c>
      <c r="C4" s="117">
        <v>4</v>
      </c>
      <c r="D4" s="115">
        <v>5</v>
      </c>
      <c r="E4" s="117">
        <v>6</v>
      </c>
      <c r="F4" s="345">
        <v>7</v>
      </c>
      <c r="G4" s="345">
        <v>8</v>
      </c>
      <c r="H4" s="345">
        <v>9</v>
      </c>
      <c r="I4" s="345">
        <v>10</v>
      </c>
      <c r="J4" s="345">
        <v>11</v>
      </c>
      <c r="K4" s="345">
        <v>12</v>
      </c>
      <c r="L4" s="345" t="s">
        <v>11</v>
      </c>
    </row>
    <row r="5" spans="1:13" s="2" customFormat="1" ht="18.75" customHeight="1" x14ac:dyDescent="0.25">
      <c r="A5" s="173"/>
      <c r="B5" s="118" t="s">
        <v>12</v>
      </c>
      <c r="C5" s="132"/>
      <c r="D5" s="147"/>
      <c r="E5" s="136"/>
      <c r="F5" s="346"/>
      <c r="G5" s="346"/>
      <c r="H5" s="346"/>
      <c r="I5" s="346"/>
      <c r="J5" s="346"/>
      <c r="K5" s="346"/>
      <c r="L5" s="346"/>
    </row>
    <row r="6" spans="1:13" s="11" customFormat="1" x14ac:dyDescent="0.25">
      <c r="A6" s="232">
        <v>1</v>
      </c>
      <c r="B6" s="233" t="s">
        <v>13</v>
      </c>
      <c r="C6" s="233" t="s">
        <v>14</v>
      </c>
      <c r="D6" s="192"/>
      <c r="E6" s="128">
        <v>3.2000000000000001E-2</v>
      </c>
      <c r="F6" s="348"/>
      <c r="G6" s="348"/>
      <c r="H6" s="347"/>
      <c r="I6" s="347"/>
      <c r="J6" s="347"/>
      <c r="K6" s="347"/>
      <c r="L6" s="347"/>
      <c r="M6" s="228"/>
    </row>
    <row r="7" spans="1:13" s="9" customFormat="1" ht="19.5" customHeight="1" x14ac:dyDescent="0.25">
      <c r="A7" s="232"/>
      <c r="B7" s="234" t="s">
        <v>15</v>
      </c>
      <c r="C7" s="235" t="s">
        <v>16</v>
      </c>
      <c r="D7" s="145">
        <v>93.22</v>
      </c>
      <c r="E7" s="126">
        <f>D7*E6</f>
        <v>2.9830399999999999</v>
      </c>
      <c r="F7" s="348"/>
      <c r="G7" s="348"/>
      <c r="H7" s="348"/>
      <c r="I7" s="348"/>
      <c r="J7" s="348"/>
      <c r="K7" s="348"/>
      <c r="L7" s="348"/>
      <c r="M7" s="229"/>
    </row>
    <row r="8" spans="1:13" s="2" customFormat="1" ht="32.25" customHeight="1" x14ac:dyDescent="0.25">
      <c r="A8" s="232">
        <v>2</v>
      </c>
      <c r="B8" s="236" t="s">
        <v>106</v>
      </c>
      <c r="C8" s="237" t="s">
        <v>21</v>
      </c>
      <c r="D8" s="238"/>
      <c r="E8" s="239">
        <v>21</v>
      </c>
      <c r="F8" s="348"/>
      <c r="G8" s="348"/>
      <c r="H8" s="348"/>
      <c r="I8" s="348"/>
      <c r="J8" s="348"/>
      <c r="K8" s="348"/>
      <c r="L8" s="348"/>
      <c r="M8" s="228"/>
    </row>
    <row r="9" spans="1:13" s="9" customFormat="1" ht="16.5" customHeight="1" x14ac:dyDescent="0.25">
      <c r="A9" s="145"/>
      <c r="B9" s="240" t="s">
        <v>23</v>
      </c>
      <c r="C9" s="241" t="s">
        <v>16</v>
      </c>
      <c r="D9" s="242">
        <v>3.5499999999999997E-2</v>
      </c>
      <c r="E9" s="137">
        <f>ROUND(D9*E8,2)</f>
        <v>0.75</v>
      </c>
      <c r="F9" s="371"/>
      <c r="G9" s="371"/>
      <c r="H9" s="348"/>
      <c r="I9" s="348"/>
      <c r="J9" s="348"/>
      <c r="K9" s="348"/>
      <c r="L9" s="348"/>
      <c r="M9" s="229"/>
    </row>
    <row r="10" spans="1:13" s="9" customFormat="1" ht="16.5" customHeight="1" x14ac:dyDescent="0.25">
      <c r="A10" s="145"/>
      <c r="B10" s="240" t="s">
        <v>24</v>
      </c>
      <c r="C10" s="241" t="s">
        <v>25</v>
      </c>
      <c r="D10" s="242">
        <v>7.9500000000000001E-2</v>
      </c>
      <c r="E10" s="137">
        <f>ROUND(D10*E8,2)</f>
        <v>1.67</v>
      </c>
      <c r="F10" s="371"/>
      <c r="G10" s="371"/>
      <c r="H10" s="348"/>
      <c r="I10" s="348"/>
      <c r="J10" s="348"/>
      <c r="K10" s="348"/>
      <c r="L10" s="348"/>
      <c r="M10" s="228"/>
    </row>
    <row r="11" spans="1:13" s="3" customFormat="1" ht="18" customHeight="1" x14ac:dyDescent="0.25">
      <c r="A11" s="145"/>
      <c r="B11" s="240" t="s">
        <v>18</v>
      </c>
      <c r="C11" s="241" t="s">
        <v>29</v>
      </c>
      <c r="D11" s="243">
        <v>4.2599999999999999E-3</v>
      </c>
      <c r="E11" s="137">
        <f>ROUND(D11*E8,2)</f>
        <v>0.09</v>
      </c>
      <c r="F11" s="348"/>
      <c r="G11" s="348"/>
      <c r="H11" s="348"/>
      <c r="I11" s="348"/>
      <c r="J11" s="348"/>
      <c r="K11" s="348"/>
      <c r="L11" s="348"/>
      <c r="M11" s="229"/>
    </row>
    <row r="12" spans="1:13" s="10" customFormat="1" ht="18" customHeight="1" x14ac:dyDescent="0.25">
      <c r="A12" s="149"/>
      <c r="B12" s="244" t="s">
        <v>26</v>
      </c>
      <c r="C12" s="241" t="s">
        <v>21</v>
      </c>
      <c r="D12" s="243">
        <v>6.9999999999999994E-5</v>
      </c>
      <c r="E12" s="242">
        <f>D12*E8</f>
        <v>1.47E-3</v>
      </c>
      <c r="F12" s="348"/>
      <c r="G12" s="348"/>
      <c r="H12" s="352"/>
      <c r="I12" s="348"/>
      <c r="J12" s="352"/>
      <c r="K12" s="348"/>
      <c r="L12" s="348"/>
      <c r="M12" s="228"/>
    </row>
    <row r="13" spans="1:13" s="3" customFormat="1" ht="18" customHeight="1" x14ac:dyDescent="0.25">
      <c r="A13" s="145"/>
      <c r="B13" s="245" t="s">
        <v>53</v>
      </c>
      <c r="C13" s="234" t="s">
        <v>20</v>
      </c>
      <c r="D13" s="246"/>
      <c r="E13" s="247">
        <f>E12*1.6</f>
        <v>2.3519999999999999E-3</v>
      </c>
      <c r="F13" s="348"/>
      <c r="G13" s="348"/>
      <c r="H13" s="348"/>
      <c r="I13" s="348"/>
      <c r="J13" s="348"/>
      <c r="K13" s="348"/>
      <c r="L13" s="348"/>
      <c r="M13" s="228"/>
    </row>
    <row r="14" spans="1:13" ht="18" customHeight="1" x14ac:dyDescent="0.2">
      <c r="A14" s="145"/>
      <c r="B14" s="244" t="s">
        <v>109</v>
      </c>
      <c r="C14" s="234" t="s">
        <v>20</v>
      </c>
      <c r="D14" s="137"/>
      <c r="E14" s="246">
        <f>E8*2</f>
        <v>42</v>
      </c>
      <c r="F14" s="348"/>
      <c r="G14" s="348"/>
      <c r="H14" s="348"/>
      <c r="I14" s="348"/>
      <c r="J14" s="348"/>
      <c r="K14" s="348"/>
      <c r="L14" s="348"/>
      <c r="M14" s="229"/>
    </row>
    <row r="15" spans="1:13" s="30" customFormat="1" ht="25.5" x14ac:dyDescent="0.25">
      <c r="A15" s="114">
        <v>3</v>
      </c>
      <c r="B15" s="248" t="s">
        <v>135</v>
      </c>
      <c r="C15" s="114" t="s">
        <v>153</v>
      </c>
      <c r="D15" s="172"/>
      <c r="E15" s="172">
        <v>5</v>
      </c>
      <c r="F15" s="350"/>
      <c r="G15" s="350"/>
      <c r="H15" s="350"/>
      <c r="I15" s="350"/>
      <c r="J15" s="350"/>
      <c r="K15" s="350"/>
      <c r="L15" s="350"/>
      <c r="M15" s="229"/>
    </row>
    <row r="16" spans="1:13" s="31" customFormat="1" ht="18" customHeight="1" x14ac:dyDescent="0.25">
      <c r="A16" s="249"/>
      <c r="B16" s="250" t="s">
        <v>31</v>
      </c>
      <c r="C16" s="250" t="s">
        <v>50</v>
      </c>
      <c r="D16" s="137">
        <v>1.6</v>
      </c>
      <c r="E16" s="137">
        <f>E15*D16</f>
        <v>8</v>
      </c>
      <c r="F16" s="348"/>
      <c r="G16" s="348"/>
      <c r="H16" s="348"/>
      <c r="I16" s="348"/>
      <c r="J16" s="348"/>
      <c r="K16" s="348"/>
      <c r="L16" s="348"/>
      <c r="M16" s="229"/>
    </row>
    <row r="17" spans="1:13" s="31" customFormat="1" ht="17.25" customHeight="1" x14ac:dyDescent="0.25">
      <c r="A17" s="249"/>
      <c r="B17" s="250" t="s">
        <v>107</v>
      </c>
      <c r="C17" s="250" t="s">
        <v>52</v>
      </c>
      <c r="D17" s="251">
        <v>1.9099999999999999E-2</v>
      </c>
      <c r="E17" s="137">
        <f>E15*D17</f>
        <v>9.5500000000000002E-2</v>
      </c>
      <c r="F17" s="348"/>
      <c r="G17" s="348"/>
      <c r="H17" s="348"/>
      <c r="I17" s="348"/>
      <c r="J17" s="348"/>
      <c r="K17" s="348"/>
      <c r="L17" s="348"/>
      <c r="M17" s="229"/>
    </row>
    <row r="18" spans="1:13" s="31" customFormat="1" ht="16.5" customHeight="1" x14ac:dyDescent="0.25">
      <c r="A18" s="249"/>
      <c r="B18" s="250" t="s">
        <v>77</v>
      </c>
      <c r="C18" s="250" t="s">
        <v>52</v>
      </c>
      <c r="D18" s="131">
        <v>0.77500000000000002</v>
      </c>
      <c r="E18" s="137">
        <f>E15*D18</f>
        <v>3.875</v>
      </c>
      <c r="F18" s="348"/>
      <c r="G18" s="348"/>
      <c r="H18" s="348"/>
      <c r="I18" s="348"/>
      <c r="J18" s="348"/>
      <c r="K18" s="348"/>
      <c r="L18" s="348"/>
      <c r="M18" s="229"/>
    </row>
    <row r="19" spans="1:13" s="31" customFormat="1" ht="16.5" customHeight="1" x14ac:dyDescent="0.25">
      <c r="A19" s="249"/>
      <c r="B19" s="114" t="s">
        <v>108</v>
      </c>
      <c r="C19" s="114" t="s">
        <v>21</v>
      </c>
      <c r="D19" s="172"/>
      <c r="E19" s="172">
        <v>5</v>
      </c>
      <c r="F19" s="348"/>
      <c r="G19" s="348"/>
      <c r="H19" s="348"/>
      <c r="I19" s="348"/>
      <c r="J19" s="348"/>
      <c r="K19" s="348"/>
      <c r="L19" s="348"/>
      <c r="M19" s="229"/>
    </row>
    <row r="20" spans="1:13" s="31" customFormat="1" ht="20.25" customHeight="1" x14ac:dyDescent="0.25">
      <c r="A20" s="249"/>
      <c r="B20" s="250" t="s">
        <v>31</v>
      </c>
      <c r="C20" s="250" t="s">
        <v>50</v>
      </c>
      <c r="D20" s="137">
        <v>0.87</v>
      </c>
      <c r="E20" s="137">
        <f>E19*D20</f>
        <v>4.3499999999999996</v>
      </c>
      <c r="F20" s="348"/>
      <c r="G20" s="348"/>
      <c r="H20" s="348"/>
      <c r="I20" s="348"/>
      <c r="J20" s="348"/>
      <c r="K20" s="348"/>
      <c r="L20" s="348"/>
      <c r="M20" s="229"/>
    </row>
    <row r="21" spans="1:13" ht="19.5" customHeight="1" x14ac:dyDescent="0.2">
      <c r="A21" s="145"/>
      <c r="B21" s="244" t="s">
        <v>109</v>
      </c>
      <c r="C21" s="234" t="s">
        <v>20</v>
      </c>
      <c r="D21" s="137"/>
      <c r="E21" s="246">
        <v>10</v>
      </c>
      <c r="F21" s="348"/>
      <c r="G21" s="348"/>
      <c r="H21" s="348"/>
      <c r="I21" s="348"/>
      <c r="J21" s="348"/>
      <c r="K21" s="348"/>
      <c r="L21" s="348"/>
      <c r="M21" s="229"/>
    </row>
    <row r="22" spans="1:13" s="2" customFormat="1" ht="30.75" customHeight="1" x14ac:dyDescent="0.25">
      <c r="A22" s="145">
        <v>4</v>
      </c>
      <c r="B22" s="236" t="s">
        <v>49</v>
      </c>
      <c r="C22" s="237" t="s">
        <v>21</v>
      </c>
      <c r="D22" s="238"/>
      <c r="E22" s="239">
        <v>50</v>
      </c>
      <c r="F22" s="348"/>
      <c r="G22" s="348"/>
      <c r="H22" s="348"/>
      <c r="I22" s="348"/>
      <c r="J22" s="348"/>
      <c r="K22" s="348"/>
      <c r="L22" s="348"/>
      <c r="M22" s="229"/>
    </row>
    <row r="23" spans="1:13" s="9" customFormat="1" ht="18" customHeight="1" x14ac:dyDescent="0.25">
      <c r="A23" s="145"/>
      <c r="B23" s="240" t="s">
        <v>23</v>
      </c>
      <c r="C23" s="241" t="s">
        <v>16</v>
      </c>
      <c r="D23" s="252">
        <v>2.7E-2</v>
      </c>
      <c r="E23" s="137">
        <f>ROUND(D23*E22,2)</f>
        <v>1.35</v>
      </c>
      <c r="F23" s="371"/>
      <c r="G23" s="371"/>
      <c r="H23" s="348"/>
      <c r="I23" s="348"/>
      <c r="J23" s="348"/>
      <c r="K23" s="348"/>
      <c r="L23" s="348"/>
      <c r="M23" s="229"/>
    </row>
    <row r="24" spans="1:13" s="9" customFormat="1" ht="18" customHeight="1" x14ac:dyDescent="0.25">
      <c r="A24" s="145"/>
      <c r="B24" s="240" t="s">
        <v>24</v>
      </c>
      <c r="C24" s="241" t="s">
        <v>25</v>
      </c>
      <c r="D24" s="242">
        <v>6.0499999999999998E-2</v>
      </c>
      <c r="E24" s="137">
        <f>ROUND(D24*E22,2)</f>
        <v>3.03</v>
      </c>
      <c r="F24" s="371"/>
      <c r="G24" s="371"/>
      <c r="H24" s="348"/>
      <c r="I24" s="348"/>
      <c r="J24" s="348"/>
      <c r="K24" s="348"/>
      <c r="L24" s="348"/>
      <c r="M24" s="229"/>
    </row>
    <row r="25" spans="1:13" s="3" customFormat="1" ht="18" customHeight="1" x14ac:dyDescent="0.25">
      <c r="A25" s="145"/>
      <c r="B25" s="240" t="s">
        <v>18</v>
      </c>
      <c r="C25" s="241" t="s">
        <v>29</v>
      </c>
      <c r="D25" s="243">
        <v>2.2100000000000002E-3</v>
      </c>
      <c r="E25" s="137">
        <f>ROUND(D25*E22,2)</f>
        <v>0.11</v>
      </c>
      <c r="F25" s="348"/>
      <c r="G25" s="348"/>
      <c r="H25" s="348"/>
      <c r="I25" s="348"/>
      <c r="J25" s="348"/>
      <c r="K25" s="348"/>
      <c r="L25" s="348"/>
      <c r="M25" s="229"/>
    </row>
    <row r="26" spans="1:13" s="10" customFormat="1" ht="18" customHeight="1" x14ac:dyDescent="0.25">
      <c r="A26" s="149"/>
      <c r="B26" s="244" t="s">
        <v>26</v>
      </c>
      <c r="C26" s="241" t="s">
        <v>21</v>
      </c>
      <c r="D26" s="243">
        <v>6.0000000000000002E-5</v>
      </c>
      <c r="E26" s="242">
        <f>E22*D26</f>
        <v>3.0000000000000001E-3</v>
      </c>
      <c r="F26" s="348"/>
      <c r="G26" s="348"/>
      <c r="H26" s="352"/>
      <c r="I26" s="348"/>
      <c r="J26" s="352"/>
      <c r="K26" s="348"/>
      <c r="L26" s="348"/>
      <c r="M26" s="229"/>
    </row>
    <row r="27" spans="1:13" s="3" customFormat="1" ht="18" customHeight="1" x14ac:dyDescent="0.25">
      <c r="A27" s="145"/>
      <c r="B27" s="245" t="s">
        <v>53</v>
      </c>
      <c r="C27" s="234" t="s">
        <v>20</v>
      </c>
      <c r="D27" s="246"/>
      <c r="E27" s="247">
        <f>E26*1.6</f>
        <v>4.8000000000000004E-3</v>
      </c>
      <c r="F27" s="348"/>
      <c r="G27" s="348"/>
      <c r="H27" s="348"/>
      <c r="I27" s="348"/>
      <c r="J27" s="348"/>
      <c r="K27" s="348"/>
      <c r="L27" s="348"/>
      <c r="M27" s="229"/>
    </row>
    <row r="28" spans="1:13" ht="18" customHeight="1" x14ac:dyDescent="0.2">
      <c r="A28" s="145"/>
      <c r="B28" s="244" t="s">
        <v>33</v>
      </c>
      <c r="C28" s="234" t="s">
        <v>20</v>
      </c>
      <c r="D28" s="137"/>
      <c r="E28" s="246">
        <f>E22*1.95</f>
        <v>97.5</v>
      </c>
      <c r="F28" s="348"/>
      <c r="G28" s="348"/>
      <c r="H28" s="348"/>
      <c r="I28" s="348"/>
      <c r="J28" s="348"/>
      <c r="K28" s="348"/>
      <c r="L28" s="348"/>
      <c r="M28" s="229"/>
    </row>
    <row r="29" spans="1:13" ht="17.25" customHeight="1" x14ac:dyDescent="0.2">
      <c r="A29" s="232">
        <v>5</v>
      </c>
      <c r="B29" s="233" t="s">
        <v>30</v>
      </c>
      <c r="C29" s="253" t="s">
        <v>21</v>
      </c>
      <c r="D29" s="172"/>
      <c r="E29" s="239">
        <f>E22</f>
        <v>50</v>
      </c>
      <c r="F29" s="348"/>
      <c r="G29" s="348"/>
      <c r="H29" s="348"/>
      <c r="I29" s="348"/>
      <c r="J29" s="348"/>
      <c r="K29" s="348"/>
      <c r="L29" s="348"/>
      <c r="M29" s="229"/>
    </row>
    <row r="30" spans="1:13" ht="17.25" customHeight="1" x14ac:dyDescent="0.2">
      <c r="A30" s="145"/>
      <c r="B30" s="244" t="s">
        <v>31</v>
      </c>
      <c r="C30" s="234" t="s">
        <v>17</v>
      </c>
      <c r="D30" s="243">
        <v>3.2299999999999998E-3</v>
      </c>
      <c r="E30" s="137">
        <f>ROUND(E29*D30,2)</f>
        <v>0.16</v>
      </c>
      <c r="F30" s="348"/>
      <c r="G30" s="348"/>
      <c r="H30" s="348"/>
      <c r="I30" s="348"/>
      <c r="J30" s="348"/>
      <c r="K30" s="348"/>
      <c r="L30" s="348"/>
      <c r="M30" s="229"/>
    </row>
    <row r="31" spans="1:13" ht="17.25" customHeight="1" x14ac:dyDescent="0.2">
      <c r="A31" s="145"/>
      <c r="B31" s="244" t="s">
        <v>32</v>
      </c>
      <c r="C31" s="234" t="s">
        <v>22</v>
      </c>
      <c r="D31" s="243">
        <v>3.62E-3</v>
      </c>
      <c r="E31" s="137">
        <f>ROUND(E29*D31,2)</f>
        <v>0.18</v>
      </c>
      <c r="F31" s="348"/>
      <c r="G31" s="348"/>
      <c r="H31" s="348"/>
      <c r="I31" s="348"/>
      <c r="J31" s="346"/>
      <c r="K31" s="348"/>
      <c r="L31" s="348"/>
      <c r="M31" s="229"/>
    </row>
    <row r="32" spans="1:13" ht="17.25" customHeight="1" x14ac:dyDescent="0.2">
      <c r="A32" s="145"/>
      <c r="B32" s="244" t="s">
        <v>18</v>
      </c>
      <c r="C32" s="234" t="s">
        <v>19</v>
      </c>
      <c r="D32" s="243">
        <v>1.8000000000000001E-4</v>
      </c>
      <c r="E32" s="137">
        <f>ROUND(E29*D32,2)</f>
        <v>0.01</v>
      </c>
      <c r="F32" s="348"/>
      <c r="G32" s="348"/>
      <c r="H32" s="348"/>
      <c r="I32" s="348"/>
      <c r="J32" s="348"/>
      <c r="K32" s="348"/>
      <c r="L32" s="348"/>
      <c r="M32" s="229"/>
    </row>
    <row r="33" spans="1:253" ht="17.25" customHeight="1" x14ac:dyDescent="0.25">
      <c r="A33" s="145"/>
      <c r="B33" s="244" t="s">
        <v>26</v>
      </c>
      <c r="C33" s="254" t="s">
        <v>21</v>
      </c>
      <c r="D33" s="243">
        <v>4.0000000000000003E-5</v>
      </c>
      <c r="E33" s="242">
        <f>E29*D33</f>
        <v>2E-3</v>
      </c>
      <c r="F33" s="348"/>
      <c r="G33" s="348"/>
      <c r="H33" s="352"/>
      <c r="I33" s="348"/>
      <c r="J33" s="352"/>
      <c r="K33" s="348"/>
      <c r="L33" s="348"/>
      <c r="M33" s="229"/>
    </row>
    <row r="34" spans="1:253" s="3" customFormat="1" ht="17.25" customHeight="1" x14ac:dyDescent="0.25">
      <c r="A34" s="145"/>
      <c r="B34" s="245" t="s">
        <v>53</v>
      </c>
      <c r="C34" s="234" t="s">
        <v>20</v>
      </c>
      <c r="D34" s="246"/>
      <c r="E34" s="247">
        <f>E33*1.6</f>
        <v>3.2000000000000002E-3</v>
      </c>
      <c r="F34" s="348"/>
      <c r="G34" s="348"/>
      <c r="H34" s="348"/>
      <c r="I34" s="348"/>
      <c r="J34" s="348"/>
      <c r="K34" s="348"/>
      <c r="L34" s="348"/>
      <c r="M34" s="229"/>
    </row>
    <row r="35" spans="1:253" s="3" customFormat="1" ht="18" customHeight="1" x14ac:dyDescent="0.25">
      <c r="A35" s="125"/>
      <c r="B35" s="152" t="s">
        <v>27</v>
      </c>
      <c r="C35" s="140"/>
      <c r="D35" s="141"/>
      <c r="E35" s="153"/>
      <c r="F35" s="346"/>
      <c r="G35" s="349"/>
      <c r="H35" s="349"/>
      <c r="I35" s="349"/>
      <c r="J35" s="349"/>
      <c r="K35" s="349"/>
      <c r="L35" s="372"/>
      <c r="M35" s="229"/>
    </row>
    <row r="36" spans="1:253" s="2" customFormat="1" ht="20.25" customHeight="1" x14ac:dyDescent="0.25">
      <c r="A36" s="125"/>
      <c r="B36" s="154" t="s">
        <v>59</v>
      </c>
      <c r="C36" s="132"/>
      <c r="D36" s="147"/>
      <c r="E36" s="136"/>
      <c r="F36" s="346"/>
      <c r="G36" s="346"/>
      <c r="H36" s="346"/>
      <c r="I36" s="346"/>
      <c r="J36" s="346"/>
      <c r="K36" s="346"/>
      <c r="L36" s="349"/>
      <c r="M36" s="229"/>
    </row>
    <row r="37" spans="1:253" ht="26.25" customHeight="1" x14ac:dyDescent="0.2">
      <c r="A37" s="145">
        <v>1</v>
      </c>
      <c r="B37" s="233" t="s">
        <v>136</v>
      </c>
      <c r="C37" s="253" t="s">
        <v>21</v>
      </c>
      <c r="D37" s="255"/>
      <c r="E37" s="239">
        <v>14</v>
      </c>
      <c r="F37" s="348"/>
      <c r="G37" s="348"/>
      <c r="H37" s="348"/>
      <c r="I37" s="348"/>
      <c r="J37" s="348"/>
      <c r="K37" s="348"/>
      <c r="L37" s="348"/>
      <c r="M37" s="2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</row>
    <row r="38" spans="1:253" ht="16.5" customHeight="1" x14ac:dyDescent="0.2">
      <c r="A38" s="145"/>
      <c r="B38" s="244" t="s">
        <v>31</v>
      </c>
      <c r="C38" s="234" t="s">
        <v>17</v>
      </c>
      <c r="D38" s="246">
        <v>0.15</v>
      </c>
      <c r="E38" s="137">
        <f>ROUND(E37*D38,2)</f>
        <v>2.1</v>
      </c>
      <c r="F38" s="348"/>
      <c r="G38" s="348"/>
      <c r="H38" s="348"/>
      <c r="I38" s="348"/>
      <c r="J38" s="348"/>
      <c r="K38" s="348"/>
      <c r="L38" s="348"/>
      <c r="M38" s="2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</row>
    <row r="39" spans="1:253" ht="15" customHeight="1" x14ac:dyDescent="0.2">
      <c r="A39" s="145"/>
      <c r="B39" s="244" t="s">
        <v>28</v>
      </c>
      <c r="C39" s="234" t="s">
        <v>22</v>
      </c>
      <c r="D39" s="247">
        <v>2.1600000000000001E-2</v>
      </c>
      <c r="E39" s="137">
        <f>ROUND(E37*D39,2)</f>
        <v>0.3</v>
      </c>
      <c r="F39" s="348"/>
      <c r="G39" s="348"/>
      <c r="H39" s="348"/>
      <c r="I39" s="348"/>
      <c r="J39" s="348"/>
      <c r="K39" s="348"/>
      <c r="L39" s="348"/>
      <c r="M39" s="2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</row>
    <row r="40" spans="1:253" ht="15" customHeight="1" x14ac:dyDescent="0.2">
      <c r="A40" s="145"/>
      <c r="B40" s="244" t="s">
        <v>34</v>
      </c>
      <c r="C40" s="234" t="s">
        <v>22</v>
      </c>
      <c r="D40" s="247">
        <v>2.7300000000000001E-2</v>
      </c>
      <c r="E40" s="137">
        <f>ROUND(E37*D40,2)</f>
        <v>0.38</v>
      </c>
      <c r="F40" s="348"/>
      <c r="G40" s="348"/>
      <c r="H40" s="348"/>
      <c r="I40" s="348"/>
      <c r="J40" s="348"/>
      <c r="K40" s="348"/>
      <c r="L40" s="348"/>
      <c r="M40" s="2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</row>
    <row r="41" spans="1:253" ht="18.75" customHeight="1" x14ac:dyDescent="0.25">
      <c r="A41" s="145"/>
      <c r="B41" s="244" t="s">
        <v>35</v>
      </c>
      <c r="C41" s="234" t="s">
        <v>22</v>
      </c>
      <c r="D41" s="247">
        <v>9.7000000000000003E-3</v>
      </c>
      <c r="E41" s="137">
        <f>ROUND(E37*D41,2)</f>
        <v>0.14000000000000001</v>
      </c>
      <c r="F41" s="348"/>
      <c r="G41" s="348"/>
      <c r="H41" s="352"/>
      <c r="I41" s="348"/>
      <c r="J41" s="348"/>
      <c r="K41" s="348"/>
      <c r="L41" s="348"/>
      <c r="M41" s="2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</row>
    <row r="42" spans="1:253" ht="18.75" customHeight="1" x14ac:dyDescent="0.2">
      <c r="A42" s="145"/>
      <c r="B42" s="244" t="s">
        <v>137</v>
      </c>
      <c r="C42" s="254" t="s">
        <v>21</v>
      </c>
      <c r="D42" s="246">
        <v>1.22</v>
      </c>
      <c r="E42" s="137">
        <f>ROUND(E37*D42,2)</f>
        <v>17.079999999999998</v>
      </c>
      <c r="F42" s="348"/>
      <c r="G42" s="348"/>
      <c r="H42" s="348"/>
      <c r="I42" s="348"/>
      <c r="J42" s="348"/>
      <c r="K42" s="348"/>
      <c r="L42" s="348"/>
      <c r="M42" s="2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</row>
    <row r="43" spans="1:253" ht="21" customHeight="1" x14ac:dyDescent="0.2">
      <c r="A43" s="145"/>
      <c r="B43" s="244" t="s">
        <v>37</v>
      </c>
      <c r="C43" s="254" t="s">
        <v>21</v>
      </c>
      <c r="D43" s="246">
        <v>7.0000000000000007E-2</v>
      </c>
      <c r="E43" s="137">
        <f>ROUND(E37*D43,2)</f>
        <v>0.98</v>
      </c>
      <c r="F43" s="348"/>
      <c r="G43" s="348"/>
      <c r="H43" s="348"/>
      <c r="I43" s="348"/>
      <c r="J43" s="348"/>
      <c r="K43" s="348"/>
      <c r="L43" s="348"/>
      <c r="M43" s="2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</row>
    <row r="44" spans="1:253" s="3" customFormat="1" ht="21.75" customHeight="1" x14ac:dyDescent="0.25">
      <c r="A44" s="145"/>
      <c r="B44" s="245" t="s">
        <v>54</v>
      </c>
      <c r="C44" s="234" t="s">
        <v>20</v>
      </c>
      <c r="D44" s="246"/>
      <c r="E44" s="246">
        <f>E42*1.6</f>
        <v>27.327999999999999</v>
      </c>
      <c r="F44" s="348"/>
      <c r="G44" s="348"/>
      <c r="H44" s="348"/>
      <c r="I44" s="348"/>
      <c r="J44" s="348"/>
      <c r="K44" s="348"/>
      <c r="L44" s="348"/>
      <c r="M44" s="229"/>
    </row>
    <row r="45" spans="1:253" s="23" customFormat="1" ht="25.5" x14ac:dyDescent="0.3">
      <c r="A45" s="256">
        <v>2</v>
      </c>
      <c r="B45" s="257" t="s">
        <v>78</v>
      </c>
      <c r="C45" s="258" t="s">
        <v>143</v>
      </c>
      <c r="D45" s="259">
        <v>0</v>
      </c>
      <c r="E45" s="260">
        <v>105</v>
      </c>
      <c r="F45" s="355"/>
      <c r="G45" s="355"/>
      <c r="H45" s="355"/>
      <c r="I45" s="356"/>
      <c r="J45" s="355"/>
      <c r="K45" s="355"/>
      <c r="L45" s="355"/>
      <c r="M45" s="229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</row>
    <row r="46" spans="1:253" s="24" customFormat="1" ht="17.25" customHeight="1" x14ac:dyDescent="0.3">
      <c r="A46" s="261"/>
      <c r="B46" s="262" t="s">
        <v>31</v>
      </c>
      <c r="C46" s="263" t="s">
        <v>17</v>
      </c>
      <c r="D46" s="264">
        <v>3.3000000000000002E-2</v>
      </c>
      <c r="E46" s="165">
        <f>ROUND(E45*D46,2)</f>
        <v>3.47</v>
      </c>
      <c r="F46" s="348"/>
      <c r="G46" s="348"/>
      <c r="H46" s="348"/>
      <c r="I46" s="348"/>
      <c r="J46" s="348"/>
      <c r="K46" s="348"/>
      <c r="L46" s="348"/>
      <c r="M46" s="22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  <row r="47" spans="1:253" s="24" customFormat="1" ht="17.25" customHeight="1" x14ac:dyDescent="0.3">
      <c r="A47" s="261"/>
      <c r="B47" s="262" t="s">
        <v>28</v>
      </c>
      <c r="C47" s="263" t="s">
        <v>22</v>
      </c>
      <c r="D47" s="265">
        <v>4.2000000000000002E-4</v>
      </c>
      <c r="E47" s="165">
        <f>ROUND(E45*D47,2)</f>
        <v>0.04</v>
      </c>
      <c r="F47" s="348"/>
      <c r="G47" s="348"/>
      <c r="H47" s="348"/>
      <c r="I47" s="348"/>
      <c r="J47" s="348"/>
      <c r="K47" s="348"/>
      <c r="L47" s="348"/>
      <c r="M47" s="229"/>
      <c r="N47" s="20"/>
      <c r="O47" s="25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</row>
    <row r="48" spans="1:253" s="24" customFormat="1" ht="17.25" customHeight="1" x14ac:dyDescent="0.3">
      <c r="A48" s="261"/>
      <c r="B48" s="262" t="s">
        <v>32</v>
      </c>
      <c r="C48" s="263" t="s">
        <v>22</v>
      </c>
      <c r="D48" s="265">
        <v>2.5799999999999998E-3</v>
      </c>
      <c r="E48" s="165">
        <f>ROUND(E45*D48,2)</f>
        <v>0.27</v>
      </c>
      <c r="F48" s="348"/>
      <c r="G48" s="348"/>
      <c r="H48" s="348"/>
      <c r="I48" s="348"/>
      <c r="J48" s="346"/>
      <c r="K48" s="348"/>
      <c r="L48" s="348"/>
      <c r="M48" s="22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</row>
    <row r="49" spans="1:253" s="24" customFormat="1" ht="17.25" customHeight="1" x14ac:dyDescent="0.3">
      <c r="A49" s="261"/>
      <c r="B49" s="262" t="s">
        <v>56</v>
      </c>
      <c r="C49" s="263" t="s">
        <v>22</v>
      </c>
      <c r="D49" s="266">
        <v>1.12E-2</v>
      </c>
      <c r="E49" s="165">
        <f>ROUND(E45*D49,2)</f>
        <v>1.18</v>
      </c>
      <c r="F49" s="348"/>
      <c r="G49" s="348"/>
      <c r="H49" s="352"/>
      <c r="I49" s="348"/>
      <c r="J49" s="348"/>
      <c r="K49" s="348"/>
      <c r="L49" s="348"/>
      <c r="M49" s="22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s="24" customFormat="1" ht="17.25" customHeight="1" x14ac:dyDescent="0.3">
      <c r="A50" s="261"/>
      <c r="B50" s="267" t="s">
        <v>44</v>
      </c>
      <c r="C50" s="263" t="s">
        <v>22</v>
      </c>
      <c r="D50" s="266">
        <v>2.4799999999999999E-2</v>
      </c>
      <c r="E50" s="165">
        <f>ROUND(E45*D50,2)</f>
        <v>2.6</v>
      </c>
      <c r="F50" s="348"/>
      <c r="G50" s="348"/>
      <c r="H50" s="348"/>
      <c r="I50" s="348"/>
      <c r="J50" s="348"/>
      <c r="K50" s="348"/>
      <c r="L50" s="348"/>
      <c r="M50" s="22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pans="1:253" s="24" customFormat="1" ht="17.25" customHeight="1" x14ac:dyDescent="0.3">
      <c r="A51" s="261"/>
      <c r="B51" s="262" t="s">
        <v>35</v>
      </c>
      <c r="C51" s="263" t="s">
        <v>22</v>
      </c>
      <c r="D51" s="265">
        <v>4.1399999999999996E-3</v>
      </c>
      <c r="E51" s="165">
        <f>ROUND(E45*D51,2)</f>
        <v>0.43</v>
      </c>
      <c r="F51" s="348"/>
      <c r="G51" s="348"/>
      <c r="H51" s="348"/>
      <c r="I51" s="348"/>
      <c r="J51" s="348"/>
      <c r="K51" s="348"/>
      <c r="L51" s="348"/>
      <c r="M51" s="22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pans="1:253" s="24" customFormat="1" ht="17.25" customHeight="1" x14ac:dyDescent="0.3">
      <c r="A52" s="261"/>
      <c r="B52" s="268" t="s">
        <v>57</v>
      </c>
      <c r="C52" s="263" t="s">
        <v>22</v>
      </c>
      <c r="D52" s="265">
        <v>5.2999999999999998E-4</v>
      </c>
      <c r="E52" s="165">
        <f>ROUND(E45*D52,2)</f>
        <v>0.06</v>
      </c>
      <c r="F52" s="348"/>
      <c r="G52" s="348"/>
      <c r="H52" s="348"/>
      <c r="I52" s="348"/>
      <c r="J52" s="346"/>
      <c r="K52" s="348"/>
      <c r="L52" s="348"/>
      <c r="M52" s="22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1:253" s="24" customFormat="1" ht="17.25" customHeight="1" x14ac:dyDescent="0.3">
      <c r="A53" s="261"/>
      <c r="B53" s="262" t="s">
        <v>138</v>
      </c>
      <c r="C53" s="269" t="s">
        <v>144</v>
      </c>
      <c r="D53" s="266">
        <v>1.26</v>
      </c>
      <c r="E53" s="165">
        <f>E45*0.06*D53</f>
        <v>7.9379999999999997</v>
      </c>
      <c r="F53" s="348"/>
      <c r="G53" s="348"/>
      <c r="H53" s="348"/>
      <c r="I53" s="348"/>
      <c r="J53" s="348"/>
      <c r="K53" s="348"/>
      <c r="L53" s="348"/>
      <c r="M53" s="2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</row>
    <row r="54" spans="1:253" s="24" customFormat="1" ht="17.25" customHeight="1" x14ac:dyDescent="0.3">
      <c r="A54" s="261"/>
      <c r="B54" s="262" t="s">
        <v>37</v>
      </c>
      <c r="C54" s="269" t="s">
        <v>144</v>
      </c>
      <c r="D54" s="263">
        <v>0.03</v>
      </c>
      <c r="E54" s="165">
        <f>ROUND(E45*D54,2)</f>
        <v>3.15</v>
      </c>
      <c r="F54" s="348"/>
      <c r="G54" s="348"/>
      <c r="H54" s="348"/>
      <c r="I54" s="348"/>
      <c r="J54" s="348"/>
      <c r="K54" s="348"/>
      <c r="L54" s="348"/>
      <c r="M54" s="2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</row>
    <row r="55" spans="1:253" s="3" customFormat="1" ht="17.25" customHeight="1" x14ac:dyDescent="0.25">
      <c r="A55" s="145"/>
      <c r="B55" s="245" t="s">
        <v>53</v>
      </c>
      <c r="C55" s="234" t="s">
        <v>20</v>
      </c>
      <c r="D55" s="246"/>
      <c r="E55" s="246">
        <f>E53*1.6</f>
        <v>12.700800000000001</v>
      </c>
      <c r="F55" s="348"/>
      <c r="G55" s="348"/>
      <c r="H55" s="348"/>
      <c r="I55" s="348"/>
      <c r="J55" s="348"/>
      <c r="K55" s="348"/>
      <c r="L55" s="348"/>
      <c r="M55" s="229"/>
    </row>
    <row r="56" spans="1:253" s="3" customFormat="1" ht="25.5" x14ac:dyDescent="0.25">
      <c r="A56" s="311">
        <v>3</v>
      </c>
      <c r="B56" s="270" t="s">
        <v>79</v>
      </c>
      <c r="C56" s="271" t="s">
        <v>40</v>
      </c>
      <c r="D56" s="271"/>
      <c r="E56" s="161">
        <v>105</v>
      </c>
      <c r="F56" s="355"/>
      <c r="G56" s="355"/>
      <c r="H56" s="355"/>
      <c r="I56" s="355"/>
      <c r="J56" s="355"/>
      <c r="K56" s="355"/>
      <c r="L56" s="355"/>
      <c r="M56" s="229"/>
    </row>
    <row r="57" spans="1:253" s="9" customFormat="1" ht="16.5" customHeight="1" x14ac:dyDescent="0.25">
      <c r="A57" s="272"/>
      <c r="B57" s="250" t="s">
        <v>31</v>
      </c>
      <c r="C57" s="272" t="s">
        <v>16</v>
      </c>
      <c r="D57" s="273">
        <v>4.2900000000000001E-2</v>
      </c>
      <c r="E57" s="166">
        <f>E56*D57</f>
        <v>4.5045000000000002</v>
      </c>
      <c r="F57" s="348"/>
      <c r="G57" s="348"/>
      <c r="H57" s="348"/>
      <c r="I57" s="348"/>
      <c r="J57" s="348"/>
      <c r="K57" s="348"/>
      <c r="L57" s="348"/>
      <c r="M57" s="229"/>
    </row>
    <row r="58" spans="1:253" s="9" customFormat="1" ht="16.5" customHeight="1" x14ac:dyDescent="0.25">
      <c r="A58" s="272"/>
      <c r="B58" s="250" t="s">
        <v>80</v>
      </c>
      <c r="C58" s="272" t="s">
        <v>16</v>
      </c>
      <c r="D58" s="273">
        <v>2.6900000000000001E-3</v>
      </c>
      <c r="E58" s="166">
        <f>D58*E56</f>
        <v>0.28245000000000003</v>
      </c>
      <c r="F58" s="348"/>
      <c r="G58" s="348"/>
      <c r="H58" s="348"/>
      <c r="I58" s="348"/>
      <c r="J58" s="346"/>
      <c r="K58" s="348"/>
      <c r="L58" s="348"/>
      <c r="M58" s="229"/>
    </row>
    <row r="59" spans="1:253" s="2" customFormat="1" ht="16.5" customHeight="1" x14ac:dyDescent="0.25">
      <c r="A59" s="272"/>
      <c r="B59" s="267" t="s">
        <v>98</v>
      </c>
      <c r="C59" s="274" t="s">
        <v>43</v>
      </c>
      <c r="D59" s="273">
        <v>4.0999999999999999E-4</v>
      </c>
      <c r="E59" s="166">
        <f>D59*E55</f>
        <v>5.2073280000000007E-3</v>
      </c>
      <c r="F59" s="348"/>
      <c r="G59" s="348"/>
      <c r="H59" s="348"/>
      <c r="I59" s="348"/>
      <c r="J59" s="348"/>
      <c r="K59" s="348"/>
      <c r="L59" s="348"/>
      <c r="M59" s="229"/>
    </row>
    <row r="60" spans="1:253" s="2" customFormat="1" ht="16.5" customHeight="1" x14ac:dyDescent="0.25">
      <c r="A60" s="272"/>
      <c r="B60" s="267" t="s">
        <v>41</v>
      </c>
      <c r="C60" s="274" t="s">
        <v>43</v>
      </c>
      <c r="D60" s="273">
        <v>7.6E-3</v>
      </c>
      <c r="E60" s="166">
        <f>D60*E56</f>
        <v>0.79800000000000004</v>
      </c>
      <c r="F60" s="348"/>
      <c r="G60" s="348"/>
      <c r="H60" s="352"/>
      <c r="I60" s="348"/>
      <c r="J60" s="348"/>
      <c r="K60" s="348"/>
      <c r="L60" s="348"/>
      <c r="M60" s="229"/>
    </row>
    <row r="61" spans="1:253" s="2" customFormat="1" ht="16.5" customHeight="1" x14ac:dyDescent="0.25">
      <c r="A61" s="272"/>
      <c r="B61" s="267" t="s">
        <v>44</v>
      </c>
      <c r="C61" s="274" t="s">
        <v>43</v>
      </c>
      <c r="D61" s="273">
        <v>7.4000000000000003E-3</v>
      </c>
      <c r="E61" s="166">
        <f>D61*E56</f>
        <v>0.77700000000000002</v>
      </c>
      <c r="F61" s="348"/>
      <c r="G61" s="348"/>
      <c r="H61" s="348"/>
      <c r="I61" s="348"/>
      <c r="J61" s="348"/>
      <c r="K61" s="348"/>
      <c r="L61" s="348"/>
      <c r="M61" s="229"/>
    </row>
    <row r="62" spans="1:253" s="2" customFormat="1" ht="16.5" customHeight="1" x14ac:dyDescent="0.25">
      <c r="A62" s="272"/>
      <c r="B62" s="267" t="s">
        <v>81</v>
      </c>
      <c r="C62" s="274" t="s">
        <v>43</v>
      </c>
      <c r="D62" s="275">
        <v>1.48E-3</v>
      </c>
      <c r="E62" s="166">
        <f>D62*E56</f>
        <v>0.15540000000000001</v>
      </c>
      <c r="F62" s="348"/>
      <c r="G62" s="348"/>
      <c r="H62" s="348"/>
      <c r="I62" s="348"/>
      <c r="J62" s="348"/>
      <c r="K62" s="348"/>
      <c r="L62" s="348"/>
      <c r="M62" s="229"/>
    </row>
    <row r="63" spans="1:253" s="2" customFormat="1" ht="16.5" customHeight="1" x14ac:dyDescent="0.25">
      <c r="A63" s="272"/>
      <c r="B63" s="250" t="s">
        <v>82</v>
      </c>
      <c r="C63" s="272" t="s">
        <v>21</v>
      </c>
      <c r="D63" s="276">
        <v>1.1000000000000001</v>
      </c>
      <c r="E63" s="166">
        <f>E56*0.1*D63</f>
        <v>11.55</v>
      </c>
      <c r="F63" s="348"/>
      <c r="G63" s="348"/>
      <c r="H63" s="348"/>
      <c r="I63" s="348"/>
      <c r="J63" s="348"/>
      <c r="K63" s="348"/>
      <c r="L63" s="348"/>
      <c r="M63" s="229"/>
    </row>
    <row r="64" spans="1:253" s="2" customFormat="1" ht="16.5" customHeight="1" x14ac:dyDescent="0.25">
      <c r="A64" s="272"/>
      <c r="B64" s="250" t="s">
        <v>97</v>
      </c>
      <c r="C64" s="272" t="s">
        <v>20</v>
      </c>
      <c r="D64" s="273">
        <v>4.0320000000000002E-2</v>
      </c>
      <c r="E64" s="166">
        <f>D64*E56</f>
        <v>4.2336</v>
      </c>
      <c r="F64" s="348"/>
      <c r="G64" s="348"/>
      <c r="H64" s="348"/>
      <c r="I64" s="348"/>
      <c r="J64" s="348"/>
      <c r="K64" s="348"/>
      <c r="L64" s="348"/>
      <c r="M64" s="229"/>
    </row>
    <row r="65" spans="1:13" s="2" customFormat="1" ht="16.5" customHeight="1" x14ac:dyDescent="0.25">
      <c r="A65" s="272"/>
      <c r="B65" s="250" t="s">
        <v>37</v>
      </c>
      <c r="C65" s="272" t="s">
        <v>21</v>
      </c>
      <c r="D65" s="273">
        <v>1.0999999999999999E-2</v>
      </c>
      <c r="E65" s="166">
        <f>D65*E56</f>
        <v>1.155</v>
      </c>
      <c r="F65" s="348"/>
      <c r="G65" s="348"/>
      <c r="H65" s="348"/>
      <c r="I65" s="348"/>
      <c r="J65" s="348"/>
      <c r="K65" s="348"/>
      <c r="L65" s="348"/>
      <c r="M65" s="229"/>
    </row>
    <row r="66" spans="1:13" s="3" customFormat="1" ht="16.5" customHeight="1" x14ac:dyDescent="0.25">
      <c r="A66" s="145"/>
      <c r="B66" s="245" t="s">
        <v>99</v>
      </c>
      <c r="C66" s="234" t="s">
        <v>20</v>
      </c>
      <c r="D66" s="246"/>
      <c r="E66" s="246">
        <f>E63*1.6</f>
        <v>18.48</v>
      </c>
      <c r="F66" s="348"/>
      <c r="G66" s="348"/>
      <c r="H66" s="348"/>
      <c r="I66" s="348"/>
      <c r="J66" s="348"/>
      <c r="K66" s="348"/>
      <c r="L66" s="348"/>
      <c r="M66" s="229"/>
    </row>
    <row r="67" spans="1:13" s="19" customFormat="1" ht="16.5" customHeight="1" x14ac:dyDescent="0.25">
      <c r="A67" s="272"/>
      <c r="B67" s="277" t="s">
        <v>115</v>
      </c>
      <c r="C67" s="278" t="s">
        <v>51</v>
      </c>
      <c r="D67" s="242"/>
      <c r="E67" s="252">
        <f>E64</f>
        <v>4.2336</v>
      </c>
      <c r="F67" s="348"/>
      <c r="G67" s="348"/>
      <c r="H67" s="348"/>
      <c r="I67" s="348"/>
      <c r="J67" s="348"/>
      <c r="K67" s="348"/>
      <c r="L67" s="348"/>
      <c r="M67" s="229"/>
    </row>
    <row r="68" spans="1:13" s="3" customFormat="1" ht="25.5" x14ac:dyDescent="0.25">
      <c r="A68" s="311">
        <v>4</v>
      </c>
      <c r="B68" s="312" t="s">
        <v>154</v>
      </c>
      <c r="C68" s="311" t="s">
        <v>21</v>
      </c>
      <c r="D68" s="161"/>
      <c r="E68" s="279">
        <v>9</v>
      </c>
      <c r="F68" s="355"/>
      <c r="G68" s="355"/>
      <c r="H68" s="355"/>
      <c r="I68" s="355"/>
      <c r="J68" s="355"/>
      <c r="K68" s="355"/>
      <c r="L68" s="355"/>
      <c r="M68" s="229"/>
    </row>
    <row r="69" spans="1:13" s="9" customFormat="1" ht="17.25" customHeight="1" x14ac:dyDescent="0.25">
      <c r="A69" s="272"/>
      <c r="B69" s="250" t="s">
        <v>31</v>
      </c>
      <c r="C69" s="272" t="s">
        <v>16</v>
      </c>
      <c r="D69" s="273">
        <v>8.5399999999999991</v>
      </c>
      <c r="E69" s="166">
        <f>E68*D69</f>
        <v>76.859999999999985</v>
      </c>
      <c r="F69" s="348"/>
      <c r="G69" s="348"/>
      <c r="H69" s="348"/>
      <c r="I69" s="348"/>
      <c r="J69" s="348"/>
      <c r="K69" s="348"/>
      <c r="L69" s="348"/>
      <c r="M69" s="229"/>
    </row>
    <row r="70" spans="1:13" s="2" customFormat="1" ht="17.25" customHeight="1" x14ac:dyDescent="0.25">
      <c r="A70" s="272"/>
      <c r="B70" s="250" t="s">
        <v>18</v>
      </c>
      <c r="C70" s="272" t="s">
        <v>29</v>
      </c>
      <c r="D70" s="273">
        <v>1.06</v>
      </c>
      <c r="E70" s="166">
        <f>D70*E68</f>
        <v>9.5400000000000009</v>
      </c>
      <c r="F70" s="348"/>
      <c r="G70" s="348"/>
      <c r="H70" s="348"/>
      <c r="I70" s="348"/>
      <c r="J70" s="348"/>
      <c r="K70" s="348"/>
      <c r="L70" s="348"/>
      <c r="M70" s="229"/>
    </row>
    <row r="71" spans="1:13" s="10" customFormat="1" ht="17.25" customHeight="1" x14ac:dyDescent="0.25">
      <c r="A71" s="280"/>
      <c r="B71" s="281" t="s">
        <v>155</v>
      </c>
      <c r="C71" s="282" t="s">
        <v>88</v>
      </c>
      <c r="D71" s="276">
        <v>1.0149999999999999</v>
      </c>
      <c r="E71" s="166">
        <f>D71*E68</f>
        <v>9.1349999999999998</v>
      </c>
      <c r="F71" s="348"/>
      <c r="G71" s="348"/>
      <c r="H71" s="348"/>
      <c r="I71" s="348"/>
      <c r="J71" s="348"/>
      <c r="K71" s="348"/>
      <c r="L71" s="348"/>
      <c r="M71" s="229"/>
    </row>
    <row r="72" spans="1:13" s="10" customFormat="1" ht="17.25" customHeight="1" x14ac:dyDescent="0.25">
      <c r="A72" s="280"/>
      <c r="B72" s="272" t="s">
        <v>86</v>
      </c>
      <c r="C72" s="272" t="s">
        <v>89</v>
      </c>
      <c r="D72" s="273"/>
      <c r="E72" s="166">
        <v>5767.85</v>
      </c>
      <c r="F72" s="348"/>
      <c r="G72" s="348"/>
      <c r="H72" s="348"/>
      <c r="I72" s="348"/>
      <c r="J72" s="348"/>
      <c r="K72" s="348"/>
      <c r="L72" s="348"/>
      <c r="M72" s="229"/>
    </row>
    <row r="73" spans="1:13" s="10" customFormat="1" ht="17.25" customHeight="1" x14ac:dyDescent="0.25">
      <c r="A73" s="280"/>
      <c r="B73" s="272" t="s">
        <v>87</v>
      </c>
      <c r="C73" s="272" t="s">
        <v>89</v>
      </c>
      <c r="D73" s="273"/>
      <c r="E73" s="166">
        <v>284.83</v>
      </c>
      <c r="F73" s="348"/>
      <c r="G73" s="348"/>
      <c r="H73" s="348"/>
      <c r="I73" s="348"/>
      <c r="J73" s="348"/>
      <c r="K73" s="348"/>
      <c r="L73" s="348"/>
      <c r="M73" s="229"/>
    </row>
    <row r="74" spans="1:13" s="10" customFormat="1" ht="17.25" customHeight="1" x14ac:dyDescent="0.25">
      <c r="A74" s="280"/>
      <c r="B74" s="272" t="s">
        <v>84</v>
      </c>
      <c r="C74" s="272" t="s">
        <v>40</v>
      </c>
      <c r="D74" s="273">
        <v>1.4</v>
      </c>
      <c r="E74" s="166">
        <f>D74*E68</f>
        <v>12.6</v>
      </c>
      <c r="F74" s="348"/>
      <c r="G74" s="348"/>
      <c r="H74" s="348"/>
      <c r="I74" s="348"/>
      <c r="J74" s="348"/>
      <c r="K74" s="348"/>
      <c r="L74" s="348"/>
      <c r="M74" s="229"/>
    </row>
    <row r="75" spans="1:13" s="10" customFormat="1" ht="17.25" customHeight="1" x14ac:dyDescent="0.25">
      <c r="A75" s="280"/>
      <c r="B75" s="272" t="s">
        <v>96</v>
      </c>
      <c r="C75" s="272" t="s">
        <v>21</v>
      </c>
      <c r="D75" s="273">
        <f>1.45*0.01</f>
        <v>1.4499999999999999E-2</v>
      </c>
      <c r="E75" s="166">
        <f>D75*E68</f>
        <v>0.1305</v>
      </c>
      <c r="F75" s="348"/>
      <c r="G75" s="348"/>
      <c r="H75" s="348"/>
      <c r="I75" s="348"/>
      <c r="J75" s="348"/>
      <c r="K75" s="348"/>
      <c r="L75" s="348"/>
      <c r="M75" s="229"/>
    </row>
    <row r="76" spans="1:13" s="10" customFormat="1" ht="17.25" customHeight="1" x14ac:dyDescent="0.25">
      <c r="A76" s="280"/>
      <c r="B76" s="272" t="s">
        <v>85</v>
      </c>
      <c r="C76" s="272" t="s">
        <v>89</v>
      </c>
      <c r="D76" s="273">
        <v>2.5</v>
      </c>
      <c r="E76" s="166">
        <f>D76*E68</f>
        <v>22.5</v>
      </c>
      <c r="F76" s="348"/>
      <c r="G76" s="348"/>
      <c r="H76" s="348"/>
      <c r="I76" s="348"/>
      <c r="J76" s="348"/>
      <c r="K76" s="348"/>
      <c r="L76" s="348"/>
      <c r="M76" s="229"/>
    </row>
    <row r="77" spans="1:13" s="10" customFormat="1" ht="17.25" customHeight="1" x14ac:dyDescent="0.25">
      <c r="A77" s="280"/>
      <c r="B77" s="250" t="s">
        <v>83</v>
      </c>
      <c r="C77" s="282" t="s">
        <v>90</v>
      </c>
      <c r="D77" s="273">
        <v>0.43</v>
      </c>
      <c r="E77" s="166">
        <f>D77*E68</f>
        <v>3.87</v>
      </c>
      <c r="F77" s="348"/>
      <c r="G77" s="348"/>
      <c r="H77" s="348"/>
      <c r="I77" s="348"/>
      <c r="J77" s="348"/>
      <c r="K77" s="348"/>
      <c r="L77" s="348"/>
      <c r="M77" s="229"/>
    </row>
    <row r="78" spans="1:13" s="3" customFormat="1" ht="17.25" customHeight="1" x14ac:dyDescent="0.25">
      <c r="A78" s="145"/>
      <c r="B78" s="245" t="s">
        <v>100</v>
      </c>
      <c r="C78" s="234" t="s">
        <v>20</v>
      </c>
      <c r="D78" s="246"/>
      <c r="E78" s="246">
        <f>E71*2.4</f>
        <v>21.923999999999999</v>
      </c>
      <c r="F78" s="348"/>
      <c r="G78" s="348"/>
      <c r="H78" s="348"/>
      <c r="I78" s="348"/>
      <c r="J78" s="348"/>
      <c r="K78" s="348"/>
      <c r="L78" s="348"/>
      <c r="M78" s="229"/>
    </row>
    <row r="79" spans="1:13" s="19" customFormat="1" ht="17.25" customHeight="1" x14ac:dyDescent="0.25">
      <c r="A79" s="272"/>
      <c r="B79" s="277" t="s">
        <v>70</v>
      </c>
      <c r="C79" s="278" t="s">
        <v>51</v>
      </c>
      <c r="D79" s="242"/>
      <c r="E79" s="252">
        <f>(E72+E73)/1000</f>
        <v>6.0526800000000005</v>
      </c>
      <c r="F79" s="348"/>
      <c r="G79" s="348"/>
      <c r="H79" s="348"/>
      <c r="I79" s="348"/>
      <c r="J79" s="348"/>
      <c r="K79" s="348"/>
      <c r="L79" s="348"/>
      <c r="M79" s="229"/>
    </row>
    <row r="80" spans="1:13" s="112" customFormat="1" ht="18" customHeight="1" x14ac:dyDescent="0.25">
      <c r="A80" s="311">
        <v>6</v>
      </c>
      <c r="B80" s="114" t="s">
        <v>91</v>
      </c>
      <c r="C80" s="311" t="s">
        <v>40</v>
      </c>
      <c r="D80" s="283"/>
      <c r="E80" s="161">
        <v>140</v>
      </c>
      <c r="F80" s="355"/>
      <c r="G80" s="355"/>
      <c r="H80" s="355"/>
      <c r="I80" s="355"/>
      <c r="J80" s="355"/>
      <c r="K80" s="355"/>
      <c r="L80" s="355"/>
      <c r="M80" s="229"/>
    </row>
    <row r="81" spans="1:13" s="10" customFormat="1" ht="15.75" customHeight="1" x14ac:dyDescent="0.25">
      <c r="A81" s="250"/>
      <c r="B81" s="250" t="s">
        <v>23</v>
      </c>
      <c r="C81" s="250" t="s">
        <v>94</v>
      </c>
      <c r="D81" s="273">
        <f>(542+6.25)*0.001</f>
        <v>0.54825000000000002</v>
      </c>
      <c r="E81" s="284">
        <f>D81*E80</f>
        <v>76.754999999999995</v>
      </c>
      <c r="F81" s="358"/>
      <c r="G81" s="358"/>
      <c r="H81" s="348"/>
      <c r="I81" s="348"/>
      <c r="J81" s="348"/>
      <c r="K81" s="348"/>
      <c r="L81" s="348"/>
      <c r="M81" s="229"/>
    </row>
    <row r="82" spans="1:13" s="2" customFormat="1" ht="15.75" customHeight="1" x14ac:dyDescent="0.25">
      <c r="A82" s="272"/>
      <c r="B82" s="267" t="s">
        <v>44</v>
      </c>
      <c r="C82" s="274" t="s">
        <v>43</v>
      </c>
      <c r="D82" s="275">
        <f>0.59*0.001</f>
        <v>5.9000000000000003E-4</v>
      </c>
      <c r="E82" s="284">
        <f>D82*E80</f>
        <v>8.2600000000000007E-2</v>
      </c>
      <c r="F82" s="358"/>
      <c r="G82" s="358"/>
      <c r="H82" s="358"/>
      <c r="I82" s="358"/>
      <c r="J82" s="348"/>
      <c r="K82" s="348"/>
      <c r="L82" s="348"/>
      <c r="M82" s="229"/>
    </row>
    <row r="83" spans="1:13" s="113" customFormat="1" ht="15.75" customHeight="1" x14ac:dyDescent="0.25">
      <c r="A83" s="285"/>
      <c r="B83" s="272" t="s">
        <v>139</v>
      </c>
      <c r="C83" s="280" t="s">
        <v>21</v>
      </c>
      <c r="D83" s="273">
        <v>0.1535</v>
      </c>
      <c r="E83" s="284">
        <f>E80*D83</f>
        <v>21.49</v>
      </c>
      <c r="F83" s="348"/>
      <c r="G83" s="348"/>
      <c r="H83" s="348"/>
      <c r="I83" s="348"/>
      <c r="J83" s="348"/>
      <c r="K83" s="348"/>
      <c r="L83" s="348"/>
      <c r="M83" s="229"/>
    </row>
    <row r="84" spans="1:13" s="113" customFormat="1" ht="15.75" customHeight="1" x14ac:dyDescent="0.25">
      <c r="A84" s="285"/>
      <c r="B84" s="272" t="s">
        <v>92</v>
      </c>
      <c r="C84" s="280" t="s">
        <v>21</v>
      </c>
      <c r="D84" s="273">
        <f>12.8*0.001</f>
        <v>1.2800000000000001E-2</v>
      </c>
      <c r="E84" s="284">
        <f>E80*D84</f>
        <v>1.792</v>
      </c>
      <c r="F84" s="348"/>
      <c r="G84" s="348"/>
      <c r="H84" s="348"/>
      <c r="I84" s="348"/>
      <c r="J84" s="348"/>
      <c r="K84" s="348"/>
      <c r="L84" s="348"/>
      <c r="M84" s="229"/>
    </row>
    <row r="85" spans="1:13" s="113" customFormat="1" ht="15.75" customHeight="1" x14ac:dyDescent="0.25">
      <c r="A85" s="285"/>
      <c r="B85" s="272" t="s">
        <v>93</v>
      </c>
      <c r="C85" s="280" t="s">
        <v>21</v>
      </c>
      <c r="D85" s="273">
        <f>10.2*0.001</f>
        <v>1.0199999999999999E-2</v>
      </c>
      <c r="E85" s="284">
        <f>E80*D85</f>
        <v>1.4279999999999999</v>
      </c>
      <c r="F85" s="348"/>
      <c r="G85" s="348"/>
      <c r="H85" s="348"/>
      <c r="I85" s="348"/>
      <c r="J85" s="348"/>
      <c r="K85" s="348"/>
      <c r="L85" s="348"/>
      <c r="M85" s="229"/>
    </row>
    <row r="86" spans="1:13" s="113" customFormat="1" ht="15.75" customHeight="1" x14ac:dyDescent="0.25">
      <c r="A86" s="285"/>
      <c r="B86" s="272" t="s">
        <v>95</v>
      </c>
      <c r="C86" s="280" t="s">
        <v>21</v>
      </c>
      <c r="D86" s="273" t="s">
        <v>140</v>
      </c>
      <c r="E86" s="166">
        <v>1.4</v>
      </c>
      <c r="F86" s="348"/>
      <c r="G86" s="348"/>
      <c r="H86" s="348"/>
      <c r="I86" s="348"/>
      <c r="J86" s="348"/>
      <c r="K86" s="348"/>
      <c r="L86" s="348"/>
      <c r="M86" s="229"/>
    </row>
    <row r="87" spans="1:13" s="19" customFormat="1" ht="15.75" customHeight="1" x14ac:dyDescent="0.25">
      <c r="A87" s="272"/>
      <c r="B87" s="277" t="s">
        <v>101</v>
      </c>
      <c r="C87" s="278" t="s">
        <v>51</v>
      </c>
      <c r="D87" s="242"/>
      <c r="E87" s="252">
        <f>E83*2</f>
        <v>42.98</v>
      </c>
      <c r="F87" s="348"/>
      <c r="G87" s="348"/>
      <c r="H87" s="348"/>
      <c r="I87" s="348"/>
      <c r="J87" s="348"/>
      <c r="K87" s="348"/>
      <c r="L87" s="348"/>
      <c r="M87" s="229"/>
    </row>
    <row r="88" spans="1:13" s="19" customFormat="1" ht="15.75" customHeight="1" x14ac:dyDescent="0.25">
      <c r="A88" s="272"/>
      <c r="B88" s="277" t="s">
        <v>102</v>
      </c>
      <c r="C88" s="278" t="s">
        <v>51</v>
      </c>
      <c r="D88" s="242"/>
      <c r="E88" s="252">
        <f>E84*2</f>
        <v>3.5840000000000001</v>
      </c>
      <c r="F88" s="348"/>
      <c r="G88" s="348"/>
      <c r="H88" s="348"/>
      <c r="I88" s="348"/>
      <c r="J88" s="348"/>
      <c r="K88" s="348"/>
      <c r="L88" s="348"/>
      <c r="M88" s="229"/>
    </row>
    <row r="89" spans="1:13" s="3" customFormat="1" ht="18" customHeight="1" x14ac:dyDescent="0.25">
      <c r="A89" s="145"/>
      <c r="B89" s="245" t="s">
        <v>99</v>
      </c>
      <c r="C89" s="234" t="s">
        <v>20</v>
      </c>
      <c r="D89" s="246"/>
      <c r="E89" s="246">
        <f>E83*1.6</f>
        <v>34.384</v>
      </c>
      <c r="F89" s="348"/>
      <c r="G89" s="348"/>
      <c r="H89" s="348"/>
      <c r="I89" s="348"/>
      <c r="J89" s="348"/>
      <c r="K89" s="348"/>
      <c r="L89" s="348"/>
      <c r="M89" s="229"/>
    </row>
    <row r="90" spans="1:13" s="3" customFormat="1" ht="17.25" customHeight="1" x14ac:dyDescent="0.25">
      <c r="A90" s="125"/>
      <c r="B90" s="152" t="s">
        <v>38</v>
      </c>
      <c r="C90" s="140"/>
      <c r="D90" s="141"/>
      <c r="E90" s="153"/>
      <c r="F90" s="346"/>
      <c r="G90" s="349"/>
      <c r="H90" s="349"/>
      <c r="I90" s="349"/>
      <c r="J90" s="349"/>
      <c r="K90" s="349"/>
      <c r="L90" s="372"/>
      <c r="M90" s="230"/>
    </row>
    <row r="91" spans="1:13" ht="17.25" customHeight="1" x14ac:dyDescent="0.25">
      <c r="A91" s="286"/>
      <c r="B91" s="236" t="s">
        <v>7</v>
      </c>
      <c r="C91" s="287"/>
      <c r="D91" s="286"/>
      <c r="E91" s="286"/>
      <c r="F91" s="373"/>
      <c r="G91" s="350"/>
      <c r="H91" s="350"/>
      <c r="I91" s="350"/>
      <c r="J91" s="350"/>
      <c r="K91" s="350"/>
      <c r="L91" s="366"/>
      <c r="M91" s="231"/>
    </row>
    <row r="92" spans="1:13" ht="17.25" customHeight="1" x14ac:dyDescent="0.25">
      <c r="A92" s="286"/>
      <c r="B92" s="291" t="s">
        <v>157</v>
      </c>
      <c r="C92" s="292"/>
      <c r="D92" s="286"/>
      <c r="E92" s="286"/>
      <c r="F92" s="373"/>
      <c r="G92" s="368"/>
      <c r="H92" s="368"/>
      <c r="I92" s="368"/>
      <c r="J92" s="368"/>
      <c r="K92" s="368"/>
      <c r="L92" s="348"/>
      <c r="M92" s="231"/>
    </row>
    <row r="93" spans="1:13" ht="17.25" customHeight="1" x14ac:dyDescent="0.25">
      <c r="A93" s="286"/>
      <c r="B93" s="236" t="s">
        <v>46</v>
      </c>
      <c r="C93" s="287"/>
      <c r="D93" s="286"/>
      <c r="E93" s="286"/>
      <c r="F93" s="373"/>
      <c r="G93" s="368"/>
      <c r="H93" s="368"/>
      <c r="I93" s="368"/>
      <c r="J93" s="368"/>
      <c r="K93" s="368"/>
      <c r="L93" s="350"/>
      <c r="M93" s="231"/>
    </row>
    <row r="94" spans="1:13" ht="17.25" customHeight="1" x14ac:dyDescent="0.25">
      <c r="A94" s="286"/>
      <c r="B94" s="291" t="s">
        <v>158</v>
      </c>
      <c r="C94" s="292"/>
      <c r="D94" s="286"/>
      <c r="E94" s="286"/>
      <c r="F94" s="373"/>
      <c r="G94" s="368"/>
      <c r="H94" s="368"/>
      <c r="I94" s="368"/>
      <c r="J94" s="368"/>
      <c r="K94" s="368"/>
      <c r="L94" s="348"/>
      <c r="M94" s="231"/>
    </row>
    <row r="95" spans="1:13" ht="17.25" customHeight="1" x14ac:dyDescent="0.25">
      <c r="A95" s="286"/>
      <c r="B95" s="236" t="s">
        <v>47</v>
      </c>
      <c r="C95" s="287"/>
      <c r="D95" s="286"/>
      <c r="E95" s="286"/>
      <c r="F95" s="373"/>
      <c r="G95" s="368"/>
      <c r="H95" s="368"/>
      <c r="I95" s="368"/>
      <c r="J95" s="368"/>
      <c r="K95" s="368"/>
      <c r="L95" s="350"/>
      <c r="M95" s="231"/>
    </row>
    <row r="96" spans="1:13" ht="17.25" customHeight="1" x14ac:dyDescent="0.25">
      <c r="A96" s="286"/>
      <c r="B96" s="291" t="s">
        <v>151</v>
      </c>
      <c r="C96" s="292">
        <v>0.03</v>
      </c>
      <c r="D96" s="286"/>
      <c r="E96" s="286"/>
      <c r="F96" s="373"/>
      <c r="G96" s="368"/>
      <c r="H96" s="368"/>
      <c r="I96" s="368"/>
      <c r="J96" s="368"/>
      <c r="K96" s="368"/>
      <c r="L96" s="348"/>
      <c r="M96" s="231"/>
    </row>
    <row r="97" spans="1:13" ht="17.25" customHeight="1" x14ac:dyDescent="0.25">
      <c r="A97" s="286"/>
      <c r="B97" s="236" t="s">
        <v>47</v>
      </c>
      <c r="C97" s="287"/>
      <c r="D97" s="286"/>
      <c r="E97" s="286"/>
      <c r="F97" s="373"/>
      <c r="G97" s="368"/>
      <c r="H97" s="368"/>
      <c r="I97" s="368"/>
      <c r="J97" s="368"/>
      <c r="K97" s="368"/>
      <c r="L97" s="350"/>
      <c r="M97" s="231"/>
    </row>
    <row r="98" spans="1:13" ht="17.25" customHeight="1" x14ac:dyDescent="0.25">
      <c r="A98" s="286"/>
      <c r="B98" s="291" t="s">
        <v>48</v>
      </c>
      <c r="C98" s="292">
        <v>0.18</v>
      </c>
      <c r="D98" s="286"/>
      <c r="E98" s="286"/>
      <c r="F98" s="373"/>
      <c r="G98" s="368"/>
      <c r="H98" s="368"/>
      <c r="I98" s="368"/>
      <c r="J98" s="368"/>
      <c r="K98" s="368"/>
      <c r="L98" s="348"/>
      <c r="M98" s="231"/>
    </row>
    <row r="99" spans="1:13" ht="17.25" customHeight="1" x14ac:dyDescent="0.25">
      <c r="A99" s="286"/>
      <c r="B99" s="236" t="s">
        <v>47</v>
      </c>
      <c r="C99" s="287"/>
      <c r="D99" s="286"/>
      <c r="E99" s="286"/>
      <c r="F99" s="373"/>
      <c r="G99" s="368"/>
      <c r="H99" s="368"/>
      <c r="I99" s="368"/>
      <c r="J99" s="368"/>
      <c r="K99" s="368"/>
      <c r="L99" s="366"/>
      <c r="M99" s="231"/>
    </row>
    <row r="100" spans="1:13" ht="17.25" customHeight="1" x14ac:dyDescent="0.25">
      <c r="A100" s="286"/>
      <c r="B100" s="288"/>
      <c r="C100" s="287"/>
      <c r="D100" s="286"/>
      <c r="E100" s="286"/>
      <c r="F100" s="373"/>
      <c r="G100" s="368"/>
      <c r="H100" s="368"/>
      <c r="I100" s="368"/>
      <c r="J100" s="368"/>
      <c r="K100" s="368"/>
      <c r="L100" s="350"/>
    </row>
    <row r="101" spans="1:13" ht="13.5" x14ac:dyDescent="0.25">
      <c r="A101" s="197"/>
      <c r="B101" s="289"/>
      <c r="C101" s="290"/>
      <c r="D101" s="197"/>
      <c r="E101" s="200"/>
      <c r="F101" s="374"/>
      <c r="G101" s="374"/>
      <c r="H101" s="374"/>
      <c r="I101" s="374"/>
      <c r="J101" s="374"/>
      <c r="K101" s="374"/>
      <c r="L101" s="370"/>
    </row>
    <row r="102" spans="1:13" ht="13.5" x14ac:dyDescent="0.25">
      <c r="A102" s="197"/>
      <c r="B102" s="198"/>
      <c r="C102" s="198"/>
      <c r="D102" s="199"/>
      <c r="E102" s="199"/>
      <c r="F102" s="455"/>
      <c r="G102" s="455"/>
      <c r="H102" s="455"/>
      <c r="I102" s="374"/>
      <c r="J102" s="374"/>
      <c r="K102" s="374"/>
      <c r="L102" s="370"/>
    </row>
    <row r="103" spans="1:13" ht="13.5" x14ac:dyDescent="0.25">
      <c r="A103" s="12"/>
      <c r="B103" s="450"/>
      <c r="C103" s="450"/>
      <c r="D103" s="15"/>
      <c r="E103" s="15"/>
      <c r="F103" s="451"/>
      <c r="G103" s="451"/>
      <c r="H103" s="451"/>
      <c r="I103" s="341"/>
      <c r="J103" s="341"/>
      <c r="K103" s="341"/>
      <c r="L103" s="340"/>
    </row>
  </sheetData>
  <mergeCells count="12">
    <mergeCell ref="L2:L3"/>
    <mergeCell ref="F102:H102"/>
    <mergeCell ref="B103:C103"/>
    <mergeCell ref="F103:H103"/>
    <mergeCell ref="F2:G2"/>
    <mergeCell ref="A1:K1"/>
    <mergeCell ref="A2:A3"/>
    <mergeCell ref="B2:B3"/>
    <mergeCell ref="C2:C3"/>
    <mergeCell ref="D2:E2"/>
    <mergeCell ref="H2:I2"/>
    <mergeCell ref="J2:K2"/>
  </mergeCells>
  <conditionalFormatting sqref="B6:L6 B7:C7 E7:L7 N63:IM65 N60:IM61 N62:IL62 N35:IL35 M90:IL90 A38:E43 N45:IO54 N37:IJ43 N56:IM58 A14 B72:E73 A4:L5 A101:L571 A36:L37 A60:E65 A35:F35 A90:F90 A27:I27 A22:L22 A29:L29 A32:I32 A25:I25 A23:G23 A30:G30 A46:E47 A53:B54 A48:C49 A51:C52 A59:C59 A68:C71 A74:C77 A81:C82 A88:I88 A13:I13 A9:G9 A11:L11">
    <cfRule type="cellIs" dxfId="149" priority="252" stopIfTrue="1" operator="equal">
      <formula>8223.307275</formula>
    </cfRule>
  </conditionalFormatting>
  <conditionalFormatting sqref="E125:L125 E126:K129 C125:C129">
    <cfRule type="cellIs" dxfId="148" priority="251" stopIfTrue="1" operator="equal">
      <formula>8223.307275</formula>
    </cfRule>
  </conditionalFormatting>
  <conditionalFormatting sqref="E103:K106">
    <cfRule type="cellIs" dxfId="147" priority="250" stopIfTrue="1" operator="equal">
      <formula>8223.307275</formula>
    </cfRule>
  </conditionalFormatting>
  <conditionalFormatting sqref="E572:L572 E573:K576 C572:C576">
    <cfRule type="cellIs" dxfId="146" priority="249" stopIfTrue="1" operator="equal">
      <formula>8223.307275</formula>
    </cfRule>
  </conditionalFormatting>
  <conditionalFormatting sqref="E572:L572 E573:K576 C572:C576">
    <cfRule type="cellIs" dxfId="145" priority="248" stopIfTrue="1" operator="equal">
      <formula>8223.307275</formula>
    </cfRule>
  </conditionalFormatting>
  <conditionalFormatting sqref="G35:L35">
    <cfRule type="cellIs" dxfId="144" priority="241" stopIfTrue="1" operator="equal">
      <formula>8223.307275</formula>
    </cfRule>
  </conditionalFormatting>
  <conditionalFormatting sqref="G90:L90">
    <cfRule type="cellIs" dxfId="143" priority="239" stopIfTrue="1" operator="equal">
      <formula>8223.307275</formula>
    </cfRule>
  </conditionalFormatting>
  <conditionalFormatting sqref="A55 C55:I55">
    <cfRule type="cellIs" dxfId="142" priority="237" stopIfTrue="1" operator="equal">
      <formula>8223.307275</formula>
    </cfRule>
  </conditionalFormatting>
  <conditionalFormatting sqref="A44:I44">
    <cfRule type="cellIs" dxfId="141" priority="236" stopIfTrue="1" operator="equal">
      <formula>8223.307275</formula>
    </cfRule>
  </conditionalFormatting>
  <conditionalFormatting sqref="B55">
    <cfRule type="cellIs" dxfId="140" priority="235" stopIfTrue="1" operator="equal">
      <formula>8223.307275</formula>
    </cfRule>
  </conditionalFormatting>
  <conditionalFormatting sqref="A67:I67">
    <cfRule type="cellIs" dxfId="139" priority="170" stopIfTrue="1" operator="equal">
      <formula>8223.307275</formula>
    </cfRule>
  </conditionalFormatting>
  <conditionalFormatting sqref="A21:I21">
    <cfRule type="cellIs" dxfId="138" priority="135" stopIfTrue="1" operator="equal">
      <formula>8223.307275</formula>
    </cfRule>
  </conditionalFormatting>
  <conditionalFormatting sqref="B24">
    <cfRule type="cellIs" dxfId="137" priority="229" stopIfTrue="1" operator="equal">
      <formula>8223.307275</formula>
    </cfRule>
  </conditionalFormatting>
  <conditionalFormatting sqref="B33 B26">
    <cfRule type="cellIs" dxfId="136" priority="226" stopIfTrue="1" operator="equal">
      <formula>8223.307275</formula>
    </cfRule>
  </conditionalFormatting>
  <conditionalFormatting sqref="A26 A33 C26:E26 C33:E33 A31:I31 A24 C24:I24 A28:I28">
    <cfRule type="cellIs" dxfId="135" priority="227" stopIfTrue="1" operator="equal">
      <formula>8223.307275</formula>
    </cfRule>
  </conditionalFormatting>
  <conditionalFormatting sqref="A34 C34:I34">
    <cfRule type="cellIs" dxfId="134" priority="223" stopIfTrue="1" operator="equal">
      <formula>8223.307275</formula>
    </cfRule>
  </conditionalFormatting>
  <conditionalFormatting sqref="B34">
    <cfRule type="cellIs" dxfId="133" priority="222" stopIfTrue="1" operator="equal">
      <formula>8223.307275</formula>
    </cfRule>
  </conditionalFormatting>
  <conditionalFormatting sqref="I45:L45 G45">
    <cfRule type="cellIs" dxfId="132" priority="219" stopIfTrue="1" operator="equal">
      <formula>8223.307275</formula>
    </cfRule>
  </conditionalFormatting>
  <conditionalFormatting sqref="D45 F45 H45">
    <cfRule type="cellIs" dxfId="131" priority="218" stopIfTrue="1" operator="equal">
      <formula>8223.307275</formula>
    </cfRule>
  </conditionalFormatting>
  <conditionalFormatting sqref="C53:C54 C45">
    <cfRule type="cellIs" dxfId="130" priority="217" stopIfTrue="1" operator="equal">
      <formula>8223.307275</formula>
    </cfRule>
  </conditionalFormatting>
  <conditionalFormatting sqref="A45 E45 A50 C50 E48:E54">
    <cfRule type="cellIs" dxfId="129" priority="216" stopIfTrue="1" operator="equal">
      <formula>8223.307275</formula>
    </cfRule>
  </conditionalFormatting>
  <conditionalFormatting sqref="B45">
    <cfRule type="cellIs" dxfId="128" priority="215" stopIfTrue="1" operator="equal">
      <formula>8223.307275</formula>
    </cfRule>
  </conditionalFormatting>
  <conditionalFormatting sqref="D48:D54">
    <cfRule type="cellIs" dxfId="127" priority="193" stopIfTrue="1" operator="equal">
      <formula>8223.307275</formula>
    </cfRule>
  </conditionalFormatting>
  <conditionalFormatting sqref="A56:A58 C56:D56 B57:C58">
    <cfRule type="cellIs" dxfId="126" priority="192" stopIfTrue="1" operator="equal">
      <formula>8223.307275</formula>
    </cfRule>
  </conditionalFormatting>
  <conditionalFormatting sqref="E56:L56 E57:E58">
    <cfRule type="cellIs" dxfId="125" priority="191" stopIfTrue="1" operator="equal">
      <formula>8223.307275</formula>
    </cfRule>
  </conditionalFormatting>
  <conditionalFormatting sqref="D57:D58">
    <cfRule type="cellIs" dxfId="124" priority="190" stopIfTrue="1" operator="equal">
      <formula>8223.307275</formula>
    </cfRule>
  </conditionalFormatting>
  <conditionalFormatting sqref="N59:IM59">
    <cfRule type="cellIs" dxfId="123" priority="188" stopIfTrue="1" operator="equal">
      <formula>8223.307275</formula>
    </cfRule>
  </conditionalFormatting>
  <conditionalFormatting sqref="E59">
    <cfRule type="cellIs" dxfId="122" priority="186" stopIfTrue="1" operator="equal">
      <formula>8223.307275</formula>
    </cfRule>
  </conditionalFormatting>
  <conditionalFormatting sqref="D59">
    <cfRule type="cellIs" dxfId="121" priority="185" stopIfTrue="1" operator="equal">
      <formula>8223.307275</formula>
    </cfRule>
  </conditionalFormatting>
  <conditionalFormatting sqref="N68:IT77 A72:A73">
    <cfRule type="cellIs" dxfId="120" priority="183" stopIfTrue="1" operator="equal">
      <formula>8223.307275</formula>
    </cfRule>
  </conditionalFormatting>
  <conditionalFormatting sqref="D69:D71 D74:D77">
    <cfRule type="cellIs" dxfId="119" priority="180" stopIfTrue="1" operator="equal">
      <formula>8223.307275</formula>
    </cfRule>
  </conditionalFormatting>
  <conditionalFormatting sqref="L68">
    <cfRule type="cellIs" dxfId="118" priority="182" stopIfTrue="1" operator="equal">
      <formula>8223.307275</formula>
    </cfRule>
  </conditionalFormatting>
  <conditionalFormatting sqref="D68:K68 E69:E71 E74:E77">
    <cfRule type="cellIs" dxfId="117" priority="181" stopIfTrue="1" operator="equal">
      <formula>8223.307275</formula>
    </cfRule>
  </conditionalFormatting>
  <conditionalFormatting sqref="IO82 N81:IN82">
    <cfRule type="cellIs" dxfId="116" priority="179" stopIfTrue="1" operator="equal">
      <formula>8223.307275</formula>
    </cfRule>
  </conditionalFormatting>
  <conditionalFormatting sqref="D80:D86">
    <cfRule type="cellIs" dxfId="115" priority="178" stopIfTrue="1" operator="equal">
      <formula>8223.307275</formula>
    </cfRule>
  </conditionalFormatting>
  <conditionalFormatting sqref="E80:L80 E82:I82 E81:G81 E83:E86">
    <cfRule type="cellIs" dxfId="114" priority="177" stopIfTrue="1" operator="equal">
      <formula>8223.307275</formula>
    </cfRule>
  </conditionalFormatting>
  <conditionalFormatting sqref="A78 C78:E78">
    <cfRule type="cellIs" dxfId="113" priority="168" stopIfTrue="1" operator="equal">
      <formula>8223.307275</formula>
    </cfRule>
  </conditionalFormatting>
  <conditionalFormatting sqref="B50">
    <cfRule type="cellIs" dxfId="112" priority="175" stopIfTrue="1" operator="equal">
      <formula>8223.307275</formula>
    </cfRule>
  </conditionalFormatting>
  <conditionalFormatting sqref="A66 C66:E66">
    <cfRule type="cellIs" dxfId="111" priority="174" stopIfTrue="1" operator="equal">
      <formula>8223.307275</formula>
    </cfRule>
  </conditionalFormatting>
  <conditionalFormatting sqref="B66">
    <cfRule type="cellIs" dxfId="110" priority="173" stopIfTrue="1" operator="equal">
      <formula>8223.307275</formula>
    </cfRule>
  </conditionalFormatting>
  <conditionalFormatting sqref="D17">
    <cfRule type="cellIs" dxfId="109" priority="133" stopIfTrue="1" operator="equal">
      <formula>8223.307275</formula>
    </cfRule>
  </conditionalFormatting>
  <conditionalFormatting sqref="B78">
    <cfRule type="cellIs" dxfId="108" priority="167" stopIfTrue="1" operator="equal">
      <formula>8223.307275</formula>
    </cfRule>
  </conditionalFormatting>
  <conditionalFormatting sqref="A79:E79">
    <cfRule type="cellIs" dxfId="107" priority="164" stopIfTrue="1" operator="equal">
      <formula>8223.307275</formula>
    </cfRule>
  </conditionalFormatting>
  <conditionalFormatting sqref="A87:I87">
    <cfRule type="cellIs" dxfId="106" priority="162" stopIfTrue="1" operator="equal">
      <formula>8223.307275</formula>
    </cfRule>
  </conditionalFormatting>
  <conditionalFormatting sqref="A89 C89:I89">
    <cfRule type="cellIs" dxfId="105" priority="160" stopIfTrue="1" operator="equal">
      <formula>8223.307275</formula>
    </cfRule>
  </conditionalFormatting>
  <conditionalFormatting sqref="B89">
    <cfRule type="cellIs" dxfId="104" priority="159" stopIfTrue="1" operator="equal">
      <formula>8223.307275</formula>
    </cfRule>
  </conditionalFormatting>
  <conditionalFormatting sqref="G12 L12">
    <cfRule type="cellIs" dxfId="103" priority="149" stopIfTrue="1" operator="equal">
      <formula>8223.307275</formula>
    </cfRule>
  </conditionalFormatting>
  <conditionalFormatting sqref="F12">
    <cfRule type="cellIs" dxfId="102" priority="148" stopIfTrue="1" operator="equal">
      <formula>8223.307275</formula>
    </cfRule>
  </conditionalFormatting>
  <conditionalFormatting sqref="B10">
    <cfRule type="cellIs" dxfId="101" priority="146" stopIfTrue="1" operator="equal">
      <formula>8223.307275</formula>
    </cfRule>
  </conditionalFormatting>
  <conditionalFormatting sqref="B12">
    <cfRule type="cellIs" dxfId="100" priority="143" stopIfTrue="1" operator="equal">
      <formula>8223.307275</formula>
    </cfRule>
  </conditionalFormatting>
  <conditionalFormatting sqref="J67:L67">
    <cfRule type="cellIs" dxfId="99" priority="36" stopIfTrue="1" operator="equal">
      <formula>8223.307275</formula>
    </cfRule>
  </conditionalFormatting>
  <conditionalFormatting sqref="A12 H12:K12 C12:E12 A10 C10:L10 B14:I14 A8 C8:L8">
    <cfRule type="cellIs" dxfId="98" priority="144" stopIfTrue="1" operator="equal">
      <formula>8223.307275</formula>
    </cfRule>
  </conditionalFormatting>
  <conditionalFormatting sqref="B8">
    <cfRule type="cellIs" dxfId="97" priority="139" stopIfTrue="1" operator="equal">
      <formula>8223.307275</formula>
    </cfRule>
  </conditionalFormatting>
  <conditionalFormatting sqref="D15:L15 D19:L19 E17:I18 D16:G16 D20:G20">
    <cfRule type="cellIs" dxfId="96" priority="138" stopIfTrue="1" operator="equal">
      <formula>8223.307275</formula>
    </cfRule>
  </conditionalFormatting>
  <conditionalFormatting sqref="B15">
    <cfRule type="cellIs" dxfId="95" priority="137" stopIfTrue="1" operator="equal">
      <formula>8223.307275</formula>
    </cfRule>
  </conditionalFormatting>
  <conditionalFormatting sqref="H69:L69">
    <cfRule type="cellIs" dxfId="94" priority="31" stopIfTrue="1" operator="equal">
      <formula>8223.307275</formula>
    </cfRule>
  </conditionalFormatting>
  <conditionalFormatting sqref="D18">
    <cfRule type="cellIs" dxfId="93" priority="132" stopIfTrue="1" operator="equal">
      <formula>8223.307275</formula>
    </cfRule>
  </conditionalFormatting>
  <conditionalFormatting sqref="H9:L9">
    <cfRule type="cellIs" dxfId="92" priority="110" stopIfTrue="1" operator="equal">
      <formula>8223.307275</formula>
    </cfRule>
  </conditionalFormatting>
  <conditionalFormatting sqref="J13:L14">
    <cfRule type="cellIs" dxfId="91" priority="109" stopIfTrue="1" operator="equal">
      <formula>8223.307275</formula>
    </cfRule>
  </conditionalFormatting>
  <conditionalFormatting sqref="J17:L18">
    <cfRule type="cellIs" dxfId="90" priority="108" stopIfTrue="1" operator="equal">
      <formula>8223.307275</formula>
    </cfRule>
  </conditionalFormatting>
  <conditionalFormatting sqref="H16:L16">
    <cfRule type="cellIs" dxfId="89" priority="107" stopIfTrue="1" operator="equal">
      <formula>8223.307275</formula>
    </cfRule>
  </conditionalFormatting>
  <conditionalFormatting sqref="H20:L20">
    <cfRule type="cellIs" dxfId="88" priority="106" stopIfTrue="1" operator="equal">
      <formula>8223.307275</formula>
    </cfRule>
  </conditionalFormatting>
  <conditionalFormatting sqref="J21:L21">
    <cfRule type="cellIs" dxfId="87" priority="105" stopIfTrue="1" operator="equal">
      <formula>8223.307275</formula>
    </cfRule>
  </conditionalFormatting>
  <conditionalFormatting sqref="H23:L23">
    <cfRule type="cellIs" dxfId="86" priority="104" stopIfTrue="1" operator="equal">
      <formula>8223.307275</formula>
    </cfRule>
  </conditionalFormatting>
  <conditionalFormatting sqref="J24:L25">
    <cfRule type="cellIs" dxfId="85" priority="103" stopIfTrue="1" operator="equal">
      <formula>8223.307275</formula>
    </cfRule>
  </conditionalFormatting>
  <conditionalFormatting sqref="G26 L26">
    <cfRule type="cellIs" dxfId="84" priority="102" stopIfTrue="1" operator="equal">
      <formula>8223.307275</formula>
    </cfRule>
  </conditionalFormatting>
  <conditionalFormatting sqref="F26">
    <cfRule type="cellIs" dxfId="83" priority="101" stopIfTrue="1" operator="equal">
      <formula>8223.307275</formula>
    </cfRule>
  </conditionalFormatting>
  <conditionalFormatting sqref="H26:K26">
    <cfRule type="cellIs" dxfId="82" priority="100" stopIfTrue="1" operator="equal">
      <formula>8223.307275</formula>
    </cfRule>
  </conditionalFormatting>
  <conditionalFormatting sqref="J27:L28">
    <cfRule type="cellIs" dxfId="81" priority="99" stopIfTrue="1" operator="equal">
      <formula>8223.307275</formula>
    </cfRule>
  </conditionalFormatting>
  <conditionalFormatting sqref="H30:L30">
    <cfRule type="cellIs" dxfId="80" priority="98" stopIfTrue="1" operator="equal">
      <formula>8223.307275</formula>
    </cfRule>
  </conditionalFormatting>
  <conditionalFormatting sqref="J31:L32">
    <cfRule type="cellIs" dxfId="79" priority="97" stopIfTrue="1" operator="equal">
      <formula>8223.307275</formula>
    </cfRule>
  </conditionalFormatting>
  <conditionalFormatting sqref="G33 L33">
    <cfRule type="cellIs" dxfId="78" priority="96" stopIfTrue="1" operator="equal">
      <formula>8223.307275</formula>
    </cfRule>
  </conditionalFormatting>
  <conditionalFormatting sqref="F33">
    <cfRule type="cellIs" dxfId="77" priority="95" stopIfTrue="1" operator="equal">
      <formula>8223.307275</formula>
    </cfRule>
  </conditionalFormatting>
  <conditionalFormatting sqref="H33:K33">
    <cfRule type="cellIs" dxfId="76" priority="94" stopIfTrue="1" operator="equal">
      <formula>8223.307275</formula>
    </cfRule>
  </conditionalFormatting>
  <conditionalFormatting sqref="J34:L34">
    <cfRule type="cellIs" dxfId="75" priority="93" stopIfTrue="1" operator="equal">
      <formula>8223.307275</formula>
    </cfRule>
  </conditionalFormatting>
  <conditionalFormatting sqref="F39:I40 F38:G38">
    <cfRule type="cellIs" dxfId="74" priority="92" stopIfTrue="1" operator="equal">
      <formula>8223.307275</formula>
    </cfRule>
  </conditionalFormatting>
  <conditionalFormatting sqref="F42:I42">
    <cfRule type="cellIs" dxfId="73" priority="91" stopIfTrue="1" operator="equal">
      <formula>8223.307275</formula>
    </cfRule>
  </conditionalFormatting>
  <conditionalFormatting sqref="H38:L38">
    <cfRule type="cellIs" dxfId="72" priority="90" stopIfTrue="1" operator="equal">
      <formula>8223.307275</formula>
    </cfRule>
  </conditionalFormatting>
  <conditionalFormatting sqref="J39:L40">
    <cfRule type="cellIs" dxfId="71" priority="89" stopIfTrue="1" operator="equal">
      <formula>8223.307275</formula>
    </cfRule>
  </conditionalFormatting>
  <conditionalFormatting sqref="F84:I85">
    <cfRule type="cellIs" dxfId="70" priority="5" stopIfTrue="1" operator="equal">
      <formula>8223.307275</formula>
    </cfRule>
  </conditionalFormatting>
  <conditionalFormatting sqref="J84:L85">
    <cfRule type="cellIs" dxfId="69" priority="4" stopIfTrue="1" operator="equal">
      <formula>8223.307275</formula>
    </cfRule>
  </conditionalFormatting>
  <conditionalFormatting sqref="H41:I41">
    <cfRule type="cellIs" dxfId="68" priority="86" stopIfTrue="1" operator="equal">
      <formula>8223.307275</formula>
    </cfRule>
  </conditionalFormatting>
  <conditionalFormatting sqref="J42:L42">
    <cfRule type="cellIs" dxfId="67" priority="85" stopIfTrue="1" operator="equal">
      <formula>8223.307275</formula>
    </cfRule>
  </conditionalFormatting>
  <conditionalFormatting sqref="J41:L41">
    <cfRule type="cellIs" dxfId="66" priority="84" stopIfTrue="1" operator="equal">
      <formula>8223.307275</formula>
    </cfRule>
  </conditionalFormatting>
  <conditionalFormatting sqref="F41:G41">
    <cfRule type="cellIs" dxfId="65" priority="83" stopIfTrue="1" operator="equal">
      <formula>8223.307275</formula>
    </cfRule>
  </conditionalFormatting>
  <conditionalFormatting sqref="F43:I43">
    <cfRule type="cellIs" dxfId="64" priority="82" stopIfTrue="1" operator="equal">
      <formula>8223.307275</formula>
    </cfRule>
  </conditionalFormatting>
  <conditionalFormatting sqref="J43:L43">
    <cfRule type="cellIs" dxfId="63" priority="81" stopIfTrue="1" operator="equal">
      <formula>8223.307275</formula>
    </cfRule>
  </conditionalFormatting>
  <conditionalFormatting sqref="J44:L44">
    <cfRule type="cellIs" dxfId="62" priority="80" stopIfTrue="1" operator="equal">
      <formula>8223.307275</formula>
    </cfRule>
  </conditionalFormatting>
  <conditionalFormatting sqref="F52:I52">
    <cfRule type="cellIs" dxfId="61" priority="79" stopIfTrue="1" operator="equal">
      <formula>8223.307275</formula>
    </cfRule>
  </conditionalFormatting>
  <conditionalFormatting sqref="F47:I48 F46:G46">
    <cfRule type="cellIs" dxfId="60" priority="78" stopIfTrue="1" operator="equal">
      <formula>8223.307275</formula>
    </cfRule>
  </conditionalFormatting>
  <conditionalFormatting sqref="H50:I50">
    <cfRule type="cellIs" dxfId="59" priority="77" stopIfTrue="1" operator="equal">
      <formula>8223.307275</formula>
    </cfRule>
  </conditionalFormatting>
  <conditionalFormatting sqref="H46:L46">
    <cfRule type="cellIs" dxfId="58" priority="76" stopIfTrue="1" operator="equal">
      <formula>8223.307275</formula>
    </cfRule>
  </conditionalFormatting>
  <conditionalFormatting sqref="J47:L48">
    <cfRule type="cellIs" dxfId="57" priority="75" stopIfTrue="1" operator="equal">
      <formula>8223.307275</formula>
    </cfRule>
  </conditionalFormatting>
  <conditionalFormatting sqref="H49:I49">
    <cfRule type="cellIs" dxfId="56" priority="74" stopIfTrue="1" operator="equal">
      <formula>8223.307275</formula>
    </cfRule>
  </conditionalFormatting>
  <conditionalFormatting sqref="F71:I71">
    <cfRule type="cellIs" dxfId="55" priority="13" stopIfTrue="1" operator="equal">
      <formula>8223.307275</formula>
    </cfRule>
  </conditionalFormatting>
  <conditionalFormatting sqref="J49:L49">
    <cfRule type="cellIs" dxfId="54" priority="72" stopIfTrue="1" operator="equal">
      <formula>8223.307275</formula>
    </cfRule>
  </conditionalFormatting>
  <conditionalFormatting sqref="F49:G49">
    <cfRule type="cellIs" dxfId="53" priority="71" stopIfTrue="1" operator="equal">
      <formula>8223.307275</formula>
    </cfRule>
  </conditionalFormatting>
  <conditionalFormatting sqref="H51:I51">
    <cfRule type="cellIs" dxfId="52" priority="70" stopIfTrue="1" operator="equal">
      <formula>8223.307275</formula>
    </cfRule>
  </conditionalFormatting>
  <conditionalFormatting sqref="J82:L82">
    <cfRule type="cellIs" dxfId="51" priority="8" stopIfTrue="1" operator="equal">
      <formula>8223.307275</formula>
    </cfRule>
  </conditionalFormatting>
  <conditionalFormatting sqref="J52:L52">
    <cfRule type="cellIs" dxfId="50" priority="68" stopIfTrue="1" operator="equal">
      <formula>8223.307275</formula>
    </cfRule>
  </conditionalFormatting>
  <conditionalFormatting sqref="F53:I53">
    <cfRule type="cellIs" dxfId="49" priority="67" stopIfTrue="1" operator="equal">
      <formula>8223.307275</formula>
    </cfRule>
  </conditionalFormatting>
  <conditionalFormatting sqref="J53:L53">
    <cfRule type="cellIs" dxfId="48" priority="66" stopIfTrue="1" operator="equal">
      <formula>8223.307275</formula>
    </cfRule>
  </conditionalFormatting>
  <conditionalFormatting sqref="F54:I54">
    <cfRule type="cellIs" dxfId="47" priority="65" stopIfTrue="1" operator="equal">
      <formula>8223.307275</formula>
    </cfRule>
  </conditionalFormatting>
  <conditionalFormatting sqref="J54:L54">
    <cfRule type="cellIs" dxfId="46" priority="64" stopIfTrue="1" operator="equal">
      <formula>8223.307275</formula>
    </cfRule>
  </conditionalFormatting>
  <conditionalFormatting sqref="J55:L55">
    <cfRule type="cellIs" dxfId="45" priority="63" stopIfTrue="1" operator="equal">
      <formula>8223.307275</formula>
    </cfRule>
  </conditionalFormatting>
  <conditionalFormatting sqref="F51:G51">
    <cfRule type="cellIs" dxfId="44" priority="62" stopIfTrue="1" operator="equal">
      <formula>8223.307275</formula>
    </cfRule>
  </conditionalFormatting>
  <conditionalFormatting sqref="J51:L51">
    <cfRule type="cellIs" dxfId="43" priority="61" stopIfTrue="1" operator="equal">
      <formula>8223.307275</formula>
    </cfRule>
  </conditionalFormatting>
  <conditionalFormatting sqref="J50:L50">
    <cfRule type="cellIs" dxfId="42" priority="60" stopIfTrue="1" operator="equal">
      <formula>8223.307275</formula>
    </cfRule>
  </conditionalFormatting>
  <conditionalFormatting sqref="F50:G50">
    <cfRule type="cellIs" dxfId="41" priority="59" stopIfTrue="1" operator="equal">
      <formula>8223.307275</formula>
    </cfRule>
  </conditionalFormatting>
  <conditionalFormatting sqref="F66:I66">
    <cfRule type="cellIs" dxfId="40" priority="58" stopIfTrue="1" operator="equal">
      <formula>8223.307275</formula>
    </cfRule>
  </conditionalFormatting>
  <conditionalFormatting sqref="F58:I59 F57:G57">
    <cfRule type="cellIs" dxfId="39" priority="56" stopIfTrue="1" operator="equal">
      <formula>8223.307275</formula>
    </cfRule>
  </conditionalFormatting>
  <conditionalFormatting sqref="H61:I61">
    <cfRule type="cellIs" dxfId="38" priority="55" stopIfTrue="1" operator="equal">
      <formula>8223.307275</formula>
    </cfRule>
  </conditionalFormatting>
  <conditionalFormatting sqref="H57:L57">
    <cfRule type="cellIs" dxfId="37" priority="54" stopIfTrue="1" operator="equal">
      <formula>8223.307275</formula>
    </cfRule>
  </conditionalFormatting>
  <conditionalFormatting sqref="J58:L59">
    <cfRule type="cellIs" dxfId="36" priority="53" stopIfTrue="1" operator="equal">
      <formula>8223.307275</formula>
    </cfRule>
  </conditionalFormatting>
  <conditionalFormatting sqref="H60:I60">
    <cfRule type="cellIs" dxfId="35" priority="52" stopIfTrue="1" operator="equal">
      <formula>8223.307275</formula>
    </cfRule>
  </conditionalFormatting>
  <conditionalFormatting sqref="J60:L60">
    <cfRule type="cellIs" dxfId="34" priority="51" stopIfTrue="1" operator="equal">
      <formula>8223.307275</formula>
    </cfRule>
  </conditionalFormatting>
  <conditionalFormatting sqref="F60:G60">
    <cfRule type="cellIs" dxfId="33" priority="50" stopIfTrue="1" operator="equal">
      <formula>8223.307275</formula>
    </cfRule>
  </conditionalFormatting>
  <conditionalFormatting sqref="H62:I62">
    <cfRule type="cellIs" dxfId="32" priority="49" stopIfTrue="1" operator="equal">
      <formula>8223.307275</formula>
    </cfRule>
  </conditionalFormatting>
  <conditionalFormatting sqref="J72:L74">
    <cfRule type="cellIs" dxfId="31" priority="10" stopIfTrue="1" operator="equal">
      <formula>8223.307275</formula>
    </cfRule>
  </conditionalFormatting>
  <conditionalFormatting sqref="F64:I64">
    <cfRule type="cellIs" dxfId="30" priority="47" stopIfTrue="1" operator="equal">
      <formula>8223.307275</formula>
    </cfRule>
  </conditionalFormatting>
  <conditionalFormatting sqref="J64:L64">
    <cfRule type="cellIs" dxfId="29" priority="46" stopIfTrue="1" operator="equal">
      <formula>8223.307275</formula>
    </cfRule>
  </conditionalFormatting>
  <conditionalFormatting sqref="F65:I65">
    <cfRule type="cellIs" dxfId="28" priority="45" stopIfTrue="1" operator="equal">
      <formula>8223.307275</formula>
    </cfRule>
  </conditionalFormatting>
  <conditionalFormatting sqref="J65:L65">
    <cfRule type="cellIs" dxfId="27" priority="44" stopIfTrue="1" operator="equal">
      <formula>8223.307275</formula>
    </cfRule>
  </conditionalFormatting>
  <conditionalFormatting sqref="J66:L66">
    <cfRule type="cellIs" dxfId="26" priority="43" stopIfTrue="1" operator="equal">
      <formula>8223.307275</formula>
    </cfRule>
  </conditionalFormatting>
  <conditionalFormatting sqref="F62:G62">
    <cfRule type="cellIs" dxfId="25" priority="42" stopIfTrue="1" operator="equal">
      <formula>8223.307275</formula>
    </cfRule>
  </conditionalFormatting>
  <conditionalFormatting sqref="J62:L62">
    <cfRule type="cellIs" dxfId="24" priority="41" stopIfTrue="1" operator="equal">
      <formula>8223.307275</formula>
    </cfRule>
  </conditionalFormatting>
  <conditionalFormatting sqref="J61:L61">
    <cfRule type="cellIs" dxfId="23" priority="40" stopIfTrue="1" operator="equal">
      <formula>8223.307275</formula>
    </cfRule>
  </conditionalFormatting>
  <conditionalFormatting sqref="F61:G61">
    <cfRule type="cellIs" dxfId="22" priority="39" stopIfTrue="1" operator="equal">
      <formula>8223.307275</formula>
    </cfRule>
  </conditionalFormatting>
  <conditionalFormatting sqref="F63:I63">
    <cfRule type="cellIs" dxfId="21" priority="38" stopIfTrue="1" operator="equal">
      <formula>8223.307275</formula>
    </cfRule>
  </conditionalFormatting>
  <conditionalFormatting sqref="J63:L63">
    <cfRule type="cellIs" dxfId="20" priority="37" stopIfTrue="1" operator="equal">
      <formula>8223.307275</formula>
    </cfRule>
  </conditionalFormatting>
  <conditionalFormatting sqref="F79:I79">
    <cfRule type="cellIs" dxfId="19" priority="35" stopIfTrue="1" operator="equal">
      <formula>8223.307275</formula>
    </cfRule>
  </conditionalFormatting>
  <conditionalFormatting sqref="F78:I78">
    <cfRule type="cellIs" dxfId="18" priority="34" stopIfTrue="1" operator="equal">
      <formula>8223.307275</formula>
    </cfRule>
  </conditionalFormatting>
  <conditionalFormatting sqref="F70:I70 F69:G69">
    <cfRule type="cellIs" dxfId="17" priority="33" stopIfTrue="1" operator="equal">
      <formula>8223.307275</formula>
    </cfRule>
  </conditionalFormatting>
  <conditionalFormatting sqref="J78:L78">
    <cfRule type="cellIs" dxfId="16" priority="21" stopIfTrue="1" operator="equal">
      <formula>8223.307275</formula>
    </cfRule>
  </conditionalFormatting>
  <conditionalFormatting sqref="J70:L70">
    <cfRule type="cellIs" dxfId="15" priority="30" stopIfTrue="1" operator="equal">
      <formula>8223.307275</formula>
    </cfRule>
  </conditionalFormatting>
  <conditionalFormatting sqref="F75:I75">
    <cfRule type="cellIs" dxfId="14" priority="16" stopIfTrue="1" operator="equal">
      <formula>8223.307275</formula>
    </cfRule>
  </conditionalFormatting>
  <conditionalFormatting sqref="J75:L75">
    <cfRule type="cellIs" dxfId="13" priority="15" stopIfTrue="1" operator="equal">
      <formula>8223.307275</formula>
    </cfRule>
  </conditionalFormatting>
  <conditionalFormatting sqref="F76:I76">
    <cfRule type="cellIs" dxfId="12" priority="25" stopIfTrue="1" operator="equal">
      <formula>8223.307275</formula>
    </cfRule>
  </conditionalFormatting>
  <conditionalFormatting sqref="J76:L76">
    <cfRule type="cellIs" dxfId="11" priority="24" stopIfTrue="1" operator="equal">
      <formula>8223.307275</formula>
    </cfRule>
  </conditionalFormatting>
  <conditionalFormatting sqref="F77:I77">
    <cfRule type="cellIs" dxfId="10" priority="23" stopIfTrue="1" operator="equal">
      <formula>8223.307275</formula>
    </cfRule>
  </conditionalFormatting>
  <conditionalFormatting sqref="J77:L77">
    <cfRule type="cellIs" dxfId="9" priority="22" stopIfTrue="1" operator="equal">
      <formula>8223.307275</formula>
    </cfRule>
  </conditionalFormatting>
  <conditionalFormatting sqref="H81:L81">
    <cfRule type="cellIs" dxfId="8" priority="9" stopIfTrue="1" operator="equal">
      <formula>8223.307275</formula>
    </cfRule>
  </conditionalFormatting>
  <conditionalFormatting sqref="F83:I83">
    <cfRule type="cellIs" dxfId="7" priority="7" stopIfTrue="1" operator="equal">
      <formula>8223.307275</formula>
    </cfRule>
  </conditionalFormatting>
  <conditionalFormatting sqref="J83:L83">
    <cfRule type="cellIs" dxfId="6" priority="6" stopIfTrue="1" operator="equal">
      <formula>8223.307275</formula>
    </cfRule>
  </conditionalFormatting>
  <conditionalFormatting sqref="J79:L79">
    <cfRule type="cellIs" dxfId="5" priority="14" stopIfTrue="1" operator="equal">
      <formula>8223.307275</formula>
    </cfRule>
  </conditionalFormatting>
  <conditionalFormatting sqref="J71:L71">
    <cfRule type="cellIs" dxfId="4" priority="12" stopIfTrue="1" operator="equal">
      <formula>8223.307275</formula>
    </cfRule>
  </conditionalFormatting>
  <conditionalFormatting sqref="F72:I74">
    <cfRule type="cellIs" dxfId="3" priority="11" stopIfTrue="1" operator="equal">
      <formula>8223.307275</formula>
    </cfRule>
  </conditionalFormatting>
  <conditionalFormatting sqref="F86:I86">
    <cfRule type="cellIs" dxfId="2" priority="3" stopIfTrue="1" operator="equal">
      <formula>8223.307275</formula>
    </cfRule>
  </conditionalFormatting>
  <conditionalFormatting sqref="J86:L86">
    <cfRule type="cellIs" dxfId="1" priority="2" stopIfTrue="1" operator="equal">
      <formula>8223.307275</formula>
    </cfRule>
  </conditionalFormatting>
  <conditionalFormatting sqref="J87:L89">
    <cfRule type="cellIs" dxfId="0" priority="1" stopIfTrue="1" operator="equal">
      <formula>8223.307275</formula>
    </cfRule>
  </conditionalFormatting>
  <pageMargins left="0.11811023622047245" right="0.11811023622047245" top="0.74803149606299213" bottom="0.74803149606299213" header="0.31496062992125984" footer="0.31496062992125984"/>
  <pageSetup paperSize="9" scale="9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კრებსითი</vt:lpstr>
      <vt:lpstr>ქეთევან წამებული</vt:lpstr>
      <vt:lpstr>ფიროსმანის 60</vt:lpstr>
      <vt:lpstr>ფიროსმანის 28</vt:lpstr>
      <vt:lpstr>სარაჯიშვილი-ფიროსმანი</vt:lpstr>
      <vt:lpstr>'ფიროსმანის 60'!Print_Area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PROJECT1</dc:creator>
  <cp:lastModifiedBy>Ucha Noniashvili</cp:lastModifiedBy>
  <cp:lastPrinted>2019-07-08T08:57:03Z</cp:lastPrinted>
  <dcterms:created xsi:type="dcterms:W3CDTF">2019-01-31T13:04:52Z</dcterms:created>
  <dcterms:modified xsi:type="dcterms:W3CDTF">2019-07-08T09:21:30Z</dcterms:modified>
</cp:coreProperties>
</file>