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455" tabRatio="702"/>
  </bookViews>
  <sheets>
    <sheet name="krebsiti" sheetId="15" r:id="rId1"/>
    <sheet name="სკფ-კორ" sheetId="10" r:id="rId2"/>
    <sheet name="ფდპ-კორ" sheetId="9" r:id="rId3"/>
    <sheet name="ხმკ-კორ." sheetId="11" r:id="rId4"/>
    <sheet name="ფდპ-კორ." sheetId="12" r:id="rId5"/>
    <sheet name="მდპ-კორ" sheetId="13" r:id="rId6"/>
    <sheet name="ხმკ-კორ" sheetId="14" r:id="rId7"/>
  </sheets>
  <definedNames>
    <definedName name="_xlnm.Print_Area" localSheetId="0">krebsiti!$A$1:$H$15</definedName>
    <definedName name="_xlnm.Print_Area" localSheetId="5">'მდპ-კორ'!$A$1:$M$29</definedName>
    <definedName name="_xlnm.Print_Area" localSheetId="1">'სკფ-კორ'!$A$1:$M$37</definedName>
    <definedName name="_xlnm.Print_Area" localSheetId="2">'ფდპ-კორ'!$A$1:$M$68</definedName>
    <definedName name="_xlnm.Print_Area" localSheetId="4">'ფდპ-კორ.'!$A$1:$M$36</definedName>
    <definedName name="_xlnm.Print_Area" localSheetId="6">'ხმკ-კორ'!$A$1:$M$34</definedName>
    <definedName name="_xlnm.Print_Area" localSheetId="3">'ხმკ-კორ.'!$A$1:$M$49</definedName>
    <definedName name="_xlnm.Print_Titles" localSheetId="0">krebsiti!$6:$6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2" l="1"/>
  <c r="F22" i="12"/>
  <c r="F24" i="11"/>
  <c r="F23" i="11"/>
  <c r="F22" i="11"/>
  <c r="F21" i="11"/>
  <c r="F20" i="11"/>
  <c r="F12" i="11"/>
  <c r="F11" i="11"/>
  <c r="F10" i="11"/>
  <c r="F9" i="11"/>
  <c r="F18" i="11"/>
  <c r="F17" i="11"/>
  <c r="F16" i="11"/>
  <c r="F15" i="11"/>
  <c r="F14" i="11"/>
  <c r="F29" i="11"/>
  <c r="F49" i="9"/>
  <c r="F44" i="9"/>
  <c r="F48" i="9"/>
  <c r="F43" i="9"/>
  <c r="F42" i="9"/>
  <c r="F40" i="9"/>
  <c r="F39" i="9"/>
  <c r="F38" i="9"/>
  <c r="E12" i="9"/>
  <c r="F12" i="9"/>
  <c r="E11" i="9"/>
  <c r="F23" i="10"/>
  <c r="F24" i="10"/>
  <c r="F25" i="10"/>
  <c r="F26" i="10"/>
  <c r="F27" i="10"/>
  <c r="F28" i="10"/>
  <c r="F22" i="10"/>
  <c r="F21" i="10"/>
  <c r="F19" i="10"/>
  <c r="F17" i="10"/>
  <c r="F16" i="10"/>
  <c r="E10" i="10"/>
  <c r="F9" i="10"/>
  <c r="F10" i="10"/>
  <c r="F9" i="12"/>
  <c r="F9" i="13"/>
  <c r="F10" i="13"/>
  <c r="F12" i="13"/>
  <c r="F13" i="13"/>
  <c r="F16" i="13"/>
  <c r="E14" i="14"/>
  <c r="F14" i="14"/>
  <c r="E13" i="14"/>
  <c r="F13" i="14"/>
  <c r="E12" i="14"/>
  <c r="F12" i="14"/>
  <c r="F10" i="14"/>
  <c r="E9" i="14"/>
  <c r="F9" i="14"/>
  <c r="F11" i="13"/>
  <c r="N9" i="14"/>
  <c r="F23" i="12"/>
  <c r="F24" i="12"/>
  <c r="F21" i="12"/>
  <c r="F16" i="12"/>
  <c r="F18" i="12"/>
  <c r="F17" i="12"/>
  <c r="F15" i="12"/>
  <c r="F14" i="12"/>
  <c r="F13" i="12"/>
  <c r="F11" i="12"/>
  <c r="F10" i="12"/>
  <c r="F40" i="11"/>
  <c r="F39" i="11"/>
  <c r="F38" i="11"/>
  <c r="F37" i="11"/>
  <c r="F36" i="11"/>
  <c r="F25" i="11"/>
  <c r="F30" i="11"/>
  <c r="F59" i="9"/>
  <c r="F58" i="9"/>
  <c r="F57" i="9"/>
  <c r="F56" i="9"/>
  <c r="F55" i="9"/>
  <c r="E46" i="9"/>
  <c r="F15" i="9"/>
  <c r="E27" i="9"/>
  <c r="E26" i="9"/>
  <c r="F18" i="10"/>
  <c r="E14" i="10"/>
  <c r="F14" i="10"/>
  <c r="F11" i="10"/>
  <c r="F12" i="10"/>
  <c r="F27" i="11"/>
  <c r="F26" i="11"/>
  <c r="F28" i="11"/>
  <c r="F32" i="11"/>
  <c r="F31" i="11"/>
  <c r="F33" i="11"/>
  <c r="F34" i="11"/>
  <c r="F52" i="9"/>
  <c r="F53" i="9"/>
  <c r="F47" i="9"/>
  <c r="F50" i="9"/>
  <c r="F51" i="9"/>
  <c r="F45" i="9"/>
  <c r="F46" i="9"/>
  <c r="F23" i="9"/>
  <c r="F24" i="9"/>
  <c r="F16" i="9"/>
  <c r="F21" i="9"/>
  <c r="F17" i="9"/>
  <c r="F22" i="9"/>
  <c r="F27" i="9"/>
  <c r="F26" i="9"/>
  <c r="F25" i="9"/>
  <c r="E36" i="9"/>
  <c r="F36" i="9"/>
  <c r="E35" i="9"/>
  <c r="F35" i="9"/>
  <c r="E34" i="9"/>
  <c r="F34" i="9"/>
  <c r="E32" i="9"/>
  <c r="F32" i="9"/>
  <c r="E30" i="9"/>
  <c r="F30" i="9"/>
  <c r="E29" i="9"/>
  <c r="F29" i="9"/>
  <c r="F14" i="9"/>
  <c r="F11" i="9"/>
  <c r="F10" i="9"/>
  <c r="F9" i="9"/>
  <c r="F19" i="14"/>
  <c r="F16" i="14"/>
  <c r="J4" i="9"/>
  <c r="J4" i="14"/>
  <c r="J4" i="13"/>
  <c r="J4" i="12"/>
  <c r="J4" i="11"/>
  <c r="J4" i="10"/>
</calcChain>
</file>

<file path=xl/sharedStrings.xml><?xml version="1.0" encoding="utf-8"?>
<sst xmlns="http://schemas.openxmlformats.org/spreadsheetml/2006/main" count="632" uniqueCount="191">
  <si>
    <t>პენოპლასტი ПСБ-С15</t>
  </si>
  <si>
    <t>მასალა</t>
  </si>
  <si>
    <t>ცალი</t>
  </si>
  <si>
    <t xml:space="preserve">saxarjTaRricxvo Rirebuleba                                                                                     </t>
  </si>
  <si>
    <t>aTasi lari</t>
  </si>
  <si>
    <t>NN</t>
  </si>
  <si>
    <t>safuZveli</t>
  </si>
  <si>
    <t>samuSaoebis dasaxeleba</t>
  </si>
  <si>
    <t>ganz.</t>
  </si>
  <si>
    <t>normatiuli resursi</t>
  </si>
  <si>
    <t>xelfasi</t>
  </si>
  <si>
    <t>masala</t>
  </si>
  <si>
    <t xml:space="preserve">samSeneblo meqanizmebi </t>
  </si>
  <si>
    <t>jami</t>
  </si>
  <si>
    <t>erTeuli</t>
  </si>
  <si>
    <t>sul</t>
  </si>
  <si>
    <t>erT. fasi</t>
  </si>
  <si>
    <t>``</t>
  </si>
  <si>
    <r>
      <t>m</t>
    </r>
    <r>
      <rPr>
        <vertAlign val="superscript"/>
        <sz val="10"/>
        <rFont val="AcadNusx"/>
      </rPr>
      <t>3</t>
    </r>
  </si>
  <si>
    <t>-</t>
  </si>
  <si>
    <t xml:space="preserve">Sromis danaxarjebi </t>
  </si>
  <si>
    <t>kac/sT</t>
  </si>
  <si>
    <t>meqanizmebi:</t>
  </si>
  <si>
    <t xml:space="preserve">                                                                                                                                                  </t>
  </si>
  <si>
    <t>manq./sT.</t>
  </si>
  <si>
    <t>sxvadasxva meqanizmebi</t>
  </si>
  <si>
    <t>lari</t>
  </si>
  <si>
    <t>RorRi</t>
  </si>
  <si>
    <t>sndaw
IV-2-82
1-78-3</t>
  </si>
  <si>
    <t>gruntis damuSaveba xeliT TxrilSi</t>
  </si>
  <si>
    <t>ტნ</t>
  </si>
  <si>
    <t>masalebi:</t>
  </si>
  <si>
    <t>მილკვადრატი 150*150*5</t>
  </si>
  <si>
    <t xml:space="preserve">sxvadasxva masalebi  </t>
  </si>
  <si>
    <t>tn</t>
  </si>
  <si>
    <t>sxva masalebi</t>
  </si>
  <si>
    <t>srf</t>
  </si>
  <si>
    <r>
      <t>armatura А240</t>
    </r>
    <r>
      <rPr>
        <sz val="10"/>
        <rFont val="Arial"/>
        <family val="2"/>
        <charset val="204"/>
      </rPr>
      <t>C</t>
    </r>
  </si>
  <si>
    <t>t</t>
  </si>
  <si>
    <t>sayalibe ficari</t>
  </si>
  <si>
    <r>
      <t>m</t>
    </r>
    <r>
      <rPr>
        <vertAlign val="superscript"/>
        <sz val="10"/>
        <rFont val="AcadNusx"/>
      </rPr>
      <t>2</t>
    </r>
  </si>
  <si>
    <t>ficari Camoganuli 40 mm III x.</t>
  </si>
  <si>
    <t>Sromis danaxarji</t>
  </si>
  <si>
    <t>kac/saT</t>
  </si>
  <si>
    <t>ხის masala</t>
  </si>
  <si>
    <t>kg</t>
  </si>
  <si>
    <t>zednadebi xarji</t>
  </si>
  <si>
    <t xml:space="preserve">gegmiuri dagroveba </t>
  </si>
  <si>
    <t>gauTvaliswinebeli xarji</t>
  </si>
  <si>
    <t>dRg</t>
  </si>
  <si>
    <t>1-11-3.</t>
  </si>
  <si>
    <r>
      <t>m</t>
    </r>
    <r>
      <rPr>
        <b/>
        <vertAlign val="superscript"/>
        <sz val="10"/>
        <rFont val="AcadNusx"/>
      </rPr>
      <t>3</t>
    </r>
  </si>
  <si>
    <t>kac-sT</t>
  </si>
  <si>
    <t>m-s</t>
  </si>
  <si>
    <t>gruntis damuSaveba xeliT</t>
  </si>
  <si>
    <t xml:space="preserve">1-31-5,16        </t>
  </si>
  <si>
    <t>buldozeri</t>
  </si>
  <si>
    <t>gruntis mozvinva (miwayrilis mowyoba 0.8 m simaRleze)</t>
  </si>
  <si>
    <t>1-30-3,10</t>
  </si>
  <si>
    <t>srf 13-141</t>
  </si>
  <si>
    <t>buldozeri 132 kvt (180 cx.Z.) 4,45+3,42*2</t>
  </si>
  <si>
    <t>balasti (adgilobrivi)</t>
  </si>
  <si>
    <t>1-118-1,2</t>
  </si>
  <si>
    <t>misabmeli pnevmosatkepni 25 t  1,49+0,12*2=</t>
  </si>
  <si>
    <t>buldozeri 79 kvt 15,9+1,58*2=</t>
  </si>
  <si>
    <t>traqtori 79 kvt  1,49+0,12*2=</t>
  </si>
  <si>
    <t>qviSa-RorRovani safaris mowyoba (sisqiT 10 sm)</t>
  </si>
  <si>
    <t>Sromis danaxarjebi</t>
  </si>
  <si>
    <t>srf k=3,20</t>
  </si>
  <si>
    <t>manqanebi</t>
  </si>
  <si>
    <t>სენდვიჩ-პანელებისგან ლითონკონსტრუქციაზე დამზადებული სათვალთვალო კონტეინერი (სრული კომპლექტი-იხ.პროექტი)</t>
  </si>
  <si>
    <t>9-7-5 miyenebiT</t>
  </si>
  <si>
    <t>liTonis karkasis mowyoba</t>
  </si>
  <si>
    <t>srf k=6,0</t>
  </si>
  <si>
    <t>eleqtrodi</t>
  </si>
  <si>
    <t xml:space="preserve">34-33-8 </t>
  </si>
  <si>
    <t xml:space="preserve">liTonis konstruqciebis SeRebva antikoroziuli saRebaviT </t>
  </si>
  <si>
    <t>srf 4-2-13</t>
  </si>
  <si>
    <t>antikoroziuli saRebavi</t>
  </si>
  <si>
    <t>sxva masala</t>
  </si>
  <si>
    <t>ლითონის ფურცელი 350*350*12</t>
  </si>
  <si>
    <t>ლითონის ფურცელი 250*250*12</t>
  </si>
  <si>
    <t>cali</t>
  </si>
  <si>
    <r>
      <t xml:space="preserve">betoni В20 </t>
    </r>
    <r>
      <rPr>
        <sz val="10"/>
        <rFont val="Calibri"/>
        <family val="2"/>
        <charset val="204"/>
      </rPr>
      <t/>
    </r>
  </si>
  <si>
    <t xml:space="preserve">monoliTuri rkinabetonis wertilovani saZirkvlebis mowyoba  betoniT В20 </t>
  </si>
  <si>
    <t>xis konstruqciebis damuSaveba antiseptikuri xsnariT</t>
  </si>
  <si>
    <t>m2</t>
  </si>
  <si>
    <t>sxva manqana</t>
  </si>
  <si>
    <t>man/sT</t>
  </si>
  <si>
    <t>antiseptikuri da antisaxanZro xsnari</t>
  </si>
  <si>
    <t>xis konstruqciebis damuSaveba  antisaxanZro xsnariT</t>
  </si>
  <si>
    <t>kub.m.</t>
  </si>
  <si>
    <t>SromiTi resursebi</t>
  </si>
  <si>
    <t>xanZarsawinaaRmdego xsnari</t>
  </si>
  <si>
    <t>sxva xarjebi</t>
  </si>
  <si>
    <t>15-164-8</t>
  </si>
  <si>
    <t>olifa</t>
  </si>
  <si>
    <t>maRal adgeziuri zeTovani saRebavi</t>
  </si>
  <si>
    <t xml:space="preserve">xis konstruqciebis damuSaveba SeRebva zeTovani saRebaviT </t>
  </si>
  <si>
    <t>17-8-1</t>
  </si>
  <si>
    <t xml:space="preserve">sxva manqana  </t>
  </si>
  <si>
    <t>10-36-5</t>
  </si>
  <si>
    <t>m3</t>
  </si>
  <si>
    <t>lursmani</t>
  </si>
  <si>
    <r>
      <t>წყლის ავზი პლასტმასის არანაკლებK</t>
    </r>
    <r>
      <rPr>
        <sz val="10"/>
        <color indexed="8"/>
        <rFont val="Arial"/>
        <family val="2"/>
        <charset val="204"/>
      </rPr>
      <t>200 ლიტრიანი</t>
    </r>
  </si>
  <si>
    <t>პლასტმასის ავზების (კასრების) მოწყობა</t>
  </si>
  <si>
    <t>xis ficari (გამომშრალი წიწვოვანი)</t>
  </si>
  <si>
    <t>ხის კარკასის აწყობა, ფიცარნაგის mowyoba</t>
  </si>
  <si>
    <t>ხის ძელების მოwyoba, plaTformis awyoba</t>
  </si>
  <si>
    <t xml:space="preserve">ხის ძელების მოwyoba, plaTformis awyoba </t>
  </si>
  <si>
    <t>armatura d=12-25 А500с</t>
  </si>
  <si>
    <t>yalibis fari 25 mm</t>
  </si>
  <si>
    <t>ficari Camoganuli, II x., 40-60 mm</t>
  </si>
  <si>
    <r>
      <t>m</t>
    </r>
    <r>
      <rPr>
        <vertAlign val="superscript"/>
        <sz val="10"/>
        <rFont val="AcadNusx"/>
      </rPr>
      <t>3</t>
    </r>
    <r>
      <rPr>
        <sz val="11"/>
        <color indexed="8"/>
        <rFont val="Calibri"/>
        <family val="2"/>
        <charset val="204"/>
      </rPr>
      <t/>
    </r>
  </si>
  <si>
    <t>ficari Camoganuli, III x., 40-60 mm</t>
  </si>
  <si>
    <r>
      <t xml:space="preserve">betoniT </t>
    </r>
    <r>
      <rPr>
        <sz val="10"/>
        <rFont val="Cambria"/>
        <family val="1"/>
        <scheme val="major"/>
      </rPr>
      <t xml:space="preserve">C30/37 (B35)  </t>
    </r>
  </si>
  <si>
    <r>
      <t xml:space="preserve">motivtive betonis platformis mowyoba betoniT </t>
    </r>
    <r>
      <rPr>
        <b/>
        <sz val="10"/>
        <rFont val="Cambria"/>
        <family val="1"/>
        <scheme val="major"/>
      </rPr>
      <t xml:space="preserve">C30/37 (B35)  </t>
    </r>
  </si>
  <si>
    <t>motivtive betonis platformis transportireba adgilze da tbaSi Cadeba</t>
  </si>
  <si>
    <t>uJangavi jaWvi sisqiT 2.5-3.0 sm (gare diametri)</t>
  </si>
  <si>
    <t>antiseptikuri da antisaxanZro pasta</t>
  </si>
  <si>
    <t>ZiriTadi konstruqciis mowyoba</t>
  </si>
  <si>
    <t>xis morebi (masala Txmela. mowyobisTvis ix. proeqti)</t>
  </si>
  <si>
    <t>c</t>
  </si>
  <si>
    <t>kavi 40sm d=12 mm</t>
  </si>
  <si>
    <t>m</t>
  </si>
  <si>
    <r>
      <t>armatura А-500</t>
    </r>
    <r>
      <rPr>
        <sz val="10"/>
        <rFont val="Arial"/>
        <family val="2"/>
        <charset val="204"/>
      </rPr>
      <t>C D=32</t>
    </r>
  </si>
  <si>
    <t>qviSa-xreSxreSovani safaris mowyoba ±0.00 niSnulze rk/betonis filis qveS</t>
  </si>
  <si>
    <t>balastis damuSaveba wyalSi CayriT.</t>
  </si>
  <si>
    <t>jeoteqstili</t>
  </si>
  <si>
    <t>jeoteqstilis fenis mowyoba (ix. proeqti)</t>
  </si>
  <si>
    <t>srf 4-28</t>
  </si>
  <si>
    <t>balasti (adgilobrivi-bazaltis namsxvrevi)</t>
  </si>
  <si>
    <t>rigiTi
#</t>
  </si>
  <si>
    <t>xarjT.
#</t>
  </si>
  <si>
    <t>Tavebis, obieqtebis, samuSaoebisa da
danaxarjebis dasaxeleba</t>
  </si>
  <si>
    <t xml:space="preserve">saxarjTaRricxvo Rirebuleba  lari </t>
  </si>
  <si>
    <t>samSeneblo
samuSaoebi</t>
  </si>
  <si>
    <t>samontaJo
samuSaoeb.</t>
  </si>
  <si>
    <t xml:space="preserve">mowyobi-
loba </t>
  </si>
  <si>
    <t xml:space="preserve">sxvadasxva
samuSaoeb. </t>
  </si>
  <si>
    <t>1</t>
  </si>
  <si>
    <t>2</t>
  </si>
  <si>
    <t>3</t>
  </si>
  <si>
    <t>4</t>
  </si>
  <si>
    <t>5</t>
  </si>
  <si>
    <t>6</t>
  </si>
  <si>
    <t>7</t>
  </si>
  <si>
    <t>Tavi 2</t>
  </si>
  <si>
    <t>mSeneblobis ZiriTadi obieqtebi</t>
  </si>
  <si>
    <t>ჯავახეთის დაცულ ტერიტორიაზე ქოჩორა ვარხვისა და ვარდიფერი ვარხვის პოპულაციების გასამრავლებელი პირობების გაუმჯობესების მიზნით ხელოვნური პლათფორმებისა და სათვალთვალო კოშკების მშენებლობის კრებსითი ხარჯთაღრიცხვა</t>
  </si>
  <si>
    <t>მადატაფის ტბაზე სამალავი კაბინა ფოტოგრაფებისათვის (ერთი ერთეული)</t>
  </si>
  <si>
    <t>კარწახის ტბაზე ფრინველებზე დაკვირვების პლატფორმის მოწყობა (ერთი ერთეულის)</t>
  </si>
  <si>
    <t>კარწახის ტბაზე  ფრინველებზე დაკვირვების პლატფორმის მოწყობა (ერთი ერთეულის)</t>
  </si>
  <si>
    <t>მადატაფის ტბაზე ხელოვნური მიწაყრილი კუნძულის მოწყობა (ერთი ერთეულის)</t>
  </si>
  <si>
    <r>
      <t>eqskavatori CamCiT 0.5 m</t>
    </r>
    <r>
      <rPr>
        <vertAlign val="superscript"/>
        <sz val="10"/>
        <rFont val="AcadNusx"/>
      </rPr>
      <t>3</t>
    </r>
  </si>
  <si>
    <r>
      <t>gruntis damuSaveba eqskavatoriT CamCiT 0.5 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gverZe dayriT</t>
    </r>
  </si>
  <si>
    <t>1-78-3.</t>
  </si>
  <si>
    <t>srf 13-143</t>
  </si>
  <si>
    <t>6-1-1.; 
47-20-1 კ=0.156</t>
  </si>
  <si>
    <t xml:space="preserve">სენდვიჩ-პანელებისგან დამზადებული სათვალთვალო კონტეინერი (სრული კომპლექტი) </t>
  </si>
  <si>
    <t>კომპ.</t>
  </si>
  <si>
    <t>ბეტონი</t>
  </si>
  <si>
    <t>აგური</t>
  </si>
  <si>
    <t>ქვიშა</t>
  </si>
  <si>
    <t>ქვიშა-ცემენტის ხსნარი</t>
  </si>
  <si>
    <t>1000 ცალი</t>
  </si>
  <si>
    <t>1-22-15</t>
  </si>
  <si>
    <r>
      <t>eqskavatori 0,50 m</t>
    </r>
    <r>
      <rPr>
        <vertAlign val="superscript"/>
        <sz val="10"/>
        <rFont val="AcadNusx"/>
      </rPr>
      <t>3</t>
    </r>
  </si>
  <si>
    <t>gruntis damuSaveba eqskavatoriT TxrilSi manqanaze datvirTviT cicxviT 0,50 m3</t>
  </si>
  <si>
    <t>sndaw
IV-2-82
6-1-5</t>
  </si>
  <si>
    <t>sndaw
IV-2-82
10-4-1</t>
  </si>
  <si>
    <t>ჩასატანებელი დეტალები</t>
  </si>
  <si>
    <t>lursmani და ქანჩი</t>
  </si>
  <si>
    <t>პროექტი</t>
  </si>
  <si>
    <t>10-37-2</t>
  </si>
  <si>
    <t>10-37-2.</t>
  </si>
  <si>
    <r>
      <t>m</t>
    </r>
    <r>
      <rPr>
        <b/>
        <vertAlign val="superscript"/>
        <sz val="10"/>
        <rFont val="AcadNusx"/>
      </rPr>
      <t>2</t>
    </r>
  </si>
  <si>
    <t>15-159-2</t>
  </si>
  <si>
    <t>6-15-1. გამოყ.</t>
  </si>
  <si>
    <t>srf 15-200</t>
  </si>
  <si>
    <t>ტრანსპორტირება</t>
  </si>
  <si>
    <t xml:space="preserve">manqanebi </t>
  </si>
  <si>
    <t xml:space="preserve">amwe </t>
  </si>
  <si>
    <t>42-14-3 გამოყ. შრფ</t>
  </si>
  <si>
    <t>მან/sT</t>
  </si>
  <si>
    <t>ტ</t>
  </si>
  <si>
    <t>სნდაწ 
IV-2-82 
10-4-1</t>
  </si>
  <si>
    <t>27-04-016-04</t>
  </si>
  <si>
    <t>კარწახის ტბაზე ხის მოტივტივე კუნძულიs მოწყობა (ერთი ერთეულის)</t>
  </si>
  <si>
    <t>მადატაფის ტბაზე მოტივტივე დასასვენებელი პლათფორმის (მორები) მოწყობა (ერთი ერთეულის)</t>
  </si>
  <si>
    <t>კარწახის ტბაზე ხის მოტივტივე კუნძულის მოწყობა (ერთი ერთეულის)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</si>
</sst>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;[Red]#,##0.000"/>
    <numFmt numFmtId="166" formatCode="#,##0.0000"/>
    <numFmt numFmtId="167" formatCode="0.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AcadNusx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cadNusx"/>
    </font>
    <font>
      <b/>
      <sz val="10"/>
      <name val="Arial"/>
      <family val="2"/>
      <charset val="204"/>
    </font>
    <font>
      <vertAlign val="superscript"/>
      <sz val="10"/>
      <name val="AcadNusx"/>
    </font>
    <font>
      <i/>
      <sz val="10"/>
      <name val="Arial"/>
      <family val="2"/>
      <charset val="204"/>
    </font>
    <font>
      <sz val="10"/>
      <color rgb="FFFF0000"/>
      <name val="AcadNusx"/>
    </font>
    <font>
      <sz val="12"/>
      <name val="AcadNusx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name val="AcadNusx"/>
    </font>
    <font>
      <i/>
      <sz val="10"/>
      <name val="AcadNusx"/>
    </font>
    <font>
      <b/>
      <i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vertAlign val="superscript"/>
      <sz val="10"/>
      <name val="AcadNusx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9"/>
      <name val="AcadNusx"/>
    </font>
    <font>
      <sz val="10"/>
      <name val="Calibri"/>
      <family val="2"/>
    </font>
    <font>
      <sz val="10"/>
      <color rgb="FFFF0000"/>
      <name val="Calibri"/>
      <family val="2"/>
    </font>
    <font>
      <sz val="11"/>
      <name val="AcadNusx"/>
    </font>
    <font>
      <sz val="10"/>
      <name val="Arial"/>
      <family val="2"/>
    </font>
    <font>
      <sz val="11"/>
      <color indexed="8"/>
      <name val="Calibri"/>
      <family val="2"/>
      <charset val="204"/>
    </font>
    <font>
      <b/>
      <sz val="9"/>
      <name val="AcadNusx"/>
    </font>
    <font>
      <sz val="10"/>
      <name val="Cambria"/>
      <family val="1"/>
      <scheme val="maj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AcadNusx"/>
    </font>
    <font>
      <b/>
      <sz val="10"/>
      <name val="Arial"/>
      <family val="2"/>
    </font>
    <font>
      <sz val="8"/>
      <name val="AcadNusx"/>
    </font>
    <font>
      <sz val="10"/>
      <color indexed="8"/>
      <name val="AcadNusx"/>
    </font>
    <font>
      <sz val="10"/>
      <color indexed="8"/>
      <name val="Arial"/>
      <family val="2"/>
      <charset val="204"/>
    </font>
    <font>
      <b/>
      <sz val="10"/>
      <color rgb="FFFF0000"/>
      <name val="AcadNusx"/>
    </font>
    <font>
      <b/>
      <sz val="10"/>
      <color indexed="8"/>
      <name val="AcadNusx"/>
    </font>
    <font>
      <b/>
      <sz val="10"/>
      <name val="Cambria"/>
      <family val="1"/>
      <scheme val="major"/>
    </font>
    <font>
      <sz val="11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1"/>
      <name val="AcadNusx"/>
    </font>
    <font>
      <b/>
      <sz val="11"/>
      <color rgb="FFFF0000"/>
      <name val="AcadNusx"/>
    </font>
    <font>
      <b/>
      <i/>
      <sz val="10"/>
      <name val="Times New Roman"/>
      <family val="1"/>
    </font>
    <font>
      <sz val="11"/>
      <name val="Helv"/>
    </font>
    <font>
      <sz val="11"/>
      <color rgb="FFFF0000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2" fillId="0" borderId="0"/>
    <xf numFmtId="0" fontId="1" fillId="0" borderId="0"/>
    <xf numFmtId="0" fontId="3" fillId="2" borderId="1" applyNumberFormat="0" applyAlignment="0" applyProtection="0"/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24" fillId="0" borderId="0"/>
    <xf numFmtId="0" fontId="25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33" fillId="0" borderId="0"/>
    <xf numFmtId="0" fontId="25" fillId="0" borderId="0"/>
    <xf numFmtId="0" fontId="33" fillId="0" borderId="0"/>
  </cellStyleXfs>
  <cellXfs count="266">
    <xf numFmtId="0" fontId="0" fillId="0" borderId="0" xfId="0"/>
    <xf numFmtId="0" fontId="10" fillId="0" borderId="0" xfId="15" applyFont="1" applyFill="1" applyAlignment="1">
      <alignment vertical="center" wrapText="1"/>
    </xf>
    <xf numFmtId="0" fontId="11" fillId="0" borderId="0" xfId="15" applyFont="1" applyFill="1" applyAlignment="1">
      <alignment horizontal="center" vertical="center" wrapText="1"/>
    </xf>
    <xf numFmtId="2" fontId="9" fillId="0" borderId="0" xfId="15" applyNumberFormat="1" applyFont="1" applyFill="1" applyBorder="1" applyAlignment="1">
      <alignment vertical="center" wrapText="1"/>
    </xf>
    <xf numFmtId="164" fontId="9" fillId="0" borderId="8" xfId="15" applyNumberFormat="1" applyFont="1" applyFill="1" applyBorder="1" applyAlignment="1">
      <alignment vertical="center" wrapText="1"/>
    </xf>
    <xf numFmtId="0" fontId="10" fillId="0" borderId="0" xfId="15" applyFont="1" applyFill="1" applyAlignment="1">
      <alignment vertical="center"/>
    </xf>
    <xf numFmtId="0" fontId="11" fillId="0" borderId="0" xfId="15" applyFont="1" applyFill="1" applyAlignment="1">
      <alignment horizontal="center" vertical="center"/>
    </xf>
    <xf numFmtId="49" fontId="12" fillId="0" borderId="2" xfId="15" applyNumberFormat="1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10" fillId="0" borderId="0" xfId="15" applyFont="1" applyFill="1" applyBorder="1" applyAlignment="1">
      <alignment vertical="center"/>
    </xf>
    <xf numFmtId="0" fontId="11" fillId="0" borderId="0" xfId="15" applyFont="1" applyFill="1" applyBorder="1" applyAlignment="1">
      <alignment horizontal="center" vertical="center"/>
    </xf>
    <xf numFmtId="0" fontId="21" fillId="0" borderId="2" xfId="15" applyFont="1" applyFill="1" applyBorder="1" applyAlignment="1">
      <alignment horizontal="center" vertical="center" wrapText="1"/>
    </xf>
    <xf numFmtId="0" fontId="22" fillId="0" borderId="2" xfId="15" applyFont="1" applyFill="1" applyBorder="1" applyAlignment="1">
      <alignment horizontal="center" vertical="center" wrapText="1"/>
    </xf>
    <xf numFmtId="0" fontId="15" fillId="0" borderId="2" xfId="15" applyFont="1" applyFill="1" applyBorder="1" applyAlignment="1">
      <alignment horizontal="center" vertical="center" wrapText="1"/>
    </xf>
    <xf numFmtId="4" fontId="23" fillId="0" borderId="2" xfId="15" applyNumberFormat="1" applyFont="1" applyFill="1" applyBorder="1" applyAlignment="1">
      <alignment horizontal="center" vertical="center" wrapText="1"/>
    </xf>
    <xf numFmtId="4" fontId="11" fillId="0" borderId="0" xfId="15" applyNumberFormat="1" applyFont="1" applyFill="1" applyAlignment="1">
      <alignment horizontal="center" vertical="center"/>
    </xf>
    <xf numFmtId="9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horizontal="center" vertical="center" wrapText="1"/>
    </xf>
    <xf numFmtId="4" fontId="4" fillId="0" borderId="2" xfId="15" applyNumberFormat="1" applyFont="1" applyFill="1" applyBorder="1" applyAlignment="1">
      <alignment vertical="center" wrapText="1"/>
    </xf>
    <xf numFmtId="0" fontId="4" fillId="0" borderId="2" xfId="15" applyFont="1" applyFill="1" applyBorder="1" applyAlignment="1">
      <alignment vertical="center" wrapText="1"/>
    </xf>
    <xf numFmtId="0" fontId="12" fillId="0" borderId="0" xfId="17" applyFont="1" applyFill="1" applyAlignment="1">
      <alignment vertical="center"/>
    </xf>
    <xf numFmtId="0" fontId="16" fillId="0" borderId="0" xfId="17" applyFont="1" applyFill="1" applyAlignment="1">
      <alignment horizontal="center" vertical="center"/>
    </xf>
    <xf numFmtId="0" fontId="4" fillId="0" borderId="0" xfId="15" applyFont="1" applyFill="1" applyAlignment="1">
      <alignment vertical="center"/>
    </xf>
    <xf numFmtId="0" fontId="12" fillId="0" borderId="0" xfId="4" applyFont="1" applyFill="1" applyAlignment="1">
      <alignment horizontal="center"/>
    </xf>
    <xf numFmtId="0" fontId="12" fillId="0" borderId="0" xfId="5" applyFont="1" applyFill="1"/>
    <xf numFmtId="4" fontId="23" fillId="0" borderId="0" xfId="15" applyNumberFormat="1" applyFont="1" applyFill="1" applyBorder="1" applyAlignment="1">
      <alignment horizontal="center" vertical="center" wrapText="1"/>
    </xf>
    <xf numFmtId="4" fontId="10" fillId="0" borderId="0" xfId="15" applyNumberFormat="1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29" fillId="0" borderId="2" xfId="2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29" fillId="0" borderId="2" xfId="18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/>
    </xf>
    <xf numFmtId="4" fontId="4" fillId="0" borderId="2" xfId="15" applyNumberFormat="1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vertical="center" wrapText="1"/>
    </xf>
    <xf numFmtId="4" fontId="9" fillId="0" borderId="2" xfId="2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21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2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21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2" fillId="0" borderId="2" xfId="21" applyFont="1" applyFill="1" applyBorder="1" applyAlignment="1">
      <alignment horizontal="left" vertical="center" wrapText="1"/>
    </xf>
    <xf numFmtId="4" fontId="12" fillId="0" borderId="2" xfId="21" applyNumberFormat="1" applyFont="1" applyFill="1" applyBorder="1" applyAlignment="1">
      <alignment horizontal="center" vertical="center"/>
    </xf>
    <xf numFmtId="0" fontId="9" fillId="0" borderId="2" xfId="18" applyFont="1" applyFill="1" applyBorder="1" applyAlignment="1">
      <alignment horizontal="center" vertical="center" wrapText="1"/>
    </xf>
    <xf numFmtId="4" fontId="9" fillId="0" borderId="2" xfId="18" applyNumberFormat="1" applyFont="1" applyFill="1" applyBorder="1" applyAlignment="1">
      <alignment horizontal="center" vertical="center"/>
    </xf>
    <xf numFmtId="4" fontId="9" fillId="0" borderId="2" xfId="18" applyNumberFormat="1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2" fillId="0" borderId="2" xfId="18" applyFont="1" applyFill="1" applyBorder="1" applyAlignment="1">
      <alignment horizontal="left" vertical="center" wrapText="1"/>
    </xf>
    <xf numFmtId="0" fontId="12" fillId="0" borderId="2" xfId="18" applyFont="1" applyFill="1" applyBorder="1" applyAlignment="1">
      <alignment horizontal="center" vertical="center" wrapText="1"/>
    </xf>
    <xf numFmtId="4" fontId="12" fillId="0" borderId="2" xfId="18" applyNumberFormat="1" applyFont="1" applyFill="1" applyBorder="1" applyAlignment="1">
      <alignment horizontal="center" vertical="center"/>
    </xf>
    <xf numFmtId="4" fontId="12" fillId="0" borderId="2" xfId="18" applyNumberFormat="1" applyFont="1" applyFill="1" applyBorder="1" applyAlignment="1">
      <alignment horizontal="center" vertical="center" wrapText="1"/>
    </xf>
    <xf numFmtId="0" fontId="12" fillId="0" borderId="0" xfId="15" applyFont="1" applyFill="1" applyAlignment="1">
      <alignment vertical="center"/>
    </xf>
    <xf numFmtId="164" fontId="11" fillId="0" borderId="0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horizontal="center" vertical="center" wrapText="1"/>
    </xf>
    <xf numFmtId="0" fontId="9" fillId="0" borderId="2" xfId="15" applyFont="1" applyFill="1" applyBorder="1" applyAlignment="1">
      <alignment vertical="center" wrapText="1"/>
    </xf>
    <xf numFmtId="0" fontId="48" fillId="0" borderId="0" xfId="23" applyFont="1" applyFill="1" applyAlignment="1">
      <alignment horizontal="center" vertical="top" wrapText="1"/>
    </xf>
    <xf numFmtId="0" fontId="49" fillId="0" borderId="0" xfId="23" applyFont="1" applyFill="1" applyAlignment="1">
      <alignment horizontal="center" vertical="top" wrapText="1"/>
    </xf>
    <xf numFmtId="0" fontId="32" fillId="0" borderId="0" xfId="23" applyFont="1" applyFill="1" applyBorder="1" applyAlignment="1">
      <alignment horizontal="center" vertical="top" wrapText="1"/>
    </xf>
    <xf numFmtId="0" fontId="50" fillId="0" borderId="0" xfId="23" applyNumberFormat="1" applyFont="1" applyFill="1" applyBorder="1" applyAlignment="1">
      <alignment vertical="center" wrapText="1"/>
    </xf>
    <xf numFmtId="0" fontId="51" fillId="0" borderId="0" xfId="23" applyNumberFormat="1" applyFont="1" applyFill="1" applyBorder="1" applyAlignment="1">
      <alignment vertical="center" wrapText="1"/>
    </xf>
    <xf numFmtId="0" fontId="12" fillId="0" borderId="2" xfId="23" applyFont="1" applyFill="1" applyBorder="1" applyAlignment="1">
      <alignment horizontal="center" vertical="center" wrapText="1"/>
    </xf>
    <xf numFmtId="0" fontId="12" fillId="0" borderId="2" xfId="23" quotePrefix="1" applyFont="1" applyFill="1" applyBorder="1" applyAlignment="1">
      <alignment horizontal="center" vertical="center" wrapText="1"/>
    </xf>
    <xf numFmtId="0" fontId="52" fillId="0" borderId="2" xfId="23" quotePrefix="1" applyFont="1" applyFill="1" applyBorder="1" applyAlignment="1">
      <alignment horizontal="center" vertical="center" wrapText="1"/>
    </xf>
    <xf numFmtId="0" fontId="12" fillId="0" borderId="2" xfId="23" applyFont="1" applyFill="1" applyBorder="1" applyAlignment="1">
      <alignment horizontal="center" vertical="top" wrapText="1"/>
    </xf>
    <xf numFmtId="0" fontId="9" fillId="0" borderId="2" xfId="23" applyFont="1" applyFill="1" applyBorder="1" applyAlignment="1">
      <alignment horizontal="center" vertical="top" wrapText="1"/>
    </xf>
    <xf numFmtId="2" fontId="48" fillId="0" borderId="0" xfId="23" applyNumberFormat="1" applyFont="1" applyFill="1" applyAlignment="1">
      <alignment horizontal="center" vertical="top" wrapText="1"/>
    </xf>
    <xf numFmtId="2" fontId="49" fillId="0" borderId="0" xfId="23" applyNumberFormat="1" applyFont="1" applyFill="1" applyAlignment="1">
      <alignment horizontal="center" vertical="top" wrapText="1"/>
    </xf>
    <xf numFmtId="0" fontId="50" fillId="0" borderId="0" xfId="23" applyFont="1" applyFill="1" applyBorder="1" applyAlignment="1">
      <alignment horizontal="center" vertical="top" wrapText="1"/>
    </xf>
    <xf numFmtId="0" fontId="32" fillId="0" borderId="0" xfId="23" applyFont="1" applyFill="1" applyBorder="1" applyAlignment="1">
      <alignment vertical="top" wrapText="1"/>
    </xf>
    <xf numFmtId="2" fontId="32" fillId="0" borderId="0" xfId="23" applyNumberFormat="1" applyFont="1" applyFill="1" applyBorder="1" applyAlignment="1">
      <alignment vertical="top" wrapText="1"/>
    </xf>
    <xf numFmtId="0" fontId="32" fillId="0" borderId="0" xfId="23" applyFont="1" applyFill="1" applyAlignment="1">
      <alignment horizontal="left" vertical="top" wrapText="1"/>
    </xf>
    <xf numFmtId="0" fontId="53" fillId="0" borderId="0" xfId="23" applyFont="1" applyFill="1" applyAlignment="1">
      <alignment horizontal="center" vertical="top" wrapText="1"/>
    </xf>
    <xf numFmtId="2" fontId="32" fillId="0" borderId="0" xfId="23" applyNumberFormat="1" applyFont="1" applyFill="1" applyAlignment="1">
      <alignment horizontal="center" vertical="top" wrapText="1"/>
    </xf>
    <xf numFmtId="0" fontId="32" fillId="0" borderId="0" xfId="23" applyFont="1" applyFill="1" applyAlignment="1">
      <alignment vertical="top" wrapText="1"/>
    </xf>
    <xf numFmtId="0" fontId="54" fillId="0" borderId="0" xfId="23" applyFont="1" applyFill="1" applyAlignment="1">
      <alignment vertical="top" wrapText="1"/>
    </xf>
    <xf numFmtId="2" fontId="30" fillId="0" borderId="2" xfId="0" applyNumberFormat="1" applyFont="1" applyFill="1" applyBorder="1" applyAlignment="1">
      <alignment horizontal="center" vertical="center"/>
    </xf>
    <xf numFmtId="0" fontId="12" fillId="0" borderId="2" xfId="15" applyNumberFormat="1" applyFont="1" applyFill="1" applyBorder="1" applyAlignment="1">
      <alignment horizontal="center" vertical="center" wrapText="1"/>
    </xf>
    <xf numFmtId="2" fontId="12" fillId="0" borderId="2" xfId="15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vertical="center" wrapText="1"/>
    </xf>
    <xf numFmtId="0" fontId="9" fillId="0" borderId="0" xfId="23" applyFont="1" applyFill="1" applyBorder="1" applyAlignment="1">
      <alignment vertical="top" wrapText="1"/>
    </xf>
    <xf numFmtId="164" fontId="12" fillId="0" borderId="2" xfId="18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164" fontId="12" fillId="0" borderId="2" xfId="21" applyNumberFormat="1" applyFont="1" applyFill="1" applyBorder="1" applyAlignment="1">
      <alignment horizontal="center" vertical="center"/>
    </xf>
    <xf numFmtId="164" fontId="9" fillId="0" borderId="2" xfId="18" applyNumberFormat="1" applyFont="1" applyFill="1" applyBorder="1" applyAlignment="1">
      <alignment horizontal="center" vertical="center" wrapText="1"/>
    </xf>
    <xf numFmtId="164" fontId="12" fillId="0" borderId="2" xfId="21" applyNumberFormat="1" applyFont="1" applyFill="1" applyBorder="1" applyAlignment="1">
      <alignment horizontal="center" vertical="center" wrapText="1"/>
    </xf>
    <xf numFmtId="164" fontId="12" fillId="0" borderId="2" xfId="18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0" fillId="0" borderId="0" xfId="15" applyNumberFormat="1" applyFont="1" applyFill="1" applyBorder="1" applyAlignment="1">
      <alignment vertical="center"/>
    </xf>
    <xf numFmtId="4" fontId="11" fillId="0" borderId="0" xfId="15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5" applyFont="1" applyFill="1" applyBorder="1" applyAlignment="1">
      <alignment vertical="center" wrapText="1"/>
    </xf>
    <xf numFmtId="164" fontId="9" fillId="0" borderId="0" xfId="15" applyNumberFormat="1" applyFont="1" applyFill="1" applyBorder="1" applyAlignment="1">
      <alignment vertical="center" wrapText="1"/>
    </xf>
    <xf numFmtId="164" fontId="13" fillId="0" borderId="2" xfId="15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0" fontId="12" fillId="0" borderId="2" xfId="22" applyFont="1" applyFill="1" applyBorder="1" applyAlignment="1">
      <alignment horizontal="center"/>
    </xf>
    <xf numFmtId="2" fontId="12" fillId="0" borderId="2" xfId="22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29" fillId="0" borderId="2" xfId="0" quotePrefix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49" fontId="9" fillId="0" borderId="2" xfId="15" applyNumberFormat="1" applyFont="1" applyFill="1" applyBorder="1" applyAlignment="1">
      <alignment horizontal="center" vertical="center" wrapText="1"/>
    </xf>
    <xf numFmtId="164" fontId="13" fillId="0" borderId="2" xfId="15" applyNumberFormat="1" applyFont="1" applyFill="1" applyBorder="1" applyAlignment="1">
      <alignment horizontal="center" vertical="center"/>
    </xf>
    <xf numFmtId="164" fontId="37" fillId="0" borderId="0" xfId="15" applyNumberFormat="1" applyFont="1" applyFill="1" applyBorder="1" applyAlignment="1">
      <alignment horizontal="center" vertical="center"/>
    </xf>
    <xf numFmtId="167" fontId="4" fillId="0" borderId="2" xfId="15" applyNumberFormat="1" applyFont="1" applyFill="1" applyBorder="1" applyAlignment="1">
      <alignment horizontal="center" vertical="center" wrapText="1"/>
    </xf>
    <xf numFmtId="2" fontId="13" fillId="0" borderId="2" xfId="15" applyNumberFormat="1" applyFont="1" applyFill="1" applyBorder="1" applyAlignment="1">
      <alignment horizontal="center" vertical="center" wrapText="1"/>
    </xf>
    <xf numFmtId="2" fontId="15" fillId="0" borderId="2" xfId="15" applyNumberFormat="1" applyFont="1" applyFill="1" applyBorder="1" applyAlignment="1">
      <alignment horizontal="center" vertical="center" wrapText="1"/>
    </xf>
    <xf numFmtId="2" fontId="4" fillId="0" borderId="2" xfId="15" applyNumberFormat="1" applyFont="1" applyFill="1" applyBorder="1" applyAlignment="1">
      <alignment vertical="center" wrapText="1"/>
    </xf>
    <xf numFmtId="2" fontId="4" fillId="0" borderId="2" xfId="15" applyNumberFormat="1" applyFont="1" applyFill="1" applyBorder="1" applyAlignment="1">
      <alignment horizontal="center" vertical="center" wrapText="1"/>
    </xf>
    <xf numFmtId="2" fontId="10" fillId="0" borderId="0" xfId="15" applyNumberFormat="1" applyFont="1" applyFill="1" applyAlignment="1">
      <alignment vertical="center"/>
    </xf>
    <xf numFmtId="2" fontId="12" fillId="0" borderId="0" xfId="4" applyNumberFormat="1" applyFont="1" applyFill="1" applyAlignment="1">
      <alignment horizontal="center"/>
    </xf>
    <xf numFmtId="167" fontId="12" fillId="0" borderId="2" xfId="0" applyNumberFormat="1" applyFont="1" applyFill="1" applyBorder="1" applyAlignment="1">
      <alignment horizontal="center" vertical="top" wrapText="1"/>
    </xf>
    <xf numFmtId="0" fontId="9" fillId="0" borderId="0" xfId="15" applyFont="1" applyFill="1" applyAlignment="1">
      <alignment vertical="center"/>
    </xf>
    <xf numFmtId="0" fontId="12" fillId="0" borderId="3" xfId="24" applyFont="1" applyFill="1" applyBorder="1" applyAlignment="1">
      <alignment horizontal="center" vertical="center" wrapText="1"/>
    </xf>
    <xf numFmtId="2" fontId="48" fillId="3" borderId="0" xfId="23" applyNumberFormat="1" applyFont="1" applyFill="1" applyAlignment="1">
      <alignment horizontal="center" vertical="top" wrapText="1"/>
    </xf>
    <xf numFmtId="2" fontId="49" fillId="3" borderId="0" xfId="23" applyNumberFormat="1" applyFont="1" applyFill="1" applyAlignment="1">
      <alignment horizontal="center" vertical="top" wrapText="1"/>
    </xf>
    <xf numFmtId="0" fontId="48" fillId="3" borderId="0" xfId="23" applyFont="1" applyFill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2" fontId="41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167" fontId="9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top" wrapText="1"/>
    </xf>
    <xf numFmtId="0" fontId="29" fillId="0" borderId="6" xfId="18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167" fontId="12" fillId="0" borderId="6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39" fillId="0" borderId="3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5" fontId="9" fillId="0" borderId="2" xfId="16" applyNumberFormat="1" applyFont="1" applyFill="1" applyBorder="1" applyAlignment="1">
      <alignment horizontal="left" vertical="center" wrapText="1"/>
    </xf>
    <xf numFmtId="4" fontId="13" fillId="0" borderId="2" xfId="15" applyNumberFormat="1" applyFont="1" applyFill="1" applyBorder="1" applyAlignment="1">
      <alignment horizontal="center" vertical="center" wrapText="1"/>
    </xf>
    <xf numFmtId="164" fontId="15" fillId="0" borderId="2" xfId="15" applyNumberFormat="1" applyFont="1" applyFill="1" applyBorder="1" applyAlignment="1">
      <alignment horizontal="center" vertical="center" wrapText="1"/>
    </xf>
    <xf numFmtId="166" fontId="4" fillId="0" borderId="2" xfId="15" applyNumberFormat="1" applyFont="1" applyFill="1" applyBorder="1" applyAlignment="1">
      <alignment horizontal="center" vertical="center" wrapText="1"/>
    </xf>
    <xf numFmtId="164" fontId="23" fillId="0" borderId="2" xfId="15" applyNumberFormat="1" applyFont="1" applyFill="1" applyBorder="1" applyAlignment="1">
      <alignment horizontal="center" vertical="center" wrapText="1"/>
    </xf>
    <xf numFmtId="0" fontId="38" fillId="0" borderId="0" xfId="15" applyFont="1" applyFill="1" applyBorder="1" applyAlignment="1">
      <alignment vertical="center"/>
    </xf>
    <xf numFmtId="0" fontId="35" fillId="0" borderId="2" xfId="2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164" fontId="9" fillId="0" borderId="2" xfId="21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16" fillId="0" borderId="0" xfId="15" applyFont="1" applyFill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1" fillId="0" borderId="2" xfId="15" applyFont="1" applyFill="1" applyBorder="1" applyAlignment="1">
      <alignment horizontal="center" vertical="center" wrapText="1"/>
    </xf>
    <xf numFmtId="165" fontId="12" fillId="0" borderId="2" xfId="16" applyNumberFormat="1" applyFont="1" applyFill="1" applyBorder="1" applyAlignment="1">
      <alignment horizontal="left" vertical="center" wrapText="1"/>
    </xf>
    <xf numFmtId="165" fontId="12" fillId="0" borderId="2" xfId="16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42" fillId="0" borderId="2" xfId="18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2" xfId="18" applyFont="1" applyFill="1" applyBorder="1" applyAlignment="1">
      <alignment horizontal="left" vertical="center" wrapText="1"/>
    </xf>
    <xf numFmtId="164" fontId="9" fillId="0" borderId="2" xfId="18" applyNumberFormat="1" applyFont="1" applyFill="1" applyBorder="1" applyAlignment="1">
      <alignment horizontal="center" vertical="center"/>
    </xf>
    <xf numFmtId="0" fontId="12" fillId="0" borderId="2" xfId="18" applyFont="1" applyFill="1" applyBorder="1" applyAlignment="1">
      <alignment horizontal="left" wrapText="1"/>
    </xf>
    <xf numFmtId="4" fontId="9" fillId="0" borderId="2" xfId="18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2" fontId="30" fillId="0" borderId="2" xfId="0" applyNumberFormat="1" applyFont="1" applyFill="1" applyBorder="1" applyAlignment="1">
      <alignment vertical="center"/>
    </xf>
    <xf numFmtId="4" fontId="30" fillId="0" borderId="2" xfId="0" applyNumberFormat="1" applyFont="1" applyFill="1" applyBorder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9" fillId="0" borderId="0" xfId="23" applyFont="1" applyFill="1" applyBorder="1" applyAlignment="1">
      <alignment horizontal="center" vertical="center" wrapText="1"/>
    </xf>
    <xf numFmtId="0" fontId="32" fillId="0" borderId="0" xfId="23" applyFont="1" applyFill="1" applyAlignment="1">
      <alignment horizontal="center" vertical="top" wrapText="1"/>
    </xf>
    <xf numFmtId="0" fontId="50" fillId="0" borderId="0" xfId="23" applyNumberFormat="1" applyFont="1" applyFill="1" applyBorder="1" applyAlignment="1">
      <alignment horizontal="center" vertical="center" wrapText="1"/>
    </xf>
    <xf numFmtId="0" fontId="32" fillId="0" borderId="8" xfId="23" applyFont="1" applyFill="1" applyBorder="1" applyAlignment="1">
      <alignment horizontal="left" vertical="top" wrapText="1"/>
    </xf>
    <xf numFmtId="0" fontId="12" fillId="0" borderId="2" xfId="23" applyFont="1" applyFill="1" applyBorder="1" applyAlignment="1">
      <alignment horizontal="center" vertical="center" wrapText="1"/>
    </xf>
    <xf numFmtId="0" fontId="25" fillId="0" borderId="2" xfId="23" applyFont="1" applyFill="1" applyBorder="1" applyAlignment="1">
      <alignment horizontal="center" vertical="center" wrapText="1"/>
    </xf>
    <xf numFmtId="0" fontId="12" fillId="0" borderId="2" xfId="23" quotePrefix="1" applyFont="1" applyFill="1" applyBorder="1" applyAlignment="1">
      <alignment horizontal="center" vertical="center" wrapText="1"/>
    </xf>
    <xf numFmtId="0" fontId="12" fillId="0" borderId="4" xfId="23" applyFont="1" applyFill="1" applyBorder="1" applyAlignment="1">
      <alignment horizontal="center" vertical="center"/>
    </xf>
    <xf numFmtId="0" fontId="12" fillId="0" borderId="7" xfId="23" applyFont="1" applyFill="1" applyBorder="1" applyAlignment="1">
      <alignment horizontal="center" vertical="center"/>
    </xf>
    <xf numFmtId="0" fontId="9" fillId="0" borderId="0" xfId="15" applyNumberFormat="1" applyFont="1" applyFill="1" applyBorder="1" applyAlignment="1">
      <alignment horizontal="center" vertical="center" wrapText="1"/>
    </xf>
    <xf numFmtId="0" fontId="9" fillId="0" borderId="9" xfId="15" applyNumberFormat="1" applyFont="1" applyFill="1" applyBorder="1" applyAlignment="1">
      <alignment horizontal="center" vertical="center" wrapText="1"/>
    </xf>
    <xf numFmtId="0" fontId="9" fillId="0" borderId="10" xfId="15" applyNumberFormat="1" applyFont="1" applyFill="1" applyBorder="1" applyAlignment="1">
      <alignment horizontal="center" vertical="center" wrapText="1"/>
    </xf>
    <xf numFmtId="0" fontId="9" fillId="0" borderId="11" xfId="15" applyNumberFormat="1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vertical="center" wrapText="1"/>
    </xf>
    <xf numFmtId="0" fontId="12" fillId="0" borderId="2" xfId="15" applyNumberFormat="1" applyFont="1" applyFill="1" applyBorder="1" applyAlignment="1">
      <alignment horizontal="center" vertical="center" wrapText="1"/>
    </xf>
    <xf numFmtId="2" fontId="12" fillId="0" borderId="2" xfId="15" applyNumberFormat="1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12" fillId="4" borderId="2" xfId="23" applyFont="1" applyFill="1" applyBorder="1" applyAlignment="1">
      <alignment horizontal="center" vertical="center" wrapText="1"/>
    </xf>
    <xf numFmtId="0" fontId="12" fillId="4" borderId="2" xfId="23" applyFont="1" applyFill="1" applyBorder="1" applyAlignment="1">
      <alignment horizontal="center" vertical="top" wrapText="1"/>
    </xf>
    <xf numFmtId="2" fontId="9" fillId="4" borderId="2" xfId="23" applyNumberFormat="1" applyFont="1" applyFill="1" applyBorder="1" applyAlignment="1">
      <alignment horizontal="center" vertical="top" wrapText="1"/>
    </xf>
    <xf numFmtId="0" fontId="9" fillId="4" borderId="2" xfId="23" applyFont="1" applyFill="1" applyBorder="1" applyAlignment="1">
      <alignment horizontal="center" vertical="top" wrapText="1"/>
    </xf>
    <xf numFmtId="0" fontId="12" fillId="4" borderId="2" xfId="23" applyFont="1" applyFill="1" applyBorder="1" applyAlignment="1">
      <alignment horizontal="left" vertical="center" wrapText="1"/>
    </xf>
  </cellXfs>
  <cellStyles count="25">
    <cellStyle name="Check Cell 2" xf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10" xfId="4"/>
    <cellStyle name="Normal 16 2" xfId="5"/>
    <cellStyle name="Normal 2" xfId="1"/>
    <cellStyle name="Normal 2 2" xfId="2"/>
    <cellStyle name="Normal 3" xfId="6"/>
    <cellStyle name="Normal 3 2" xfId="24"/>
    <cellStyle name="Normal 4" xfId="23"/>
    <cellStyle name="Normal_2-1-1" xfId="16"/>
    <cellStyle name="Normal_gare wyalsadfenigagarini 10" xfId="22"/>
    <cellStyle name="Normal_rustavi-1" xfId="17"/>
    <cellStyle name="Normal_stadion-1" xfId="15"/>
    <cellStyle name="Percent 3" xfId="20"/>
    <cellStyle name="Обычный 2 2" xfId="19"/>
    <cellStyle name="Обычный_დემონტაჟი" xfId="18"/>
    <cellStyle name="Обычный_დემონტაჟი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2"/>
  <sheetViews>
    <sheetView tabSelected="1" view="pageBreakPreview" topLeftCell="A5" zoomScaleNormal="100" zoomScaleSheetLayoutView="100" workbookViewId="0">
      <selection activeCell="C13" sqref="C13"/>
    </sheetView>
  </sheetViews>
  <sheetFormatPr defaultColWidth="9.28515625" defaultRowHeight="14.25"/>
  <cols>
    <col min="1" max="1" width="8" style="77" customWidth="1"/>
    <col min="2" max="2" width="11.5703125" style="77" bestFit="1" customWidth="1"/>
    <col min="3" max="3" width="90.85546875" style="77" customWidth="1"/>
    <col min="4" max="4" width="11.7109375" style="77" customWidth="1"/>
    <col min="5" max="8" width="12.28515625" style="77" customWidth="1"/>
    <col min="9" max="9" width="11.5703125" style="77" bestFit="1" customWidth="1"/>
    <col min="10" max="10" width="35.5703125" style="78" customWidth="1"/>
    <col min="11" max="16384" width="9.28515625" style="77"/>
  </cols>
  <sheetData>
    <row r="1" spans="1:13" ht="54" customHeight="1">
      <c r="A1" s="103"/>
      <c r="B1" s="243" t="s">
        <v>149</v>
      </c>
      <c r="C1" s="243" t="s">
        <v>149</v>
      </c>
      <c r="D1" s="243" t="s">
        <v>149</v>
      </c>
      <c r="E1" s="243" t="s">
        <v>149</v>
      </c>
      <c r="F1" s="243" t="s">
        <v>149</v>
      </c>
      <c r="G1" s="243" t="s">
        <v>149</v>
      </c>
      <c r="H1" s="103"/>
    </row>
    <row r="2" spans="1:13" ht="15">
      <c r="A2" s="245"/>
      <c r="B2" s="245"/>
      <c r="C2" s="245"/>
      <c r="D2" s="245"/>
      <c r="E2" s="245"/>
      <c r="F2" s="245"/>
      <c r="G2" s="245"/>
      <c r="H2" s="245"/>
      <c r="I2" s="80"/>
      <c r="J2" s="81"/>
      <c r="K2" s="80"/>
      <c r="L2" s="80"/>
      <c r="M2" s="80"/>
    </row>
    <row r="3" spans="1:13">
      <c r="A3" s="246"/>
      <c r="B3" s="246"/>
      <c r="C3" s="246"/>
      <c r="D3" s="246"/>
      <c r="E3" s="246"/>
      <c r="F3" s="246"/>
      <c r="G3" s="246"/>
      <c r="H3" s="246"/>
    </row>
    <row r="4" spans="1:13" ht="20.25" customHeight="1">
      <c r="A4" s="247" t="s">
        <v>132</v>
      </c>
      <c r="B4" s="249" t="s">
        <v>133</v>
      </c>
      <c r="C4" s="247" t="s">
        <v>134</v>
      </c>
      <c r="D4" s="250" t="s">
        <v>135</v>
      </c>
      <c r="E4" s="251"/>
      <c r="F4" s="251"/>
      <c r="G4" s="251"/>
      <c r="H4" s="251"/>
    </row>
    <row r="5" spans="1:13" ht="42" customHeight="1">
      <c r="A5" s="248"/>
      <c r="B5" s="248"/>
      <c r="C5" s="248"/>
      <c r="D5" s="82" t="s">
        <v>136</v>
      </c>
      <c r="E5" s="82" t="s">
        <v>137</v>
      </c>
      <c r="F5" s="83" t="s">
        <v>138</v>
      </c>
      <c r="G5" s="82" t="s">
        <v>139</v>
      </c>
      <c r="H5" s="151" t="s">
        <v>15</v>
      </c>
    </row>
    <row r="6" spans="1:13">
      <c r="A6" s="84" t="s">
        <v>140</v>
      </c>
      <c r="B6" s="84" t="s">
        <v>141</v>
      </c>
      <c r="C6" s="84" t="s">
        <v>142</v>
      </c>
      <c r="D6" s="84" t="s">
        <v>143</v>
      </c>
      <c r="E6" s="84" t="s">
        <v>144</v>
      </c>
      <c r="F6" s="84" t="s">
        <v>145</v>
      </c>
      <c r="G6" s="84" t="s">
        <v>146</v>
      </c>
      <c r="H6" s="84">
        <v>8</v>
      </c>
    </row>
    <row r="7" spans="1:13">
      <c r="A7" s="85"/>
      <c r="B7" s="85"/>
      <c r="C7" s="85" t="s">
        <v>147</v>
      </c>
      <c r="D7" s="85"/>
      <c r="E7" s="85"/>
      <c r="F7" s="85"/>
      <c r="G7" s="85"/>
      <c r="H7" s="85"/>
    </row>
    <row r="8" spans="1:13">
      <c r="A8" s="85"/>
      <c r="B8" s="85"/>
      <c r="C8" s="86" t="s">
        <v>148</v>
      </c>
      <c r="D8" s="85"/>
      <c r="E8" s="85"/>
      <c r="F8" s="85"/>
      <c r="G8" s="85"/>
      <c r="H8" s="85"/>
    </row>
    <row r="9" spans="1:13" ht="22.5" customHeight="1">
      <c r="A9" s="261">
        <v>1</v>
      </c>
      <c r="B9" s="262"/>
      <c r="C9" s="265" t="s">
        <v>150</v>
      </c>
      <c r="D9" s="263"/>
      <c r="E9" s="263"/>
      <c r="F9" s="263"/>
      <c r="G9" s="264"/>
      <c r="H9" s="263"/>
      <c r="I9" s="87"/>
      <c r="J9" s="88"/>
    </row>
    <row r="10" spans="1:13" ht="22.5" customHeight="1">
      <c r="A10" s="261">
        <v>2</v>
      </c>
      <c r="B10" s="262"/>
      <c r="C10" s="265" t="s">
        <v>151</v>
      </c>
      <c r="D10" s="263"/>
      <c r="E10" s="263"/>
      <c r="F10" s="263"/>
      <c r="G10" s="264"/>
      <c r="H10" s="263"/>
      <c r="I10" s="87"/>
      <c r="J10" s="88"/>
    </row>
    <row r="11" spans="1:13" s="154" customFormat="1" ht="22.5" customHeight="1">
      <c r="A11" s="261">
        <v>3</v>
      </c>
      <c r="B11" s="262"/>
      <c r="C11" s="265" t="s">
        <v>190</v>
      </c>
      <c r="D11" s="263"/>
      <c r="E11" s="263"/>
      <c r="F11" s="263"/>
      <c r="G11" s="264"/>
      <c r="H11" s="263"/>
      <c r="I11" s="152"/>
      <c r="J11" s="153"/>
    </row>
    <row r="12" spans="1:13" s="154" customFormat="1" ht="22.5" customHeight="1">
      <c r="A12" s="261">
        <v>4</v>
      </c>
      <c r="B12" s="262"/>
      <c r="C12" s="265" t="s">
        <v>152</v>
      </c>
      <c r="D12" s="263"/>
      <c r="E12" s="263"/>
      <c r="F12" s="263"/>
      <c r="G12" s="264"/>
      <c r="H12" s="263"/>
      <c r="I12" s="152"/>
      <c r="J12" s="153"/>
    </row>
    <row r="13" spans="1:13" s="154" customFormat="1" ht="22.5" customHeight="1">
      <c r="A13" s="261">
        <v>5</v>
      </c>
      <c r="B13" s="262"/>
      <c r="C13" s="265" t="s">
        <v>189</v>
      </c>
      <c r="D13" s="263"/>
      <c r="E13" s="263"/>
      <c r="F13" s="263"/>
      <c r="G13" s="264"/>
      <c r="H13" s="263"/>
      <c r="I13" s="152"/>
      <c r="J13" s="153"/>
    </row>
    <row r="14" spans="1:13" s="154" customFormat="1" ht="22.5" customHeight="1">
      <c r="A14" s="261">
        <v>6</v>
      </c>
      <c r="B14" s="262"/>
      <c r="C14" s="265" t="s">
        <v>153</v>
      </c>
      <c r="D14" s="263"/>
      <c r="E14" s="263"/>
      <c r="F14" s="263"/>
      <c r="G14" s="264"/>
      <c r="H14" s="263"/>
      <c r="I14" s="152"/>
      <c r="J14" s="153"/>
    </row>
    <row r="15" spans="1:13">
      <c r="A15" s="262"/>
      <c r="B15" s="262"/>
      <c r="C15" s="264" t="s">
        <v>13</v>
      </c>
      <c r="D15" s="263"/>
      <c r="E15" s="262"/>
      <c r="F15" s="262"/>
      <c r="G15" s="263"/>
      <c r="H15" s="263"/>
      <c r="J15" s="88"/>
    </row>
    <row r="16" spans="1:13" ht="15">
      <c r="A16" s="79"/>
      <c r="B16" s="79"/>
      <c r="C16" s="79"/>
      <c r="D16" s="79"/>
      <c r="E16" s="79"/>
      <c r="F16" s="79"/>
      <c r="G16" s="89"/>
      <c r="H16" s="89"/>
    </row>
    <row r="17" spans="1:10">
      <c r="A17" s="79"/>
      <c r="B17" s="79"/>
      <c r="C17" s="79"/>
      <c r="D17" s="79"/>
      <c r="E17" s="79"/>
      <c r="F17" s="90"/>
      <c r="G17" s="90"/>
      <c r="H17" s="91"/>
    </row>
    <row r="18" spans="1:10" ht="15.75" customHeight="1">
      <c r="A18" s="79"/>
      <c r="C18" s="92"/>
      <c r="D18" s="93"/>
      <c r="F18" s="244"/>
      <c r="G18" s="244"/>
      <c r="H18" s="94"/>
      <c r="I18" s="95"/>
      <c r="J18" s="96"/>
    </row>
    <row r="19" spans="1:10">
      <c r="A19" s="79"/>
      <c r="B19" s="79"/>
      <c r="C19" s="79"/>
      <c r="D19" s="79"/>
      <c r="E19" s="79"/>
      <c r="F19" s="90"/>
      <c r="G19" s="90"/>
      <c r="H19" s="91"/>
    </row>
    <row r="20" spans="1:10">
      <c r="A20" s="79"/>
      <c r="B20" s="79"/>
      <c r="C20" s="79"/>
      <c r="D20" s="79"/>
      <c r="E20" s="79"/>
      <c r="F20" s="79"/>
      <c r="G20" s="79"/>
      <c r="H20" s="79"/>
    </row>
    <row r="21" spans="1:10">
      <c r="A21" s="79"/>
      <c r="B21" s="79"/>
      <c r="C21" s="79"/>
      <c r="D21" s="79"/>
      <c r="E21" s="79"/>
      <c r="F21" s="90"/>
      <c r="G21" s="90"/>
      <c r="H21" s="90"/>
    </row>
    <row r="22" spans="1:10">
      <c r="A22" s="79"/>
      <c r="B22" s="79"/>
      <c r="C22" s="79"/>
      <c r="D22" s="79"/>
      <c r="E22" s="79"/>
      <c r="F22" s="79"/>
      <c r="G22" s="79"/>
      <c r="H22" s="79"/>
    </row>
  </sheetData>
  <mergeCells count="8">
    <mergeCell ref="B1:G1"/>
    <mergeCell ref="F18:G18"/>
    <mergeCell ref="A2:H2"/>
    <mergeCell ref="A3:H3"/>
    <mergeCell ref="A4:A5"/>
    <mergeCell ref="B4:B5"/>
    <mergeCell ref="C4:C5"/>
    <mergeCell ref="D4:H4"/>
  </mergeCells>
  <printOptions horizontalCentered="1"/>
  <pageMargins left="0.2" right="0.2" top="0.5" bottom="0.5" header="0.27559055118110198" footer="0.196850393700787"/>
  <pageSetup paperSize="9" scale="78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2"/>
  <sheetViews>
    <sheetView view="pageBreakPreview" zoomScaleSheetLayoutView="100" workbookViewId="0">
      <selection activeCell="C12" sqref="C12"/>
    </sheetView>
  </sheetViews>
  <sheetFormatPr defaultColWidth="9.140625" defaultRowHeight="12.75"/>
  <cols>
    <col min="1" max="1" width="5.5703125" style="22" customWidth="1"/>
    <col min="2" max="2" width="10.85546875" style="5" customWidth="1"/>
    <col min="3" max="3" width="36.85546875" style="5" customWidth="1"/>
    <col min="4" max="4" width="10" style="5" bestFit="1" customWidth="1"/>
    <col min="5" max="5" width="7.7109375" style="5" customWidth="1"/>
    <col min="6" max="6" width="8.5703125" style="5" customWidth="1"/>
    <col min="7" max="7" width="10.140625" style="5" bestFit="1" customWidth="1"/>
    <col min="8" max="8" width="8.5703125" style="5" customWidth="1"/>
    <col min="9" max="9" width="9.42578125" style="5" customWidth="1"/>
    <col min="10" max="11" width="9.5703125" style="5" customWidth="1"/>
    <col min="12" max="12" width="10.42578125" style="5" customWidth="1"/>
    <col min="13" max="13" width="11.85546875" style="5" customWidth="1"/>
    <col min="14" max="14" width="28.7109375" style="5" customWidth="1"/>
    <col min="15" max="15" width="37.140625" style="6" customWidth="1"/>
    <col min="16" max="16384" width="9.140625" style="5"/>
  </cols>
  <sheetData>
    <row r="1" spans="1:15" s="1" customFormat="1" ht="21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"/>
    </row>
    <row r="2" spans="1:15" s="1" customFormat="1" ht="23.25" customHeight="1" thickBot="1">
      <c r="A2" s="253" t="s">
        <v>150</v>
      </c>
      <c r="B2" s="254" t="s">
        <v>150</v>
      </c>
      <c r="C2" s="254" t="s">
        <v>150</v>
      </c>
      <c r="D2" s="254" t="s">
        <v>150</v>
      </c>
      <c r="E2" s="254" t="s">
        <v>150</v>
      </c>
      <c r="F2" s="254" t="s">
        <v>150</v>
      </c>
      <c r="G2" s="254" t="s">
        <v>150</v>
      </c>
      <c r="H2" s="254" t="s">
        <v>150</v>
      </c>
      <c r="I2" s="254" t="s">
        <v>150</v>
      </c>
      <c r="J2" s="254" t="s">
        <v>150</v>
      </c>
      <c r="K2" s="254" t="s">
        <v>150</v>
      </c>
      <c r="L2" s="254" t="s">
        <v>150</v>
      </c>
      <c r="M2" s="255" t="s">
        <v>150</v>
      </c>
      <c r="O2" s="2"/>
    </row>
    <row r="3" spans="1:15" s="1" customFormat="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O3" s="2"/>
    </row>
    <row r="4" spans="1:15" s="1" customFormat="1" ht="17.25" customHeight="1">
      <c r="A4" s="256" t="s">
        <v>3</v>
      </c>
      <c r="B4" s="256"/>
      <c r="C4" s="256"/>
      <c r="D4" s="102"/>
      <c r="E4" s="102"/>
      <c r="F4" s="3"/>
      <c r="G4" s="256"/>
      <c r="H4" s="256"/>
      <c r="J4" s="4">
        <f>M37*0.001</f>
        <v>0</v>
      </c>
      <c r="K4" s="4"/>
      <c r="L4" s="256" t="s">
        <v>4</v>
      </c>
      <c r="M4" s="256"/>
      <c r="O4" s="2"/>
    </row>
    <row r="5" spans="1:15" ht="28.5" customHeight="1">
      <c r="A5" s="259" t="s">
        <v>5</v>
      </c>
      <c r="B5" s="260" t="s">
        <v>6</v>
      </c>
      <c r="C5" s="260" t="s">
        <v>7</v>
      </c>
      <c r="D5" s="260" t="s">
        <v>8</v>
      </c>
      <c r="E5" s="260" t="s">
        <v>9</v>
      </c>
      <c r="F5" s="260"/>
      <c r="G5" s="257" t="s">
        <v>1</v>
      </c>
      <c r="H5" s="257"/>
      <c r="I5" s="257" t="s">
        <v>10</v>
      </c>
      <c r="J5" s="257"/>
      <c r="K5" s="257" t="s">
        <v>12</v>
      </c>
      <c r="L5" s="257"/>
      <c r="M5" s="258" t="s">
        <v>13</v>
      </c>
    </row>
    <row r="6" spans="1:15">
      <c r="A6" s="259"/>
      <c r="B6" s="260"/>
      <c r="C6" s="260"/>
      <c r="D6" s="260"/>
      <c r="E6" s="101" t="s">
        <v>14</v>
      </c>
      <c r="F6" s="101" t="s">
        <v>15</v>
      </c>
      <c r="G6" s="7" t="s">
        <v>16</v>
      </c>
      <c r="H6" s="99" t="s">
        <v>13</v>
      </c>
      <c r="I6" s="98" t="s">
        <v>16</v>
      </c>
      <c r="J6" s="99" t="s">
        <v>13</v>
      </c>
      <c r="K6" s="98" t="s">
        <v>16</v>
      </c>
      <c r="L6" s="99" t="s">
        <v>13</v>
      </c>
      <c r="M6" s="258"/>
    </row>
    <row r="7" spans="1:15" s="1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O7" s="2"/>
    </row>
    <row r="8" spans="1:15" s="55" customFormat="1" ht="27">
      <c r="A8" s="64">
        <v>1</v>
      </c>
      <c r="B8" s="64" t="s">
        <v>50</v>
      </c>
      <c r="C8" s="235" t="s">
        <v>155</v>
      </c>
      <c r="D8" s="64" t="s">
        <v>51</v>
      </c>
      <c r="E8" s="236"/>
      <c r="F8" s="65">
        <v>15</v>
      </c>
      <c r="G8" s="66"/>
      <c r="H8" s="66"/>
      <c r="I8" s="66"/>
      <c r="J8" s="66"/>
      <c r="K8" s="66"/>
      <c r="L8" s="66"/>
      <c r="M8" s="66"/>
      <c r="O8" s="67"/>
    </row>
    <row r="9" spans="1:15" s="61" customFormat="1" ht="21" customHeight="1">
      <c r="A9" s="64"/>
      <c r="B9" s="46"/>
      <c r="C9" s="69" t="s">
        <v>42</v>
      </c>
      <c r="D9" s="70" t="s">
        <v>52</v>
      </c>
      <c r="E9" s="104">
        <v>1.6799999999999999E-2</v>
      </c>
      <c r="F9" s="71">
        <f>E9*F8</f>
        <v>0.252</v>
      </c>
      <c r="G9" s="209"/>
      <c r="H9" s="209"/>
      <c r="I9" s="72"/>
      <c r="J9" s="72"/>
      <c r="K9" s="72"/>
      <c r="L9" s="72"/>
      <c r="M9" s="72"/>
      <c r="O9" s="68"/>
    </row>
    <row r="10" spans="1:15" s="61" customFormat="1" ht="21" customHeight="1">
      <c r="A10" s="64"/>
      <c r="B10" s="46"/>
      <c r="C10" s="237" t="s">
        <v>154</v>
      </c>
      <c r="D10" s="70" t="s">
        <v>53</v>
      </c>
      <c r="E10" s="104">
        <f>37/1000</f>
        <v>3.6999999999999998E-2</v>
      </c>
      <c r="F10" s="71">
        <f>E10*F8</f>
        <v>0.55499999999999994</v>
      </c>
      <c r="G10" s="72"/>
      <c r="H10" s="72"/>
      <c r="I10" s="72"/>
      <c r="J10" s="72"/>
      <c r="K10" s="72"/>
      <c r="L10" s="72"/>
      <c r="M10" s="72"/>
      <c r="O10" s="68"/>
    </row>
    <row r="11" spans="1:15" s="55" customFormat="1" ht="21" customHeight="1">
      <c r="A11" s="64">
        <v>2</v>
      </c>
      <c r="B11" s="64" t="s">
        <v>156</v>
      </c>
      <c r="C11" s="235" t="s">
        <v>54</v>
      </c>
      <c r="D11" s="64" t="s">
        <v>51</v>
      </c>
      <c r="E11" s="236"/>
      <c r="F11" s="65">
        <f>F8*5%</f>
        <v>0.75</v>
      </c>
      <c r="G11" s="238"/>
      <c r="H11" s="238"/>
      <c r="I11" s="238"/>
      <c r="J11" s="238"/>
      <c r="K11" s="238"/>
      <c r="L11" s="238"/>
      <c r="M11" s="238"/>
      <c r="O11" s="67"/>
    </row>
    <row r="12" spans="1:15" s="61" customFormat="1" ht="22.9" customHeight="1">
      <c r="A12" s="64"/>
      <c r="B12" s="46"/>
      <c r="C12" s="69" t="s">
        <v>42</v>
      </c>
      <c r="D12" s="70" t="s">
        <v>52</v>
      </c>
      <c r="E12" s="104">
        <v>2.78</v>
      </c>
      <c r="F12" s="71">
        <f>E12*F11</f>
        <v>2.085</v>
      </c>
      <c r="G12" s="209"/>
      <c r="H12" s="209"/>
      <c r="I12" s="72"/>
      <c r="J12" s="72"/>
      <c r="K12" s="72"/>
      <c r="L12" s="72"/>
      <c r="M12" s="72"/>
      <c r="O12" s="68"/>
    </row>
    <row r="13" spans="1:15" s="55" customFormat="1" ht="32.25" customHeight="1">
      <c r="A13" s="64">
        <v>3</v>
      </c>
      <c r="B13" s="64" t="s">
        <v>55</v>
      </c>
      <c r="C13" s="235" t="s">
        <v>57</v>
      </c>
      <c r="D13" s="64" t="s">
        <v>51</v>
      </c>
      <c r="E13" s="236"/>
      <c r="F13" s="65">
        <v>15</v>
      </c>
      <c r="G13" s="66"/>
      <c r="H13" s="66"/>
      <c r="I13" s="66"/>
      <c r="J13" s="66"/>
      <c r="K13" s="66"/>
      <c r="L13" s="66"/>
      <c r="M13" s="66"/>
      <c r="O13" s="67"/>
    </row>
    <row r="14" spans="1:15" s="61" customFormat="1" ht="19.899999999999999" customHeight="1">
      <c r="A14" s="64"/>
      <c r="B14" s="46" t="s">
        <v>157</v>
      </c>
      <c r="C14" s="69" t="s">
        <v>56</v>
      </c>
      <c r="D14" s="70" t="s">
        <v>53</v>
      </c>
      <c r="E14" s="104">
        <f>(4.5+2.04)/1000</f>
        <v>6.5399999999999998E-3</v>
      </c>
      <c r="F14" s="71">
        <f>E14*F13</f>
        <v>9.8099999999999993E-2</v>
      </c>
      <c r="G14" s="72"/>
      <c r="H14" s="72"/>
      <c r="I14" s="72"/>
      <c r="J14" s="72"/>
      <c r="K14" s="72"/>
      <c r="L14" s="72"/>
      <c r="M14" s="72"/>
      <c r="O14" s="68"/>
    </row>
    <row r="15" spans="1:15" s="55" customFormat="1" ht="47.25" customHeight="1">
      <c r="A15" s="51">
        <v>4</v>
      </c>
      <c r="B15" s="51" t="s">
        <v>58</v>
      </c>
      <c r="C15" s="41" t="s">
        <v>66</v>
      </c>
      <c r="D15" s="51" t="s">
        <v>51</v>
      </c>
      <c r="E15" s="208"/>
      <c r="F15" s="53">
        <v>1.5</v>
      </c>
      <c r="G15" s="54"/>
      <c r="H15" s="54"/>
      <c r="I15" s="54"/>
      <c r="J15" s="54"/>
      <c r="K15" s="54"/>
      <c r="L15" s="54"/>
      <c r="M15" s="54"/>
    </row>
    <row r="16" spans="1:15" s="61" customFormat="1" ht="22.9" customHeight="1">
      <c r="A16" s="64"/>
      <c r="B16" s="46"/>
      <c r="C16" s="69" t="s">
        <v>42</v>
      </c>
      <c r="D16" s="70" t="s">
        <v>52</v>
      </c>
      <c r="E16" s="104">
        <v>0.89</v>
      </c>
      <c r="F16" s="71">
        <f>E16*F15</f>
        <v>1.335</v>
      </c>
      <c r="G16" s="209"/>
      <c r="H16" s="209"/>
      <c r="I16" s="72"/>
      <c r="J16" s="72"/>
      <c r="K16" s="72"/>
      <c r="L16" s="72"/>
      <c r="M16" s="72"/>
      <c r="O16" s="68"/>
    </row>
    <row r="17" spans="1:15" s="61" customFormat="1" ht="19.899999999999999" customHeight="1">
      <c r="A17" s="64"/>
      <c r="B17" s="46"/>
      <c r="C17" s="56" t="s">
        <v>69</v>
      </c>
      <c r="D17" s="70" t="s">
        <v>26</v>
      </c>
      <c r="E17" s="104">
        <v>0.37</v>
      </c>
      <c r="F17" s="58">
        <f>E17*F15</f>
        <v>0.55499999999999994</v>
      </c>
      <c r="G17" s="72"/>
      <c r="H17" s="72"/>
      <c r="I17" s="72"/>
      <c r="J17" s="72"/>
      <c r="K17" s="72"/>
      <c r="L17" s="72"/>
      <c r="M17" s="72"/>
      <c r="O17" s="68"/>
    </row>
    <row r="18" spans="1:15" s="61" customFormat="1" ht="20.45" customHeight="1">
      <c r="A18" s="51"/>
      <c r="B18" s="34"/>
      <c r="C18" s="62" t="s">
        <v>61</v>
      </c>
      <c r="D18" s="57" t="s">
        <v>18</v>
      </c>
      <c r="E18" s="106">
        <v>1.1499999999999999</v>
      </c>
      <c r="F18" s="63">
        <f>E18*F15</f>
        <v>1.7249999999999999</v>
      </c>
      <c r="G18" s="59"/>
      <c r="H18" s="59"/>
      <c r="I18" s="209"/>
      <c r="J18" s="209"/>
      <c r="K18" s="59"/>
      <c r="L18" s="59"/>
      <c r="M18" s="59"/>
    </row>
    <row r="19" spans="1:15" s="61" customFormat="1" ht="19.899999999999999" customHeight="1">
      <c r="A19" s="64"/>
      <c r="B19" s="46" t="s">
        <v>68</v>
      </c>
      <c r="C19" s="56" t="s">
        <v>35</v>
      </c>
      <c r="D19" s="70" t="s">
        <v>26</v>
      </c>
      <c r="E19" s="104">
        <v>0.02</v>
      </c>
      <c r="F19" s="58">
        <f>E19*F15</f>
        <v>0.03</v>
      </c>
      <c r="G19" s="72"/>
      <c r="H19" s="72"/>
      <c r="I19" s="209"/>
      <c r="J19" s="209"/>
      <c r="K19" s="72"/>
      <c r="L19" s="72"/>
      <c r="M19" s="72"/>
      <c r="O19" s="68"/>
    </row>
    <row r="20" spans="1:15" s="55" customFormat="1" ht="58.5" customHeight="1">
      <c r="A20" s="64">
        <v>5</v>
      </c>
      <c r="B20" s="64" t="s">
        <v>158</v>
      </c>
      <c r="C20" s="41" t="s">
        <v>159</v>
      </c>
      <c r="D20" s="64" t="s">
        <v>160</v>
      </c>
      <c r="E20" s="236"/>
      <c r="F20" s="105">
        <v>1</v>
      </c>
      <c r="G20" s="66"/>
      <c r="H20" s="66"/>
      <c r="I20" s="66"/>
      <c r="J20" s="66"/>
      <c r="K20" s="66"/>
      <c r="L20" s="66"/>
      <c r="M20" s="66"/>
      <c r="O20" s="67"/>
    </row>
    <row r="21" spans="1:15" s="61" customFormat="1" ht="19.899999999999999" customHeight="1">
      <c r="A21" s="64"/>
      <c r="B21" s="46"/>
      <c r="C21" s="56" t="s">
        <v>67</v>
      </c>
      <c r="D21" s="70" t="s">
        <v>52</v>
      </c>
      <c r="E21" s="104">
        <v>11.029</v>
      </c>
      <c r="F21" s="58">
        <f>E21*F20</f>
        <v>11.029</v>
      </c>
      <c r="G21" s="209"/>
      <c r="H21" s="209"/>
      <c r="I21" s="72"/>
      <c r="J21" s="72"/>
      <c r="K21" s="72"/>
      <c r="L21" s="72"/>
      <c r="M21" s="72"/>
      <c r="O21" s="68"/>
    </row>
    <row r="22" spans="1:15" s="61" customFormat="1" ht="19.899999999999999" customHeight="1">
      <c r="A22" s="64"/>
      <c r="B22" s="46"/>
      <c r="C22" s="56" t="s">
        <v>69</v>
      </c>
      <c r="D22" s="70" t="s">
        <v>26</v>
      </c>
      <c r="E22" s="104">
        <v>1.8720000000000001</v>
      </c>
      <c r="F22" s="58">
        <f>E22*F20</f>
        <v>1.8720000000000001</v>
      </c>
      <c r="G22" s="72"/>
      <c r="H22" s="72"/>
      <c r="I22" s="72"/>
      <c r="J22" s="72"/>
      <c r="K22" s="72"/>
      <c r="L22" s="72"/>
      <c r="M22" s="72"/>
      <c r="O22" s="68"/>
    </row>
    <row r="23" spans="1:15" s="61" customFormat="1" ht="19.899999999999999" customHeight="1">
      <c r="A23" s="64"/>
      <c r="B23" s="46"/>
      <c r="C23" s="56" t="s">
        <v>161</v>
      </c>
      <c r="D23" s="57" t="s">
        <v>18</v>
      </c>
      <c r="E23" s="104">
        <v>0.13900000000000001</v>
      </c>
      <c r="F23" s="58">
        <f>E23*F20</f>
        <v>0.13900000000000001</v>
      </c>
      <c r="G23" s="72"/>
      <c r="H23" s="72"/>
      <c r="I23" s="72"/>
      <c r="J23" s="72"/>
      <c r="K23" s="72"/>
      <c r="L23" s="72"/>
      <c r="M23" s="72"/>
      <c r="O23" s="68"/>
    </row>
    <row r="24" spans="1:15" s="61" customFormat="1" ht="19.899999999999999" customHeight="1">
      <c r="A24" s="64"/>
      <c r="B24" s="46"/>
      <c r="C24" s="56" t="s">
        <v>162</v>
      </c>
      <c r="D24" s="70" t="s">
        <v>165</v>
      </c>
      <c r="E24" s="104">
        <v>6.0999999999999999E-2</v>
      </c>
      <c r="F24" s="58">
        <f>E24*F20</f>
        <v>6.0999999999999999E-2</v>
      </c>
      <c r="G24" s="72"/>
      <c r="H24" s="72"/>
      <c r="I24" s="72"/>
      <c r="J24" s="72"/>
      <c r="K24" s="72"/>
      <c r="L24" s="72"/>
      <c r="M24" s="72"/>
      <c r="O24" s="68"/>
    </row>
    <row r="25" spans="1:15" s="61" customFormat="1" ht="19.899999999999999" customHeight="1">
      <c r="A25" s="64"/>
      <c r="B25" s="46"/>
      <c r="C25" s="56" t="s">
        <v>163</v>
      </c>
      <c r="D25" s="57" t="s">
        <v>18</v>
      </c>
      <c r="E25" s="104">
        <v>0.36</v>
      </c>
      <c r="F25" s="58">
        <f>E25*F20</f>
        <v>0.36</v>
      </c>
      <c r="G25" s="72"/>
      <c r="H25" s="72"/>
      <c r="I25" s="72"/>
      <c r="J25" s="72"/>
      <c r="K25" s="72"/>
      <c r="L25" s="72"/>
      <c r="M25" s="72"/>
      <c r="O25" s="68"/>
    </row>
    <row r="26" spans="1:15" s="61" customFormat="1" ht="19.899999999999999" customHeight="1">
      <c r="A26" s="64"/>
      <c r="B26" s="46"/>
      <c r="C26" s="56" t="s">
        <v>164</v>
      </c>
      <c r="D26" s="57" t="s">
        <v>18</v>
      </c>
      <c r="E26" s="104">
        <v>3.4000000000000002E-2</v>
      </c>
      <c r="F26" s="58">
        <f>E26*F20</f>
        <v>3.4000000000000002E-2</v>
      </c>
      <c r="G26" s="72"/>
      <c r="H26" s="72"/>
      <c r="I26" s="72"/>
      <c r="J26" s="72"/>
      <c r="K26" s="72"/>
      <c r="L26" s="72"/>
      <c r="M26" s="72"/>
      <c r="O26" s="68"/>
    </row>
    <row r="27" spans="1:15" s="61" customFormat="1" ht="63.75" customHeight="1">
      <c r="A27" s="64"/>
      <c r="B27" s="46"/>
      <c r="C27" s="56" t="s">
        <v>70</v>
      </c>
      <c r="D27" s="70" t="s">
        <v>2</v>
      </c>
      <c r="E27" s="104">
        <v>1</v>
      </c>
      <c r="F27" s="37">
        <f>E27*F20</f>
        <v>1</v>
      </c>
      <c r="G27" s="72"/>
      <c r="H27" s="72"/>
      <c r="I27" s="209"/>
      <c r="J27" s="209"/>
      <c r="K27" s="72"/>
      <c r="L27" s="72"/>
      <c r="M27" s="72"/>
      <c r="O27" s="68"/>
    </row>
    <row r="28" spans="1:15" s="61" customFormat="1" ht="19.899999999999999" customHeight="1">
      <c r="A28" s="64"/>
      <c r="B28" s="46"/>
      <c r="C28" s="56" t="s">
        <v>35</v>
      </c>
      <c r="D28" s="70" t="s">
        <v>26</v>
      </c>
      <c r="E28" s="104">
        <v>0.32</v>
      </c>
      <c r="F28" s="58">
        <f>E28*F20</f>
        <v>0.32</v>
      </c>
      <c r="G28" s="72"/>
      <c r="H28" s="72"/>
      <c r="I28" s="209"/>
      <c r="J28" s="209"/>
      <c r="K28" s="72"/>
      <c r="L28" s="72"/>
      <c r="M28" s="72"/>
      <c r="O28" s="68"/>
    </row>
    <row r="29" spans="1:15">
      <c r="A29" s="100"/>
      <c r="B29" s="101"/>
      <c r="C29" s="11" t="s">
        <v>13</v>
      </c>
      <c r="D29" s="12"/>
      <c r="E29" s="13"/>
      <c r="F29" s="13"/>
      <c r="G29" s="13"/>
      <c r="H29" s="14"/>
      <c r="I29" s="14"/>
      <c r="J29" s="14"/>
      <c r="K29" s="14"/>
      <c r="L29" s="14"/>
      <c r="M29" s="14"/>
      <c r="O29" s="15"/>
    </row>
    <row r="30" spans="1:15">
      <c r="A30" s="100"/>
      <c r="B30" s="101"/>
      <c r="C30" s="101" t="s">
        <v>46</v>
      </c>
      <c r="D30" s="16">
        <v>0.1</v>
      </c>
      <c r="E30" s="18"/>
      <c r="F30" s="19"/>
      <c r="G30" s="100"/>
      <c r="H30" s="17"/>
      <c r="I30" s="17"/>
      <c r="J30" s="17"/>
      <c r="K30" s="17"/>
      <c r="L30" s="17"/>
      <c r="M30" s="17"/>
    </row>
    <row r="31" spans="1:15">
      <c r="A31" s="100"/>
      <c r="B31" s="101"/>
      <c r="C31" s="11" t="s">
        <v>13</v>
      </c>
      <c r="D31" s="13"/>
      <c r="E31" s="13"/>
      <c r="F31" s="13"/>
      <c r="G31" s="13"/>
      <c r="H31" s="14"/>
      <c r="I31" s="14"/>
      <c r="J31" s="14"/>
      <c r="K31" s="14"/>
      <c r="L31" s="14"/>
      <c r="M31" s="14"/>
    </row>
    <row r="32" spans="1:15">
      <c r="A32" s="100"/>
      <c r="B32" s="101"/>
      <c r="C32" s="101" t="s">
        <v>47</v>
      </c>
      <c r="D32" s="16">
        <v>0.08</v>
      </c>
      <c r="E32" s="100"/>
      <c r="F32" s="100"/>
      <c r="G32" s="100"/>
      <c r="H32" s="17"/>
      <c r="I32" s="17"/>
      <c r="J32" s="17"/>
      <c r="K32" s="17"/>
      <c r="L32" s="17"/>
      <c r="M32" s="17"/>
    </row>
    <row r="33" spans="1:17">
      <c r="A33" s="100"/>
      <c r="B33" s="101"/>
      <c r="C33" s="11" t="s">
        <v>13</v>
      </c>
      <c r="D33" s="13"/>
      <c r="E33" s="13"/>
      <c r="F33" s="13"/>
      <c r="G33" s="13"/>
      <c r="H33" s="14"/>
      <c r="I33" s="14"/>
      <c r="J33" s="14"/>
      <c r="K33" s="14"/>
      <c r="L33" s="14"/>
      <c r="M33" s="14"/>
    </row>
    <row r="34" spans="1:17">
      <c r="A34" s="100"/>
      <c r="B34" s="101"/>
      <c r="C34" s="101" t="s">
        <v>48</v>
      </c>
      <c r="D34" s="16">
        <v>0.05</v>
      </c>
      <c r="E34" s="18"/>
      <c r="F34" s="19"/>
      <c r="G34" s="100"/>
      <c r="H34" s="17"/>
      <c r="I34" s="17"/>
      <c r="J34" s="17"/>
      <c r="K34" s="17"/>
      <c r="L34" s="17"/>
      <c r="M34" s="17"/>
    </row>
    <row r="35" spans="1:17">
      <c r="A35" s="100"/>
      <c r="B35" s="101"/>
      <c r="C35" s="11" t="s">
        <v>13</v>
      </c>
      <c r="D35" s="13"/>
      <c r="E35" s="13"/>
      <c r="F35" s="13"/>
      <c r="G35" s="13"/>
      <c r="H35" s="14"/>
      <c r="I35" s="14"/>
      <c r="J35" s="14"/>
      <c r="K35" s="14"/>
      <c r="L35" s="14"/>
      <c r="M35" s="14"/>
    </row>
    <row r="36" spans="1:17" s="20" customFormat="1">
      <c r="A36" s="100"/>
      <c r="B36" s="101"/>
      <c r="C36" s="101" t="s">
        <v>49</v>
      </c>
      <c r="D36" s="16">
        <v>0.18</v>
      </c>
      <c r="E36" s="100"/>
      <c r="F36" s="100"/>
      <c r="G36" s="100"/>
      <c r="H36" s="17"/>
      <c r="I36" s="17"/>
      <c r="J36" s="17"/>
      <c r="K36" s="17"/>
      <c r="L36" s="17"/>
      <c r="M36" s="17"/>
      <c r="O36" s="21"/>
    </row>
    <row r="37" spans="1:17">
      <c r="A37" s="100"/>
      <c r="B37" s="101"/>
      <c r="C37" s="11" t="s">
        <v>13</v>
      </c>
      <c r="D37" s="13"/>
      <c r="E37" s="13"/>
      <c r="F37" s="13"/>
      <c r="G37" s="13"/>
      <c r="H37" s="14"/>
      <c r="I37" s="14"/>
      <c r="J37" s="14"/>
      <c r="K37" s="14"/>
      <c r="L37" s="14"/>
      <c r="M37" s="14"/>
    </row>
    <row r="40" spans="1:17">
      <c r="Q40" s="9"/>
    </row>
    <row r="41" spans="1:17">
      <c r="M41" s="26"/>
    </row>
    <row r="42" spans="1:17">
      <c r="M42" s="26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77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80"/>
  <sheetViews>
    <sheetView view="pageBreakPreview" zoomScale="130" zoomScaleSheetLayoutView="130" workbookViewId="0">
      <selection activeCell="A2" sqref="A2:M2"/>
    </sheetView>
  </sheetViews>
  <sheetFormatPr defaultColWidth="9.140625" defaultRowHeight="12.75"/>
  <cols>
    <col min="1" max="1" width="5.5703125" style="22" customWidth="1"/>
    <col min="2" max="2" width="10.85546875" style="5" customWidth="1"/>
    <col min="3" max="3" width="40" style="5" customWidth="1"/>
    <col min="4" max="4" width="8.7109375" style="5" customWidth="1"/>
    <col min="5" max="5" width="9.7109375" style="5" customWidth="1"/>
    <col min="6" max="6" width="10.5703125" style="5" customWidth="1"/>
    <col min="7" max="7" width="10.140625" style="5" bestFit="1" customWidth="1"/>
    <col min="8" max="8" width="7.5703125" style="5" bestFit="1" customWidth="1"/>
    <col min="9" max="10" width="9.140625" style="5" bestFit="1" customWidth="1"/>
    <col min="11" max="11" width="7.5703125" style="5" bestFit="1" customWidth="1"/>
    <col min="12" max="12" width="6.5703125" style="5" bestFit="1" customWidth="1"/>
    <col min="13" max="13" width="9.140625" style="5" bestFit="1" customWidth="1"/>
    <col min="14" max="14" width="28.7109375" style="5" customWidth="1"/>
    <col min="15" max="15" width="37.140625" style="6" customWidth="1"/>
    <col min="16" max="16384" width="9.140625" style="5"/>
  </cols>
  <sheetData>
    <row r="1" spans="1:15" s="1" customFormat="1" ht="21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"/>
    </row>
    <row r="2" spans="1:15" s="1" customFormat="1" ht="23.25" customHeight="1" thickBot="1">
      <c r="A2" s="253" t="s">
        <v>151</v>
      </c>
      <c r="B2" s="254" t="s">
        <v>151</v>
      </c>
      <c r="C2" s="254" t="s">
        <v>151</v>
      </c>
      <c r="D2" s="254" t="s">
        <v>151</v>
      </c>
      <c r="E2" s="254" t="s">
        <v>151</v>
      </c>
      <c r="F2" s="254" t="s">
        <v>151</v>
      </c>
      <c r="G2" s="254" t="s">
        <v>151</v>
      </c>
      <c r="H2" s="254" t="s">
        <v>151</v>
      </c>
      <c r="I2" s="254" t="s">
        <v>151</v>
      </c>
      <c r="J2" s="254" t="s">
        <v>151</v>
      </c>
      <c r="K2" s="254" t="s">
        <v>151</v>
      </c>
      <c r="L2" s="254" t="s">
        <v>151</v>
      </c>
      <c r="M2" s="255" t="s">
        <v>151</v>
      </c>
      <c r="O2" s="2"/>
    </row>
    <row r="3" spans="1:15" s="1" customFormat="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O3" s="2"/>
    </row>
    <row r="4" spans="1:15" s="1" customFormat="1" ht="17.25" customHeight="1">
      <c r="A4" s="256" t="s">
        <v>3</v>
      </c>
      <c r="B4" s="256"/>
      <c r="C4" s="256"/>
      <c r="D4" s="102"/>
      <c r="E4" s="102"/>
      <c r="F4" s="3"/>
      <c r="G4" s="256"/>
      <c r="H4" s="256"/>
      <c r="I4" s="119"/>
      <c r="J4" s="120">
        <f>M68*0.001</f>
        <v>0</v>
      </c>
      <c r="K4" s="120"/>
      <c r="L4" s="256" t="s">
        <v>4</v>
      </c>
      <c r="M4" s="256"/>
      <c r="O4" s="2"/>
    </row>
    <row r="5" spans="1:15" ht="28.5" customHeight="1">
      <c r="A5" s="259" t="s">
        <v>5</v>
      </c>
      <c r="B5" s="260" t="s">
        <v>6</v>
      </c>
      <c r="C5" s="260" t="s">
        <v>7</v>
      </c>
      <c r="D5" s="260" t="s">
        <v>8</v>
      </c>
      <c r="E5" s="260" t="s">
        <v>9</v>
      </c>
      <c r="F5" s="260"/>
      <c r="G5" s="257" t="s">
        <v>10</v>
      </c>
      <c r="H5" s="257"/>
      <c r="I5" s="257" t="s">
        <v>11</v>
      </c>
      <c r="J5" s="257"/>
      <c r="K5" s="257" t="s">
        <v>12</v>
      </c>
      <c r="L5" s="257"/>
      <c r="M5" s="258" t="s">
        <v>13</v>
      </c>
    </row>
    <row r="6" spans="1:15">
      <c r="A6" s="259"/>
      <c r="B6" s="260"/>
      <c r="C6" s="260"/>
      <c r="D6" s="260"/>
      <c r="E6" s="101" t="s">
        <v>14</v>
      </c>
      <c r="F6" s="101" t="s">
        <v>15</v>
      </c>
      <c r="G6" s="7" t="s">
        <v>16</v>
      </c>
      <c r="H6" s="99" t="s">
        <v>13</v>
      </c>
      <c r="I6" s="98" t="s">
        <v>16</v>
      </c>
      <c r="J6" s="99" t="s">
        <v>17</v>
      </c>
      <c r="K6" s="98" t="s">
        <v>16</v>
      </c>
      <c r="L6" s="99" t="s">
        <v>13</v>
      </c>
      <c r="M6" s="258"/>
    </row>
    <row r="7" spans="1:15" s="1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O7" s="2"/>
    </row>
    <row r="8" spans="1:15" s="9" customFormat="1" ht="25.5">
      <c r="A8" s="100">
        <v>1</v>
      </c>
      <c r="B8" s="7" t="s">
        <v>166</v>
      </c>
      <c r="C8" s="200" t="s">
        <v>168</v>
      </c>
      <c r="D8" s="101" t="s">
        <v>18</v>
      </c>
      <c r="E8" s="48"/>
      <c r="F8" s="201">
        <v>2.52</v>
      </c>
      <c r="G8" s="48"/>
      <c r="H8" s="202"/>
      <c r="I8" s="48"/>
      <c r="J8" s="48"/>
      <c r="K8" s="49"/>
      <c r="L8" s="48"/>
      <c r="M8" s="48"/>
      <c r="O8" s="10"/>
    </row>
    <row r="9" spans="1:15" s="9" customFormat="1" ht="15.75" customHeight="1">
      <c r="A9" s="100" t="s">
        <v>19</v>
      </c>
      <c r="B9" s="7"/>
      <c r="C9" s="47" t="s">
        <v>20</v>
      </c>
      <c r="D9" s="101" t="s">
        <v>21</v>
      </c>
      <c r="E9" s="48">
        <v>0.02</v>
      </c>
      <c r="F9" s="17">
        <f>E9*F8</f>
        <v>5.04E-2</v>
      </c>
      <c r="G9" s="48"/>
      <c r="H9" s="48"/>
      <c r="I9" s="48"/>
      <c r="J9" s="48"/>
      <c r="K9" s="49"/>
      <c r="L9" s="48"/>
      <c r="M9" s="48"/>
      <c r="O9" s="74"/>
    </row>
    <row r="10" spans="1:15" s="9" customFormat="1" ht="15.75" customHeight="1">
      <c r="A10" s="100" t="s">
        <v>19</v>
      </c>
      <c r="B10" s="101"/>
      <c r="C10" s="47" t="s">
        <v>167</v>
      </c>
      <c r="D10" s="101" t="s">
        <v>24</v>
      </c>
      <c r="E10" s="48">
        <v>4.4999999999999998E-2</v>
      </c>
      <c r="F10" s="17">
        <f>E10*F8</f>
        <v>0.1134</v>
      </c>
      <c r="G10" s="48"/>
      <c r="H10" s="48"/>
      <c r="I10" s="48"/>
      <c r="J10" s="48"/>
      <c r="K10" s="49"/>
      <c r="L10" s="48"/>
      <c r="M10" s="48"/>
      <c r="O10" s="74"/>
    </row>
    <row r="11" spans="1:15" s="9" customFormat="1" ht="15.75" customHeight="1">
      <c r="A11" s="100" t="s">
        <v>19</v>
      </c>
      <c r="B11" s="47"/>
      <c r="C11" s="47" t="s">
        <v>25</v>
      </c>
      <c r="D11" s="101" t="s">
        <v>26</v>
      </c>
      <c r="E11" s="48">
        <f>2.1*0.001</f>
        <v>2.1000000000000003E-3</v>
      </c>
      <c r="F11" s="17">
        <f>E11*F8</f>
        <v>5.2920000000000007E-3</v>
      </c>
      <c r="G11" s="48"/>
      <c r="H11" s="48"/>
      <c r="I11" s="48"/>
      <c r="J11" s="48"/>
      <c r="K11" s="49"/>
      <c r="L11" s="48"/>
      <c r="M11" s="48"/>
      <c r="O11" s="74"/>
    </row>
    <row r="12" spans="1:15" s="9" customFormat="1" ht="15.75" customHeight="1">
      <c r="A12" s="100" t="s">
        <v>19</v>
      </c>
      <c r="B12" s="7"/>
      <c r="C12" s="47" t="s">
        <v>27</v>
      </c>
      <c r="D12" s="101" t="s">
        <v>18</v>
      </c>
      <c r="E12" s="48">
        <f>0.05*0.001</f>
        <v>5.0000000000000002E-5</v>
      </c>
      <c r="F12" s="203">
        <f>E12*F8</f>
        <v>1.26E-4</v>
      </c>
      <c r="G12" s="48"/>
      <c r="H12" s="48"/>
      <c r="I12" s="50"/>
      <c r="J12" s="48"/>
      <c r="K12" s="49"/>
      <c r="L12" s="48"/>
      <c r="M12" s="48"/>
      <c r="O12" s="74"/>
    </row>
    <row r="13" spans="1:15" s="205" customFormat="1" ht="38.25">
      <c r="A13" s="8">
        <v>2</v>
      </c>
      <c r="B13" s="139" t="s">
        <v>28</v>
      </c>
      <c r="C13" s="200" t="s">
        <v>29</v>
      </c>
      <c r="D13" s="124" t="s">
        <v>51</v>
      </c>
      <c r="E13" s="121"/>
      <c r="F13" s="201">
        <v>0.7</v>
      </c>
      <c r="G13" s="140"/>
      <c r="H13" s="204"/>
      <c r="I13" s="140"/>
      <c r="J13" s="121"/>
      <c r="K13" s="140"/>
      <c r="L13" s="121"/>
      <c r="M13" s="121"/>
      <c r="O13" s="141"/>
    </row>
    <row r="14" spans="1:15" s="9" customFormat="1" ht="15.75" customHeight="1">
      <c r="A14" s="100" t="s">
        <v>19</v>
      </c>
      <c r="B14" s="47"/>
      <c r="C14" s="47" t="s">
        <v>20</v>
      </c>
      <c r="D14" s="101" t="s">
        <v>18</v>
      </c>
      <c r="E14" s="48">
        <v>2.78</v>
      </c>
      <c r="F14" s="17">
        <f>E14*F13</f>
        <v>1.9459999999999997</v>
      </c>
      <c r="G14" s="50"/>
      <c r="H14" s="48"/>
      <c r="I14" s="49"/>
      <c r="J14" s="48"/>
      <c r="K14" s="49"/>
      <c r="L14" s="48"/>
      <c r="M14" s="48"/>
      <c r="O14" s="74"/>
    </row>
    <row r="15" spans="1:15" s="55" customFormat="1" ht="26.25" customHeight="1">
      <c r="A15" s="51">
        <v>3</v>
      </c>
      <c r="B15" s="206" t="s">
        <v>71</v>
      </c>
      <c r="C15" s="207" t="s">
        <v>72</v>
      </c>
      <c r="D15" s="51" t="s">
        <v>38</v>
      </c>
      <c r="E15" s="208"/>
      <c r="F15" s="52">
        <f>F18+F19+F20</f>
        <v>0.45300000000000007</v>
      </c>
      <c r="G15" s="54"/>
      <c r="H15" s="48"/>
      <c r="I15" s="54"/>
      <c r="J15" s="54"/>
      <c r="K15" s="54"/>
      <c r="L15" s="54"/>
      <c r="M15" s="54"/>
      <c r="O15" s="67"/>
    </row>
    <row r="16" spans="1:15" s="61" customFormat="1">
      <c r="A16" s="51"/>
      <c r="B16" s="34"/>
      <c r="C16" s="56" t="s">
        <v>67</v>
      </c>
      <c r="D16" s="57" t="s">
        <v>52</v>
      </c>
      <c r="E16" s="106">
        <v>53.8</v>
      </c>
      <c r="F16" s="58">
        <f>E16*F15</f>
        <v>24.371400000000001</v>
      </c>
      <c r="G16" s="209"/>
      <c r="H16" s="48"/>
      <c r="I16" s="59"/>
      <c r="J16" s="59"/>
      <c r="K16" s="59"/>
      <c r="L16" s="59"/>
      <c r="M16" s="59"/>
      <c r="O16" s="68"/>
    </row>
    <row r="17" spans="1:34" s="61" customFormat="1">
      <c r="A17" s="51"/>
      <c r="B17" s="34"/>
      <c r="C17" s="56" t="s">
        <v>69</v>
      </c>
      <c r="D17" s="57" t="s">
        <v>26</v>
      </c>
      <c r="E17" s="106">
        <v>18.399999999999999</v>
      </c>
      <c r="F17" s="58">
        <f>E17*F15</f>
        <v>8.3352000000000004</v>
      </c>
      <c r="G17" s="59"/>
      <c r="H17" s="48"/>
      <c r="I17" s="59"/>
      <c r="J17" s="59"/>
      <c r="K17" s="59"/>
      <c r="L17" s="59"/>
      <c r="M17" s="59"/>
      <c r="N17" s="60"/>
      <c r="O17" s="68"/>
    </row>
    <row r="18" spans="1:34" s="73" customFormat="1">
      <c r="A18" s="100" t="s">
        <v>19</v>
      </c>
      <c r="B18" s="7"/>
      <c r="C18" s="47" t="s">
        <v>32</v>
      </c>
      <c r="D18" s="101" t="s">
        <v>30</v>
      </c>
      <c r="E18" s="48"/>
      <c r="F18" s="17">
        <v>0.126</v>
      </c>
      <c r="G18" s="49"/>
      <c r="H18" s="48"/>
      <c r="I18" s="49"/>
      <c r="J18" s="48"/>
      <c r="K18" s="49"/>
      <c r="L18" s="48"/>
      <c r="M18" s="48"/>
      <c r="O18" s="210"/>
    </row>
    <row r="19" spans="1:34" s="169" customFormat="1" ht="15.75">
      <c r="A19" s="100" t="s">
        <v>19</v>
      </c>
      <c r="B19" s="171"/>
      <c r="C19" s="47" t="s">
        <v>80</v>
      </c>
      <c r="D19" s="101" t="s">
        <v>30</v>
      </c>
      <c r="E19" s="122"/>
      <c r="F19" s="211">
        <v>0.16200000000000001</v>
      </c>
      <c r="G19" s="49"/>
      <c r="H19" s="48"/>
      <c r="I19" s="49"/>
      <c r="J19" s="48"/>
      <c r="K19" s="49"/>
      <c r="L19" s="122"/>
      <c r="M19" s="48"/>
      <c r="O19" s="170"/>
    </row>
    <row r="20" spans="1:34" s="169" customFormat="1" ht="15.75">
      <c r="A20" s="100" t="s">
        <v>19</v>
      </c>
      <c r="B20" s="174"/>
      <c r="C20" s="47" t="s">
        <v>81</v>
      </c>
      <c r="D20" s="101" t="s">
        <v>30</v>
      </c>
      <c r="E20" s="122"/>
      <c r="F20" s="211">
        <v>0.16500000000000001</v>
      </c>
      <c r="G20" s="49"/>
      <c r="H20" s="48"/>
      <c r="I20" s="49"/>
      <c r="J20" s="48"/>
      <c r="K20" s="49"/>
      <c r="L20" s="122"/>
      <c r="M20" s="48"/>
      <c r="O20" s="170"/>
    </row>
    <row r="21" spans="1:34" s="61" customFormat="1">
      <c r="A21" s="51"/>
      <c r="B21" s="34"/>
      <c r="C21" s="56" t="s">
        <v>74</v>
      </c>
      <c r="D21" s="57" t="s">
        <v>45</v>
      </c>
      <c r="E21" s="106">
        <v>24.4</v>
      </c>
      <c r="F21" s="63">
        <f>E21*F15</f>
        <v>11.0532</v>
      </c>
      <c r="G21" s="59"/>
      <c r="H21" s="48"/>
      <c r="I21" s="49"/>
      <c r="J21" s="48"/>
      <c r="K21" s="59"/>
      <c r="L21" s="59"/>
      <c r="M21" s="48"/>
      <c r="O21" s="68"/>
    </row>
    <row r="22" spans="1:34" s="61" customFormat="1">
      <c r="A22" s="51"/>
      <c r="B22" s="34"/>
      <c r="C22" s="56" t="s">
        <v>35</v>
      </c>
      <c r="D22" s="57" t="s">
        <v>26</v>
      </c>
      <c r="E22" s="106">
        <v>2.78</v>
      </c>
      <c r="F22" s="63">
        <f>E22*F15</f>
        <v>1.2593400000000001</v>
      </c>
      <c r="G22" s="59"/>
      <c r="H22" s="48"/>
      <c r="I22" s="49"/>
      <c r="J22" s="48"/>
      <c r="K22" s="59"/>
      <c r="L22" s="59"/>
      <c r="M22" s="48"/>
      <c r="O22" s="68"/>
    </row>
    <row r="23" spans="1:34" s="215" customFormat="1" ht="25.5">
      <c r="A23" s="42">
        <v>4</v>
      </c>
      <c r="B23" s="212" t="s">
        <v>75</v>
      </c>
      <c r="C23" s="41" t="s">
        <v>76</v>
      </c>
      <c r="D23" s="42" t="s">
        <v>34</v>
      </c>
      <c r="E23" s="133"/>
      <c r="F23" s="53">
        <f>F15</f>
        <v>0.45300000000000007</v>
      </c>
      <c r="G23" s="42"/>
      <c r="H23" s="48"/>
      <c r="I23" s="43"/>
      <c r="J23" s="105"/>
      <c r="K23" s="43"/>
      <c r="L23" s="105"/>
      <c r="M23" s="105"/>
      <c r="N23" s="213"/>
      <c r="O23" s="214"/>
    </row>
    <row r="24" spans="1:34" s="219" customFormat="1">
      <c r="A24" s="36"/>
      <c r="B24" s="34" t="s">
        <v>73</v>
      </c>
      <c r="C24" s="123" t="s">
        <v>20</v>
      </c>
      <c r="D24" s="36" t="s">
        <v>21</v>
      </c>
      <c r="E24" s="132">
        <v>32.299999999999997</v>
      </c>
      <c r="F24" s="58">
        <f>F23*E24</f>
        <v>14.631900000000002</v>
      </c>
      <c r="G24" s="36"/>
      <c r="H24" s="48"/>
      <c r="I24" s="37"/>
      <c r="J24" s="37"/>
      <c r="K24" s="39"/>
      <c r="L24" s="37"/>
      <c r="M24" s="37"/>
      <c r="N24" s="216"/>
      <c r="O24" s="217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</row>
    <row r="25" spans="1:34" s="61" customFormat="1">
      <c r="A25" s="57"/>
      <c r="B25" s="34" t="s">
        <v>68</v>
      </c>
      <c r="C25" s="56" t="s">
        <v>69</v>
      </c>
      <c r="D25" s="57" t="s">
        <v>26</v>
      </c>
      <c r="E25" s="106">
        <v>8.83</v>
      </c>
      <c r="F25" s="58">
        <f>E25*F23</f>
        <v>3.9999900000000008</v>
      </c>
      <c r="G25" s="59"/>
      <c r="H25" s="59"/>
      <c r="I25" s="59"/>
      <c r="J25" s="59"/>
      <c r="K25" s="59"/>
      <c r="L25" s="59"/>
      <c r="M25" s="37"/>
      <c r="O25" s="220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</row>
    <row r="26" spans="1:34" s="219" customFormat="1">
      <c r="A26" s="36"/>
      <c r="B26" s="34" t="s">
        <v>77</v>
      </c>
      <c r="C26" s="123" t="s">
        <v>78</v>
      </c>
      <c r="D26" s="36" t="s">
        <v>45</v>
      </c>
      <c r="E26" s="132">
        <f>2+5.7</f>
        <v>7.7</v>
      </c>
      <c r="F26" s="58">
        <f>F23*E26</f>
        <v>3.4881000000000006</v>
      </c>
      <c r="G26" s="36"/>
      <c r="H26" s="37"/>
      <c r="I26" s="39"/>
      <c r="J26" s="37"/>
      <c r="K26" s="39"/>
      <c r="L26" s="37"/>
      <c r="M26" s="37"/>
      <c r="N26" s="216"/>
      <c r="O26" s="217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</row>
    <row r="27" spans="1:34" s="219" customFormat="1">
      <c r="A27" s="36"/>
      <c r="B27" s="34" t="s">
        <v>68</v>
      </c>
      <c r="C27" s="123" t="s">
        <v>79</v>
      </c>
      <c r="D27" s="36" t="s">
        <v>26</v>
      </c>
      <c r="E27" s="132">
        <f>0.05</f>
        <v>0.05</v>
      </c>
      <c r="F27" s="58">
        <f>F23*E27</f>
        <v>2.2650000000000003E-2</v>
      </c>
      <c r="G27" s="36"/>
      <c r="H27" s="37"/>
      <c r="I27" s="39"/>
      <c r="J27" s="37"/>
      <c r="K27" s="39"/>
      <c r="L27" s="37"/>
      <c r="M27" s="37"/>
      <c r="N27" s="216"/>
      <c r="O27" s="217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</row>
    <row r="28" spans="1:34" s="205" customFormat="1" ht="38.25">
      <c r="A28" s="222">
        <v>5</v>
      </c>
      <c r="B28" s="139" t="s">
        <v>169</v>
      </c>
      <c r="C28" s="200" t="s">
        <v>84</v>
      </c>
      <c r="D28" s="124" t="s">
        <v>51</v>
      </c>
      <c r="E28" s="121"/>
      <c r="F28" s="201">
        <v>0.7</v>
      </c>
      <c r="G28" s="140"/>
      <c r="H28" s="204"/>
      <c r="I28" s="140"/>
      <c r="J28" s="121"/>
      <c r="K28" s="140"/>
      <c r="L28" s="121"/>
      <c r="M28" s="121"/>
      <c r="O28" s="141"/>
    </row>
    <row r="29" spans="1:34" s="9" customFormat="1">
      <c r="A29" s="100" t="s">
        <v>19</v>
      </c>
      <c r="B29" s="7"/>
      <c r="C29" s="47" t="s">
        <v>20</v>
      </c>
      <c r="D29" s="101" t="s">
        <v>21</v>
      </c>
      <c r="E29" s="48">
        <f>666*0.01</f>
        <v>6.66</v>
      </c>
      <c r="F29" s="17">
        <f>E29*F28</f>
        <v>4.6619999999999999</v>
      </c>
      <c r="G29" s="50"/>
      <c r="H29" s="48"/>
      <c r="I29" s="49"/>
      <c r="J29" s="48"/>
      <c r="K29" s="49"/>
      <c r="L29" s="48"/>
      <c r="M29" s="48"/>
      <c r="O29" s="74"/>
    </row>
    <row r="30" spans="1:34" s="9" customFormat="1">
      <c r="A30" s="100" t="s">
        <v>19</v>
      </c>
      <c r="B30" s="47"/>
      <c r="C30" s="47" t="s">
        <v>25</v>
      </c>
      <c r="D30" s="101" t="s">
        <v>26</v>
      </c>
      <c r="E30" s="48">
        <f>59*0.01</f>
        <v>0.59</v>
      </c>
      <c r="F30" s="17">
        <f>E30*F28</f>
        <v>0.41299999999999998</v>
      </c>
      <c r="G30" s="49"/>
      <c r="H30" s="48"/>
      <c r="I30" s="49"/>
      <c r="J30" s="48"/>
      <c r="K30" s="49"/>
      <c r="L30" s="48"/>
      <c r="M30" s="48"/>
      <c r="O30" s="74"/>
    </row>
    <row r="31" spans="1:34" s="9" customFormat="1">
      <c r="A31" s="100" t="s">
        <v>19</v>
      </c>
      <c r="B31" s="7" t="s">
        <v>36</v>
      </c>
      <c r="C31" s="76" t="s">
        <v>31</v>
      </c>
      <c r="D31" s="101"/>
      <c r="E31" s="48"/>
      <c r="F31" s="17"/>
      <c r="G31" s="49"/>
      <c r="H31" s="48"/>
      <c r="I31" s="49"/>
      <c r="J31" s="48"/>
      <c r="K31" s="49"/>
      <c r="L31" s="48"/>
      <c r="M31" s="48"/>
      <c r="O31" s="74"/>
    </row>
    <row r="32" spans="1:34" s="9" customFormat="1" ht="14.25">
      <c r="A32" s="100" t="s">
        <v>19</v>
      </c>
      <c r="B32" s="7"/>
      <c r="C32" s="47" t="s">
        <v>83</v>
      </c>
      <c r="D32" s="101" t="s">
        <v>18</v>
      </c>
      <c r="E32" s="48">
        <f>1.015</f>
        <v>1.0149999999999999</v>
      </c>
      <c r="F32" s="17">
        <f>E32*F28</f>
        <v>0.71049999999999991</v>
      </c>
      <c r="G32" s="49"/>
      <c r="H32" s="48"/>
      <c r="I32" s="49"/>
      <c r="J32" s="48"/>
      <c r="K32" s="49"/>
      <c r="L32" s="48"/>
      <c r="M32" s="48"/>
      <c r="O32" s="74"/>
    </row>
    <row r="33" spans="1:34" s="9" customFormat="1">
      <c r="A33" s="100" t="s">
        <v>19</v>
      </c>
      <c r="B33" s="7"/>
      <c r="C33" s="47" t="s">
        <v>37</v>
      </c>
      <c r="D33" s="101" t="s">
        <v>38</v>
      </c>
      <c r="E33" s="48"/>
      <c r="F33" s="50">
        <v>0.1</v>
      </c>
      <c r="G33" s="49"/>
      <c r="H33" s="48"/>
      <c r="I33" s="50"/>
      <c r="J33" s="48"/>
      <c r="K33" s="49"/>
      <c r="L33" s="48"/>
      <c r="M33" s="48"/>
      <c r="O33" s="74"/>
    </row>
    <row r="34" spans="1:34" s="9" customFormat="1" ht="14.25">
      <c r="A34" s="100" t="s">
        <v>19</v>
      </c>
      <c r="B34" s="7"/>
      <c r="C34" s="47" t="s">
        <v>39</v>
      </c>
      <c r="D34" s="101" t="s">
        <v>40</v>
      </c>
      <c r="E34" s="48">
        <f>160*0.01</f>
        <v>1.6</v>
      </c>
      <c r="F34" s="17">
        <f>E34*F28</f>
        <v>1.1199999999999999</v>
      </c>
      <c r="G34" s="49"/>
      <c r="H34" s="48"/>
      <c r="I34" s="49"/>
      <c r="J34" s="48"/>
      <c r="K34" s="49"/>
      <c r="L34" s="48"/>
      <c r="M34" s="48"/>
      <c r="O34" s="74"/>
    </row>
    <row r="35" spans="1:34" s="9" customFormat="1" ht="14.25">
      <c r="A35" s="100" t="s">
        <v>19</v>
      </c>
      <c r="B35" s="7"/>
      <c r="C35" s="47" t="s">
        <v>41</v>
      </c>
      <c r="D35" s="101" t="s">
        <v>18</v>
      </c>
      <c r="E35" s="48">
        <f>1.83*0.01</f>
        <v>1.83E-2</v>
      </c>
      <c r="F35" s="17">
        <f>E35*F28</f>
        <v>1.281E-2</v>
      </c>
      <c r="G35" s="49"/>
      <c r="H35" s="48"/>
      <c r="I35" s="50"/>
      <c r="J35" s="48"/>
      <c r="K35" s="49"/>
      <c r="L35" s="48"/>
      <c r="M35" s="48"/>
      <c r="O35" s="74"/>
    </row>
    <row r="36" spans="1:34" s="9" customFormat="1">
      <c r="A36" s="100" t="s">
        <v>19</v>
      </c>
      <c r="B36" s="47"/>
      <c r="C36" s="223" t="s">
        <v>35</v>
      </c>
      <c r="D36" s="224" t="s">
        <v>26</v>
      </c>
      <c r="E36" s="48">
        <f>40*0.01</f>
        <v>0.4</v>
      </c>
      <c r="F36" s="17">
        <f>E36*F28</f>
        <v>0.27999999999999997</v>
      </c>
      <c r="G36" s="49"/>
      <c r="H36" s="48"/>
      <c r="I36" s="49"/>
      <c r="J36" s="48"/>
      <c r="K36" s="49"/>
      <c r="L36" s="48"/>
      <c r="M36" s="48"/>
      <c r="O36" s="74"/>
    </row>
    <row r="37" spans="1:34" s="118" customFormat="1" ht="38.25">
      <c r="A37" s="225">
        <v>6</v>
      </c>
      <c r="B37" s="36" t="s">
        <v>170</v>
      </c>
      <c r="C37" s="41" t="s">
        <v>109</v>
      </c>
      <c r="D37" s="124" t="s">
        <v>51</v>
      </c>
      <c r="E37" s="226"/>
      <c r="F37" s="227">
        <v>3</v>
      </c>
      <c r="G37" s="49"/>
      <c r="H37" s="122"/>
      <c r="I37" s="49"/>
      <c r="J37" s="48"/>
      <c r="K37" s="49"/>
      <c r="L37" s="122"/>
      <c r="M37" s="48"/>
      <c r="O37" s="114"/>
    </row>
    <row r="38" spans="1:34" s="169" customFormat="1" ht="15.75">
      <c r="A38" s="165" t="s">
        <v>19</v>
      </c>
      <c r="B38" s="171"/>
      <c r="C38" s="47" t="s">
        <v>42</v>
      </c>
      <c r="D38" s="101" t="s">
        <v>43</v>
      </c>
      <c r="E38" s="122">
        <v>24</v>
      </c>
      <c r="F38" s="211">
        <f>E38*F37</f>
        <v>72</v>
      </c>
      <c r="G38" s="50"/>
      <c r="H38" s="122"/>
      <c r="I38" s="49"/>
      <c r="J38" s="48"/>
      <c r="K38" s="49"/>
      <c r="L38" s="122"/>
      <c r="M38" s="48"/>
      <c r="O38" s="170"/>
    </row>
    <row r="39" spans="1:34" s="169" customFormat="1" ht="15.75">
      <c r="A39" s="165" t="s">
        <v>19</v>
      </c>
      <c r="B39" s="174"/>
      <c r="C39" s="47" t="s">
        <v>25</v>
      </c>
      <c r="D39" s="101" t="s">
        <v>26</v>
      </c>
      <c r="E39" s="122">
        <v>1.3</v>
      </c>
      <c r="F39" s="211">
        <f>E39*F37</f>
        <v>3.9000000000000004</v>
      </c>
      <c r="G39" s="49"/>
      <c r="H39" s="122"/>
      <c r="I39" s="49"/>
      <c r="J39" s="48"/>
      <c r="K39" s="49"/>
      <c r="L39" s="48"/>
      <c r="M39" s="48"/>
      <c r="O39" s="170"/>
    </row>
    <row r="40" spans="1:34" s="169" customFormat="1" ht="15.75">
      <c r="A40" s="165" t="s">
        <v>19</v>
      </c>
      <c r="B40" s="174"/>
      <c r="C40" s="47" t="s">
        <v>44</v>
      </c>
      <c r="D40" s="101" t="s">
        <v>18</v>
      </c>
      <c r="E40" s="122">
        <v>1.05</v>
      </c>
      <c r="F40" s="211">
        <f>E40*F37</f>
        <v>3.1500000000000004</v>
      </c>
      <c r="G40" s="49"/>
      <c r="H40" s="122"/>
      <c r="I40" s="49"/>
      <c r="J40" s="48"/>
      <c r="K40" s="49"/>
      <c r="L40" s="122"/>
      <c r="M40" s="48"/>
      <c r="O40" s="170"/>
    </row>
    <row r="41" spans="1:34" s="29" customFormat="1">
      <c r="A41" s="36"/>
      <c r="B41" s="228"/>
      <c r="C41" s="35" t="s">
        <v>171</v>
      </c>
      <c r="D41" s="33" t="s">
        <v>45</v>
      </c>
      <c r="E41" s="229" t="s">
        <v>173</v>
      </c>
      <c r="F41" s="230">
        <v>548</v>
      </c>
      <c r="G41" s="33"/>
      <c r="H41" s="122"/>
      <c r="I41" s="44"/>
      <c r="J41" s="44"/>
      <c r="K41" s="45"/>
      <c r="L41" s="44"/>
      <c r="M41" s="44"/>
      <c r="N41" s="27"/>
      <c r="O41" s="231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</row>
    <row r="42" spans="1:34" s="29" customFormat="1">
      <c r="A42" s="36"/>
      <c r="B42" s="46"/>
      <c r="C42" s="35" t="s">
        <v>172</v>
      </c>
      <c r="D42" s="33" t="s">
        <v>26</v>
      </c>
      <c r="E42" s="229">
        <v>22.74</v>
      </c>
      <c r="F42" s="230">
        <f>F37*E42</f>
        <v>68.22</v>
      </c>
      <c r="G42" s="33"/>
      <c r="H42" s="122"/>
      <c r="I42" s="44"/>
      <c r="J42" s="44"/>
      <c r="K42" s="45"/>
      <c r="L42" s="44"/>
      <c r="M42" s="44"/>
      <c r="N42" s="27"/>
      <c r="O42" s="231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</row>
    <row r="43" spans="1:34" s="169" customFormat="1" ht="15.75">
      <c r="A43" s="165" t="s">
        <v>19</v>
      </c>
      <c r="B43" s="177"/>
      <c r="C43" s="47" t="s">
        <v>33</v>
      </c>
      <c r="D43" s="101" t="s">
        <v>26</v>
      </c>
      <c r="E43" s="122">
        <v>1.73</v>
      </c>
      <c r="F43" s="211">
        <f>E43*F37</f>
        <v>5.1899999999999995</v>
      </c>
      <c r="G43" s="49"/>
      <c r="H43" s="122"/>
      <c r="I43" s="49"/>
      <c r="J43" s="48"/>
      <c r="K43" s="49"/>
      <c r="L43" s="122"/>
      <c r="M43" s="48"/>
      <c r="O43" s="170"/>
    </row>
    <row r="44" spans="1:34" s="29" customFormat="1" ht="25.5">
      <c r="A44" s="42">
        <v>7</v>
      </c>
      <c r="B44" s="40" t="s">
        <v>174</v>
      </c>
      <c r="C44" s="41" t="s">
        <v>85</v>
      </c>
      <c r="D44" s="187" t="s">
        <v>91</v>
      </c>
      <c r="E44" s="233"/>
      <c r="F44" s="53">
        <f>F37</f>
        <v>3</v>
      </c>
      <c r="G44" s="33"/>
      <c r="H44" s="122"/>
      <c r="I44" s="45"/>
      <c r="J44" s="44"/>
      <c r="K44" s="45"/>
      <c r="L44" s="44"/>
      <c r="M44" s="44"/>
      <c r="N44" s="27"/>
      <c r="O44" s="231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</row>
    <row r="45" spans="1:34" s="29" customFormat="1" ht="17.25" customHeight="1">
      <c r="A45" s="36"/>
      <c r="B45" s="46"/>
      <c r="C45" s="35" t="s">
        <v>20</v>
      </c>
      <c r="D45" s="33" t="s">
        <v>21</v>
      </c>
      <c r="E45" s="229">
        <v>2.94</v>
      </c>
      <c r="F45" s="230">
        <f>F44*E45</f>
        <v>8.82</v>
      </c>
      <c r="G45" s="44"/>
      <c r="H45" s="122"/>
      <c r="I45" s="44"/>
      <c r="J45" s="44"/>
      <c r="K45" s="45"/>
      <c r="L45" s="44"/>
      <c r="M45" s="44"/>
      <c r="N45" s="234"/>
      <c r="O45" s="231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</row>
    <row r="46" spans="1:34" s="29" customFormat="1" ht="17.25" customHeight="1">
      <c r="A46" s="36"/>
      <c r="B46" s="46"/>
      <c r="C46" s="35" t="s">
        <v>87</v>
      </c>
      <c r="D46" s="33" t="s">
        <v>88</v>
      </c>
      <c r="E46" s="229">
        <f>0.3/100</f>
        <v>3.0000000000000001E-3</v>
      </c>
      <c r="F46" s="230">
        <f>F44*E46</f>
        <v>9.0000000000000011E-3</v>
      </c>
      <c r="G46" s="33"/>
      <c r="H46" s="122"/>
      <c r="I46" s="44"/>
      <c r="J46" s="44"/>
      <c r="K46" s="45"/>
      <c r="L46" s="44"/>
      <c r="M46" s="44"/>
      <c r="N46" s="234"/>
      <c r="O46" s="231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</row>
    <row r="47" spans="1:34" s="29" customFormat="1">
      <c r="A47" s="36"/>
      <c r="B47" s="46"/>
      <c r="C47" s="35" t="s">
        <v>89</v>
      </c>
      <c r="D47" s="33" t="s">
        <v>45</v>
      </c>
      <c r="E47" s="229">
        <v>9.8000000000000007</v>
      </c>
      <c r="F47" s="230">
        <f>F44*E47</f>
        <v>29.400000000000002</v>
      </c>
      <c r="G47" s="33"/>
      <c r="H47" s="122"/>
      <c r="I47" s="44"/>
      <c r="J47" s="44"/>
      <c r="K47" s="45"/>
      <c r="L47" s="44"/>
      <c r="M47" s="44"/>
      <c r="N47" s="234"/>
      <c r="O47" s="231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</row>
    <row r="48" spans="1:34" s="169" customFormat="1" ht="15.75">
      <c r="A48" s="165" t="s">
        <v>19</v>
      </c>
      <c r="B48" s="177"/>
      <c r="C48" s="47" t="s">
        <v>33</v>
      </c>
      <c r="D48" s="101" t="s">
        <v>26</v>
      </c>
      <c r="E48" s="122">
        <v>1.73</v>
      </c>
      <c r="F48" s="211">
        <f>E48*F44</f>
        <v>5.1899999999999995</v>
      </c>
      <c r="G48" s="49"/>
      <c r="H48" s="122"/>
      <c r="I48" s="49"/>
      <c r="J48" s="48"/>
      <c r="K48" s="49"/>
      <c r="L48" s="122"/>
      <c r="M48" s="48"/>
      <c r="O48" s="170"/>
    </row>
    <row r="49" spans="1:34" s="32" customFormat="1" ht="25.5">
      <c r="A49" s="125">
        <v>8</v>
      </c>
      <c r="B49" s="125" t="s">
        <v>175</v>
      </c>
      <c r="C49" s="41" t="s">
        <v>90</v>
      </c>
      <c r="D49" s="125" t="s">
        <v>91</v>
      </c>
      <c r="E49" s="134"/>
      <c r="F49" s="136">
        <f>F44</f>
        <v>3</v>
      </c>
      <c r="G49" s="126"/>
      <c r="H49" s="122"/>
      <c r="I49" s="127"/>
      <c r="J49" s="128"/>
      <c r="K49" s="128"/>
      <c r="L49" s="128"/>
      <c r="M49" s="44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</row>
    <row r="50" spans="1:34" s="32" customFormat="1" ht="14.25">
      <c r="A50" s="138"/>
      <c r="B50" s="129"/>
      <c r="C50" s="130" t="s">
        <v>92</v>
      </c>
      <c r="D50" s="129" t="s">
        <v>21</v>
      </c>
      <c r="E50" s="135">
        <v>2.94</v>
      </c>
      <c r="F50" s="137">
        <f>F49*E50</f>
        <v>8.82</v>
      </c>
      <c r="G50" s="128"/>
      <c r="H50" s="122"/>
      <c r="I50" s="126"/>
      <c r="J50" s="126"/>
      <c r="K50" s="128"/>
      <c r="L50" s="128"/>
      <c r="M50" s="44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4" s="32" customFormat="1" ht="14.25">
      <c r="A51" s="138"/>
      <c r="B51" s="129"/>
      <c r="C51" s="130" t="s">
        <v>69</v>
      </c>
      <c r="D51" s="129" t="s">
        <v>26</v>
      </c>
      <c r="E51" s="135">
        <v>3.0000000000000001E-3</v>
      </c>
      <c r="F51" s="137">
        <f>F49*E51</f>
        <v>9.0000000000000011E-3</v>
      </c>
      <c r="G51" s="128"/>
      <c r="H51" s="128"/>
      <c r="I51" s="127"/>
      <c r="J51" s="128"/>
      <c r="K51" s="126"/>
      <c r="L51" s="126"/>
      <c r="M51" s="44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</row>
    <row r="52" spans="1:34" s="32" customFormat="1" ht="14.25">
      <c r="A52" s="138"/>
      <c r="B52" s="129"/>
      <c r="C52" s="130" t="s">
        <v>93</v>
      </c>
      <c r="D52" s="129" t="s">
        <v>45</v>
      </c>
      <c r="E52" s="135">
        <v>9.8000000000000007</v>
      </c>
      <c r="F52" s="137">
        <f>F49*E52</f>
        <v>29.400000000000002</v>
      </c>
      <c r="G52" s="126"/>
      <c r="H52" s="126"/>
      <c r="I52" s="127"/>
      <c r="J52" s="128"/>
      <c r="K52" s="128"/>
      <c r="L52" s="128"/>
      <c r="M52" s="44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</row>
    <row r="53" spans="1:34" s="32" customFormat="1" ht="14.25">
      <c r="A53" s="138"/>
      <c r="B53" s="129"/>
      <c r="C53" s="130" t="s">
        <v>94</v>
      </c>
      <c r="D53" s="129" t="s">
        <v>26</v>
      </c>
      <c r="E53" s="135">
        <v>1.73</v>
      </c>
      <c r="F53" s="137">
        <f>F49*E53</f>
        <v>5.1899999999999995</v>
      </c>
      <c r="G53" s="126"/>
      <c r="H53" s="126"/>
      <c r="I53" s="127"/>
      <c r="J53" s="128"/>
      <c r="K53" s="128"/>
      <c r="L53" s="128"/>
      <c r="M53" s="44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</row>
    <row r="54" spans="1:34" s="30" customFormat="1" ht="30" customHeight="1">
      <c r="A54" s="42">
        <v>9</v>
      </c>
      <c r="B54" s="40" t="s">
        <v>177</v>
      </c>
      <c r="C54" s="41" t="s">
        <v>98</v>
      </c>
      <c r="D54" s="124" t="s">
        <v>176</v>
      </c>
      <c r="E54" s="133"/>
      <c r="F54" s="53">
        <v>109.38</v>
      </c>
      <c r="G54" s="42"/>
      <c r="H54" s="105"/>
      <c r="I54" s="105"/>
      <c r="J54" s="105"/>
      <c r="K54" s="43"/>
      <c r="L54" s="105"/>
      <c r="M54" s="105"/>
      <c r="N54" s="111"/>
      <c r="O54" s="112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</row>
    <row r="55" spans="1:34" s="31" customFormat="1" ht="13.5" customHeight="1">
      <c r="A55" s="36"/>
      <c r="B55" s="46"/>
      <c r="C55" s="123" t="s">
        <v>20</v>
      </c>
      <c r="D55" s="36" t="s">
        <v>21</v>
      </c>
      <c r="E55" s="132">
        <v>0.68799999999999994</v>
      </c>
      <c r="F55" s="58">
        <f>F54*E55</f>
        <v>75.253439999999998</v>
      </c>
      <c r="G55" s="36"/>
      <c r="H55" s="37"/>
      <c r="I55" s="37"/>
      <c r="J55" s="37"/>
      <c r="K55" s="39"/>
      <c r="L55" s="37"/>
      <c r="M55" s="37"/>
      <c r="N55" s="113"/>
      <c r="O55" s="114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</row>
    <row r="56" spans="1:34" s="31" customFormat="1" ht="19.5" customHeight="1">
      <c r="A56" s="36"/>
      <c r="B56" s="46"/>
      <c r="C56" s="123" t="s">
        <v>87</v>
      </c>
      <c r="D56" s="36" t="s">
        <v>26</v>
      </c>
      <c r="E56" s="132">
        <v>1.1560000000000001E-2</v>
      </c>
      <c r="F56" s="58">
        <f>F54*E56</f>
        <v>1.2644328</v>
      </c>
      <c r="G56" s="36"/>
      <c r="H56" s="37"/>
      <c r="I56" s="37"/>
      <c r="J56" s="37"/>
      <c r="K56" s="39"/>
      <c r="L56" s="37"/>
      <c r="M56" s="37"/>
      <c r="N56" s="113"/>
      <c r="O56" s="114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</row>
    <row r="57" spans="1:34" s="31" customFormat="1">
      <c r="A57" s="36"/>
      <c r="B57" s="131"/>
      <c r="C57" s="123" t="s">
        <v>97</v>
      </c>
      <c r="D57" s="36" t="s">
        <v>45</v>
      </c>
      <c r="E57" s="132">
        <v>0.379</v>
      </c>
      <c r="F57" s="58">
        <f>F54*E57</f>
        <v>41.455019999999998</v>
      </c>
      <c r="G57" s="36"/>
      <c r="H57" s="37"/>
      <c r="I57" s="37"/>
      <c r="J57" s="37"/>
      <c r="K57" s="39"/>
      <c r="L57" s="37"/>
      <c r="M57" s="37"/>
      <c r="N57" s="113"/>
      <c r="O57" s="114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</row>
    <row r="58" spans="1:34" s="31" customFormat="1">
      <c r="A58" s="36"/>
      <c r="B58" s="131"/>
      <c r="C58" s="123" t="s">
        <v>96</v>
      </c>
      <c r="D58" s="36" t="s">
        <v>45</v>
      </c>
      <c r="E58" s="132">
        <v>0.1</v>
      </c>
      <c r="F58" s="58">
        <f>F54*E58</f>
        <v>10.938000000000001</v>
      </c>
      <c r="G58" s="36"/>
      <c r="H58" s="37"/>
      <c r="I58" s="37"/>
      <c r="J58" s="37"/>
      <c r="K58" s="39"/>
      <c r="L58" s="37"/>
      <c r="M58" s="37"/>
      <c r="N58" s="113"/>
      <c r="O58" s="114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</row>
    <row r="59" spans="1:34" s="31" customFormat="1">
      <c r="A59" s="36"/>
      <c r="B59" s="46"/>
      <c r="C59" s="123" t="s">
        <v>79</v>
      </c>
      <c r="D59" s="36" t="s">
        <v>26</v>
      </c>
      <c r="E59" s="132">
        <v>7.0000000000000001E-3</v>
      </c>
      <c r="F59" s="58">
        <f>F54*E59</f>
        <v>0.76566000000000001</v>
      </c>
      <c r="G59" s="36"/>
      <c r="H59" s="37"/>
      <c r="I59" s="37"/>
      <c r="J59" s="37"/>
      <c r="K59" s="39"/>
      <c r="L59" s="37"/>
      <c r="M59" s="37"/>
      <c r="N59" s="113"/>
      <c r="O59" s="114"/>
    </row>
    <row r="60" spans="1:34">
      <c r="A60" s="100"/>
      <c r="B60" s="101"/>
      <c r="C60" s="11" t="s">
        <v>13</v>
      </c>
      <c r="D60" s="12"/>
      <c r="E60" s="13"/>
      <c r="F60" s="13"/>
      <c r="G60" s="13"/>
      <c r="H60" s="14"/>
      <c r="I60" s="14"/>
      <c r="J60" s="14"/>
      <c r="K60" s="14"/>
      <c r="L60" s="14"/>
      <c r="M60" s="14"/>
      <c r="N60" s="115"/>
      <c r="O60" s="116"/>
    </row>
    <row r="61" spans="1:34">
      <c r="A61" s="100"/>
      <c r="B61" s="101"/>
      <c r="C61" s="101" t="s">
        <v>46</v>
      </c>
      <c r="D61" s="16">
        <v>0.1</v>
      </c>
      <c r="E61" s="18"/>
      <c r="F61" s="19"/>
      <c r="G61" s="100"/>
      <c r="H61" s="17"/>
      <c r="I61" s="17"/>
      <c r="J61" s="17"/>
      <c r="K61" s="17"/>
      <c r="L61" s="17"/>
      <c r="M61" s="17"/>
      <c r="N61" s="9"/>
      <c r="O61" s="10"/>
    </row>
    <row r="62" spans="1:34">
      <c r="A62" s="100"/>
      <c r="B62" s="101"/>
      <c r="C62" s="11" t="s">
        <v>13</v>
      </c>
      <c r="D62" s="13"/>
      <c r="E62" s="13"/>
      <c r="F62" s="13"/>
      <c r="G62" s="13"/>
      <c r="H62" s="14"/>
      <c r="I62" s="14"/>
      <c r="J62" s="14"/>
      <c r="K62" s="14"/>
      <c r="L62" s="14"/>
      <c r="M62" s="14"/>
      <c r="N62" s="9"/>
      <c r="O62" s="10"/>
    </row>
    <row r="63" spans="1:34">
      <c r="A63" s="100"/>
      <c r="B63" s="101"/>
      <c r="C63" s="101" t="s">
        <v>47</v>
      </c>
      <c r="D63" s="16">
        <v>0.08</v>
      </c>
      <c r="E63" s="100"/>
      <c r="F63" s="100"/>
      <c r="G63" s="100"/>
      <c r="H63" s="17"/>
      <c r="I63" s="17"/>
      <c r="J63" s="17"/>
      <c r="K63" s="17"/>
      <c r="L63" s="17"/>
      <c r="M63" s="17"/>
    </row>
    <row r="64" spans="1:34">
      <c r="A64" s="100"/>
      <c r="B64" s="101"/>
      <c r="C64" s="11" t="s">
        <v>13</v>
      </c>
      <c r="D64" s="13"/>
      <c r="E64" s="13"/>
      <c r="F64" s="13"/>
      <c r="G64" s="13"/>
      <c r="H64" s="14"/>
      <c r="I64" s="14"/>
      <c r="J64" s="14"/>
      <c r="K64" s="14"/>
      <c r="L64" s="14"/>
      <c r="M64" s="14"/>
    </row>
    <row r="65" spans="1:17">
      <c r="A65" s="100"/>
      <c r="B65" s="101"/>
      <c r="C65" s="101" t="s">
        <v>48</v>
      </c>
      <c r="D65" s="16">
        <v>0.05</v>
      </c>
      <c r="E65" s="18"/>
      <c r="F65" s="19"/>
      <c r="G65" s="100"/>
      <c r="H65" s="17"/>
      <c r="I65" s="17"/>
      <c r="J65" s="17"/>
      <c r="K65" s="17"/>
      <c r="L65" s="17"/>
      <c r="M65" s="17"/>
    </row>
    <row r="66" spans="1:17">
      <c r="A66" s="100"/>
      <c r="B66" s="101"/>
      <c r="C66" s="11" t="s">
        <v>13</v>
      </c>
      <c r="D66" s="13"/>
      <c r="E66" s="13"/>
      <c r="F66" s="13"/>
      <c r="G66" s="13"/>
      <c r="H66" s="14"/>
      <c r="I66" s="14"/>
      <c r="J66" s="14"/>
      <c r="K66" s="14"/>
      <c r="L66" s="14"/>
      <c r="M66" s="14"/>
    </row>
    <row r="67" spans="1:17" s="20" customFormat="1">
      <c r="A67" s="100"/>
      <c r="B67" s="101"/>
      <c r="C67" s="101" t="s">
        <v>49</v>
      </c>
      <c r="D67" s="16">
        <v>0.18</v>
      </c>
      <c r="E67" s="100"/>
      <c r="F67" s="100"/>
      <c r="G67" s="100"/>
      <c r="H67" s="17"/>
      <c r="I67" s="17"/>
      <c r="J67" s="17"/>
      <c r="K67" s="17"/>
      <c r="L67" s="17"/>
      <c r="M67" s="17"/>
      <c r="O67" s="21"/>
    </row>
    <row r="68" spans="1:17">
      <c r="A68" s="100"/>
      <c r="B68" s="101"/>
      <c r="C68" s="11" t="s">
        <v>13</v>
      </c>
      <c r="D68" s="13"/>
      <c r="E68" s="13"/>
      <c r="F68" s="13"/>
      <c r="G68" s="13"/>
      <c r="H68" s="14"/>
      <c r="I68" s="14"/>
      <c r="J68" s="14"/>
      <c r="K68" s="14"/>
      <c r="L68" s="14"/>
      <c r="M68" s="14"/>
    </row>
    <row r="70" spans="1:17">
      <c r="M70" s="9"/>
      <c r="N70" s="9"/>
      <c r="O70" s="10"/>
    </row>
    <row r="71" spans="1:17">
      <c r="A71" s="23"/>
      <c r="B71" s="23"/>
      <c r="C71" s="24"/>
      <c r="D71" s="23"/>
      <c r="E71" s="23"/>
      <c r="F71" s="23"/>
      <c r="G71" s="24"/>
      <c r="H71" s="23"/>
      <c r="I71" s="23"/>
      <c r="J71" s="24"/>
      <c r="K71" s="23"/>
      <c r="L71" s="23"/>
      <c r="M71" s="25"/>
      <c r="N71" s="9"/>
      <c r="O71" s="10"/>
    </row>
    <row r="72" spans="1:17">
      <c r="M72" s="25"/>
      <c r="N72" s="9"/>
      <c r="O72" s="10"/>
    </row>
    <row r="73" spans="1:17">
      <c r="M73" s="9"/>
      <c r="N73" s="9"/>
      <c r="O73" s="10"/>
    </row>
    <row r="74" spans="1:17">
      <c r="M74" s="9"/>
      <c r="N74" s="9"/>
      <c r="O74" s="10"/>
    </row>
    <row r="75" spans="1:17">
      <c r="M75" s="9"/>
      <c r="N75" s="9"/>
      <c r="O75" s="10"/>
    </row>
    <row r="78" spans="1:17">
      <c r="Q78" s="9"/>
    </row>
    <row r="79" spans="1:17">
      <c r="M79" s="26"/>
    </row>
    <row r="80" spans="1:17">
      <c r="M80" s="26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77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1"/>
  <sheetViews>
    <sheetView view="pageBreakPreview" zoomScaleSheetLayoutView="100" workbookViewId="0">
      <selection activeCell="D11" sqref="D11"/>
    </sheetView>
  </sheetViews>
  <sheetFormatPr defaultColWidth="9.140625" defaultRowHeight="12.75"/>
  <cols>
    <col min="1" max="1" width="5.5703125" style="22" customWidth="1"/>
    <col min="2" max="2" width="10.85546875" style="5" customWidth="1"/>
    <col min="3" max="3" width="36.85546875" style="5" customWidth="1"/>
    <col min="4" max="4" width="8.7109375" style="5" customWidth="1"/>
    <col min="5" max="5" width="9.7109375" style="5" customWidth="1"/>
    <col min="6" max="6" width="10.5703125" style="147" customWidth="1"/>
    <col min="7" max="7" width="10.140625" style="5" bestFit="1" customWidth="1"/>
    <col min="8" max="8" width="8" style="5" customWidth="1"/>
    <col min="9" max="9" width="9.42578125" style="5" customWidth="1"/>
    <col min="10" max="10" width="9.28515625" style="5" customWidth="1"/>
    <col min="11" max="11" width="9.5703125" style="5" customWidth="1"/>
    <col min="12" max="12" width="12.5703125" style="5" customWidth="1"/>
    <col min="13" max="13" width="14.5703125" style="5" customWidth="1"/>
    <col min="14" max="14" width="28.7109375" style="5" customWidth="1"/>
    <col min="15" max="15" width="37.140625" style="6" customWidth="1"/>
    <col min="16" max="16384" width="9.140625" style="5"/>
  </cols>
  <sheetData>
    <row r="1" spans="1:15" s="1" customFormat="1" ht="21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"/>
    </row>
    <row r="2" spans="1:15" s="1" customFormat="1" ht="23.25" customHeight="1" thickBot="1">
      <c r="A2" s="253" t="s">
        <v>190</v>
      </c>
      <c r="B2" s="254" t="s">
        <v>188</v>
      </c>
      <c r="C2" s="254" t="s">
        <v>188</v>
      </c>
      <c r="D2" s="254" t="s">
        <v>188</v>
      </c>
      <c r="E2" s="254" t="s">
        <v>188</v>
      </c>
      <c r="F2" s="254" t="s">
        <v>188</v>
      </c>
      <c r="G2" s="254" t="s">
        <v>188</v>
      </c>
      <c r="H2" s="254" t="s">
        <v>188</v>
      </c>
      <c r="I2" s="254" t="s">
        <v>188</v>
      </c>
      <c r="J2" s="254" t="s">
        <v>188</v>
      </c>
      <c r="K2" s="254" t="s">
        <v>188</v>
      </c>
      <c r="L2" s="254" t="s">
        <v>188</v>
      </c>
      <c r="M2" s="255" t="s">
        <v>188</v>
      </c>
      <c r="O2" s="2"/>
    </row>
    <row r="3" spans="1:15" s="1" customFormat="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O3" s="2"/>
    </row>
    <row r="4" spans="1:15" s="1" customFormat="1" ht="17.25" customHeight="1">
      <c r="A4" s="256" t="s">
        <v>3</v>
      </c>
      <c r="B4" s="256"/>
      <c r="C4" s="256"/>
      <c r="D4" s="102"/>
      <c r="E4" s="102"/>
      <c r="F4" s="3"/>
      <c r="G4" s="256"/>
      <c r="H4" s="256"/>
      <c r="J4" s="4">
        <f>M49*0.001</f>
        <v>0</v>
      </c>
      <c r="K4" s="4"/>
      <c r="L4" s="256" t="s">
        <v>4</v>
      </c>
      <c r="M4" s="256"/>
      <c r="O4" s="2"/>
    </row>
    <row r="5" spans="1:15" ht="28.5" customHeight="1">
      <c r="A5" s="259" t="s">
        <v>5</v>
      </c>
      <c r="B5" s="260" t="s">
        <v>6</v>
      </c>
      <c r="C5" s="260" t="s">
        <v>7</v>
      </c>
      <c r="D5" s="260" t="s">
        <v>8</v>
      </c>
      <c r="E5" s="260" t="s">
        <v>9</v>
      </c>
      <c r="F5" s="260"/>
      <c r="G5" s="257" t="s">
        <v>10</v>
      </c>
      <c r="H5" s="257"/>
      <c r="I5" s="257" t="s">
        <v>11</v>
      </c>
      <c r="J5" s="257"/>
      <c r="K5" s="257" t="s">
        <v>12</v>
      </c>
      <c r="L5" s="257"/>
      <c r="M5" s="258" t="s">
        <v>13</v>
      </c>
    </row>
    <row r="6" spans="1:15">
      <c r="A6" s="259"/>
      <c r="B6" s="260"/>
      <c r="C6" s="260"/>
      <c r="D6" s="260"/>
      <c r="E6" s="101" t="s">
        <v>14</v>
      </c>
      <c r="F6" s="99" t="s">
        <v>15</v>
      </c>
      <c r="G6" s="7" t="s">
        <v>16</v>
      </c>
      <c r="H6" s="99" t="s">
        <v>13</v>
      </c>
      <c r="I6" s="98" t="s">
        <v>16</v>
      </c>
      <c r="J6" s="99" t="s">
        <v>13</v>
      </c>
      <c r="K6" s="98" t="s">
        <v>16</v>
      </c>
      <c r="L6" s="99" t="s">
        <v>13</v>
      </c>
      <c r="M6" s="258"/>
    </row>
    <row r="7" spans="1:15" s="1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143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O7" s="2"/>
    </row>
    <row r="8" spans="1:15" s="158" customFormat="1" ht="25.5">
      <c r="A8" s="42">
        <v>1</v>
      </c>
      <c r="B8" s="155" t="s">
        <v>99</v>
      </c>
      <c r="C8" s="156" t="s">
        <v>105</v>
      </c>
      <c r="D8" s="42" t="s">
        <v>2</v>
      </c>
      <c r="E8" s="42"/>
      <c r="F8" s="105">
        <v>9</v>
      </c>
      <c r="G8" s="41"/>
      <c r="H8" s="157"/>
      <c r="I8" s="43"/>
      <c r="J8" s="105"/>
      <c r="K8" s="43"/>
      <c r="L8" s="105"/>
      <c r="M8" s="105"/>
      <c r="O8" s="159"/>
    </row>
    <row r="9" spans="1:15" s="162" customFormat="1">
      <c r="A9" s="36"/>
      <c r="B9" s="34"/>
      <c r="C9" s="160" t="s">
        <v>20</v>
      </c>
      <c r="D9" s="36" t="s">
        <v>21</v>
      </c>
      <c r="E9" s="161">
        <v>14.2</v>
      </c>
      <c r="F9" s="37">
        <f>F8*E9</f>
        <v>127.8</v>
      </c>
      <c r="G9" s="37"/>
      <c r="H9" s="37"/>
      <c r="I9" s="39"/>
      <c r="J9" s="37"/>
      <c r="K9" s="39"/>
      <c r="L9" s="37"/>
      <c r="M9" s="37"/>
      <c r="O9" s="163"/>
    </row>
    <row r="10" spans="1:15" s="162" customFormat="1">
      <c r="A10" s="36"/>
      <c r="B10" s="34"/>
      <c r="C10" s="160" t="s">
        <v>100</v>
      </c>
      <c r="D10" s="36" t="s">
        <v>26</v>
      </c>
      <c r="E10" s="161">
        <v>1.08</v>
      </c>
      <c r="F10" s="37">
        <f>F8*E10</f>
        <v>9.7200000000000006</v>
      </c>
      <c r="G10" s="36"/>
      <c r="H10" s="37"/>
      <c r="I10" s="39"/>
      <c r="J10" s="37"/>
      <c r="K10" s="39"/>
      <c r="L10" s="37"/>
      <c r="M10" s="37"/>
      <c r="O10" s="163"/>
    </row>
    <row r="11" spans="1:15" s="162" customFormat="1" ht="25.5">
      <c r="A11" s="36"/>
      <c r="B11" s="34"/>
      <c r="C11" s="164" t="s">
        <v>104</v>
      </c>
      <c r="D11" s="36" t="s">
        <v>82</v>
      </c>
      <c r="E11" s="161">
        <v>1</v>
      </c>
      <c r="F11" s="37">
        <f>F8*E11</f>
        <v>9</v>
      </c>
      <c r="G11" s="36"/>
      <c r="H11" s="37"/>
      <c r="I11" s="37"/>
      <c r="J11" s="37"/>
      <c r="K11" s="39"/>
      <c r="L11" s="37"/>
      <c r="M11" s="37"/>
      <c r="O11" s="163"/>
    </row>
    <row r="12" spans="1:15" s="162" customFormat="1">
      <c r="A12" s="36"/>
      <c r="B12" s="34"/>
      <c r="C12" s="160" t="s">
        <v>79</v>
      </c>
      <c r="D12" s="36" t="s">
        <v>26</v>
      </c>
      <c r="E12" s="161">
        <v>0.42</v>
      </c>
      <c r="F12" s="37">
        <f>F8*E12</f>
        <v>3.78</v>
      </c>
      <c r="G12" s="39"/>
      <c r="H12" s="37"/>
      <c r="I12" s="39"/>
      <c r="J12" s="37"/>
      <c r="K12" s="39"/>
      <c r="L12" s="37"/>
      <c r="M12" s="37"/>
      <c r="O12" s="163"/>
    </row>
    <row r="13" spans="1:15" s="169" customFormat="1" ht="38.25">
      <c r="A13" s="165">
        <v>2</v>
      </c>
      <c r="B13" s="36" t="s">
        <v>170</v>
      </c>
      <c r="C13" s="166" t="s">
        <v>108</v>
      </c>
      <c r="D13" s="124" t="s">
        <v>51</v>
      </c>
      <c r="E13" s="167"/>
      <c r="F13" s="168">
        <v>0.8</v>
      </c>
      <c r="G13" s="49"/>
      <c r="H13" s="122"/>
      <c r="I13" s="49"/>
      <c r="J13" s="48"/>
      <c r="K13" s="49"/>
      <c r="L13" s="122"/>
      <c r="M13" s="48"/>
      <c r="O13" s="170"/>
    </row>
    <row r="14" spans="1:15" s="169" customFormat="1" ht="15.75">
      <c r="A14" s="165" t="s">
        <v>19</v>
      </c>
      <c r="B14" s="171"/>
      <c r="C14" s="47" t="s">
        <v>42</v>
      </c>
      <c r="D14" s="101" t="s">
        <v>43</v>
      </c>
      <c r="E14" s="172">
        <v>24</v>
      </c>
      <c r="F14" s="173">
        <f>E14*F13</f>
        <v>19.200000000000003</v>
      </c>
      <c r="G14" s="50"/>
      <c r="H14" s="122"/>
      <c r="I14" s="49"/>
      <c r="J14" s="48"/>
      <c r="K14" s="49"/>
      <c r="L14" s="122"/>
      <c r="M14" s="48"/>
      <c r="O14" s="170"/>
    </row>
    <row r="15" spans="1:15" s="169" customFormat="1" ht="15.75">
      <c r="A15" s="165" t="s">
        <v>19</v>
      </c>
      <c r="B15" s="174"/>
      <c r="C15" s="47" t="s">
        <v>25</v>
      </c>
      <c r="D15" s="101" t="s">
        <v>26</v>
      </c>
      <c r="E15" s="175">
        <v>1.3</v>
      </c>
      <c r="F15" s="176">
        <f>E15*F13</f>
        <v>1.04</v>
      </c>
      <c r="G15" s="49"/>
      <c r="H15" s="122"/>
      <c r="I15" s="49"/>
      <c r="J15" s="48"/>
      <c r="K15" s="49"/>
      <c r="L15" s="48"/>
      <c r="M15" s="48"/>
      <c r="O15" s="170"/>
    </row>
    <row r="16" spans="1:15" s="169" customFormat="1" ht="15.75">
      <c r="A16" s="165" t="s">
        <v>19</v>
      </c>
      <c r="B16" s="174"/>
      <c r="C16" s="47" t="s">
        <v>44</v>
      </c>
      <c r="D16" s="101" t="s">
        <v>18</v>
      </c>
      <c r="E16" s="175">
        <v>1.05</v>
      </c>
      <c r="F16" s="176">
        <f>E16*F13</f>
        <v>0.84000000000000008</v>
      </c>
      <c r="G16" s="49"/>
      <c r="H16" s="122"/>
      <c r="I16" s="49"/>
      <c r="J16" s="48"/>
      <c r="K16" s="49"/>
      <c r="L16" s="122"/>
      <c r="M16" s="48"/>
      <c r="O16" s="170"/>
    </row>
    <row r="17" spans="1:15" s="29" customFormat="1">
      <c r="A17" s="33"/>
      <c r="B17" s="46"/>
      <c r="C17" s="35" t="s">
        <v>172</v>
      </c>
      <c r="D17" s="33" t="s">
        <v>26</v>
      </c>
      <c r="E17" s="149">
        <v>22.74</v>
      </c>
      <c r="F17" s="44">
        <f>F13*E17</f>
        <v>18.192</v>
      </c>
      <c r="G17" s="33"/>
      <c r="H17" s="122"/>
      <c r="I17" s="44"/>
      <c r="J17" s="44"/>
      <c r="K17" s="45"/>
      <c r="L17" s="44"/>
      <c r="M17" s="44"/>
      <c r="N17" s="27"/>
      <c r="O17" s="28"/>
    </row>
    <row r="18" spans="1:15" s="169" customFormat="1" ht="15.75">
      <c r="A18" s="165" t="s">
        <v>19</v>
      </c>
      <c r="B18" s="177"/>
      <c r="C18" s="47" t="s">
        <v>33</v>
      </c>
      <c r="D18" s="101" t="s">
        <v>26</v>
      </c>
      <c r="E18" s="175">
        <v>1.73</v>
      </c>
      <c r="F18" s="176">
        <f>E18*F13</f>
        <v>1.3840000000000001</v>
      </c>
      <c r="G18" s="49"/>
      <c r="H18" s="122"/>
      <c r="I18" s="49"/>
      <c r="J18" s="48"/>
      <c r="K18" s="49"/>
      <c r="L18" s="122"/>
      <c r="M18" s="48"/>
      <c r="O18" s="170"/>
    </row>
    <row r="19" spans="1:15" s="29" customFormat="1" ht="25.5">
      <c r="A19" s="178">
        <v>3</v>
      </c>
      <c r="B19" s="40" t="s">
        <v>101</v>
      </c>
      <c r="C19" s="41" t="s">
        <v>107</v>
      </c>
      <c r="D19" s="42" t="s">
        <v>86</v>
      </c>
      <c r="E19" s="179"/>
      <c r="F19" s="105">
        <v>20</v>
      </c>
      <c r="G19" s="33"/>
      <c r="H19" s="44"/>
      <c r="I19" s="44"/>
      <c r="J19" s="44"/>
      <c r="K19" s="45"/>
      <c r="L19" s="44"/>
      <c r="M19" s="44"/>
      <c r="N19" s="27"/>
      <c r="O19" s="28"/>
    </row>
    <row r="20" spans="1:15" s="29" customFormat="1">
      <c r="A20" s="33"/>
      <c r="B20" s="46"/>
      <c r="C20" s="35" t="s">
        <v>20</v>
      </c>
      <c r="D20" s="33" t="s">
        <v>21</v>
      </c>
      <c r="E20" s="149">
        <v>0.24199999999999999</v>
      </c>
      <c r="F20" s="44">
        <f>F19*E20</f>
        <v>4.84</v>
      </c>
      <c r="G20" s="44"/>
      <c r="H20" s="44"/>
      <c r="I20" s="44"/>
      <c r="J20" s="44"/>
      <c r="K20" s="45"/>
      <c r="L20" s="44"/>
      <c r="M20" s="44"/>
      <c r="N20" s="27"/>
      <c r="O20" s="28"/>
    </row>
    <row r="21" spans="1:15" s="29" customFormat="1">
      <c r="A21" s="33"/>
      <c r="B21" s="46"/>
      <c r="C21" s="35" t="s">
        <v>87</v>
      </c>
      <c r="D21" s="33" t="s">
        <v>88</v>
      </c>
      <c r="E21" s="149">
        <v>4.2999999999999997E-2</v>
      </c>
      <c r="F21" s="44">
        <f>F19*E21</f>
        <v>0.85999999999999988</v>
      </c>
      <c r="G21" s="33"/>
      <c r="H21" s="44"/>
      <c r="I21" s="44"/>
      <c r="J21" s="44"/>
      <c r="K21" s="45"/>
      <c r="L21" s="44"/>
      <c r="M21" s="44"/>
      <c r="N21" s="27"/>
      <c r="O21" s="28"/>
    </row>
    <row r="22" spans="1:15" s="29" customFormat="1">
      <c r="A22" s="33"/>
      <c r="B22" s="46"/>
      <c r="C22" s="35" t="s">
        <v>106</v>
      </c>
      <c r="D22" s="33" t="s">
        <v>102</v>
      </c>
      <c r="E22" s="149">
        <v>4.2000000000000003E-2</v>
      </c>
      <c r="F22" s="44">
        <f>F19*E22</f>
        <v>0.84000000000000008</v>
      </c>
      <c r="G22" s="33"/>
      <c r="H22" s="44"/>
      <c r="I22" s="45"/>
      <c r="J22" s="44"/>
      <c r="K22" s="45"/>
      <c r="L22" s="44"/>
      <c r="M22" s="44"/>
      <c r="N22" s="27"/>
      <c r="O22" s="28"/>
    </row>
    <row r="23" spans="1:15" s="29" customFormat="1">
      <c r="A23" s="33"/>
      <c r="B23" s="46"/>
      <c r="C23" s="35" t="s">
        <v>103</v>
      </c>
      <c r="D23" s="33" t="s">
        <v>45</v>
      </c>
      <c r="E23" s="149">
        <v>0.112</v>
      </c>
      <c r="F23" s="44">
        <f>F19*E23</f>
        <v>2.2400000000000002</v>
      </c>
      <c r="G23" s="33"/>
      <c r="H23" s="44"/>
      <c r="I23" s="45"/>
      <c r="J23" s="44"/>
      <c r="K23" s="45"/>
      <c r="L23" s="44"/>
      <c r="M23" s="44"/>
      <c r="N23" s="27"/>
      <c r="O23" s="28"/>
    </row>
    <row r="24" spans="1:15" s="29" customFormat="1">
      <c r="A24" s="33"/>
      <c r="B24" s="46"/>
      <c r="C24" s="35" t="s">
        <v>79</v>
      </c>
      <c r="D24" s="33" t="s">
        <v>26</v>
      </c>
      <c r="E24" s="149">
        <v>4.8399999999999999E-2</v>
      </c>
      <c r="F24" s="44">
        <f>F19*E24</f>
        <v>0.96799999999999997</v>
      </c>
      <c r="G24" s="33"/>
      <c r="H24" s="44"/>
      <c r="I24" s="45"/>
      <c r="J24" s="44"/>
      <c r="K24" s="45"/>
      <c r="L24" s="44"/>
      <c r="M24" s="44"/>
      <c r="N24" s="27"/>
      <c r="O24" s="28"/>
    </row>
    <row r="25" spans="1:15" s="29" customFormat="1" ht="25.5">
      <c r="A25" s="42">
        <v>4</v>
      </c>
      <c r="B25" s="40" t="s">
        <v>174</v>
      </c>
      <c r="C25" s="41" t="s">
        <v>85</v>
      </c>
      <c r="D25" s="180" t="s">
        <v>91</v>
      </c>
      <c r="E25" s="179"/>
      <c r="F25" s="105">
        <f>F13</f>
        <v>0.8</v>
      </c>
      <c r="G25" s="33"/>
      <c r="H25" s="122"/>
      <c r="I25" s="45"/>
      <c r="J25" s="44"/>
      <c r="K25" s="45"/>
      <c r="L25" s="44"/>
      <c r="M25" s="44"/>
      <c r="N25" s="27"/>
      <c r="O25" s="28"/>
    </row>
    <row r="26" spans="1:15" s="29" customFormat="1" ht="17.25" customHeight="1">
      <c r="A26" s="33"/>
      <c r="B26" s="46"/>
      <c r="C26" s="35" t="s">
        <v>20</v>
      </c>
      <c r="D26" s="33" t="s">
        <v>21</v>
      </c>
      <c r="E26" s="149">
        <v>2.94</v>
      </c>
      <c r="F26" s="44">
        <f>F25*E26</f>
        <v>2.3519999999999999</v>
      </c>
      <c r="G26" s="44"/>
      <c r="H26" s="122"/>
      <c r="I26" s="44"/>
      <c r="J26" s="44"/>
      <c r="K26" s="45"/>
      <c r="L26" s="44"/>
      <c r="M26" s="44"/>
      <c r="N26" s="27"/>
      <c r="O26" s="28"/>
    </row>
    <row r="27" spans="1:15" s="29" customFormat="1" ht="17.25" customHeight="1">
      <c r="A27" s="33"/>
      <c r="B27" s="46"/>
      <c r="C27" s="35" t="s">
        <v>87</v>
      </c>
      <c r="D27" s="33" t="s">
        <v>88</v>
      </c>
      <c r="E27" s="149">
        <v>3.0000000000000001E-3</v>
      </c>
      <c r="F27" s="44">
        <f>F25*E27</f>
        <v>2.4000000000000002E-3</v>
      </c>
      <c r="G27" s="33"/>
      <c r="H27" s="122"/>
      <c r="I27" s="44"/>
      <c r="J27" s="44"/>
      <c r="K27" s="45"/>
      <c r="L27" s="44"/>
      <c r="M27" s="44"/>
      <c r="N27" s="27"/>
      <c r="O27" s="28"/>
    </row>
    <row r="28" spans="1:15" s="29" customFormat="1">
      <c r="A28" s="181"/>
      <c r="B28" s="182"/>
      <c r="C28" s="183" t="s">
        <v>89</v>
      </c>
      <c r="D28" s="181" t="s">
        <v>45</v>
      </c>
      <c r="E28" s="184">
        <v>9.8000000000000007</v>
      </c>
      <c r="F28" s="185">
        <f>F25*E28</f>
        <v>7.8400000000000007</v>
      </c>
      <c r="G28" s="181"/>
      <c r="H28" s="122"/>
      <c r="I28" s="185"/>
      <c r="J28" s="185"/>
      <c r="K28" s="186"/>
      <c r="L28" s="185"/>
      <c r="M28" s="185"/>
      <c r="N28" s="27"/>
      <c r="O28" s="28"/>
    </row>
    <row r="29" spans="1:15" s="29" customFormat="1">
      <c r="A29" s="33"/>
      <c r="B29" s="46"/>
      <c r="C29" s="35" t="s">
        <v>79</v>
      </c>
      <c r="D29" s="33" t="s">
        <v>26</v>
      </c>
      <c r="E29" s="149">
        <v>1.73</v>
      </c>
      <c r="F29" s="44">
        <f>F25*E29</f>
        <v>1.3840000000000001</v>
      </c>
      <c r="G29" s="33"/>
      <c r="H29" s="44"/>
      <c r="I29" s="45"/>
      <c r="J29" s="44"/>
      <c r="K29" s="45"/>
      <c r="L29" s="44"/>
      <c r="M29" s="44"/>
      <c r="N29" s="27"/>
      <c r="O29" s="28"/>
    </row>
    <row r="30" spans="1:15" s="32" customFormat="1" ht="25.5">
      <c r="A30" s="125">
        <v>5</v>
      </c>
      <c r="B30" s="187" t="s">
        <v>175</v>
      </c>
      <c r="C30" s="41" t="s">
        <v>90</v>
      </c>
      <c r="D30" s="125" t="s">
        <v>91</v>
      </c>
      <c r="E30" s="188"/>
      <c r="F30" s="189">
        <f>F25</f>
        <v>0.8</v>
      </c>
      <c r="G30" s="126"/>
      <c r="H30" s="122"/>
      <c r="I30" s="127"/>
      <c r="J30" s="128"/>
      <c r="K30" s="128"/>
      <c r="L30" s="128"/>
      <c r="M30" s="185"/>
    </row>
    <row r="31" spans="1:15" s="32" customFormat="1" ht="14.25">
      <c r="A31" s="129"/>
      <c r="B31" s="129"/>
      <c r="C31" s="130" t="s">
        <v>92</v>
      </c>
      <c r="D31" s="129" t="s">
        <v>21</v>
      </c>
      <c r="E31" s="190">
        <v>2.94</v>
      </c>
      <c r="F31" s="126">
        <f>F30*E31</f>
        <v>2.3519999999999999</v>
      </c>
      <c r="G31" s="128"/>
      <c r="H31" s="122"/>
      <c r="I31" s="126"/>
      <c r="J31" s="126"/>
      <c r="K31" s="128"/>
      <c r="L31" s="128"/>
      <c r="M31" s="185"/>
    </row>
    <row r="32" spans="1:15" s="32" customFormat="1" ht="14.25">
      <c r="A32" s="129"/>
      <c r="B32" s="129"/>
      <c r="C32" s="130" t="s">
        <v>69</v>
      </c>
      <c r="D32" s="129" t="s">
        <v>26</v>
      </c>
      <c r="E32" s="190">
        <v>3.0000000000000001E-3</v>
      </c>
      <c r="F32" s="126">
        <f>F30*E32</f>
        <v>2.4000000000000002E-3</v>
      </c>
      <c r="G32" s="128"/>
      <c r="H32" s="128"/>
      <c r="I32" s="127"/>
      <c r="J32" s="128"/>
      <c r="K32" s="126"/>
      <c r="L32" s="126"/>
      <c r="M32" s="185"/>
    </row>
    <row r="33" spans="1:15" s="32" customFormat="1" ht="14.25">
      <c r="A33" s="129"/>
      <c r="B33" s="129"/>
      <c r="C33" s="130" t="s">
        <v>93</v>
      </c>
      <c r="D33" s="129" t="s">
        <v>45</v>
      </c>
      <c r="E33" s="190">
        <v>9.8000000000000007</v>
      </c>
      <c r="F33" s="126">
        <f>F30*E33</f>
        <v>7.8400000000000007</v>
      </c>
      <c r="G33" s="126"/>
      <c r="H33" s="126"/>
      <c r="I33" s="127"/>
      <c r="J33" s="128"/>
      <c r="K33" s="128"/>
      <c r="L33" s="128"/>
      <c r="M33" s="185"/>
    </row>
    <row r="34" spans="1:15" s="32" customFormat="1" ht="14.25">
      <c r="A34" s="129"/>
      <c r="B34" s="129"/>
      <c r="C34" s="130" t="s">
        <v>94</v>
      </c>
      <c r="D34" s="129" t="s">
        <v>26</v>
      </c>
      <c r="E34" s="190">
        <v>1.73</v>
      </c>
      <c r="F34" s="126">
        <f>F30*E34</f>
        <v>1.3840000000000001</v>
      </c>
      <c r="G34" s="126"/>
      <c r="H34" s="126"/>
      <c r="I34" s="127"/>
      <c r="J34" s="128"/>
      <c r="K34" s="128"/>
      <c r="L34" s="128"/>
      <c r="M34" s="44"/>
    </row>
    <row r="35" spans="1:15" s="30" customFormat="1" ht="30" customHeight="1">
      <c r="A35" s="191">
        <v>6</v>
      </c>
      <c r="B35" s="192" t="s">
        <v>95</v>
      </c>
      <c r="C35" s="193" t="s">
        <v>98</v>
      </c>
      <c r="D35" s="42" t="s">
        <v>86</v>
      </c>
      <c r="E35" s="191"/>
      <c r="F35" s="194">
        <v>11.3</v>
      </c>
      <c r="G35" s="191"/>
      <c r="H35" s="194"/>
      <c r="I35" s="194"/>
      <c r="J35" s="194"/>
      <c r="K35" s="195"/>
      <c r="L35" s="194"/>
      <c r="M35" s="194"/>
      <c r="N35" s="196"/>
      <c r="O35" s="197"/>
    </row>
    <row r="36" spans="1:15" s="31" customFormat="1" ht="13.5" customHeight="1">
      <c r="A36" s="36"/>
      <c r="B36" s="46"/>
      <c r="C36" s="123" t="s">
        <v>20</v>
      </c>
      <c r="D36" s="36" t="s">
        <v>21</v>
      </c>
      <c r="E36" s="36">
        <v>0.68799999999999994</v>
      </c>
      <c r="F36" s="37">
        <f>F35*E36</f>
        <v>7.7744</v>
      </c>
      <c r="G36" s="37"/>
      <c r="H36" s="37"/>
      <c r="I36" s="37"/>
      <c r="J36" s="37"/>
      <c r="K36" s="39"/>
      <c r="L36" s="37"/>
      <c r="M36" s="37"/>
      <c r="N36" s="198"/>
      <c r="O36" s="199"/>
    </row>
    <row r="37" spans="1:15" s="31" customFormat="1">
      <c r="A37" s="36"/>
      <c r="B37" s="46"/>
      <c r="C37" s="123" t="s">
        <v>87</v>
      </c>
      <c r="D37" s="36" t="s">
        <v>26</v>
      </c>
      <c r="E37" s="161">
        <v>1.1900000000000001E-2</v>
      </c>
      <c r="F37" s="37">
        <f>F35*E37</f>
        <v>0.13447000000000001</v>
      </c>
      <c r="G37" s="36"/>
      <c r="H37" s="37"/>
      <c r="I37" s="37"/>
      <c r="J37" s="37"/>
      <c r="K37" s="39"/>
      <c r="L37" s="37"/>
      <c r="M37" s="37"/>
      <c r="N37" s="198"/>
      <c r="O37" s="199"/>
    </row>
    <row r="38" spans="1:15" s="31" customFormat="1">
      <c r="A38" s="36"/>
      <c r="B38" s="131"/>
      <c r="C38" s="123" t="s">
        <v>97</v>
      </c>
      <c r="D38" s="36" t="s">
        <v>45</v>
      </c>
      <c r="E38" s="36">
        <v>0.379</v>
      </c>
      <c r="F38" s="37">
        <f>F35*E38</f>
        <v>4.2827000000000002</v>
      </c>
      <c r="G38" s="36"/>
      <c r="H38" s="37"/>
      <c r="I38" s="37"/>
      <c r="J38" s="37"/>
      <c r="K38" s="39"/>
      <c r="L38" s="37"/>
      <c r="M38" s="37"/>
      <c r="N38" s="198"/>
      <c r="O38" s="199"/>
    </row>
    <row r="39" spans="1:15" s="31" customFormat="1">
      <c r="A39" s="36"/>
      <c r="B39" s="131"/>
      <c r="C39" s="123" t="s">
        <v>96</v>
      </c>
      <c r="D39" s="36" t="s">
        <v>45</v>
      </c>
      <c r="E39" s="36">
        <v>0.1</v>
      </c>
      <c r="F39" s="37">
        <f>F35*E39</f>
        <v>1.1300000000000001</v>
      </c>
      <c r="G39" s="36"/>
      <c r="H39" s="37"/>
      <c r="I39" s="37"/>
      <c r="J39" s="37"/>
      <c r="K39" s="39"/>
      <c r="L39" s="37"/>
      <c r="M39" s="37"/>
      <c r="N39" s="198"/>
      <c r="O39" s="199"/>
    </row>
    <row r="40" spans="1:15" s="31" customFormat="1">
      <c r="A40" s="36"/>
      <c r="B40" s="46"/>
      <c r="C40" s="123" t="s">
        <v>79</v>
      </c>
      <c r="D40" s="36" t="s">
        <v>26</v>
      </c>
      <c r="E40" s="36">
        <v>7.0000000000000001E-3</v>
      </c>
      <c r="F40" s="37">
        <f>F35*E40</f>
        <v>7.9100000000000004E-2</v>
      </c>
      <c r="G40" s="36"/>
      <c r="H40" s="37"/>
      <c r="I40" s="37"/>
      <c r="J40" s="37"/>
      <c r="K40" s="39"/>
      <c r="L40" s="37"/>
      <c r="M40" s="37"/>
      <c r="N40" s="198"/>
      <c r="O40" s="199"/>
    </row>
    <row r="41" spans="1:15">
      <c r="A41" s="100"/>
      <c r="B41" s="101"/>
      <c r="C41" s="11" t="s">
        <v>13</v>
      </c>
      <c r="D41" s="12"/>
      <c r="E41" s="13"/>
      <c r="F41" s="144"/>
      <c r="G41" s="13"/>
      <c r="H41" s="14"/>
      <c r="I41" s="14"/>
      <c r="J41" s="14"/>
      <c r="K41" s="14"/>
      <c r="L41" s="14"/>
      <c r="M41" s="14"/>
      <c r="O41" s="15"/>
    </row>
    <row r="42" spans="1:15">
      <c r="A42" s="100"/>
      <c r="B42" s="101"/>
      <c r="C42" s="101" t="s">
        <v>46</v>
      </c>
      <c r="D42" s="16">
        <v>0.1</v>
      </c>
      <c r="E42" s="18"/>
      <c r="F42" s="145"/>
      <c r="G42" s="100"/>
      <c r="H42" s="17"/>
      <c r="I42" s="17"/>
      <c r="J42" s="17"/>
      <c r="K42" s="17"/>
      <c r="L42" s="17"/>
      <c r="M42" s="17"/>
    </row>
    <row r="43" spans="1:15">
      <c r="A43" s="100"/>
      <c r="B43" s="101"/>
      <c r="C43" s="11" t="s">
        <v>13</v>
      </c>
      <c r="D43" s="13"/>
      <c r="E43" s="13"/>
      <c r="F43" s="144"/>
      <c r="G43" s="13"/>
      <c r="H43" s="14"/>
      <c r="I43" s="14"/>
      <c r="J43" s="14"/>
      <c r="K43" s="14"/>
      <c r="L43" s="14"/>
      <c r="M43" s="14"/>
    </row>
    <row r="44" spans="1:15">
      <c r="A44" s="100"/>
      <c r="B44" s="101"/>
      <c r="C44" s="101" t="s">
        <v>47</v>
      </c>
      <c r="D44" s="16">
        <v>0.08</v>
      </c>
      <c r="E44" s="100"/>
      <c r="F44" s="146"/>
      <c r="G44" s="100"/>
      <c r="H44" s="17"/>
      <c r="I44" s="17"/>
      <c r="J44" s="17"/>
      <c r="K44" s="17"/>
      <c r="L44" s="17"/>
      <c r="M44" s="17"/>
    </row>
    <row r="45" spans="1:15">
      <c r="A45" s="100"/>
      <c r="B45" s="101"/>
      <c r="C45" s="11" t="s">
        <v>13</v>
      </c>
      <c r="D45" s="13"/>
      <c r="E45" s="13"/>
      <c r="F45" s="144"/>
      <c r="G45" s="13"/>
      <c r="H45" s="14"/>
      <c r="I45" s="14"/>
      <c r="J45" s="14"/>
      <c r="K45" s="14"/>
      <c r="L45" s="14"/>
      <c r="M45" s="14"/>
    </row>
    <row r="46" spans="1:15">
      <c r="A46" s="100"/>
      <c r="B46" s="101"/>
      <c r="C46" s="101" t="s">
        <v>48</v>
      </c>
      <c r="D46" s="16">
        <v>0.05</v>
      </c>
      <c r="E46" s="18"/>
      <c r="F46" s="145"/>
      <c r="G46" s="100"/>
      <c r="H46" s="17"/>
      <c r="I46" s="17"/>
      <c r="J46" s="17"/>
      <c r="K46" s="17"/>
      <c r="L46" s="17"/>
      <c r="M46" s="17"/>
    </row>
    <row r="47" spans="1:15">
      <c r="A47" s="100"/>
      <c r="B47" s="101"/>
      <c r="C47" s="11" t="s">
        <v>13</v>
      </c>
      <c r="D47" s="13"/>
      <c r="E47" s="13"/>
      <c r="F47" s="144"/>
      <c r="G47" s="13"/>
      <c r="H47" s="14"/>
      <c r="I47" s="14"/>
      <c r="J47" s="14"/>
      <c r="K47" s="14"/>
      <c r="L47" s="14"/>
      <c r="M47" s="14"/>
    </row>
    <row r="48" spans="1:15" s="20" customFormat="1">
      <c r="A48" s="100"/>
      <c r="B48" s="101"/>
      <c r="C48" s="101" t="s">
        <v>49</v>
      </c>
      <c r="D48" s="16">
        <v>0.18</v>
      </c>
      <c r="E48" s="100"/>
      <c r="F48" s="146"/>
      <c r="G48" s="100"/>
      <c r="H48" s="17"/>
      <c r="I48" s="17"/>
      <c r="J48" s="17"/>
      <c r="K48" s="17"/>
      <c r="L48" s="17"/>
      <c r="M48" s="17"/>
      <c r="O48" s="21"/>
    </row>
    <row r="49" spans="1:17">
      <c r="A49" s="100"/>
      <c r="B49" s="101"/>
      <c r="C49" s="11" t="s">
        <v>13</v>
      </c>
      <c r="D49" s="13"/>
      <c r="E49" s="13"/>
      <c r="F49" s="144"/>
      <c r="G49" s="13"/>
      <c r="H49" s="14"/>
      <c r="I49" s="14"/>
      <c r="J49" s="14"/>
      <c r="K49" s="14"/>
      <c r="L49" s="14"/>
      <c r="M49" s="14"/>
    </row>
    <row r="51" spans="1:17">
      <c r="M51" s="9"/>
      <c r="N51" s="9"/>
      <c r="O51" s="10"/>
    </row>
    <row r="52" spans="1:17">
      <c r="A52" s="23"/>
      <c r="B52" s="23"/>
      <c r="C52" s="24"/>
      <c r="D52" s="23"/>
      <c r="E52" s="23"/>
      <c r="F52" s="148"/>
      <c r="G52" s="24"/>
      <c r="H52" s="23"/>
      <c r="I52" s="23"/>
      <c r="J52" s="24"/>
      <c r="K52" s="23"/>
      <c r="L52" s="23"/>
      <c r="M52" s="25"/>
      <c r="N52" s="9"/>
      <c r="O52" s="10"/>
    </row>
    <row r="53" spans="1:17">
      <c r="M53" s="25"/>
      <c r="N53" s="9"/>
      <c r="O53" s="10"/>
    </row>
    <row r="54" spans="1:17">
      <c r="M54" s="9"/>
      <c r="N54" s="9"/>
      <c r="O54" s="10"/>
    </row>
    <row r="55" spans="1:17">
      <c r="M55" s="9"/>
      <c r="N55" s="9"/>
      <c r="O55" s="10"/>
    </row>
    <row r="56" spans="1:17">
      <c r="M56" s="9"/>
      <c r="N56" s="9"/>
      <c r="O56" s="10"/>
    </row>
    <row r="59" spans="1:17">
      <c r="Q59" s="9"/>
    </row>
    <row r="60" spans="1:17">
      <c r="M60" s="26"/>
    </row>
    <row r="61" spans="1:17">
      <c r="M61" s="26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68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6"/>
  <sheetViews>
    <sheetView view="pageBreakPreview" zoomScale="115" zoomScaleSheetLayoutView="115" workbookViewId="0">
      <selection activeCell="D12" sqref="D12"/>
    </sheetView>
  </sheetViews>
  <sheetFormatPr defaultColWidth="9.140625" defaultRowHeight="12.75"/>
  <cols>
    <col min="1" max="1" width="5.5703125" style="22" customWidth="1"/>
    <col min="2" max="2" width="10.85546875" style="5" customWidth="1"/>
    <col min="3" max="3" width="36.85546875" style="5" customWidth="1"/>
    <col min="4" max="4" width="8.7109375" style="5" customWidth="1"/>
    <col min="5" max="5" width="7.7109375" style="5" customWidth="1"/>
    <col min="6" max="6" width="10.5703125" style="5" customWidth="1"/>
    <col min="7" max="7" width="17" style="5" customWidth="1"/>
    <col min="8" max="8" width="14.85546875" style="5" customWidth="1"/>
    <col min="9" max="9" width="9.42578125" style="5" customWidth="1"/>
    <col min="10" max="10" width="13.140625" style="5" customWidth="1"/>
    <col min="11" max="11" width="9.5703125" style="5" customWidth="1"/>
    <col min="12" max="12" width="12.5703125" style="5" customWidth="1"/>
    <col min="13" max="13" width="14.5703125" style="5" customWidth="1"/>
    <col min="14" max="14" width="28.7109375" style="5" customWidth="1"/>
    <col min="15" max="15" width="37.140625" style="6" customWidth="1"/>
    <col min="16" max="16384" width="9.140625" style="5"/>
  </cols>
  <sheetData>
    <row r="1" spans="1:15" s="1" customFormat="1" ht="21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"/>
    </row>
    <row r="2" spans="1:15" s="1" customFormat="1" ht="23.25" customHeight="1" thickBot="1">
      <c r="A2" s="253" t="s">
        <v>152</v>
      </c>
      <c r="B2" s="254" t="s">
        <v>152</v>
      </c>
      <c r="C2" s="254" t="s">
        <v>152</v>
      </c>
      <c r="D2" s="254" t="s">
        <v>152</v>
      </c>
      <c r="E2" s="254" t="s">
        <v>152</v>
      </c>
      <c r="F2" s="254" t="s">
        <v>152</v>
      </c>
      <c r="G2" s="254" t="s">
        <v>152</v>
      </c>
      <c r="H2" s="254" t="s">
        <v>152</v>
      </c>
      <c r="I2" s="254" t="s">
        <v>152</v>
      </c>
      <c r="J2" s="254" t="s">
        <v>152</v>
      </c>
      <c r="K2" s="254" t="s">
        <v>152</v>
      </c>
      <c r="L2" s="254" t="s">
        <v>152</v>
      </c>
      <c r="M2" s="255" t="s">
        <v>152</v>
      </c>
      <c r="O2" s="2"/>
    </row>
    <row r="3" spans="1:15" s="1" customFormat="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O3" s="2"/>
    </row>
    <row r="4" spans="1:15" s="1" customFormat="1" ht="17.25" customHeight="1">
      <c r="A4" s="256" t="s">
        <v>3</v>
      </c>
      <c r="B4" s="256"/>
      <c r="C4" s="256"/>
      <c r="D4" s="102"/>
      <c r="E4" s="102"/>
      <c r="F4" s="3"/>
      <c r="G4" s="256"/>
      <c r="H4" s="256"/>
      <c r="J4" s="4">
        <f>M33*0.001</f>
        <v>0</v>
      </c>
      <c r="K4" s="4"/>
      <c r="L4" s="256" t="s">
        <v>4</v>
      </c>
      <c r="M4" s="256"/>
      <c r="O4" s="2"/>
    </row>
    <row r="5" spans="1:15" ht="28.5" customHeight="1">
      <c r="A5" s="259" t="s">
        <v>5</v>
      </c>
      <c r="B5" s="260" t="s">
        <v>6</v>
      </c>
      <c r="C5" s="260" t="s">
        <v>7</v>
      </c>
      <c r="D5" s="260" t="s">
        <v>8</v>
      </c>
      <c r="E5" s="260" t="s">
        <v>9</v>
      </c>
      <c r="F5" s="260"/>
      <c r="G5" s="257" t="s">
        <v>10</v>
      </c>
      <c r="H5" s="257"/>
      <c r="I5" s="257" t="s">
        <v>11</v>
      </c>
      <c r="J5" s="257"/>
      <c r="K5" s="257" t="s">
        <v>12</v>
      </c>
      <c r="L5" s="257"/>
      <c r="M5" s="258" t="s">
        <v>13</v>
      </c>
    </row>
    <row r="6" spans="1:15">
      <c r="A6" s="259"/>
      <c r="B6" s="260"/>
      <c r="C6" s="260"/>
      <c r="D6" s="260"/>
      <c r="E6" s="101" t="s">
        <v>14</v>
      </c>
      <c r="F6" s="101" t="s">
        <v>15</v>
      </c>
      <c r="G6" s="7" t="s">
        <v>16</v>
      </c>
      <c r="H6" s="99" t="s">
        <v>13</v>
      </c>
      <c r="I6" s="98" t="s">
        <v>16</v>
      </c>
      <c r="J6" s="99" t="s">
        <v>17</v>
      </c>
      <c r="K6" s="98" t="s">
        <v>16</v>
      </c>
      <c r="L6" s="99" t="s">
        <v>13</v>
      </c>
      <c r="M6" s="258"/>
    </row>
    <row r="7" spans="1:15" s="1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O7" s="2"/>
    </row>
    <row r="8" spans="1:15" s="55" customFormat="1" ht="48" customHeight="1">
      <c r="A8" s="64">
        <v>1</v>
      </c>
      <c r="B8" s="64" t="s">
        <v>178</v>
      </c>
      <c r="C8" s="235" t="s">
        <v>116</v>
      </c>
      <c r="D8" s="64" t="s">
        <v>51</v>
      </c>
      <c r="E8" s="65"/>
      <c r="F8" s="53">
        <v>4.97</v>
      </c>
      <c r="G8" s="66"/>
      <c r="H8" s="66"/>
      <c r="I8" s="66"/>
      <c r="J8" s="66"/>
      <c r="K8" s="66"/>
      <c r="L8" s="66"/>
      <c r="M8" s="66"/>
      <c r="O8" s="67"/>
    </row>
    <row r="9" spans="1:15" s="61" customFormat="1">
      <c r="A9" s="64"/>
      <c r="B9" s="46"/>
      <c r="C9" s="56" t="s">
        <v>67</v>
      </c>
      <c r="D9" s="70" t="s">
        <v>52</v>
      </c>
      <c r="E9" s="104">
        <v>11.1</v>
      </c>
      <c r="F9" s="58">
        <f>E9*F8</f>
        <v>55.166999999999994</v>
      </c>
      <c r="G9" s="239"/>
      <c r="H9" s="97"/>
      <c r="I9" s="72"/>
      <c r="J9" s="72"/>
      <c r="K9" s="72"/>
      <c r="L9" s="72"/>
      <c r="M9" s="72"/>
      <c r="O9" s="68"/>
    </row>
    <row r="10" spans="1:15" s="61" customFormat="1">
      <c r="A10" s="64"/>
      <c r="B10" s="46"/>
      <c r="C10" s="56" t="s">
        <v>69</v>
      </c>
      <c r="D10" s="70" t="s">
        <v>26</v>
      </c>
      <c r="E10" s="104">
        <v>0.96</v>
      </c>
      <c r="F10" s="58">
        <f>E10*F8</f>
        <v>4.7711999999999994</v>
      </c>
      <c r="G10" s="72"/>
      <c r="H10" s="72"/>
      <c r="I10" s="72"/>
      <c r="J10" s="72"/>
      <c r="K10" s="72"/>
      <c r="L10" s="72"/>
      <c r="M10" s="72"/>
      <c r="O10" s="68"/>
    </row>
    <row r="11" spans="1:15" s="61" customFormat="1" ht="14.25">
      <c r="A11" s="64"/>
      <c r="B11" s="46"/>
      <c r="C11" s="56" t="s">
        <v>115</v>
      </c>
      <c r="D11" s="70" t="s">
        <v>18</v>
      </c>
      <c r="E11" s="104">
        <v>1.0149999999999999</v>
      </c>
      <c r="F11" s="58">
        <f>E11*F8</f>
        <v>5.0445499999999992</v>
      </c>
      <c r="G11" s="72"/>
      <c r="H11" s="72"/>
      <c r="I11" s="240"/>
      <c r="J11" s="241"/>
      <c r="K11" s="72"/>
      <c r="L11" s="72"/>
      <c r="M11" s="72"/>
      <c r="O11" s="68"/>
    </row>
    <row r="12" spans="1:15" s="61" customFormat="1">
      <c r="A12" s="64"/>
      <c r="B12" s="46"/>
      <c r="C12" s="56" t="s">
        <v>110</v>
      </c>
      <c r="D12" s="70" t="s">
        <v>38</v>
      </c>
      <c r="E12" s="104"/>
      <c r="F12" s="132">
        <v>0.44800000000000001</v>
      </c>
      <c r="G12" s="72"/>
      <c r="H12" s="72"/>
      <c r="I12" s="240"/>
      <c r="J12" s="241"/>
      <c r="K12" s="72"/>
      <c r="L12" s="72"/>
      <c r="M12" s="72"/>
      <c r="N12" s="242"/>
      <c r="O12" s="68"/>
    </row>
    <row r="13" spans="1:15" s="61" customFormat="1" ht="14.25">
      <c r="A13" s="64"/>
      <c r="B13" s="46"/>
      <c r="C13" s="56" t="s">
        <v>111</v>
      </c>
      <c r="D13" s="70" t="s">
        <v>40</v>
      </c>
      <c r="E13" s="104">
        <v>2.0499999999999998</v>
      </c>
      <c r="F13" s="58">
        <f>E13*F8</f>
        <v>10.188499999999999</v>
      </c>
      <c r="G13" s="72"/>
      <c r="H13" s="72"/>
      <c r="I13" s="240"/>
      <c r="J13" s="241"/>
      <c r="K13" s="72"/>
      <c r="L13" s="72"/>
      <c r="M13" s="72"/>
      <c r="O13" s="68"/>
    </row>
    <row r="14" spans="1:15" s="61" customFormat="1" ht="14.25">
      <c r="A14" s="64"/>
      <c r="B14" s="46"/>
      <c r="C14" s="56" t="s">
        <v>112</v>
      </c>
      <c r="D14" s="70" t="s">
        <v>113</v>
      </c>
      <c r="E14" s="104">
        <v>3.0000000000000001E-3</v>
      </c>
      <c r="F14" s="58">
        <f>E14*F8</f>
        <v>1.491E-2</v>
      </c>
      <c r="G14" s="72"/>
      <c r="H14" s="72"/>
      <c r="I14" s="240"/>
      <c r="J14" s="241"/>
      <c r="K14" s="72"/>
      <c r="L14" s="72"/>
      <c r="M14" s="72"/>
      <c r="O14" s="68"/>
    </row>
    <row r="15" spans="1:15" s="61" customFormat="1" ht="14.25">
      <c r="A15" s="64"/>
      <c r="B15" s="46"/>
      <c r="C15" s="56" t="s">
        <v>114</v>
      </c>
      <c r="D15" s="70" t="s">
        <v>113</v>
      </c>
      <c r="E15" s="104">
        <v>2.8000000000000001E-2</v>
      </c>
      <c r="F15" s="58">
        <f>E15*F8</f>
        <v>0.13916000000000001</v>
      </c>
      <c r="G15" s="72"/>
      <c r="H15" s="72"/>
      <c r="I15" s="240"/>
      <c r="J15" s="241"/>
      <c r="K15" s="72"/>
      <c r="L15" s="72"/>
      <c r="M15" s="72"/>
      <c r="O15" s="68"/>
    </row>
    <row r="16" spans="1:15" s="61" customFormat="1" ht="14.25">
      <c r="A16" s="64"/>
      <c r="B16" s="46"/>
      <c r="C16" s="56" t="s">
        <v>0</v>
      </c>
      <c r="D16" s="70" t="s">
        <v>113</v>
      </c>
      <c r="E16" s="104"/>
      <c r="F16" s="58">
        <f>((5*3*0.8)/0.1)/10</f>
        <v>12</v>
      </c>
      <c r="G16" s="72"/>
      <c r="H16" s="72"/>
      <c r="I16" s="240"/>
      <c r="J16" s="241"/>
      <c r="K16" s="72"/>
      <c r="L16" s="72"/>
      <c r="M16" s="72"/>
      <c r="O16" s="68"/>
    </row>
    <row r="17" spans="1:15" s="61" customFormat="1">
      <c r="A17" s="64"/>
      <c r="B17" s="46"/>
      <c r="C17" s="56" t="s">
        <v>74</v>
      </c>
      <c r="D17" s="70" t="s">
        <v>45</v>
      </c>
      <c r="E17" s="104">
        <v>3.3</v>
      </c>
      <c r="F17" s="71">
        <f>E17*F8</f>
        <v>16.401</v>
      </c>
      <c r="G17" s="72"/>
      <c r="H17" s="72"/>
      <c r="I17" s="240"/>
      <c r="J17" s="241"/>
      <c r="K17" s="72"/>
      <c r="L17" s="72"/>
      <c r="M17" s="72"/>
      <c r="O17" s="68"/>
    </row>
    <row r="18" spans="1:15" s="61" customFormat="1">
      <c r="A18" s="64"/>
      <c r="B18" s="46"/>
      <c r="C18" s="56" t="s">
        <v>35</v>
      </c>
      <c r="D18" s="70" t="s">
        <v>26</v>
      </c>
      <c r="E18" s="104">
        <v>0.7</v>
      </c>
      <c r="F18" s="37">
        <f>E18*F8</f>
        <v>3.4789999999999996</v>
      </c>
      <c r="G18" s="72"/>
      <c r="H18" s="72"/>
      <c r="I18" s="240"/>
      <c r="J18" s="241"/>
      <c r="K18" s="72"/>
      <c r="L18" s="72"/>
      <c r="M18" s="72"/>
      <c r="O18" s="68"/>
    </row>
    <row r="19" spans="1:15" s="55" customFormat="1" ht="48" customHeight="1">
      <c r="A19" s="64">
        <v>2</v>
      </c>
      <c r="B19" s="64" t="s">
        <v>183</v>
      </c>
      <c r="C19" s="235" t="s">
        <v>117</v>
      </c>
      <c r="D19" s="64" t="s">
        <v>82</v>
      </c>
      <c r="E19" s="236"/>
      <c r="F19" s="53">
        <v>1</v>
      </c>
      <c r="G19" s="66"/>
      <c r="H19" s="66"/>
      <c r="I19" s="66"/>
      <c r="J19" s="66"/>
      <c r="K19" s="66"/>
      <c r="L19" s="66"/>
      <c r="M19" s="66"/>
      <c r="O19" s="67"/>
    </row>
    <row r="20" spans="1:15" s="61" customFormat="1">
      <c r="A20" s="64"/>
      <c r="B20" s="46"/>
      <c r="C20" s="56" t="s">
        <v>67</v>
      </c>
      <c r="D20" s="70" t="s">
        <v>52</v>
      </c>
      <c r="E20" s="104">
        <v>0.91</v>
      </c>
      <c r="F20" s="58">
        <f>E20*F19</f>
        <v>0.91</v>
      </c>
      <c r="G20" s="239"/>
      <c r="H20" s="97"/>
      <c r="I20" s="72"/>
      <c r="J20" s="72"/>
      <c r="K20" s="72"/>
      <c r="L20" s="72"/>
      <c r="M20" s="72"/>
      <c r="O20" s="68"/>
    </row>
    <row r="21" spans="1:15" s="61" customFormat="1">
      <c r="A21" s="64"/>
      <c r="B21" s="46"/>
      <c r="C21" s="56" t="s">
        <v>182</v>
      </c>
      <c r="D21" s="70" t="s">
        <v>184</v>
      </c>
      <c r="E21" s="104">
        <v>0.22700000000000001</v>
      </c>
      <c r="F21" s="58">
        <f>E21*F19</f>
        <v>0.22700000000000001</v>
      </c>
      <c r="G21" s="72"/>
      <c r="H21" s="72"/>
      <c r="I21" s="72"/>
      <c r="J21" s="72"/>
      <c r="K21" s="72"/>
      <c r="L21" s="72"/>
      <c r="M21" s="72"/>
      <c r="O21" s="68"/>
    </row>
    <row r="22" spans="1:15" s="61" customFormat="1">
      <c r="A22" s="64"/>
      <c r="B22" s="46"/>
      <c r="C22" s="56" t="s">
        <v>181</v>
      </c>
      <c r="D22" s="70" t="s">
        <v>26</v>
      </c>
      <c r="E22" s="104">
        <v>5.3999999999999999E-2</v>
      </c>
      <c r="F22" s="58">
        <f>E22*F20</f>
        <v>4.9140000000000003E-2</v>
      </c>
      <c r="G22" s="72"/>
      <c r="H22" s="72"/>
      <c r="I22" s="72"/>
      <c r="J22" s="72"/>
      <c r="K22" s="72"/>
      <c r="L22" s="72"/>
      <c r="M22" s="72"/>
      <c r="O22" s="68"/>
    </row>
    <row r="23" spans="1:15" s="61" customFormat="1">
      <c r="A23" s="64"/>
      <c r="B23" s="46" t="s">
        <v>179</v>
      </c>
      <c r="C23" s="56" t="s">
        <v>180</v>
      </c>
      <c r="D23" s="70" t="s">
        <v>185</v>
      </c>
      <c r="E23" s="104">
        <v>2.5</v>
      </c>
      <c r="F23" s="58">
        <f>E23*F19</f>
        <v>2.5</v>
      </c>
      <c r="G23" s="72"/>
      <c r="H23" s="72"/>
      <c r="I23" s="72"/>
      <c r="J23" s="72"/>
      <c r="K23" s="72"/>
      <c r="L23" s="72"/>
      <c r="M23" s="72"/>
      <c r="O23" s="68"/>
    </row>
    <row r="24" spans="1:15" s="61" customFormat="1">
      <c r="A24" s="64"/>
      <c r="B24" s="46"/>
      <c r="C24" s="56" t="s">
        <v>94</v>
      </c>
      <c r="D24" s="70" t="s">
        <v>26</v>
      </c>
      <c r="E24" s="104">
        <v>0.16800000000000001</v>
      </c>
      <c r="F24" s="37">
        <f>E24*F19</f>
        <v>0.16800000000000001</v>
      </c>
      <c r="G24" s="72"/>
      <c r="H24" s="72"/>
      <c r="I24" s="209"/>
      <c r="J24" s="241"/>
      <c r="K24" s="72"/>
      <c r="L24" s="72"/>
      <c r="M24" s="72"/>
      <c r="O24" s="68"/>
    </row>
    <row r="25" spans="1:15">
      <c r="A25" s="100"/>
      <c r="B25" s="101"/>
      <c r="C25" s="11" t="s">
        <v>13</v>
      </c>
      <c r="D25" s="12"/>
      <c r="E25" s="13"/>
      <c r="F25" s="13"/>
      <c r="G25" s="13"/>
      <c r="H25" s="14"/>
      <c r="I25" s="14"/>
      <c r="J25" s="14"/>
      <c r="K25" s="14"/>
      <c r="L25" s="14"/>
      <c r="M25" s="14"/>
    </row>
    <row r="26" spans="1:15">
      <c r="A26" s="100"/>
      <c r="B26" s="101"/>
      <c r="C26" s="101" t="s">
        <v>46</v>
      </c>
      <c r="D26" s="16">
        <v>0.1</v>
      </c>
      <c r="E26" s="18"/>
      <c r="F26" s="19"/>
      <c r="G26" s="100"/>
      <c r="H26" s="17"/>
      <c r="I26" s="17"/>
      <c r="J26" s="17"/>
      <c r="K26" s="17"/>
      <c r="L26" s="17"/>
      <c r="M26" s="17"/>
    </row>
    <row r="27" spans="1:15">
      <c r="A27" s="100"/>
      <c r="B27" s="101"/>
      <c r="C27" s="11" t="s">
        <v>13</v>
      </c>
      <c r="D27" s="13"/>
      <c r="E27" s="13"/>
      <c r="F27" s="13"/>
      <c r="G27" s="13"/>
      <c r="H27" s="14"/>
      <c r="I27" s="14"/>
      <c r="J27" s="14"/>
      <c r="K27" s="14"/>
      <c r="L27" s="14"/>
      <c r="M27" s="14"/>
    </row>
    <row r="28" spans="1:15">
      <c r="A28" s="100"/>
      <c r="B28" s="101"/>
      <c r="C28" s="101" t="s">
        <v>47</v>
      </c>
      <c r="D28" s="16">
        <v>0.08</v>
      </c>
      <c r="E28" s="100"/>
      <c r="F28" s="100"/>
      <c r="G28" s="100"/>
      <c r="H28" s="17"/>
      <c r="I28" s="17"/>
      <c r="J28" s="17"/>
      <c r="K28" s="17"/>
      <c r="L28" s="17"/>
      <c r="M28" s="17"/>
    </row>
    <row r="29" spans="1:15">
      <c r="A29" s="100"/>
      <c r="B29" s="101"/>
      <c r="C29" s="11" t="s">
        <v>13</v>
      </c>
      <c r="D29" s="13"/>
      <c r="E29" s="13"/>
      <c r="F29" s="13"/>
      <c r="G29" s="13"/>
      <c r="H29" s="14"/>
      <c r="I29" s="14"/>
      <c r="J29" s="14"/>
      <c r="K29" s="14"/>
      <c r="L29" s="14"/>
      <c r="M29" s="14"/>
    </row>
    <row r="30" spans="1:15">
      <c r="A30" s="100"/>
      <c r="B30" s="101"/>
      <c r="C30" s="101" t="s">
        <v>48</v>
      </c>
      <c r="D30" s="16">
        <v>0.05</v>
      </c>
      <c r="E30" s="18"/>
      <c r="F30" s="19"/>
      <c r="G30" s="100"/>
      <c r="H30" s="17"/>
      <c r="I30" s="17"/>
      <c r="J30" s="17"/>
      <c r="K30" s="17"/>
      <c r="L30" s="17"/>
      <c r="M30" s="17"/>
    </row>
    <row r="31" spans="1:15">
      <c r="A31" s="100"/>
      <c r="B31" s="101"/>
      <c r="C31" s="11" t="s">
        <v>13</v>
      </c>
      <c r="D31" s="13"/>
      <c r="E31" s="13"/>
      <c r="F31" s="13"/>
      <c r="G31" s="13"/>
      <c r="H31" s="14"/>
      <c r="I31" s="14"/>
      <c r="J31" s="14"/>
      <c r="K31" s="14"/>
      <c r="L31" s="14"/>
      <c r="M31" s="14"/>
    </row>
    <row r="32" spans="1:15" s="20" customFormat="1">
      <c r="A32" s="100"/>
      <c r="B32" s="101"/>
      <c r="C32" s="101" t="s">
        <v>49</v>
      </c>
      <c r="D32" s="16">
        <v>0.18</v>
      </c>
      <c r="E32" s="100"/>
      <c r="F32" s="100"/>
      <c r="G32" s="100"/>
      <c r="H32" s="17"/>
      <c r="I32" s="17"/>
      <c r="J32" s="17"/>
      <c r="K32" s="17"/>
      <c r="L32" s="17"/>
      <c r="M32" s="17"/>
      <c r="O32" s="21"/>
    </row>
    <row r="33" spans="1:15">
      <c r="A33" s="100"/>
      <c r="B33" s="101"/>
      <c r="C33" s="11" t="s">
        <v>13</v>
      </c>
      <c r="D33" s="13"/>
      <c r="E33" s="13"/>
      <c r="F33" s="13"/>
      <c r="G33" s="13"/>
      <c r="H33" s="14"/>
      <c r="I33" s="14"/>
      <c r="J33" s="14"/>
      <c r="K33" s="14"/>
      <c r="L33" s="14"/>
      <c r="M33" s="14"/>
    </row>
    <row r="35" spans="1:15">
      <c r="M35" s="9"/>
      <c r="N35" s="9"/>
      <c r="O35" s="10"/>
    </row>
    <row r="36" spans="1:15">
      <c r="A36" s="23"/>
      <c r="B36" s="23"/>
      <c r="C36" s="24"/>
      <c r="D36" s="23"/>
      <c r="E36" s="23"/>
      <c r="F36" s="23"/>
      <c r="G36" s="24"/>
      <c r="H36" s="23"/>
      <c r="I36" s="23"/>
      <c r="J36" s="24"/>
      <c r="K36" s="23"/>
      <c r="L36" s="23"/>
      <c r="M36" s="25"/>
      <c r="N36" s="9"/>
      <c r="O36" s="10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76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8"/>
  <sheetViews>
    <sheetView view="pageBreakPreview" zoomScaleSheetLayoutView="100" workbookViewId="0">
      <selection activeCell="A2" sqref="A2:M2"/>
    </sheetView>
  </sheetViews>
  <sheetFormatPr defaultColWidth="9.140625" defaultRowHeight="12.75"/>
  <cols>
    <col min="1" max="1" width="5.5703125" style="22" customWidth="1"/>
    <col min="2" max="2" width="10.85546875" style="5" customWidth="1"/>
    <col min="3" max="3" width="41.42578125" style="5" customWidth="1"/>
    <col min="4" max="4" width="8.7109375" style="5" customWidth="1"/>
    <col min="5" max="5" width="7.7109375" style="5" customWidth="1"/>
    <col min="6" max="6" width="10.5703125" style="5" customWidth="1"/>
    <col min="7" max="7" width="10.140625" style="5" bestFit="1" customWidth="1"/>
    <col min="8" max="8" width="9" style="5" customWidth="1"/>
    <col min="9" max="9" width="9.42578125" style="5" customWidth="1"/>
    <col min="10" max="10" width="13.140625" style="5" customWidth="1"/>
    <col min="11" max="12" width="9.5703125" style="5" customWidth="1"/>
    <col min="13" max="13" width="14.5703125" style="5" customWidth="1"/>
    <col min="14" max="14" width="28.7109375" style="5" customWidth="1"/>
    <col min="15" max="15" width="37.140625" style="6" customWidth="1"/>
    <col min="16" max="16384" width="9.140625" style="5"/>
  </cols>
  <sheetData>
    <row r="1" spans="1:15" s="1" customFormat="1" ht="21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"/>
    </row>
    <row r="2" spans="1:15" s="1" customFormat="1" ht="23.25" customHeight="1" thickBot="1">
      <c r="A2" s="253" t="s">
        <v>189</v>
      </c>
      <c r="B2" s="254" t="s">
        <v>189</v>
      </c>
      <c r="C2" s="254" t="s">
        <v>189</v>
      </c>
      <c r="D2" s="254" t="s">
        <v>189</v>
      </c>
      <c r="E2" s="254" t="s">
        <v>189</v>
      </c>
      <c r="F2" s="254" t="s">
        <v>189</v>
      </c>
      <c r="G2" s="254" t="s">
        <v>189</v>
      </c>
      <c r="H2" s="254" t="s">
        <v>189</v>
      </c>
      <c r="I2" s="254" t="s">
        <v>189</v>
      </c>
      <c r="J2" s="254" t="s">
        <v>189</v>
      </c>
      <c r="K2" s="254" t="s">
        <v>189</v>
      </c>
      <c r="L2" s="254" t="s">
        <v>189</v>
      </c>
      <c r="M2" s="255" t="s">
        <v>189</v>
      </c>
      <c r="O2" s="2"/>
    </row>
    <row r="3" spans="1:15" s="1" customFormat="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O3" s="2"/>
    </row>
    <row r="4" spans="1:15" s="1" customFormat="1" ht="17.25" customHeight="1">
      <c r="A4" s="256" t="s">
        <v>3</v>
      </c>
      <c r="B4" s="256"/>
      <c r="C4" s="256"/>
      <c r="D4" s="102"/>
      <c r="E4" s="102"/>
      <c r="F4" s="3"/>
      <c r="G4" s="256"/>
      <c r="H4" s="256"/>
      <c r="J4" s="4">
        <f>M26*0.001</f>
        <v>0</v>
      </c>
      <c r="K4" s="4"/>
      <c r="L4" s="256" t="s">
        <v>4</v>
      </c>
      <c r="M4" s="256"/>
      <c r="O4" s="2"/>
    </row>
    <row r="5" spans="1:15" ht="28.5" customHeight="1">
      <c r="A5" s="259" t="s">
        <v>5</v>
      </c>
      <c r="B5" s="260" t="s">
        <v>6</v>
      </c>
      <c r="C5" s="260" t="s">
        <v>7</v>
      </c>
      <c r="D5" s="260" t="s">
        <v>8</v>
      </c>
      <c r="E5" s="260" t="s">
        <v>9</v>
      </c>
      <c r="F5" s="260"/>
      <c r="G5" s="257" t="s">
        <v>11</v>
      </c>
      <c r="H5" s="257"/>
      <c r="I5" s="257" t="s">
        <v>10</v>
      </c>
      <c r="J5" s="257"/>
      <c r="K5" s="257" t="s">
        <v>12</v>
      </c>
      <c r="L5" s="257"/>
      <c r="M5" s="258" t="s">
        <v>13</v>
      </c>
    </row>
    <row r="6" spans="1:15">
      <c r="A6" s="259"/>
      <c r="B6" s="260"/>
      <c r="C6" s="260"/>
      <c r="D6" s="260"/>
      <c r="E6" s="101" t="s">
        <v>14</v>
      </c>
      <c r="F6" s="101" t="s">
        <v>15</v>
      </c>
      <c r="G6" s="7" t="s">
        <v>16</v>
      </c>
      <c r="H6" s="99" t="s">
        <v>13</v>
      </c>
      <c r="I6" s="98" t="s">
        <v>16</v>
      </c>
      <c r="J6" s="99" t="s">
        <v>13</v>
      </c>
      <c r="K6" s="98" t="s">
        <v>16</v>
      </c>
      <c r="L6" s="99" t="s">
        <v>13</v>
      </c>
      <c r="M6" s="258"/>
    </row>
    <row r="7" spans="1:15" s="1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O7" s="2"/>
    </row>
    <row r="8" spans="1:15" s="29" customFormat="1" ht="38.25">
      <c r="A8" s="42">
        <v>1</v>
      </c>
      <c r="B8" s="40" t="s">
        <v>186</v>
      </c>
      <c r="C8" s="41" t="s">
        <v>120</v>
      </c>
      <c r="D8" s="42" t="s">
        <v>102</v>
      </c>
      <c r="E8" s="42"/>
      <c r="F8" s="43">
        <v>0.84</v>
      </c>
      <c r="G8" s="33"/>
      <c r="H8" s="44"/>
      <c r="I8" s="44"/>
      <c r="J8" s="44"/>
      <c r="K8" s="45"/>
      <c r="L8" s="44"/>
      <c r="M8" s="44"/>
      <c r="N8" s="27"/>
      <c r="O8" s="28"/>
    </row>
    <row r="9" spans="1:15" s="29" customFormat="1" ht="17.25" customHeight="1">
      <c r="A9" s="33"/>
      <c r="B9" s="46"/>
      <c r="C9" s="35" t="s">
        <v>20</v>
      </c>
      <c r="D9" s="33" t="s">
        <v>21</v>
      </c>
      <c r="E9" s="149">
        <v>24</v>
      </c>
      <c r="F9" s="44">
        <f>F8*E9</f>
        <v>20.16</v>
      </c>
      <c r="G9" s="33"/>
      <c r="H9" s="44"/>
      <c r="I9" s="44"/>
      <c r="J9" s="44"/>
      <c r="K9" s="45"/>
      <c r="L9" s="44"/>
      <c r="M9" s="44"/>
      <c r="N9" s="27"/>
      <c r="O9" s="28"/>
    </row>
    <row r="10" spans="1:15" s="29" customFormat="1" ht="17.25" customHeight="1">
      <c r="A10" s="33"/>
      <c r="B10" s="46"/>
      <c r="C10" s="35" t="s">
        <v>87</v>
      </c>
      <c r="D10" s="33" t="s">
        <v>88</v>
      </c>
      <c r="E10" s="149">
        <v>1.3</v>
      </c>
      <c r="F10" s="44">
        <f>F8*E10</f>
        <v>1.0920000000000001</v>
      </c>
      <c r="G10" s="33"/>
      <c r="H10" s="44"/>
      <c r="I10" s="44"/>
      <c r="J10" s="44"/>
      <c r="K10" s="45"/>
      <c r="L10" s="44"/>
      <c r="M10" s="44"/>
      <c r="N10" s="27"/>
      <c r="O10" s="28"/>
    </row>
    <row r="11" spans="1:15" s="29" customFormat="1" ht="25.5">
      <c r="A11" s="33"/>
      <c r="B11" s="46"/>
      <c r="C11" s="35" t="s">
        <v>121</v>
      </c>
      <c r="D11" s="33" t="s">
        <v>102</v>
      </c>
      <c r="E11" s="149">
        <v>1.05</v>
      </c>
      <c r="F11" s="44">
        <f>F8*E11</f>
        <v>0.88200000000000001</v>
      </c>
      <c r="G11" s="33"/>
      <c r="H11" s="44"/>
      <c r="I11" s="44"/>
      <c r="J11" s="44"/>
      <c r="K11" s="45"/>
      <c r="L11" s="44"/>
      <c r="M11" s="44"/>
      <c r="N11" s="27"/>
      <c r="O11" s="28"/>
    </row>
    <row r="12" spans="1:15" s="29" customFormat="1">
      <c r="A12" s="33"/>
      <c r="B12" s="46"/>
      <c r="C12" s="35" t="s">
        <v>172</v>
      </c>
      <c r="D12" s="33" t="s">
        <v>45</v>
      </c>
      <c r="E12" s="149">
        <v>22.74</v>
      </c>
      <c r="F12" s="44">
        <f>F8*E12</f>
        <v>19.101599999999998</v>
      </c>
      <c r="G12" s="33"/>
      <c r="H12" s="44"/>
      <c r="I12" s="44"/>
      <c r="J12" s="44"/>
      <c r="K12" s="45"/>
      <c r="L12" s="44"/>
      <c r="M12" s="44"/>
      <c r="N12" s="27"/>
      <c r="O12" s="28"/>
    </row>
    <row r="13" spans="1:15" s="29" customFormat="1" ht="18.75" customHeight="1">
      <c r="A13" s="33"/>
      <c r="B13" s="46"/>
      <c r="C13" s="35" t="s">
        <v>119</v>
      </c>
      <c r="D13" s="33" t="s">
        <v>45</v>
      </c>
      <c r="E13" s="149">
        <v>3.01</v>
      </c>
      <c r="F13" s="44">
        <f>F8*E13</f>
        <v>2.5283999999999995</v>
      </c>
      <c r="G13" s="33"/>
      <c r="H13" s="44"/>
      <c r="I13" s="44"/>
      <c r="J13" s="44"/>
      <c r="K13" s="45"/>
      <c r="L13" s="44"/>
      <c r="M13" s="44"/>
      <c r="N13" s="27"/>
      <c r="O13" s="28"/>
    </row>
    <row r="14" spans="1:15" s="9" customFormat="1">
      <c r="A14" s="100" t="s">
        <v>19</v>
      </c>
      <c r="B14" s="7"/>
      <c r="C14" s="47" t="s">
        <v>125</v>
      </c>
      <c r="D14" s="101" t="s">
        <v>124</v>
      </c>
      <c r="E14" s="142"/>
      <c r="F14" s="49">
        <v>2</v>
      </c>
      <c r="G14" s="49"/>
      <c r="H14" s="44"/>
      <c r="I14" s="50"/>
      <c r="J14" s="48"/>
      <c r="K14" s="49"/>
      <c r="L14" s="48"/>
      <c r="M14" s="44"/>
      <c r="O14" s="74"/>
    </row>
    <row r="15" spans="1:15" s="29" customFormat="1">
      <c r="A15" s="33"/>
      <c r="B15" s="46"/>
      <c r="C15" s="35" t="s">
        <v>123</v>
      </c>
      <c r="D15" s="33" t="s">
        <v>122</v>
      </c>
      <c r="E15" s="149"/>
      <c r="F15" s="44">
        <v>10</v>
      </c>
      <c r="G15" s="33"/>
      <c r="H15" s="44"/>
      <c r="I15" s="44"/>
      <c r="J15" s="44"/>
      <c r="K15" s="45"/>
      <c r="L15" s="44"/>
      <c r="M15" s="44"/>
      <c r="N15" s="27"/>
      <c r="O15" s="28"/>
    </row>
    <row r="16" spans="1:15" s="29" customFormat="1" ht="15.75" customHeight="1">
      <c r="A16" s="33"/>
      <c r="B16" s="46"/>
      <c r="C16" s="35" t="s">
        <v>79</v>
      </c>
      <c r="D16" s="33" t="s">
        <v>26</v>
      </c>
      <c r="E16" s="149">
        <v>1.38</v>
      </c>
      <c r="F16" s="44">
        <f>F8*E16</f>
        <v>1.1591999999999998</v>
      </c>
      <c r="G16" s="33"/>
      <c r="H16" s="44"/>
      <c r="I16" s="44"/>
      <c r="J16" s="44"/>
      <c r="K16" s="45"/>
      <c r="L16" s="44"/>
      <c r="M16" s="44"/>
      <c r="N16" s="27"/>
      <c r="O16" s="28"/>
    </row>
    <row r="17" spans="1:15" s="29" customFormat="1">
      <c r="A17" s="33"/>
      <c r="B17" s="34"/>
      <c r="C17" s="35" t="s">
        <v>118</v>
      </c>
      <c r="D17" s="36" t="s">
        <v>124</v>
      </c>
      <c r="E17" s="36"/>
      <c r="F17" s="37">
        <v>5</v>
      </c>
      <c r="G17" s="36"/>
      <c r="H17" s="37"/>
      <c r="I17" s="37"/>
      <c r="J17" s="38"/>
      <c r="K17" s="39"/>
      <c r="L17" s="37"/>
      <c r="M17" s="44"/>
      <c r="N17" s="27"/>
      <c r="O17" s="28"/>
    </row>
    <row r="18" spans="1:15">
      <c r="A18" s="100"/>
      <c r="B18" s="101"/>
      <c r="C18" s="11" t="s">
        <v>13</v>
      </c>
      <c r="D18" s="12"/>
      <c r="E18" s="13"/>
      <c r="F18" s="13"/>
      <c r="G18" s="13"/>
      <c r="H18" s="14"/>
      <c r="I18" s="14"/>
      <c r="J18" s="14"/>
      <c r="K18" s="14"/>
      <c r="L18" s="14"/>
      <c r="M18" s="14"/>
    </row>
    <row r="19" spans="1:15">
      <c r="A19" s="100"/>
      <c r="B19" s="101"/>
      <c r="C19" s="101" t="s">
        <v>46</v>
      </c>
      <c r="D19" s="16">
        <v>0.1</v>
      </c>
      <c r="E19" s="18"/>
      <c r="F19" s="19"/>
      <c r="G19" s="100"/>
      <c r="H19" s="17"/>
      <c r="I19" s="17"/>
      <c r="J19" s="17"/>
      <c r="K19" s="17"/>
      <c r="L19" s="17"/>
      <c r="M19" s="17"/>
    </row>
    <row r="20" spans="1:15">
      <c r="A20" s="100"/>
      <c r="B20" s="101"/>
      <c r="C20" s="11" t="s">
        <v>13</v>
      </c>
      <c r="D20" s="13"/>
      <c r="E20" s="13"/>
      <c r="F20" s="13"/>
      <c r="G20" s="13"/>
      <c r="H20" s="14"/>
      <c r="I20" s="14"/>
      <c r="J20" s="14"/>
      <c r="K20" s="14"/>
      <c r="L20" s="14"/>
      <c r="M20" s="14"/>
    </row>
    <row r="21" spans="1:15">
      <c r="A21" s="100"/>
      <c r="B21" s="101"/>
      <c r="C21" s="101" t="s">
        <v>47</v>
      </c>
      <c r="D21" s="16">
        <v>0.08</v>
      </c>
      <c r="E21" s="100"/>
      <c r="F21" s="100"/>
      <c r="G21" s="100"/>
      <c r="H21" s="17"/>
      <c r="I21" s="17"/>
      <c r="J21" s="17"/>
      <c r="K21" s="17"/>
      <c r="L21" s="17"/>
      <c r="M21" s="17"/>
    </row>
    <row r="22" spans="1:15">
      <c r="A22" s="100"/>
      <c r="B22" s="101"/>
      <c r="C22" s="11" t="s">
        <v>13</v>
      </c>
      <c r="D22" s="13"/>
      <c r="E22" s="13"/>
      <c r="F22" s="13"/>
      <c r="G22" s="13"/>
      <c r="H22" s="14"/>
      <c r="I22" s="14"/>
      <c r="J22" s="14"/>
      <c r="K22" s="14"/>
      <c r="L22" s="14"/>
      <c r="M22" s="14"/>
    </row>
    <row r="23" spans="1:15">
      <c r="A23" s="100"/>
      <c r="B23" s="101"/>
      <c r="C23" s="101" t="s">
        <v>48</v>
      </c>
      <c r="D23" s="16">
        <v>0.05</v>
      </c>
      <c r="E23" s="18"/>
      <c r="F23" s="19"/>
      <c r="G23" s="100"/>
      <c r="H23" s="17"/>
      <c r="I23" s="17"/>
      <c r="J23" s="17"/>
      <c r="K23" s="17"/>
      <c r="L23" s="17"/>
      <c r="M23" s="17"/>
    </row>
    <row r="24" spans="1:15">
      <c r="A24" s="100"/>
      <c r="B24" s="101"/>
      <c r="C24" s="11" t="s">
        <v>13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</row>
    <row r="25" spans="1:15" s="20" customFormat="1">
      <c r="A25" s="100"/>
      <c r="B25" s="101"/>
      <c r="C25" s="101" t="s">
        <v>49</v>
      </c>
      <c r="D25" s="16">
        <v>0.18</v>
      </c>
      <c r="E25" s="100"/>
      <c r="F25" s="100"/>
      <c r="G25" s="100"/>
      <c r="H25" s="17"/>
      <c r="I25" s="17"/>
      <c r="J25" s="17"/>
      <c r="K25" s="17"/>
      <c r="L25" s="17"/>
      <c r="M25" s="17"/>
      <c r="O25" s="21"/>
    </row>
    <row r="26" spans="1:15">
      <c r="A26" s="100"/>
      <c r="B26" s="101"/>
      <c r="C26" s="11" t="s">
        <v>13</v>
      </c>
      <c r="D26" s="13"/>
      <c r="E26" s="13"/>
      <c r="F26" s="13"/>
      <c r="G26" s="13"/>
      <c r="H26" s="14"/>
      <c r="I26" s="14"/>
      <c r="J26" s="14"/>
      <c r="K26" s="14"/>
      <c r="L26" s="14"/>
      <c r="M26" s="14"/>
    </row>
    <row r="28" spans="1:15">
      <c r="M28" s="9"/>
      <c r="N28" s="9"/>
      <c r="O28" s="10"/>
    </row>
    <row r="29" spans="1:15">
      <c r="A29" s="23"/>
      <c r="B29" s="23"/>
      <c r="C29" s="24"/>
      <c r="D29" s="23"/>
      <c r="E29" s="23"/>
      <c r="F29" s="23"/>
      <c r="G29" s="24"/>
      <c r="H29" s="23"/>
      <c r="I29" s="23"/>
      <c r="J29" s="24"/>
      <c r="K29" s="23"/>
      <c r="L29" s="23"/>
      <c r="M29" s="25"/>
      <c r="N29" s="9"/>
      <c r="O29" s="10"/>
    </row>
    <row r="30" spans="1:15">
      <c r="M30" s="25"/>
      <c r="N30" s="9"/>
      <c r="O30" s="10"/>
    </row>
    <row r="31" spans="1:15">
      <c r="M31" s="9"/>
      <c r="N31" s="9"/>
      <c r="O31" s="10"/>
    </row>
    <row r="32" spans="1:15">
      <c r="M32" s="9"/>
      <c r="N32" s="9"/>
      <c r="O32" s="10"/>
    </row>
    <row r="33" spans="13:17">
      <c r="M33" s="9"/>
      <c r="N33" s="9"/>
      <c r="O33" s="10"/>
    </row>
    <row r="36" spans="13:17">
      <c r="Q36" s="9"/>
    </row>
    <row r="37" spans="13:17">
      <c r="M37" s="26"/>
    </row>
    <row r="38" spans="13:17">
      <c r="M38" s="26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76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view="pageBreakPreview" zoomScaleSheetLayoutView="100" workbookViewId="0">
      <selection activeCell="E16" sqref="E16"/>
    </sheetView>
  </sheetViews>
  <sheetFormatPr defaultColWidth="9.140625" defaultRowHeight="12.75"/>
  <cols>
    <col min="1" max="1" width="5.5703125" style="22" customWidth="1"/>
    <col min="2" max="2" width="10.85546875" style="5" customWidth="1"/>
    <col min="3" max="3" width="45.7109375" style="5" customWidth="1"/>
    <col min="4" max="4" width="8.7109375" style="5" customWidth="1"/>
    <col min="5" max="5" width="7.7109375" style="5" customWidth="1"/>
    <col min="6" max="6" width="10.5703125" style="5" customWidth="1"/>
    <col min="7" max="7" width="10.140625" style="5" bestFit="1" customWidth="1"/>
    <col min="8" max="8" width="9.140625" style="5" bestFit="1" customWidth="1"/>
    <col min="9" max="9" width="9.42578125" style="5" customWidth="1"/>
    <col min="10" max="10" width="9.7109375" style="5" bestFit="1" customWidth="1"/>
    <col min="11" max="11" width="9.5703125" style="5" customWidth="1"/>
    <col min="12" max="12" width="8.7109375" style="5" bestFit="1" customWidth="1"/>
    <col min="13" max="13" width="9.7109375" style="5" bestFit="1" customWidth="1"/>
    <col min="14" max="14" width="28.7109375" style="5" customWidth="1"/>
    <col min="15" max="15" width="37.140625" style="6" customWidth="1"/>
    <col min="16" max="16384" width="9.140625" style="5"/>
  </cols>
  <sheetData>
    <row r="1" spans="1:15" s="1" customFormat="1" ht="21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"/>
    </row>
    <row r="2" spans="1:15" s="1" customFormat="1" ht="23.25" customHeight="1" thickBot="1">
      <c r="A2" s="253" t="s">
        <v>153</v>
      </c>
      <c r="B2" s="254" t="s">
        <v>153</v>
      </c>
      <c r="C2" s="254" t="s">
        <v>153</v>
      </c>
      <c r="D2" s="254" t="s">
        <v>153</v>
      </c>
      <c r="E2" s="254" t="s">
        <v>153</v>
      </c>
      <c r="F2" s="254" t="s">
        <v>153</v>
      </c>
      <c r="G2" s="254" t="s">
        <v>153</v>
      </c>
      <c r="H2" s="254" t="s">
        <v>153</v>
      </c>
      <c r="I2" s="254" t="s">
        <v>153</v>
      </c>
      <c r="J2" s="254" t="s">
        <v>153</v>
      </c>
      <c r="K2" s="254" t="s">
        <v>153</v>
      </c>
      <c r="L2" s="254" t="s">
        <v>153</v>
      </c>
      <c r="M2" s="255" t="s">
        <v>153</v>
      </c>
      <c r="O2" s="2"/>
    </row>
    <row r="3" spans="1:15" s="1" customFormat="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O3" s="2"/>
    </row>
    <row r="4" spans="1:15" s="1" customFormat="1" ht="17.25" customHeight="1">
      <c r="A4" s="256" t="s">
        <v>3</v>
      </c>
      <c r="B4" s="256"/>
      <c r="C4" s="256"/>
      <c r="D4" s="102"/>
      <c r="E4" s="102"/>
      <c r="F4" s="3"/>
      <c r="G4" s="256"/>
      <c r="H4" s="256"/>
      <c r="J4" s="4">
        <f>M28*0.001</f>
        <v>0</v>
      </c>
      <c r="K4" s="4"/>
      <c r="L4" s="256" t="s">
        <v>4</v>
      </c>
      <c r="M4" s="256"/>
      <c r="O4" s="2"/>
    </row>
    <row r="5" spans="1:15" ht="28.5" customHeight="1">
      <c r="A5" s="259" t="s">
        <v>5</v>
      </c>
      <c r="B5" s="260" t="s">
        <v>6</v>
      </c>
      <c r="C5" s="260" t="s">
        <v>7</v>
      </c>
      <c r="D5" s="260" t="s">
        <v>8</v>
      </c>
      <c r="E5" s="260" t="s">
        <v>9</v>
      </c>
      <c r="F5" s="260"/>
      <c r="G5" s="257" t="s">
        <v>10</v>
      </c>
      <c r="H5" s="257"/>
      <c r="I5" s="257" t="s">
        <v>11</v>
      </c>
      <c r="J5" s="257"/>
      <c r="K5" s="257" t="s">
        <v>12</v>
      </c>
      <c r="L5" s="257"/>
      <c r="M5" s="258" t="s">
        <v>13</v>
      </c>
    </row>
    <row r="6" spans="1:15">
      <c r="A6" s="259"/>
      <c r="B6" s="260"/>
      <c r="C6" s="260"/>
      <c r="D6" s="260"/>
      <c r="E6" s="101" t="s">
        <v>14</v>
      </c>
      <c r="F6" s="101" t="s">
        <v>15</v>
      </c>
      <c r="G6" s="7" t="s">
        <v>16</v>
      </c>
      <c r="H6" s="99" t="s">
        <v>13</v>
      </c>
      <c r="I6" s="98" t="s">
        <v>16</v>
      </c>
      <c r="J6" s="99" t="s">
        <v>17</v>
      </c>
      <c r="K6" s="98" t="s">
        <v>16</v>
      </c>
      <c r="L6" s="99" t="s">
        <v>13</v>
      </c>
      <c r="M6" s="258"/>
    </row>
    <row r="7" spans="1:15" s="1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O7" s="2"/>
    </row>
    <row r="8" spans="1:15" s="55" customFormat="1" ht="47.25" customHeight="1">
      <c r="A8" s="51">
        <v>1</v>
      </c>
      <c r="B8" s="51" t="s">
        <v>58</v>
      </c>
      <c r="C8" s="41" t="s">
        <v>126</v>
      </c>
      <c r="D8" s="51" t="s">
        <v>51</v>
      </c>
      <c r="E8" s="52"/>
      <c r="F8" s="53">
        <v>1906</v>
      </c>
      <c r="G8" s="54"/>
      <c r="H8" s="54"/>
      <c r="I8" s="54"/>
      <c r="J8" s="54"/>
      <c r="K8" s="54"/>
      <c r="L8" s="54"/>
      <c r="M8" s="54"/>
    </row>
    <row r="9" spans="1:15" s="61" customFormat="1">
      <c r="A9" s="51"/>
      <c r="B9" s="34" t="s">
        <v>59</v>
      </c>
      <c r="C9" s="56" t="s">
        <v>60</v>
      </c>
      <c r="D9" s="57" t="s">
        <v>53</v>
      </c>
      <c r="E9" s="106">
        <f>(4.45+3.42*2)/1000</f>
        <v>1.129E-2</v>
      </c>
      <c r="F9" s="58">
        <f>E9*F8</f>
        <v>21.518740000000001</v>
      </c>
      <c r="G9" s="59"/>
      <c r="H9" s="59"/>
      <c r="I9" s="59"/>
      <c r="J9" s="59"/>
      <c r="K9" s="59"/>
      <c r="L9" s="59"/>
      <c r="M9" s="59"/>
      <c r="N9" s="60">
        <f>SUM(M9:M10)</f>
        <v>0</v>
      </c>
    </row>
    <row r="10" spans="1:15" s="61" customFormat="1" ht="14.25">
      <c r="A10" s="51"/>
      <c r="B10" s="34"/>
      <c r="C10" s="62" t="s">
        <v>131</v>
      </c>
      <c r="D10" s="57" t="s">
        <v>18</v>
      </c>
      <c r="E10" s="106">
        <v>1.1499999999999999</v>
      </c>
      <c r="F10" s="63">
        <f>E10*F8</f>
        <v>2191.8999999999996</v>
      </c>
      <c r="G10" s="59"/>
      <c r="H10" s="59"/>
      <c r="I10" s="97"/>
      <c r="J10" s="97"/>
      <c r="K10" s="59"/>
      <c r="L10" s="59"/>
      <c r="M10" s="59"/>
    </row>
    <row r="11" spans="1:15" s="55" customFormat="1" ht="14.25">
      <c r="A11" s="64">
        <v>2</v>
      </c>
      <c r="B11" s="64" t="s">
        <v>62</v>
      </c>
      <c r="C11" s="41" t="s">
        <v>127</v>
      </c>
      <c r="D11" s="64" t="s">
        <v>51</v>
      </c>
      <c r="E11" s="107"/>
      <c r="F11" s="65">
        <v>1906</v>
      </c>
      <c r="G11" s="66"/>
      <c r="H11" s="66"/>
      <c r="I11" s="66"/>
      <c r="J11" s="66"/>
      <c r="K11" s="66"/>
      <c r="L11" s="66"/>
      <c r="M11" s="66"/>
      <c r="O11" s="67"/>
    </row>
    <row r="12" spans="1:15" s="61" customFormat="1" ht="27" customHeight="1">
      <c r="A12" s="51"/>
      <c r="B12" s="34"/>
      <c r="C12" s="62" t="s">
        <v>63</v>
      </c>
      <c r="D12" s="57" t="s">
        <v>53</v>
      </c>
      <c r="E12" s="108">
        <f>(1.49+0.12*2)/1000</f>
        <v>1.73E-3</v>
      </c>
      <c r="F12" s="63">
        <f>E12*F11</f>
        <v>3.29738</v>
      </c>
      <c r="G12" s="59"/>
      <c r="H12" s="59"/>
      <c r="I12" s="59"/>
      <c r="J12" s="59"/>
      <c r="K12" s="59"/>
      <c r="L12" s="59"/>
      <c r="M12" s="59"/>
      <c r="O12" s="68"/>
    </row>
    <row r="13" spans="1:15" s="61" customFormat="1">
      <c r="A13" s="64"/>
      <c r="B13" s="46"/>
      <c r="C13" s="69" t="s">
        <v>64</v>
      </c>
      <c r="D13" s="70" t="s">
        <v>53</v>
      </c>
      <c r="E13" s="109">
        <f>(15.9+1.58*2)/1000</f>
        <v>1.9060000000000001E-2</v>
      </c>
      <c r="F13" s="71">
        <f>E13*F11</f>
        <v>36.328360000000004</v>
      </c>
      <c r="G13" s="72"/>
      <c r="H13" s="72"/>
      <c r="I13" s="72"/>
      <c r="J13" s="72"/>
      <c r="K13" s="72"/>
      <c r="L13" s="72"/>
      <c r="M13" s="72"/>
      <c r="O13" s="68"/>
    </row>
    <row r="14" spans="1:15" s="61" customFormat="1">
      <c r="A14" s="64"/>
      <c r="B14" s="46"/>
      <c r="C14" s="69" t="s">
        <v>65</v>
      </c>
      <c r="D14" s="70" t="s">
        <v>53</v>
      </c>
      <c r="E14" s="104">
        <f>(1.49+0.12*2)/1000</f>
        <v>1.73E-3</v>
      </c>
      <c r="F14" s="71">
        <f>E14*F11</f>
        <v>3.29738</v>
      </c>
      <c r="G14" s="72"/>
      <c r="H14" s="72"/>
      <c r="I14" s="72"/>
      <c r="J14" s="72"/>
      <c r="K14" s="72"/>
      <c r="L14" s="72"/>
      <c r="M14" s="72"/>
      <c r="O14" s="68"/>
    </row>
    <row r="15" spans="1:15" s="150" customFormat="1" ht="25.5">
      <c r="A15" s="8">
        <v>3</v>
      </c>
      <c r="B15" s="139" t="s">
        <v>187</v>
      </c>
      <c r="C15" s="76" t="s">
        <v>129</v>
      </c>
      <c r="D15" s="124" t="s">
        <v>176</v>
      </c>
      <c r="E15" s="121"/>
      <c r="F15" s="121">
        <v>1000</v>
      </c>
      <c r="G15" s="140"/>
      <c r="H15" s="121"/>
      <c r="I15" s="140"/>
      <c r="J15" s="121"/>
      <c r="K15" s="140"/>
      <c r="L15" s="121"/>
      <c r="M15" s="121"/>
      <c r="O15" s="141"/>
    </row>
    <row r="16" spans="1:15" s="73" customFormat="1">
      <c r="A16" s="100" t="s">
        <v>19</v>
      </c>
      <c r="B16" s="7"/>
      <c r="C16" s="47" t="s">
        <v>20</v>
      </c>
      <c r="D16" s="101" t="s">
        <v>21</v>
      </c>
      <c r="E16" s="75">
        <v>3.1E-2</v>
      </c>
      <c r="F16" s="75">
        <f>E16*F15</f>
        <v>31</v>
      </c>
      <c r="G16" s="49"/>
      <c r="H16" s="48"/>
      <c r="I16" s="49"/>
      <c r="J16" s="48"/>
      <c r="K16" s="49"/>
      <c r="L16" s="48"/>
      <c r="M16" s="48"/>
      <c r="O16" s="74"/>
    </row>
    <row r="17" spans="1:15" s="73" customFormat="1">
      <c r="A17" s="100" t="s">
        <v>19</v>
      </c>
      <c r="B17" s="7"/>
      <c r="C17" s="47" t="s">
        <v>22</v>
      </c>
      <c r="D17" s="101"/>
      <c r="E17" s="48" t="s">
        <v>23</v>
      </c>
      <c r="F17" s="48"/>
      <c r="G17" s="49"/>
      <c r="H17" s="48"/>
      <c r="I17" s="49"/>
      <c r="J17" s="48"/>
      <c r="K17" s="49"/>
      <c r="L17" s="48"/>
      <c r="M17" s="48"/>
      <c r="O17" s="74"/>
    </row>
    <row r="18" spans="1:15" s="73" customFormat="1">
      <c r="A18" s="100" t="s">
        <v>19</v>
      </c>
      <c r="B18" s="7"/>
      <c r="C18" s="76" t="s">
        <v>31</v>
      </c>
      <c r="D18" s="101"/>
      <c r="E18" s="48"/>
      <c r="F18" s="48"/>
      <c r="G18" s="49"/>
      <c r="H18" s="48"/>
      <c r="I18" s="49"/>
      <c r="J18" s="48"/>
      <c r="K18" s="49"/>
      <c r="L18" s="48"/>
      <c r="M18" s="48"/>
      <c r="O18" s="74"/>
    </row>
    <row r="19" spans="1:15" s="73" customFormat="1" ht="14.25">
      <c r="A19" s="100" t="s">
        <v>19</v>
      </c>
      <c r="B19" s="34" t="s">
        <v>130</v>
      </c>
      <c r="C19" s="47" t="s">
        <v>128</v>
      </c>
      <c r="D19" s="101" t="s">
        <v>40</v>
      </c>
      <c r="E19" s="48">
        <v>1.05</v>
      </c>
      <c r="F19" s="48">
        <f>E19*F15</f>
        <v>1050</v>
      </c>
      <c r="G19" s="49"/>
      <c r="H19" s="48"/>
      <c r="I19" s="49"/>
      <c r="J19" s="48"/>
      <c r="K19" s="49"/>
      <c r="L19" s="48"/>
      <c r="M19" s="48"/>
      <c r="O19" s="74"/>
    </row>
    <row r="20" spans="1:15">
      <c r="A20" s="100"/>
      <c r="B20" s="101"/>
      <c r="C20" s="11" t="s">
        <v>13</v>
      </c>
      <c r="D20" s="12"/>
      <c r="E20" s="13"/>
      <c r="F20" s="13"/>
      <c r="G20" s="13"/>
      <c r="H20" s="14"/>
      <c r="I20" s="14"/>
      <c r="J20" s="14"/>
      <c r="K20" s="14"/>
      <c r="L20" s="14"/>
      <c r="M20" s="14"/>
    </row>
    <row r="21" spans="1:15">
      <c r="A21" s="100"/>
      <c r="B21" s="101"/>
      <c r="C21" s="101" t="s">
        <v>46</v>
      </c>
      <c r="D21" s="16">
        <v>0.1</v>
      </c>
      <c r="E21" s="18"/>
      <c r="F21" s="19"/>
      <c r="G21" s="100"/>
      <c r="H21" s="17"/>
      <c r="I21" s="17"/>
      <c r="J21" s="17"/>
      <c r="K21" s="17"/>
      <c r="L21" s="17"/>
      <c r="M21" s="17"/>
    </row>
    <row r="22" spans="1:15">
      <c r="A22" s="100"/>
      <c r="B22" s="101"/>
      <c r="C22" s="11" t="s">
        <v>13</v>
      </c>
      <c r="D22" s="13"/>
      <c r="E22" s="13"/>
      <c r="F22" s="13"/>
      <c r="G22" s="13"/>
      <c r="H22" s="14"/>
      <c r="I22" s="14"/>
      <c r="J22" s="14"/>
      <c r="K22" s="14"/>
      <c r="L22" s="14"/>
      <c r="M22" s="14"/>
    </row>
    <row r="23" spans="1:15">
      <c r="A23" s="100"/>
      <c r="B23" s="101"/>
      <c r="C23" s="101" t="s">
        <v>47</v>
      </c>
      <c r="D23" s="16">
        <v>0.08</v>
      </c>
      <c r="E23" s="100"/>
      <c r="F23" s="100"/>
      <c r="G23" s="100"/>
      <c r="H23" s="17"/>
      <c r="I23" s="17"/>
      <c r="J23" s="17"/>
      <c r="K23" s="17"/>
      <c r="L23" s="17"/>
      <c r="M23" s="17"/>
    </row>
    <row r="24" spans="1:15">
      <c r="A24" s="100"/>
      <c r="B24" s="101"/>
      <c r="C24" s="11" t="s">
        <v>13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</row>
    <row r="25" spans="1:15">
      <c r="A25" s="100"/>
      <c r="B25" s="101"/>
      <c r="C25" s="101" t="s">
        <v>48</v>
      </c>
      <c r="D25" s="16">
        <v>0.05</v>
      </c>
      <c r="E25" s="18"/>
      <c r="F25" s="19"/>
      <c r="G25" s="100"/>
      <c r="H25" s="17"/>
      <c r="I25" s="17"/>
      <c r="J25" s="17"/>
      <c r="K25" s="17"/>
      <c r="L25" s="17"/>
      <c r="M25" s="17"/>
    </row>
    <row r="26" spans="1:15">
      <c r="A26" s="100"/>
      <c r="B26" s="101"/>
      <c r="C26" s="11" t="s">
        <v>13</v>
      </c>
      <c r="D26" s="13"/>
      <c r="E26" s="13"/>
      <c r="F26" s="13"/>
      <c r="G26" s="13"/>
      <c r="H26" s="14"/>
      <c r="I26" s="14"/>
      <c r="J26" s="14"/>
      <c r="K26" s="14"/>
      <c r="L26" s="14"/>
      <c r="M26" s="14"/>
    </row>
    <row r="27" spans="1:15" s="20" customFormat="1">
      <c r="A27" s="100"/>
      <c r="B27" s="101"/>
      <c r="C27" s="101" t="s">
        <v>49</v>
      </c>
      <c r="D27" s="16">
        <v>0.18</v>
      </c>
      <c r="E27" s="100"/>
      <c r="F27" s="100"/>
      <c r="G27" s="100"/>
      <c r="H27" s="17"/>
      <c r="I27" s="17"/>
      <c r="J27" s="17"/>
      <c r="K27" s="17"/>
      <c r="L27" s="17"/>
      <c r="M27" s="17"/>
      <c r="O27" s="21"/>
    </row>
    <row r="28" spans="1:15">
      <c r="A28" s="100"/>
      <c r="B28" s="101"/>
      <c r="C28" s="11" t="s">
        <v>13</v>
      </c>
      <c r="D28" s="13"/>
      <c r="E28" s="13"/>
      <c r="F28" s="13"/>
      <c r="G28" s="13"/>
      <c r="H28" s="14"/>
      <c r="I28" s="14"/>
      <c r="J28" s="14"/>
      <c r="K28" s="14"/>
      <c r="L28" s="14"/>
      <c r="M28" s="14"/>
    </row>
    <row r="30" spans="1:15">
      <c r="M30" s="9"/>
      <c r="N30" s="9"/>
      <c r="O30" s="10"/>
    </row>
    <row r="31" spans="1:15">
      <c r="A31" s="23"/>
      <c r="B31" s="23"/>
      <c r="C31" s="24"/>
      <c r="D31" s="23"/>
      <c r="E31" s="23"/>
      <c r="F31" s="23"/>
      <c r="G31" s="24"/>
      <c r="H31" s="23"/>
      <c r="I31" s="23"/>
      <c r="J31" s="24"/>
      <c r="K31" s="23"/>
      <c r="L31" s="23"/>
      <c r="M31" s="25"/>
      <c r="N31" s="9"/>
      <c r="O31" s="10"/>
    </row>
    <row r="32" spans="1:15">
      <c r="M32" s="25"/>
      <c r="N32" s="9"/>
      <c r="O32" s="10"/>
    </row>
    <row r="33" spans="13:17">
      <c r="M33" s="9"/>
      <c r="N33" s="9"/>
      <c r="O33" s="10"/>
    </row>
    <row r="34" spans="13:17">
      <c r="M34" s="9"/>
      <c r="N34" s="9"/>
      <c r="O34" s="10"/>
    </row>
    <row r="35" spans="13:17">
      <c r="M35" s="9"/>
      <c r="N35" s="9"/>
      <c r="O35" s="10"/>
    </row>
    <row r="38" spans="13:17">
      <c r="Q38" s="9"/>
    </row>
    <row r="39" spans="13:17">
      <c r="M39" s="26"/>
    </row>
    <row r="40" spans="13:17">
      <c r="M40" s="26"/>
    </row>
  </sheetData>
  <mergeCells count="15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M2"/>
    <mergeCell ref="A3:M3"/>
    <mergeCell ref="A4:C4"/>
    <mergeCell ref="G4:H4"/>
    <mergeCell ref="L4:M4"/>
  </mergeCells>
  <printOptions horizontalCentered="1"/>
  <pageMargins left="0.2" right="0.2" top="0.5" bottom="0.5" header="0.5" footer="0.5"/>
  <pageSetup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krebsiti</vt:lpstr>
      <vt:lpstr>სკფ-კორ</vt:lpstr>
      <vt:lpstr>ფდპ-კორ</vt:lpstr>
      <vt:lpstr>ხმკ-კორ.</vt:lpstr>
      <vt:lpstr>ფდპ-კორ.</vt:lpstr>
      <vt:lpstr>მდპ-კორ</vt:lpstr>
      <vt:lpstr>ხმკ-კორ</vt:lpstr>
      <vt:lpstr>krebsiti!Print_Area</vt:lpstr>
      <vt:lpstr>'მდპ-კორ'!Print_Area</vt:lpstr>
      <vt:lpstr>'სკფ-კორ'!Print_Area</vt:lpstr>
      <vt:lpstr>'ფდპ-კორ'!Print_Area</vt:lpstr>
      <vt:lpstr>'ფდპ-კორ.'!Print_Area</vt:lpstr>
      <vt:lpstr>'ხმკ-კორ'!Print_Area</vt:lpstr>
      <vt:lpstr>'ხმკ-კორ.'!Print_Area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2019-04-15T16:53:01Z</dcterms:modified>
</cp:coreProperties>
</file>