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58" activeTab="1"/>
  </bookViews>
  <sheets>
    <sheet name="NAKREBI" sheetId="1" r:id="rId1"/>
    <sheet name="1-1" sheetId="2" r:id="rId2"/>
    <sheet name="1-2" sheetId="3" r:id="rId3"/>
    <sheet name="1-3" sheetId="4" r:id="rId4"/>
    <sheet name="1-4" sheetId="5" r:id="rId5"/>
  </sheets>
  <definedNames>
    <definedName name="_xlnm._FilterDatabase" localSheetId="1" hidden="1">'1-1'!$G$1:$G$181</definedName>
  </definedNames>
  <calcPr fullCalcOnLoad="1"/>
</workbook>
</file>

<file path=xl/sharedStrings.xml><?xml version="1.0" encoding="utf-8"?>
<sst xmlns="http://schemas.openxmlformats.org/spreadsheetml/2006/main" count="832" uniqueCount="315">
  <si>
    <t>samSeneblo samuSaoebi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</si>
  <si>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</si>
  <si>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</si>
  <si>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</si>
  <si>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</si>
  <si>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</si>
  <si>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</si>
  <si>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</si>
  <si>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</si>
  <si>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100 kvm</t>
  </si>
  <si>
    <t>kac/sT</t>
  </si>
  <si>
    <t>3</t>
  </si>
  <si>
    <t>kubm</t>
  </si>
  <si>
    <t>4</t>
  </si>
  <si>
    <t>7</t>
  </si>
  <si>
    <t>tona</t>
  </si>
  <si>
    <t>8</t>
  </si>
  <si>
    <t>kg</t>
  </si>
  <si>
    <t>kvm</t>
  </si>
  <si>
    <t xml:space="preserve"> sxva masala</t>
  </si>
  <si>
    <t>10</t>
  </si>
  <si>
    <t xml:space="preserve"> samSeneblo naWedi</t>
  </si>
  <si>
    <t xml:space="preserve"> Surupi </t>
  </si>
  <si>
    <t>100 g/m</t>
  </si>
  <si>
    <t>cali</t>
  </si>
  <si>
    <t>g/m</t>
  </si>
  <si>
    <t>sabazro saxelSekrulebo</t>
  </si>
  <si>
    <t>lari</t>
  </si>
  <si>
    <t>m/sT</t>
  </si>
  <si>
    <t>j a m i</t>
  </si>
  <si>
    <t>sul xarjTaRricxviT</t>
  </si>
  <si>
    <t xml:space="preserve"> </t>
  </si>
  <si>
    <t>samontaJo samuSaoebi</t>
  </si>
  <si>
    <t>saxarjTaRricxvo angariSis da xarjTaRricxvis nomeri</t>
  </si>
  <si>
    <t>obieqtis, samuSaoebis da xarjebis dasaxeleba</t>
  </si>
  <si>
    <t>saxarjTRricxvo Rirebuleba aTasi lari</t>
  </si>
  <si>
    <t xml:space="preserve">samSeneblo samuSaoebi </t>
  </si>
  <si>
    <t>danadgarebi aveji inventari</t>
  </si>
  <si>
    <t>sxva xarjebi</t>
  </si>
  <si>
    <t>saerTo saxarjTaR ricxvo Rirebuleba</t>
  </si>
  <si>
    <t>obieqt. xarjT. #1</t>
  </si>
  <si>
    <t>jami</t>
  </si>
  <si>
    <t>damatebiTi Rirebulebis gadasaxadi 18%</t>
  </si>
  <si>
    <t xml:space="preserve">sul krebsiTi saxarjTaRricxvo Rirebuleba </t>
  </si>
  <si>
    <t>Rirebuleba (lari)</t>
  </si>
  <si>
    <t xml:space="preserve"> duRabi mosapirkeTebeli</t>
  </si>
  <si>
    <t>s.n. da w. IV-2-82 t-2 cx.12-6-1 misadagebiT</t>
  </si>
  <si>
    <t>2</t>
  </si>
  <si>
    <t xml:space="preserve"> lursmani</t>
  </si>
  <si>
    <t xml:space="preserve">SromiTi danaxarji </t>
  </si>
  <si>
    <t>eleqtrosamontaJo samuSaoebi</t>
  </si>
  <si>
    <t>I samSeneblo samuSaoebi</t>
  </si>
  <si>
    <t xml:space="preserve"> SromiTi danaxarji</t>
  </si>
  <si>
    <t xml:space="preserve"> SromiTi danaxarji </t>
  </si>
  <si>
    <t xml:space="preserve"> manqanebi</t>
  </si>
  <si>
    <t xml:space="preserve"> manqanebi </t>
  </si>
  <si>
    <t>manqanebi</t>
  </si>
  <si>
    <t xml:space="preserve"> duRabis tumbo 3 kubm/sT </t>
  </si>
  <si>
    <t>obieqt. xarjT. #2</t>
  </si>
  <si>
    <t xml:space="preserve"> daxerxili xe-tye</t>
  </si>
  <si>
    <t>s.n. da w.  IV-2-82 t-2 cx.10-11</t>
  </si>
  <si>
    <t xml:space="preserve"> pasta antiseptikuri</t>
  </si>
  <si>
    <t xml:space="preserve"> toli</t>
  </si>
  <si>
    <t xml:space="preserve"> mavTuli glinuli</t>
  </si>
  <si>
    <t>s.n. da w.  IV-2-82 t-2 cx.10-37-1</t>
  </si>
  <si>
    <t>xis sanivnive sistemis cecxldacva</t>
  </si>
  <si>
    <t xml:space="preserve"> cecxldamcavi xsnari</t>
  </si>
  <si>
    <t>s.n. da w.  IV-2-82 t-2 cx.10-37-3</t>
  </si>
  <si>
    <t>molartyvis cecxldacva</t>
  </si>
  <si>
    <t>s.n. da w.   IV-2-82 t-2 10-38-3</t>
  </si>
  <si>
    <t>saxuravis xis elementebis antiseptireba</t>
  </si>
  <si>
    <t>antiseptikuri xsnari</t>
  </si>
  <si>
    <t>gare kedlebis maRalxarisxovani SeRebva wyalmedegi saRebaviT</t>
  </si>
  <si>
    <t>ლარი</t>
  </si>
  <si>
    <t>ტონა</t>
  </si>
  <si>
    <t xml:space="preserve"> galvanizirebuli  Tunuqi feradi brtyeli sisqiT 0,5 mm</t>
  </si>
  <si>
    <t>შრომითი დანახარჯები</t>
  </si>
  <si>
    <t>ს.ნ და წ. 2-82 ტ-2 ცხ.8-22-2</t>
  </si>
  <si>
    <t>100 კვმ</t>
  </si>
  <si>
    <t>კაც/სთ</t>
  </si>
  <si>
    <t>მანქანები</t>
  </si>
  <si>
    <t>ხარაჩოს ლითონის დეტალები</t>
  </si>
  <si>
    <t>ხარაჩოს ხის დეტალები</t>
  </si>
  <si>
    <t>კუბ.მ</t>
  </si>
  <si>
    <t>ფენილის ფარი</t>
  </si>
  <si>
    <t>კვ.მ</t>
  </si>
  <si>
    <t>საბაზრო ხელშეკრულება</t>
  </si>
  <si>
    <t>სამშენებლო ნაგვის ტრანსპორტირება</t>
  </si>
  <si>
    <t>საშენებლო ნაგვის გატანა 5 კმ მანძილზე</t>
  </si>
  <si>
    <t>proeqtiT</t>
  </si>
  <si>
    <t>lokalur-resursuli xarjTaRricxva #1</t>
  </si>
  <si>
    <t>kv/m</t>
  </si>
  <si>
    <t>s.n. da w.  IV-2-82 t-2 cx.15-52-1</t>
  </si>
  <si>
    <t>s.n. da w.  IV-2-82 t-2 cx.12-8-4</t>
  </si>
  <si>
    <t>Sekiduli tipis wyalsadinari Rarebis mowyoba</t>
  </si>
  <si>
    <t>m</t>
  </si>
  <si>
    <t xml:space="preserve"> WanWiki</t>
  </si>
  <si>
    <t xml:space="preserve"> naWedi</t>
  </si>
  <si>
    <t>s.n. da w.  IV-2-82 t-3 cx.16-17-1</t>
  </si>
  <si>
    <t>wyalmimRebi Zabris dayeneba</t>
  </si>
  <si>
    <t xml:space="preserve"> wyalmimRebi Zabri</t>
  </si>
  <si>
    <t>s.n. da w.  IV-2-82 t-3 cx.16-6-2 misadagebiT</t>
  </si>
  <si>
    <t>wyalsawreti milebis dayeneba diametriT 100 mm</t>
  </si>
  <si>
    <t xml:space="preserve"> sarini d-100 mm</t>
  </si>
  <si>
    <t xml:space="preserve"> samagri detalebi</t>
  </si>
  <si>
    <t>rezervi gauTvaliswinebel xarjebze - 3%</t>
  </si>
  <si>
    <t>obieqt. xarjT. #3</t>
  </si>
  <si>
    <t>obieqt. xarjT. #4</t>
  </si>
  <si>
    <t>5</t>
  </si>
  <si>
    <t>6</t>
  </si>
  <si>
    <t>lokalur-resursuli xarjTaRricxva #2</t>
  </si>
  <si>
    <t>lokalur-resursuli xarjTaRricxva #3</t>
  </si>
  <si>
    <t>9</t>
  </si>
  <si>
    <t>11</t>
  </si>
  <si>
    <t>კგ</t>
  </si>
  <si>
    <t>kb/m</t>
  </si>
  <si>
    <t>srf</t>
  </si>
  <si>
    <t>sn da w IV-2-82 t-1 1-11-15</t>
  </si>
  <si>
    <t>III kategoriis gruntis damuSaveba qvabulSi eqskavatoriT, CamCis tevadobiT 0,5 kub.m gverdze dayriT</t>
  </si>
  <si>
    <t>1000 kubm</t>
  </si>
  <si>
    <t>eqskavatori 0,25 kub.m ციცხვით</t>
  </si>
  <si>
    <t xml:space="preserve">sxva masalebi  </t>
  </si>
  <si>
    <t>l</t>
  </si>
  <si>
    <t>sn da w IV-2-82 t-1 1-64-3</t>
  </si>
  <si>
    <t>qvabulis Ziris moSandakeba xeliT</t>
  </si>
  <si>
    <t>SromiTi danaxarji</t>
  </si>
  <si>
    <t>s.n. da w.  IV-2-82 t-2 cx.6-1-20</t>
  </si>
  <si>
    <t>100 kubm</t>
  </si>
  <si>
    <t>man</t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</si>
  <si>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25</t>
    </r>
  </si>
  <si>
    <t xml:space="preserve">fari yalibis </t>
  </si>
  <si>
    <t>daxerxili xe-tye</t>
  </si>
  <si>
    <t>eleqtrodi</t>
  </si>
  <si>
    <t>betoni klasiT В25</t>
  </si>
  <si>
    <t xml:space="preserve"> yalibis fari </t>
  </si>
  <si>
    <t xml:space="preserve">sxva masala </t>
  </si>
  <si>
    <t>sndaw IV-2-82 t-1 1-22-15 1-118-11</t>
  </si>
  <si>
    <t>eqskavatori 0,5 kub.m muxluxa svlaze</t>
  </si>
  <si>
    <t>pnevmaturi satkepni</t>
  </si>
  <si>
    <t>sxva manqanebi</t>
  </si>
  <si>
    <t>s.n. da w.  IV-2-82 t-2 cx.6-15-9</t>
  </si>
  <si>
    <t>s.n. da w.   IV-2-82 t-2 cx.8-15-1</t>
  </si>
  <si>
    <t xml:space="preserve"> duRabi wyobis</t>
  </si>
  <si>
    <t xml:space="preserve"> wvrili sakedle bloki sisqiT 20 sm </t>
  </si>
  <si>
    <t xml:space="preserve">s.n. da w.  IV-2-82 t-2 cx.15-55-9(10) </t>
  </si>
  <si>
    <t xml:space="preserve"> SromiTi danaxarji (101+106)/2</t>
  </si>
  <si>
    <t xml:space="preserve"> duRabis tumbo 1 kubm/sT 4,1</t>
  </si>
  <si>
    <t xml:space="preserve"> sxva manqanebi</t>
  </si>
  <si>
    <t>duRabi mosapirkeTebeli (2,38+2,44)/2</t>
  </si>
  <si>
    <t>12</t>
  </si>
  <si>
    <t>s.n. da w.  IV-2-82 t-2 cx.11-20-3</t>
  </si>
  <si>
    <t xml:space="preserve"> meTlaxis fila </t>
  </si>
  <si>
    <t>duRabi mosapirkeTebeli</t>
  </si>
  <si>
    <t>კბ.მ</t>
  </si>
  <si>
    <t>saxuravis xis  sanivnive sistemis mowyoba შეფიცვრით</t>
  </si>
  <si>
    <t xml:space="preserve"> saxuravis burulis mowyoba პროფნასტილის furclebiT sisqiT 0.5 mm  molartyviT</t>
  </si>
  <si>
    <t>პროფნასტილის(ტრაპეცია) furceli sisqiT 0,5mm (ტრაპეცია) ფერადი ღარის სიმაღლე 3სმ</t>
  </si>
  <si>
    <t xml:space="preserve"> wyalsadinari Rarebi</t>
  </si>
  <si>
    <t>kv.m.</t>
  </si>
  <si>
    <t>s.n. da w. IV-2-82 t-2 cx.12-8-5 misadagebiT</t>
  </si>
  <si>
    <t>fanjrebze Tunuqis sacremleebis mowyoba</t>
  </si>
  <si>
    <t>Tunuqi moTuTiebuli</t>
  </si>
  <si>
    <t>s.n. da w.  IV-2-82 t-2 cx.11-8-1(2)</t>
  </si>
  <si>
    <t xml:space="preserve"> duRabi mosapirkeTebeli </t>
  </si>
  <si>
    <t>s.n. da w.   IV-2-82 t-2   cx.15-15-3</t>
  </si>
  <si>
    <t xml:space="preserve"> kafeli</t>
  </si>
  <si>
    <t xml:space="preserve">sn da w IV-2-82 t-5 cx.34-59-8;  cx 34-61-11              </t>
  </si>
  <si>
    <t xml:space="preserve">sabazro </t>
  </si>
  <si>
    <t xml:space="preserve"> manqanebi (1,5+0,24)</t>
  </si>
  <si>
    <t>Zelaki</t>
  </si>
  <si>
    <t>WanWiki qanCiT da sayeluriT</t>
  </si>
  <si>
    <t>cecxlgamZle xsnari</t>
  </si>
  <si>
    <t>plastmasis Weris profili siganiT 28 sm</t>
  </si>
  <si>
    <t>plastmasis kuTxovana</t>
  </si>
  <si>
    <t>bade sabadqaSo</t>
  </si>
  <si>
    <t>sxva masala (1,69+0,74)</t>
  </si>
  <si>
    <t>Siga zedapirebis maRalxarisxovani SebaTqaSeba</t>
  </si>
  <si>
    <t>gare kedlebis maRalxarisxovani SebaTqaSeba და დაშხეფვა დეკორატიული ცემენტით</t>
  </si>
  <si>
    <t>დეკორატიული ცემენტი</t>
  </si>
  <si>
    <t>ქვიშა დარკვეთის (გარეცხილი)</t>
  </si>
  <si>
    <t>წებო პბა</t>
  </si>
  <si>
    <t>s.n. da w.  IV-2-82 t-2 cx.15-168-7 cx.15-161-5</t>
  </si>
  <si>
    <t xml:space="preserve"> SromiTi danaxarji (65,8+11,5)</t>
  </si>
  <si>
    <t xml:space="preserve"> manqanebi (1,00+0,02)</t>
  </si>
  <si>
    <t xml:space="preserve"> saRebavi wyalmedegi</t>
  </si>
  <si>
    <t xml:space="preserve"> sxva masala (1,6+0,42)</t>
  </si>
  <si>
    <t>გარე ინვენტარული ხარაჩოს დაყენება და დაშლა სიმაღლით 3,5 მეტრამდე</t>
  </si>
  <si>
    <t xml:space="preserve"> monoliTuri rk.betonis zRudarebis mowyoba </t>
  </si>
  <si>
    <t>armatura aIIId=18mm</t>
  </si>
  <si>
    <t>grZ/m</t>
  </si>
  <si>
    <t>armatura aIIId=10mm</t>
  </si>
  <si>
    <r>
      <t xml:space="preserve">monoliTuri საძირკვლის მოწყობა კლასით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 25</t>
    </r>
  </si>
  <si>
    <t xml:space="preserve"> eqskavatoriT gruntis ukuCayra da vibrosatkepniT datkepna  qvabulis ferdoebSi zedmeti gruntis teritoriaze mosworebiT. </t>
  </si>
  <si>
    <t>masala qviSa xreSovani narevi</t>
  </si>
  <si>
    <t>armatura aIIId=16mm</t>
  </si>
  <si>
    <t>armatura aId=8mm</t>
  </si>
  <si>
    <t>kedlebis, sisqiT 20 sm, wyoba wvrili sakedle blokebiT</t>
  </si>
  <si>
    <t xml:space="preserve"> wyalsawreti mili </t>
  </si>
  <si>
    <t>minapaketiT Seminuli izoaluminis fanjara</t>
  </si>
  <si>
    <t xml:space="preserve"> minapaketiT Seminuli izoaluminis fanjara da vitraJi (montaJiT)</t>
  </si>
  <si>
    <t>izoaluminis karis Casma</t>
  </si>
  <si>
    <t>izoaluminis kari(montaJiT)</t>
  </si>
  <si>
    <t>kedlebze kafelis filebis akvra</t>
  </si>
  <si>
    <t xml:space="preserve"> wyalmomarageba da kanalizacia</t>
  </si>
  <si>
    <t>s.n. da w.        IV-2-82 t-3 cx.16-7-3</t>
  </si>
  <si>
    <t>wyalmomaragebis milebis gayvana diametriT - 25 mm-de</t>
  </si>
  <si>
    <t>gr.m</t>
  </si>
  <si>
    <r>
      <t xml:space="preserve">mili plastmasis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</si>
  <si>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plastmasis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</si>
  <si>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fitingi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20-25 mm</t>
    </r>
  </si>
  <si>
    <t xml:space="preserve"> sxvadasxva masala</t>
  </si>
  <si>
    <t>s.n. da w.        IV-2-82 t-3 cx.16-12-1</t>
  </si>
  <si>
    <t>milsadenebze Camketi armaturis dayeneba</t>
  </si>
  <si>
    <r>
      <t xml:space="preserve">ventili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</si>
  <si>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</si>
  <si>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>s.n. da w.        IV-2-82 t-3 cx.17-3-3</t>
  </si>
  <si>
    <t>onkanis da Semrevis dayeneba</t>
  </si>
  <si>
    <t>Semrevi xelsabanis</t>
  </si>
  <si>
    <t>unitazis onkani</t>
  </si>
  <si>
    <t>s.n. da w.        IV-2-82 t-3 cx.16-22</t>
  </si>
  <si>
    <t>milsadenebis hidravlikuri gamocda</t>
  </si>
  <si>
    <t>wyali</t>
  </si>
  <si>
    <t>s.n. da w.        IV-2-82 t-3 cx.16-6-1</t>
  </si>
  <si>
    <t>plastmasis sakanalizacio milis gayvana _ diametriT 50 mm</t>
  </si>
  <si>
    <r>
      <t xml:space="preserve">sakanalizacio plastmasis mili  </t>
    </r>
    <r>
      <rPr>
        <sz val="10"/>
        <rFont val="Calibri"/>
        <family val="2"/>
      </rPr>
      <t xml:space="preserve">ф50 </t>
    </r>
    <r>
      <rPr>
        <sz val="10"/>
        <rFont val="AcadNusx"/>
        <family val="0"/>
      </rPr>
      <t>mm</t>
    </r>
  </si>
  <si>
    <t>fasonuri nawilebi</t>
  </si>
  <si>
    <t>samagri detalebi</t>
  </si>
  <si>
    <t>s.n. da w.        IV-2-82 t-3 cx.16-6-2</t>
  </si>
  <si>
    <t>igive _ diametriT 100 mm</t>
  </si>
  <si>
    <r>
      <t xml:space="preserve">sakanalizacio plastmasis mili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</si>
  <si>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>s.n. da w.        IV-2-82 t-3 cx.17-1-4</t>
  </si>
  <si>
    <t>xelsabanis dayeneba</t>
  </si>
  <si>
    <t>komp.</t>
  </si>
  <si>
    <t xml:space="preserve">xelsabani  </t>
  </si>
  <si>
    <t>s.n. da w.        IV-2-82 t-3 cx.17-4-4</t>
  </si>
  <si>
    <t>unitazi  avziT</t>
  </si>
  <si>
    <t>s.n. da w.        IV-2-82 t-3 cx.17-1-9</t>
  </si>
  <si>
    <r>
      <t xml:space="preserve">trapi </t>
    </r>
    <r>
      <rPr>
        <sz val="10"/>
        <rFont val="Calibri"/>
        <family val="2"/>
      </rPr>
      <t>ф</t>
    </r>
    <r>
      <rPr>
        <sz val="10"/>
        <rFont val="AcadNusx"/>
        <family val="0"/>
      </rPr>
      <t>50 mm</t>
    </r>
  </si>
  <si>
    <t>s.n. da w.        IV-2-82 t-1 cx.1-80-3</t>
  </si>
  <si>
    <t>gruntis gaTxra arxSi xeliT</t>
  </si>
  <si>
    <t>s.n. da w.        IV-2-82 t-1 cx.1-81-3</t>
  </si>
  <si>
    <t>gruntis ukuCayra xeliT da zedmeti gruntis adgilze gasworeba</t>
  </si>
  <si>
    <t>s.n. da w.        IV-2-82 t-8 cx.46-17-2</t>
  </si>
  <si>
    <t>eleqtro farebisTvis kedlebSi niSebis mowyoba</t>
  </si>
  <si>
    <t>s.n. da w.        IV-2-82 t-8 cx.46-20-1</t>
  </si>
  <si>
    <t>eleqtro sadenebisTvis kedlebSi arxebis mowyoba</t>
  </si>
  <si>
    <t>s.n. da w.        IV-2-82 t-8 cx.46-18-3</t>
  </si>
  <si>
    <t>eleqtro sadenebisTvis kedlebSi naxvretebis mowyoba</t>
  </si>
  <si>
    <t xml:space="preserve"> SromiTi resursi</t>
  </si>
  <si>
    <t>s.n. da w.        IV-2-82 t-3 cx.21-27-1</t>
  </si>
  <si>
    <t xml:space="preserve"> Semyvan-gamanawilebeli faris dayeneba da momzadeba CarTvisaTvis</t>
  </si>
  <si>
    <t>Semyvan-gamanawilebeli fari</t>
  </si>
  <si>
    <t>avtomaturi amomrTveli 16 a</t>
  </si>
  <si>
    <t>s.n. da w.        IV-2-82 t-3 cx.21-18-1</t>
  </si>
  <si>
    <t>eleqtro sadenebis gayvana daxuruli el.gayvanilobisTvis</t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</si>
  <si>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</si>
  <si>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gamanawilebeli kolofi</t>
  </si>
  <si>
    <t>s.n. da w.        IV-2-82 t-3 cx.21-23-2</t>
  </si>
  <si>
    <t>Cafluli tipis CamrTvelis dayeneba</t>
  </si>
  <si>
    <t>erTpolusa CamrTveli samontaJo kolofiT</t>
  </si>
  <si>
    <t>s.n. da w.        IV-2-82 t-3 cx.21-23-7</t>
  </si>
  <si>
    <t>Cafluli tipis Stefseluri rozetis dayeneba</t>
  </si>
  <si>
    <t>Stefseluri rozeti damiwebis kontaqtiTa da samontaJo kolofiT</t>
  </si>
  <si>
    <t>s.n. da w.        IV-2-82 t-3 cx.21-25-1</t>
  </si>
  <si>
    <t>s.n. da w.        IV-6-82 T-6. cx.8-471-1</t>
  </si>
  <si>
    <t>damiwebis eleqtrodebis mowyoba</t>
  </si>
  <si>
    <r>
      <t>kuTxovana 50</t>
    </r>
    <r>
      <rPr>
        <sz val="10"/>
        <rFont val="Calibri"/>
        <family val="2"/>
      </rPr>
      <t>×50×5</t>
    </r>
  </si>
  <si>
    <t>s.n. da w.        IV-6-82 T-6. cx.8-472-2</t>
  </si>
  <si>
    <t>damiwebis konturis mowyoba</t>
  </si>
  <si>
    <r>
      <t xml:space="preserve">zolovana </t>
    </r>
    <r>
      <rPr>
        <sz val="10"/>
        <rFont val="Calibri"/>
        <family val="2"/>
      </rPr>
      <t>40×4</t>
    </r>
  </si>
  <si>
    <t>unitazis dayeneba (2 Cveulebrivi, erTi S.S.m pirebisTvis)</t>
  </si>
  <si>
    <t>unitazi avziT da damxmare moajirebiT (S.S.m. pirebisTvis)</t>
  </si>
  <si>
    <t>trapis dayeneba</t>
  </si>
  <si>
    <t>gamwmendi nagebobis mowyoba</t>
  </si>
  <si>
    <t>Weris sanaTi eko naTuriT</t>
  </si>
  <si>
    <r>
      <t xml:space="preserve">monoliTuri rk/betonis gamwmendi nagebobis მოწყობა კლასით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 25</t>
    </r>
  </si>
  <si>
    <t>masala RorRi 40-70 fraqcia</t>
  </si>
  <si>
    <t>sabazro saxleSekrulebo</t>
  </si>
  <si>
    <t>liTonis mili d=100mm</t>
  </si>
  <si>
    <t>liTonis mili d=425mm</t>
  </si>
  <si>
    <t>eleqtro wylis gamacxelebeli 100 litri moculobis (evropuli warmoebis) montaJiT</t>
  </si>
  <si>
    <t>sanaTuris dayeneba eko naTuriT</t>
  </si>
  <si>
    <t>proeq.</t>
  </si>
  <si>
    <t xml:space="preserve"> 6-1-16</t>
  </si>
  <si>
    <t>SenobaSi betonis filis mowyoba</t>
  </si>
  <si>
    <t>fari yalibis 40mm</t>
  </si>
  <si>
    <t xml:space="preserve">hidoroizolacio membrana </t>
  </si>
  <si>
    <t>proeq</t>
  </si>
  <si>
    <t xml:space="preserve">masala armatura aId=6mm biji 20sm </t>
  </si>
  <si>
    <t>Camoganili ficari III xarisx. 40mm</t>
  </si>
  <si>
    <t>სველი წერტილის Werze plastikatis profilebis akvra xis karkasze</t>
  </si>
  <si>
    <t xml:space="preserve">წველ წერტილში meTlaxis iatakis mowyoba </t>
  </si>
  <si>
    <t>სველ წერტილში iatakebze cementis mWimis mowyoba sisqiT 3 mm</t>
  </si>
  <si>
    <r>
      <t>samZarRva spilenZis sadeni 1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</si>
  <si>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eleqtro wylis gamacxelebeli 100 litri moculobis (evropuli warmoebis) 2.0kvt</t>
  </si>
  <si>
    <t>eqskavatori 0,5 kub.m ციცხვით</t>
  </si>
  <si>
    <t>1000 kvm</t>
  </si>
  <si>
    <t>s.n. da w.  IV-2-82 t-2 cx.6-1-7</t>
  </si>
  <si>
    <t>ცალი</t>
  </si>
  <si>
    <t>fari yalibis 25mm</t>
  </si>
  <si>
    <t>Camoganili ficari III xarisx.                                                   40-60mm</t>
  </si>
  <si>
    <t xml:space="preserve">sndaw IV-2-82 
t-1 1-22-15                                               </t>
  </si>
  <si>
    <t xml:space="preserve">gruntis ukuCayra qvabulis ferdoebSi </t>
  </si>
  <si>
    <t>sndaw IV-2-82 
t-1  1-118-11</t>
  </si>
  <si>
    <t xml:space="preserve">gruntis datkepna pnevmaturi satkepnebiT </t>
  </si>
  <si>
    <t>pnevmaturi satkepni moZrav kompresorze</t>
  </si>
  <si>
    <t>კანალიზაციის თუჯის ხუფი 70სმ</t>
  </si>
  <si>
    <t>კარებებისთვის ღირბების გამოჭრა</t>
  </si>
  <si>
    <t>არსებული კედლის დემონტაჟი</t>
  </si>
  <si>
    <t>ლანჩხუთის მუნიციპალიტეტის სოფ ხიდმარალაზე სკოლის შენობაზე სველი წერტილის მიშენება</t>
  </si>
  <si>
    <t>20</t>
  </si>
  <si>
    <t>satransporto xarjebze - %</t>
  </si>
  <si>
    <t>zednadebi xarjebi %</t>
  </si>
  <si>
    <t>gegmiuri dagroveba %</t>
  </si>
  <si>
    <t>zednadebi xarjebi % (SromiTi resursebidan)</t>
  </si>
</sst>
</file>

<file path=xl/styles.xml><?xml version="1.0" encoding="utf-8"?>
<styleSheet xmlns="http://schemas.openxmlformats.org/spreadsheetml/2006/main">
  <numFmts count="45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#,##0_);\-#,##0"/>
    <numFmt numFmtId="195" formatCode="#,##0.000_);\-#,##0.000"/>
    <numFmt numFmtId="196" formatCode="#,##0.0_);\-#,##0.0"/>
    <numFmt numFmtId="197" formatCode="#,##0.00_);[Red]#,##0.00"/>
    <numFmt numFmtId="198" formatCode="#,##0.00_);\-#,##0.00"/>
    <numFmt numFmtId="199" formatCode="_-* #,##0_р_._-;\-* #,##0_р_._-;_-* &quot;-&quot;??_р_._-;_-@_-"/>
    <numFmt numFmtId="200" formatCode="0.000000000"/>
  </numFmts>
  <fonts count="45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10"/>
      <name val="Academiuri Nuskhuri"/>
      <family val="0"/>
    </font>
    <font>
      <b/>
      <sz val="10"/>
      <name val="Academiuri Nuskhuri"/>
      <family val="0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AcadNusx"/>
      <family val="0"/>
    </font>
    <font>
      <b/>
      <sz val="10"/>
      <name val="Arial"/>
      <family val="2"/>
    </font>
    <font>
      <b/>
      <sz val="10"/>
      <name val="Acad Nusx Geo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2" fontId="6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188" fontId="5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1" fontId="5" fillId="25" borderId="10" xfId="0" applyNumberFormat="1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3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textRotation="90" wrapText="1"/>
    </xf>
    <xf numFmtId="2" fontId="3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188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9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90" fontId="5" fillId="25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4" fontId="6" fillId="25" borderId="10" xfId="0" applyNumberFormat="1" applyFont="1" applyFill="1" applyBorder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49" fontId="5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188" fontId="3" fillId="26" borderId="10" xfId="0" applyNumberFormat="1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2" fontId="4" fillId="26" borderId="10" xfId="0" applyNumberFormat="1" applyFont="1" applyFill="1" applyBorder="1" applyAlignment="1">
      <alignment horizontal="center" vertical="center" wrapText="1"/>
    </xf>
    <xf numFmtId="0" fontId="5" fillId="26" borderId="0" xfId="0" applyFont="1" applyFill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189" fontId="3" fillId="26" borderId="10" xfId="0" applyNumberFormat="1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6" fillId="26" borderId="10" xfId="0" applyFont="1" applyFill="1" applyBorder="1" applyAlignment="1">
      <alignment horizontal="center" vertical="center" wrapText="1"/>
    </xf>
    <xf numFmtId="0" fontId="4" fillId="26" borderId="10" xfId="62" applyFont="1" applyFill="1" applyBorder="1" applyAlignment="1">
      <alignment horizontal="center" vertical="center" wrapText="1"/>
      <protection/>
    </xf>
    <xf numFmtId="188" fontId="4" fillId="26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_S.S.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18"/>
  <sheetViews>
    <sheetView zoomScalePageLayoutView="0" workbookViewId="0" topLeftCell="A1">
      <selection activeCell="P14" sqref="O14:P14"/>
    </sheetView>
  </sheetViews>
  <sheetFormatPr defaultColWidth="9.140625" defaultRowHeight="12.75"/>
  <cols>
    <col min="1" max="1" width="5.140625" style="33" customWidth="1"/>
    <col min="2" max="2" width="20.421875" style="2" customWidth="1"/>
    <col min="3" max="3" width="48.28125" style="14" customWidth="1"/>
    <col min="4" max="4" width="12.140625" style="14" customWidth="1"/>
    <col min="5" max="5" width="11.28125" style="14" customWidth="1"/>
    <col min="6" max="6" width="14.28125" style="14" customWidth="1"/>
    <col min="7" max="7" width="13.00390625" style="14" customWidth="1"/>
    <col min="8" max="8" width="18.8515625" style="14" customWidth="1"/>
    <col min="9" max="16384" width="9.140625" style="14" customWidth="1"/>
  </cols>
  <sheetData>
    <row r="1" spans="1:8" ht="13.5">
      <c r="A1" s="120" t="s">
        <v>309</v>
      </c>
      <c r="B1" s="120"/>
      <c r="C1" s="120"/>
      <c r="D1" s="120"/>
      <c r="E1" s="120"/>
      <c r="F1" s="120"/>
      <c r="G1" s="120"/>
      <c r="H1" s="120"/>
    </row>
    <row r="2" ht="9.75" customHeight="1" hidden="1"/>
    <row r="3" spans="1:8" ht="22.5" customHeight="1">
      <c r="A3" s="123" t="s">
        <v>1</v>
      </c>
      <c r="B3" s="125" t="s">
        <v>33</v>
      </c>
      <c r="C3" s="127" t="s">
        <v>34</v>
      </c>
      <c r="D3" s="129" t="s">
        <v>35</v>
      </c>
      <c r="E3" s="130"/>
      <c r="F3" s="130"/>
      <c r="G3" s="130"/>
      <c r="H3" s="131"/>
    </row>
    <row r="4" spans="1:8" ht="43.5" customHeight="1">
      <c r="A4" s="124"/>
      <c r="B4" s="126"/>
      <c r="C4" s="128"/>
      <c r="D4" s="3" t="s">
        <v>36</v>
      </c>
      <c r="E4" s="3" t="s">
        <v>32</v>
      </c>
      <c r="F4" s="3" t="s">
        <v>37</v>
      </c>
      <c r="G4" s="3" t="s">
        <v>38</v>
      </c>
      <c r="H4" s="3" t="s">
        <v>39</v>
      </c>
    </row>
    <row r="5" spans="1:8" ht="18" customHeight="1">
      <c r="A5" s="3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ht="32.25" customHeight="1">
      <c r="A6" s="35">
        <v>1</v>
      </c>
      <c r="B6" s="3" t="s">
        <v>40</v>
      </c>
      <c r="C6" s="4" t="str">
        <f>'1-1'!A3</f>
        <v>samSeneblo samuSaoebi</v>
      </c>
      <c r="D6" s="16"/>
      <c r="E6" s="36"/>
      <c r="F6" s="36"/>
      <c r="G6" s="36"/>
      <c r="H6" s="16"/>
    </row>
    <row r="7" spans="1:8" ht="32.25" customHeight="1">
      <c r="A7" s="35" t="s">
        <v>47</v>
      </c>
      <c r="B7" s="3" t="s">
        <v>58</v>
      </c>
      <c r="C7" s="4" t="str">
        <f>'1-2'!A3</f>
        <v> wyalmomarageba da kanalizacia</v>
      </c>
      <c r="D7" s="16"/>
      <c r="E7" s="16"/>
      <c r="F7" s="36"/>
      <c r="G7" s="36"/>
      <c r="H7" s="16"/>
    </row>
    <row r="8" spans="1:8" ht="32.25" customHeight="1">
      <c r="A8" s="35" t="s">
        <v>11</v>
      </c>
      <c r="B8" s="3" t="s">
        <v>106</v>
      </c>
      <c r="C8" s="4" t="str">
        <f>'1-3'!A3</f>
        <v>eleqtrosamontaJo samuSaoebi</v>
      </c>
      <c r="D8" s="16"/>
      <c r="E8" s="16"/>
      <c r="F8" s="36"/>
      <c r="G8" s="36"/>
      <c r="H8" s="16"/>
    </row>
    <row r="9" spans="1:8" ht="32.25" customHeight="1">
      <c r="A9" s="35" t="s">
        <v>13</v>
      </c>
      <c r="B9" s="3" t="s">
        <v>107</v>
      </c>
      <c r="C9" s="4" t="str">
        <f>'1-4'!A3</f>
        <v>gamwmendi nagebobis mowyoba</v>
      </c>
      <c r="D9" s="16"/>
      <c r="E9" s="16"/>
      <c r="F9" s="36"/>
      <c r="G9" s="36"/>
      <c r="H9" s="16"/>
    </row>
    <row r="10" spans="1:8" ht="25.5" customHeight="1">
      <c r="A10" s="35" t="s">
        <v>109</v>
      </c>
      <c r="B10" s="3"/>
      <c r="C10" s="6" t="s">
        <v>41</v>
      </c>
      <c r="D10" s="38"/>
      <c r="E10" s="38"/>
      <c r="F10" s="38"/>
      <c r="G10" s="38"/>
      <c r="H10" s="38"/>
    </row>
    <row r="11" spans="1:8" ht="21.75" customHeight="1">
      <c r="A11" s="35" t="s">
        <v>14</v>
      </c>
      <c r="B11" s="3"/>
      <c r="C11" s="4" t="s">
        <v>311</v>
      </c>
      <c r="D11" s="16"/>
      <c r="E11" s="16"/>
      <c r="F11" s="16"/>
      <c r="G11" s="16"/>
      <c r="H11" s="16"/>
    </row>
    <row r="12" spans="1:8" ht="20.25" customHeight="1">
      <c r="A12" s="35" t="s">
        <v>16</v>
      </c>
      <c r="B12" s="3"/>
      <c r="C12" s="6" t="s">
        <v>41</v>
      </c>
      <c r="D12" s="38"/>
      <c r="E12" s="38"/>
      <c r="F12" s="38"/>
      <c r="G12" s="38"/>
      <c r="H12" s="38"/>
    </row>
    <row r="13" spans="1:8" ht="21.75" customHeight="1">
      <c r="A13" s="35" t="s">
        <v>112</v>
      </c>
      <c r="B13" s="3"/>
      <c r="C13" s="4" t="s">
        <v>105</v>
      </c>
      <c r="D13" s="16"/>
      <c r="E13" s="16"/>
      <c r="F13" s="16"/>
      <c r="G13" s="16"/>
      <c r="H13" s="16"/>
    </row>
    <row r="14" spans="1:8" ht="20.25" customHeight="1">
      <c r="A14" s="35" t="s">
        <v>20</v>
      </c>
      <c r="B14" s="3"/>
      <c r="C14" s="6" t="s">
        <v>41</v>
      </c>
      <c r="D14" s="38"/>
      <c r="E14" s="38"/>
      <c r="F14" s="38"/>
      <c r="G14" s="38"/>
      <c r="H14" s="38"/>
    </row>
    <row r="15" spans="1:8" ht="24" customHeight="1">
      <c r="A15" s="35" t="s">
        <v>113</v>
      </c>
      <c r="B15" s="3"/>
      <c r="C15" s="4" t="s">
        <v>42</v>
      </c>
      <c r="D15" s="16"/>
      <c r="E15" s="16"/>
      <c r="F15" s="16"/>
      <c r="G15" s="16"/>
      <c r="H15" s="16"/>
    </row>
    <row r="16" spans="1:8" ht="33" customHeight="1">
      <c r="A16" s="35" t="s">
        <v>149</v>
      </c>
      <c r="B16" s="3"/>
      <c r="C16" s="6" t="s">
        <v>43</v>
      </c>
      <c r="D16" s="38"/>
      <c r="E16" s="38"/>
      <c r="F16" s="38"/>
      <c r="G16" s="38"/>
      <c r="H16" s="38"/>
    </row>
    <row r="17" spans="1:8" ht="22.5" customHeight="1">
      <c r="A17" s="39"/>
      <c r="B17" s="40"/>
      <c r="C17" s="24"/>
      <c r="D17" s="41"/>
      <c r="E17" s="41"/>
      <c r="F17" s="41"/>
      <c r="G17" s="41"/>
      <c r="H17" s="41"/>
    </row>
    <row r="18" spans="1:8" ht="20.25" customHeight="1">
      <c r="A18" s="121"/>
      <c r="B18" s="122"/>
      <c r="C18" s="122"/>
      <c r="D18" s="122"/>
      <c r="E18" s="122"/>
      <c r="F18" s="122"/>
      <c r="G18" s="122"/>
      <c r="H18" s="122"/>
    </row>
  </sheetData>
  <sheetProtection/>
  <mergeCells count="6">
    <mergeCell ref="A1:H1"/>
    <mergeCell ref="A18:H18"/>
    <mergeCell ref="A3:A4"/>
    <mergeCell ref="B3:B4"/>
    <mergeCell ref="C3:C4"/>
    <mergeCell ref="D3:H3"/>
  </mergeCells>
  <printOptions horizontalCentered="1"/>
  <pageMargins left="0.32" right="0.24" top="0.24" bottom="0.26" header="0.2" footer="0"/>
  <pageSetup horizontalDpi="600" verticalDpi="600" orientation="landscape" paperSize="9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N184"/>
  <sheetViews>
    <sheetView tabSelected="1" zoomScalePageLayoutView="0" workbookViewId="0" topLeftCell="A112">
      <selection activeCell="M48" sqref="M48"/>
    </sheetView>
  </sheetViews>
  <sheetFormatPr defaultColWidth="9.140625" defaultRowHeight="12.75"/>
  <cols>
    <col min="1" max="1" width="4.00390625" style="42" customWidth="1"/>
    <col min="2" max="2" width="12.28125" style="49" customWidth="1"/>
    <col min="3" max="3" width="36.140625" style="1" customWidth="1"/>
    <col min="4" max="4" width="9.140625" style="1" customWidth="1"/>
    <col min="5" max="5" width="8.7109375" style="1" customWidth="1"/>
    <col min="6" max="6" width="9.8515625" style="1" customWidth="1"/>
    <col min="7" max="7" width="9.140625" style="47" customWidth="1"/>
    <col min="8" max="8" width="11.421875" style="22" customWidth="1"/>
    <col min="9" max="16384" width="9.140625" style="1" customWidth="1"/>
  </cols>
  <sheetData>
    <row r="1" spans="1:8" ht="15.75">
      <c r="A1" s="141" t="s">
        <v>90</v>
      </c>
      <c r="B1" s="141"/>
      <c r="C1" s="141"/>
      <c r="D1" s="141"/>
      <c r="E1" s="141"/>
      <c r="F1" s="141"/>
      <c r="G1" s="141"/>
      <c r="H1" s="141"/>
    </row>
    <row r="2" spans="1:8" ht="33.75" customHeight="1">
      <c r="A2" s="142" t="str">
        <f>NAKREBI!A1</f>
        <v>ლანჩხუთის მუნიციპალიტეტის სოფ ხიდმარალაზე სკოლის შენობაზე სველი წერტილის მიშენება</v>
      </c>
      <c r="B2" s="142"/>
      <c r="C2" s="142"/>
      <c r="D2" s="142"/>
      <c r="E2" s="142"/>
      <c r="F2" s="142"/>
      <c r="G2" s="142"/>
      <c r="H2" s="142"/>
    </row>
    <row r="3" spans="1:8" ht="15.75">
      <c r="A3" s="141" t="s">
        <v>0</v>
      </c>
      <c r="B3" s="141"/>
      <c r="C3" s="141"/>
      <c r="D3" s="141"/>
      <c r="E3" s="141"/>
      <c r="F3" s="141"/>
      <c r="G3" s="141"/>
      <c r="H3" s="141"/>
    </row>
    <row r="4" spans="1:8" ht="36" customHeight="1">
      <c r="A4" s="139" t="s">
        <v>1</v>
      </c>
      <c r="B4" s="133" t="s">
        <v>2</v>
      </c>
      <c r="C4" s="135" t="s">
        <v>3</v>
      </c>
      <c r="D4" s="135" t="s">
        <v>4</v>
      </c>
      <c r="E4" s="137" t="s">
        <v>5</v>
      </c>
      <c r="F4" s="138"/>
      <c r="G4" s="137" t="s">
        <v>44</v>
      </c>
      <c r="H4" s="138"/>
    </row>
    <row r="5" spans="1:8" ht="73.5" customHeight="1">
      <c r="A5" s="140"/>
      <c r="B5" s="134"/>
      <c r="C5" s="136"/>
      <c r="D5" s="136"/>
      <c r="E5" s="23" t="s">
        <v>6</v>
      </c>
      <c r="F5" s="23" t="s">
        <v>7</v>
      </c>
      <c r="G5" s="68" t="s">
        <v>6</v>
      </c>
      <c r="H5" s="43" t="s">
        <v>7</v>
      </c>
    </row>
    <row r="6" spans="1:8" s="14" customFormat="1" ht="13.5">
      <c r="A6" s="37" t="s">
        <v>8</v>
      </c>
      <c r="B6" s="44">
        <v>2</v>
      </c>
      <c r="C6" s="4">
        <v>3</v>
      </c>
      <c r="D6" s="4">
        <v>4</v>
      </c>
      <c r="E6" s="4">
        <v>5</v>
      </c>
      <c r="F6" s="4">
        <v>6</v>
      </c>
      <c r="G6" s="16">
        <v>7</v>
      </c>
      <c r="H6" s="11">
        <v>8</v>
      </c>
    </row>
    <row r="7" spans="1:8" s="14" customFormat="1" ht="15.75">
      <c r="A7" s="37"/>
      <c r="B7" s="44"/>
      <c r="C7" s="50" t="s">
        <v>51</v>
      </c>
      <c r="D7" s="4"/>
      <c r="E7" s="4"/>
      <c r="F7" s="4"/>
      <c r="G7" s="16"/>
      <c r="H7" s="11"/>
    </row>
    <row r="8" spans="1:14" s="103" customFormat="1" ht="38.25">
      <c r="A8" s="59" t="s">
        <v>8</v>
      </c>
      <c r="B8" s="57" t="s">
        <v>86</v>
      </c>
      <c r="C8" s="60" t="s">
        <v>308</v>
      </c>
      <c r="D8" s="60" t="s">
        <v>91</v>
      </c>
      <c r="E8" s="62"/>
      <c r="F8" s="61">
        <f>3.6*3.2</f>
        <v>11.520000000000001</v>
      </c>
      <c r="G8" s="61"/>
      <c r="H8" s="61"/>
      <c r="K8" s="14"/>
      <c r="L8" s="14"/>
      <c r="M8" s="14"/>
      <c r="N8" s="14"/>
    </row>
    <row r="9" spans="1:14" s="103" customFormat="1" ht="13.5">
      <c r="A9" s="105"/>
      <c r="B9" s="116"/>
      <c r="C9" s="106" t="s">
        <v>49</v>
      </c>
      <c r="D9" s="106" t="s">
        <v>10</v>
      </c>
      <c r="E9" s="107">
        <v>0.289</v>
      </c>
      <c r="F9" s="107">
        <f>F8*E9</f>
        <v>3.3292800000000002</v>
      </c>
      <c r="G9" s="108"/>
      <c r="H9" s="109"/>
      <c r="K9" s="14"/>
      <c r="L9" s="14"/>
      <c r="M9" s="14"/>
      <c r="N9" s="14"/>
    </row>
    <row r="10" spans="1:8" s="14" customFormat="1" ht="38.25">
      <c r="A10" s="59" t="s">
        <v>47</v>
      </c>
      <c r="B10" s="57" t="s">
        <v>86</v>
      </c>
      <c r="C10" s="60" t="s">
        <v>307</v>
      </c>
      <c r="D10" s="60" t="s">
        <v>91</v>
      </c>
      <c r="E10" s="62"/>
      <c r="F10" s="62">
        <f>1.6*2.7</f>
        <v>4.32</v>
      </c>
      <c r="G10" s="61"/>
      <c r="H10" s="61"/>
    </row>
    <row r="11" spans="1:14" s="14" customFormat="1" ht="13.5">
      <c r="A11" s="3"/>
      <c r="B11" s="51"/>
      <c r="C11" s="9" t="s">
        <v>49</v>
      </c>
      <c r="D11" s="9" t="s">
        <v>10</v>
      </c>
      <c r="E11" s="55">
        <v>16.5</v>
      </c>
      <c r="F11" s="55">
        <f>F10*E11</f>
        <v>71.28</v>
      </c>
      <c r="G11" s="10"/>
      <c r="H11" s="54"/>
      <c r="K11" s="15"/>
      <c r="L11" s="15"/>
      <c r="M11" s="15"/>
      <c r="N11" s="15"/>
    </row>
    <row r="12" spans="1:14" s="14" customFormat="1" ht="67.5">
      <c r="A12" s="59" t="s">
        <v>11</v>
      </c>
      <c r="B12" s="57" t="s">
        <v>117</v>
      </c>
      <c r="C12" s="60" t="s">
        <v>118</v>
      </c>
      <c r="D12" s="60" t="s">
        <v>119</v>
      </c>
      <c r="E12" s="62"/>
      <c r="F12" s="62">
        <f>(3.5*6.5*1.2)/1000</f>
        <v>0.0273</v>
      </c>
      <c r="G12" s="61"/>
      <c r="H12" s="61"/>
      <c r="K12" s="15"/>
      <c r="L12" s="15"/>
      <c r="M12" s="15"/>
      <c r="N12" s="15"/>
    </row>
    <row r="13" spans="1:8" s="14" customFormat="1" ht="13.5">
      <c r="A13" s="3"/>
      <c r="B13" s="51"/>
      <c r="C13" s="9" t="s">
        <v>49</v>
      </c>
      <c r="D13" s="9" t="s">
        <v>10</v>
      </c>
      <c r="E13" s="55">
        <v>16.5</v>
      </c>
      <c r="F13" s="55">
        <f>F12*E13</f>
        <v>0.45045</v>
      </c>
      <c r="G13" s="10"/>
      <c r="H13" s="54"/>
    </row>
    <row r="14" spans="1:14" s="15" customFormat="1" ht="13.5">
      <c r="A14" s="3"/>
      <c r="B14" s="51"/>
      <c r="C14" s="9" t="s">
        <v>120</v>
      </c>
      <c r="D14" s="9" t="s">
        <v>28</v>
      </c>
      <c r="E14" s="55">
        <v>37</v>
      </c>
      <c r="F14" s="55">
        <f>F12*E14</f>
        <v>1.0101</v>
      </c>
      <c r="G14" s="10"/>
      <c r="H14" s="54"/>
      <c r="K14" s="14"/>
      <c r="L14" s="14"/>
      <c r="M14" s="14"/>
      <c r="N14" s="14"/>
    </row>
    <row r="15" spans="1:8" s="15" customFormat="1" ht="13.5">
      <c r="A15" s="3"/>
      <c r="B15" s="51"/>
      <c r="C15" s="9" t="s">
        <v>121</v>
      </c>
      <c r="D15" s="9" t="s">
        <v>122</v>
      </c>
      <c r="E15" s="55">
        <v>8.13</v>
      </c>
      <c r="F15" s="55">
        <f>F12*E15</f>
        <v>0.22194900000000004</v>
      </c>
      <c r="G15" s="10"/>
      <c r="H15" s="54"/>
    </row>
    <row r="16" spans="1:8" s="14" customFormat="1" ht="38.25">
      <c r="A16" s="63" t="s">
        <v>13</v>
      </c>
      <c r="B16" s="57" t="s">
        <v>123</v>
      </c>
      <c r="C16" s="57" t="s">
        <v>124</v>
      </c>
      <c r="D16" s="57" t="s">
        <v>9</v>
      </c>
      <c r="E16" s="65"/>
      <c r="F16" s="65">
        <f>6.5*3.5/100</f>
        <v>0.2275</v>
      </c>
      <c r="G16" s="58"/>
      <c r="H16" s="61"/>
    </row>
    <row r="17" spans="1:8" s="14" customFormat="1" ht="13.5">
      <c r="A17" s="73">
        <f>A16+0.1</f>
        <v>4.1</v>
      </c>
      <c r="B17" s="52"/>
      <c r="C17" s="52" t="s">
        <v>125</v>
      </c>
      <c r="D17" s="52" t="s">
        <v>10</v>
      </c>
      <c r="E17" s="74">
        <f>216*1.55</f>
        <v>334.8</v>
      </c>
      <c r="F17" s="74">
        <f>F16*E17</f>
        <v>76.167</v>
      </c>
      <c r="G17" s="119"/>
      <c r="H17" s="54"/>
    </row>
    <row r="18" spans="1:8" s="15" customFormat="1" ht="13.5">
      <c r="A18" s="3"/>
      <c r="B18" s="51"/>
      <c r="C18" s="9" t="s">
        <v>121</v>
      </c>
      <c r="D18" s="9" t="s">
        <v>122</v>
      </c>
      <c r="E18" s="55">
        <v>121</v>
      </c>
      <c r="F18" s="55">
        <f>F16*E18</f>
        <v>27.5275</v>
      </c>
      <c r="G18" s="10"/>
      <c r="H18" s="54"/>
    </row>
    <row r="19" spans="1:14" s="14" customFormat="1" ht="38.25">
      <c r="A19" s="59" t="s">
        <v>108</v>
      </c>
      <c r="B19" s="57" t="s">
        <v>126</v>
      </c>
      <c r="C19" s="60" t="s">
        <v>191</v>
      </c>
      <c r="D19" s="60" t="s">
        <v>127</v>
      </c>
      <c r="E19" s="62"/>
      <c r="F19" s="62">
        <f>(21.4*0.8*0.4+20.2*0.3*1)/100</f>
        <v>0.12908</v>
      </c>
      <c r="G19" s="61"/>
      <c r="H19" s="61"/>
      <c r="K19" s="15"/>
      <c r="L19" s="15"/>
      <c r="M19" s="15"/>
      <c r="N19" s="15"/>
    </row>
    <row r="20" spans="1:14" s="14" customFormat="1" ht="13.5">
      <c r="A20" s="75"/>
      <c r="B20" s="52"/>
      <c r="C20" s="9" t="s">
        <v>53</v>
      </c>
      <c r="D20" s="9" t="s">
        <v>10</v>
      </c>
      <c r="E20" s="55">
        <v>286</v>
      </c>
      <c r="F20" s="55">
        <f>E20*F19</f>
        <v>36.91688</v>
      </c>
      <c r="G20" s="10"/>
      <c r="H20" s="54"/>
      <c r="K20" s="15"/>
      <c r="L20" s="15"/>
      <c r="M20" s="15"/>
      <c r="N20" s="15"/>
    </row>
    <row r="21" spans="1:8" s="15" customFormat="1" ht="13.5">
      <c r="A21" s="75"/>
      <c r="B21" s="52"/>
      <c r="C21" s="9" t="s">
        <v>55</v>
      </c>
      <c r="D21" s="9" t="s">
        <v>128</v>
      </c>
      <c r="E21" s="55">
        <v>76</v>
      </c>
      <c r="F21" s="55">
        <f>F19*E21</f>
        <v>9.81008</v>
      </c>
      <c r="G21" s="10"/>
      <c r="H21" s="54"/>
    </row>
    <row r="22" spans="1:14" s="15" customFormat="1" ht="13.5">
      <c r="A22" s="75"/>
      <c r="B22" s="52"/>
      <c r="C22" s="9" t="s">
        <v>129</v>
      </c>
      <c r="D22" s="9" t="s">
        <v>12</v>
      </c>
      <c r="E22" s="55">
        <v>102</v>
      </c>
      <c r="F22" s="55">
        <f>E22*F19</f>
        <v>13.16616</v>
      </c>
      <c r="G22" s="10"/>
      <c r="H22" s="54"/>
      <c r="L22" s="14"/>
      <c r="M22" s="14"/>
      <c r="N22" s="14"/>
    </row>
    <row r="23" spans="1:14" s="15" customFormat="1" ht="13.5">
      <c r="A23" s="75"/>
      <c r="B23" s="52"/>
      <c r="C23" s="9" t="s">
        <v>130</v>
      </c>
      <c r="D23" s="9" t="s">
        <v>18</v>
      </c>
      <c r="E23" s="55">
        <v>80.3</v>
      </c>
      <c r="F23" s="55">
        <f>F19*E23</f>
        <v>10.365124</v>
      </c>
      <c r="G23" s="10"/>
      <c r="H23" s="54"/>
      <c r="L23" s="14"/>
      <c r="M23" s="14"/>
      <c r="N23" s="14"/>
    </row>
    <row r="24" spans="1:14" s="15" customFormat="1" ht="13.5">
      <c r="A24" s="75"/>
      <c r="B24" s="52"/>
      <c r="C24" s="9" t="s">
        <v>193</v>
      </c>
      <c r="D24" s="9" t="s">
        <v>115</v>
      </c>
      <c r="E24" s="55" t="s">
        <v>282</v>
      </c>
      <c r="F24" s="55">
        <f>3.5*6.5*0.2</f>
        <v>4.55</v>
      </c>
      <c r="G24" s="10"/>
      <c r="H24" s="54"/>
      <c r="L24" s="14"/>
      <c r="M24" s="14"/>
      <c r="N24" s="14"/>
    </row>
    <row r="25" spans="1:10" s="14" customFormat="1" ht="13.5">
      <c r="A25" s="75"/>
      <c r="B25" s="52"/>
      <c r="C25" s="9" t="s">
        <v>131</v>
      </c>
      <c r="D25" s="9" t="s">
        <v>12</v>
      </c>
      <c r="E25" s="55">
        <v>0.39</v>
      </c>
      <c r="F25" s="55">
        <f>F19*E25</f>
        <v>0.0503412</v>
      </c>
      <c r="G25" s="10"/>
      <c r="H25" s="54"/>
      <c r="J25" s="15"/>
    </row>
    <row r="26" spans="1:10" s="14" customFormat="1" ht="13.5">
      <c r="A26" s="75"/>
      <c r="B26" s="52"/>
      <c r="C26" s="9" t="s">
        <v>188</v>
      </c>
      <c r="D26" s="9" t="s">
        <v>189</v>
      </c>
      <c r="E26" s="55" t="s">
        <v>282</v>
      </c>
      <c r="F26" s="55">
        <f>356.4+71.4</f>
        <v>427.79999999999995</v>
      </c>
      <c r="G26" s="10"/>
      <c r="H26" s="54"/>
      <c r="J26" s="15"/>
    </row>
    <row r="27" spans="1:10" s="14" customFormat="1" ht="13.5">
      <c r="A27" s="75"/>
      <c r="B27" s="52"/>
      <c r="C27" s="9" t="s">
        <v>190</v>
      </c>
      <c r="D27" s="9" t="s">
        <v>189</v>
      </c>
      <c r="E27" s="55" t="s">
        <v>282</v>
      </c>
      <c r="F27" s="55">
        <f>208.8+219.6</f>
        <v>428.4</v>
      </c>
      <c r="G27" s="10"/>
      <c r="H27" s="54"/>
      <c r="J27" s="15"/>
    </row>
    <row r="28" spans="1:8" s="14" customFormat="1" ht="13.5">
      <c r="A28" s="75"/>
      <c r="B28" s="52"/>
      <c r="C28" s="9" t="s">
        <v>19</v>
      </c>
      <c r="D28" s="9" t="s">
        <v>128</v>
      </c>
      <c r="E28" s="55">
        <v>13</v>
      </c>
      <c r="F28" s="55">
        <f>F19*E28</f>
        <v>1.67804</v>
      </c>
      <c r="G28" s="10"/>
      <c r="H28" s="54"/>
    </row>
    <row r="29" spans="1:8" s="14" customFormat="1" ht="67.5">
      <c r="A29" s="59" t="s">
        <v>109</v>
      </c>
      <c r="B29" s="57" t="s">
        <v>136</v>
      </c>
      <c r="C29" s="60" t="s">
        <v>192</v>
      </c>
      <c r="D29" s="60" t="s">
        <v>119</v>
      </c>
      <c r="E29" s="62"/>
      <c r="F29" s="62">
        <f>9.6/1000</f>
        <v>0.0096</v>
      </c>
      <c r="G29" s="61"/>
      <c r="H29" s="61"/>
    </row>
    <row r="30" spans="1:14" s="14" customFormat="1" ht="13.5">
      <c r="A30" s="75"/>
      <c r="B30" s="51"/>
      <c r="C30" s="9" t="s">
        <v>49</v>
      </c>
      <c r="D30" s="9" t="s">
        <v>10</v>
      </c>
      <c r="E30" s="55">
        <v>33.4</v>
      </c>
      <c r="F30" s="55">
        <f>E30*F29</f>
        <v>0.32064</v>
      </c>
      <c r="G30" s="10"/>
      <c r="H30" s="54"/>
      <c r="K30" s="15"/>
      <c r="L30" s="15"/>
      <c r="M30" s="15"/>
      <c r="N30" s="15"/>
    </row>
    <row r="31" spans="1:14" s="14" customFormat="1" ht="27">
      <c r="A31" s="75"/>
      <c r="B31" s="51"/>
      <c r="C31" s="9" t="s">
        <v>137</v>
      </c>
      <c r="D31" s="9" t="s">
        <v>28</v>
      </c>
      <c r="E31" s="55">
        <v>44.8</v>
      </c>
      <c r="F31" s="55">
        <f>E31*F29</f>
        <v>0.43007999999999996</v>
      </c>
      <c r="G31" s="10"/>
      <c r="H31" s="54"/>
      <c r="K31" s="1"/>
      <c r="L31" s="1"/>
      <c r="M31" s="1"/>
      <c r="N31" s="1"/>
    </row>
    <row r="32" spans="1:14" s="14" customFormat="1" ht="15.75">
      <c r="A32" s="75"/>
      <c r="B32" s="51"/>
      <c r="C32" s="9" t="s">
        <v>138</v>
      </c>
      <c r="D32" s="9" t="s">
        <v>28</v>
      </c>
      <c r="E32" s="55">
        <v>13</v>
      </c>
      <c r="F32" s="55">
        <f>F29*E32</f>
        <v>0.1248</v>
      </c>
      <c r="G32" s="10"/>
      <c r="H32" s="54"/>
      <c r="K32" s="1"/>
      <c r="L32" s="1"/>
      <c r="M32" s="1"/>
      <c r="N32" s="1"/>
    </row>
    <row r="33" spans="1:14" s="15" customFormat="1" ht="15.75">
      <c r="A33" s="75"/>
      <c r="B33" s="51"/>
      <c r="C33" s="9" t="s">
        <v>139</v>
      </c>
      <c r="D33" s="9" t="s">
        <v>128</v>
      </c>
      <c r="E33" s="55">
        <v>2.1</v>
      </c>
      <c r="F33" s="55">
        <f>F29*E33</f>
        <v>0.020159999999999997</v>
      </c>
      <c r="G33" s="10"/>
      <c r="H33" s="54"/>
      <c r="K33" s="1"/>
      <c r="L33" s="1"/>
      <c r="M33" s="1"/>
      <c r="N33" s="1"/>
    </row>
    <row r="34" spans="1:8" ht="38.25">
      <c r="A34" s="64">
        <v>7</v>
      </c>
      <c r="B34" s="63" t="s">
        <v>141</v>
      </c>
      <c r="C34" s="60" t="s">
        <v>196</v>
      </c>
      <c r="D34" s="60" t="s">
        <v>12</v>
      </c>
      <c r="E34" s="62"/>
      <c r="F34" s="62">
        <f>(5.5+2.8*3+1.65*2+1.3)*3*0.2</f>
        <v>11.100000000000001</v>
      </c>
      <c r="G34" s="61"/>
      <c r="H34" s="61"/>
    </row>
    <row r="35" spans="1:8" ht="15.75">
      <c r="A35" s="17"/>
      <c r="B35" s="48"/>
      <c r="C35" s="9" t="s">
        <v>52</v>
      </c>
      <c r="D35" s="9" t="s">
        <v>10</v>
      </c>
      <c r="E35" s="55">
        <v>3.36</v>
      </c>
      <c r="F35" s="55">
        <f>F34*E35</f>
        <v>37.29600000000001</v>
      </c>
      <c r="G35" s="10"/>
      <c r="H35" s="54"/>
    </row>
    <row r="36" spans="1:8" ht="15.75">
      <c r="A36" s="17"/>
      <c r="B36" s="48"/>
      <c r="C36" s="9" t="s">
        <v>54</v>
      </c>
      <c r="D36" s="9" t="s">
        <v>73</v>
      </c>
      <c r="E36" s="55">
        <v>0.92</v>
      </c>
      <c r="F36" s="55">
        <f>F34*E36</f>
        <v>10.212000000000002</v>
      </c>
      <c r="G36" s="10"/>
      <c r="H36" s="54"/>
    </row>
    <row r="37" spans="1:8" ht="15.75">
      <c r="A37" s="17"/>
      <c r="B37" s="48"/>
      <c r="C37" s="9" t="s">
        <v>142</v>
      </c>
      <c r="D37" s="9" t="s">
        <v>12</v>
      </c>
      <c r="E37" s="55">
        <v>0.11</v>
      </c>
      <c r="F37" s="55">
        <f>F34*E37</f>
        <v>1.221</v>
      </c>
      <c r="G37" s="10"/>
      <c r="H37" s="54"/>
    </row>
    <row r="38" spans="1:8" ht="27">
      <c r="A38" s="17"/>
      <c r="B38" s="48"/>
      <c r="C38" s="9" t="s">
        <v>143</v>
      </c>
      <c r="D38" s="9" t="s">
        <v>24</v>
      </c>
      <c r="E38" s="55">
        <f>12.5*5</f>
        <v>62.5</v>
      </c>
      <c r="F38" s="55">
        <f>F34*E38</f>
        <v>693.7500000000001</v>
      </c>
      <c r="G38" s="10"/>
      <c r="H38" s="54"/>
    </row>
    <row r="39" spans="1:8" ht="15.75">
      <c r="A39" s="17"/>
      <c r="B39" s="48"/>
      <c r="C39" s="9" t="s">
        <v>19</v>
      </c>
      <c r="D39" s="9" t="s">
        <v>73</v>
      </c>
      <c r="E39" s="55">
        <v>0.16</v>
      </c>
      <c r="F39" s="55">
        <f>F34*E39</f>
        <v>1.7760000000000002</v>
      </c>
      <c r="G39" s="10"/>
      <c r="H39" s="54"/>
    </row>
    <row r="40" spans="1:8" ht="38.25">
      <c r="A40" s="59" t="s">
        <v>16</v>
      </c>
      <c r="B40" s="57" t="s">
        <v>140</v>
      </c>
      <c r="C40" s="60" t="s">
        <v>187</v>
      </c>
      <c r="D40" s="60" t="s">
        <v>127</v>
      </c>
      <c r="E40" s="62"/>
      <c r="F40" s="62">
        <f>(22)*0.2*0.2/100</f>
        <v>0.0088</v>
      </c>
      <c r="G40" s="61"/>
      <c r="H40" s="61"/>
    </row>
    <row r="41" spans="1:8" ht="15.75">
      <c r="A41" s="75"/>
      <c r="B41" s="52"/>
      <c r="C41" s="9" t="s">
        <v>49</v>
      </c>
      <c r="D41" s="9" t="s">
        <v>10</v>
      </c>
      <c r="E41" s="55">
        <v>854</v>
      </c>
      <c r="F41" s="55">
        <f>F40*E41</f>
        <v>7.5152</v>
      </c>
      <c r="G41" s="10"/>
      <c r="H41" s="54"/>
    </row>
    <row r="42" spans="1:8" ht="15.75">
      <c r="A42" s="75"/>
      <c r="B42" s="52"/>
      <c r="C42" s="9" t="s">
        <v>55</v>
      </c>
      <c r="D42" s="9" t="s">
        <v>128</v>
      </c>
      <c r="E42" s="55">
        <v>105</v>
      </c>
      <c r="F42" s="55">
        <f>E42*F40</f>
        <v>0.924</v>
      </c>
      <c r="G42" s="10"/>
      <c r="H42" s="54"/>
    </row>
    <row r="43" spans="1:8" ht="15.75">
      <c r="A43" s="76"/>
      <c r="B43" s="52"/>
      <c r="C43" s="9" t="s">
        <v>133</v>
      </c>
      <c r="D43" s="9" t="s">
        <v>12</v>
      </c>
      <c r="E43" s="55">
        <v>101.5</v>
      </c>
      <c r="F43" s="55">
        <f>F40*E43</f>
        <v>0.8932000000000001</v>
      </c>
      <c r="G43" s="10"/>
      <c r="H43" s="54"/>
    </row>
    <row r="44" spans="1:14" ht="15.75">
      <c r="A44" s="75"/>
      <c r="B44" s="52"/>
      <c r="C44" s="9" t="s">
        <v>134</v>
      </c>
      <c r="D44" s="9" t="s">
        <v>18</v>
      </c>
      <c r="E44" s="55">
        <v>140</v>
      </c>
      <c r="F44" s="55">
        <f>E44*F40</f>
        <v>1.232</v>
      </c>
      <c r="G44" s="10"/>
      <c r="H44" s="54"/>
      <c r="K44" s="14"/>
      <c r="L44" s="14"/>
      <c r="M44" s="14"/>
      <c r="N44" s="14"/>
    </row>
    <row r="45" spans="1:14" ht="15.75">
      <c r="A45" s="75"/>
      <c r="B45" s="52"/>
      <c r="C45" s="9" t="s">
        <v>59</v>
      </c>
      <c r="D45" s="9" t="s">
        <v>12</v>
      </c>
      <c r="E45" s="55">
        <v>1.45</v>
      </c>
      <c r="F45" s="55">
        <f>E45*F40</f>
        <v>0.01276</v>
      </c>
      <c r="G45" s="10"/>
      <c r="H45" s="54"/>
      <c r="K45" s="14"/>
      <c r="L45" s="14"/>
      <c r="M45" s="14"/>
      <c r="N45" s="14"/>
    </row>
    <row r="46" spans="1:14" ht="15.75">
      <c r="A46" s="75"/>
      <c r="B46" s="52"/>
      <c r="C46" s="9" t="s">
        <v>194</v>
      </c>
      <c r="D46" s="9" t="s">
        <v>189</v>
      </c>
      <c r="E46" s="55" t="s">
        <v>287</v>
      </c>
      <c r="F46" s="55">
        <f>48+22.8+14.8</f>
        <v>85.6</v>
      </c>
      <c r="G46" s="10"/>
      <c r="H46" s="54"/>
      <c r="K46" s="14"/>
      <c r="L46" s="14"/>
      <c r="M46" s="14"/>
      <c r="N46" s="14"/>
    </row>
    <row r="47" spans="1:14" s="14" customFormat="1" ht="15.75">
      <c r="A47" s="75"/>
      <c r="B47" s="52"/>
      <c r="C47" s="9" t="s">
        <v>195</v>
      </c>
      <c r="D47" s="9" t="s">
        <v>189</v>
      </c>
      <c r="E47" s="55" t="s">
        <v>287</v>
      </c>
      <c r="F47" s="55">
        <v>88</v>
      </c>
      <c r="G47" s="10"/>
      <c r="H47" s="54"/>
      <c r="K47" s="1"/>
      <c r="L47" s="1"/>
      <c r="M47" s="1"/>
      <c r="N47" s="1"/>
    </row>
    <row r="48" spans="1:14" s="14" customFormat="1" ht="15.75">
      <c r="A48" s="76"/>
      <c r="B48" s="52"/>
      <c r="C48" s="9" t="s">
        <v>132</v>
      </c>
      <c r="D48" s="9" t="s">
        <v>15</v>
      </c>
      <c r="E48" s="55">
        <v>0.15</v>
      </c>
      <c r="F48" s="55">
        <f>E48*F40</f>
        <v>0.00132</v>
      </c>
      <c r="G48" s="10"/>
      <c r="H48" s="54"/>
      <c r="K48" s="1"/>
      <c r="L48" s="1"/>
      <c r="M48" s="1"/>
      <c r="N48" s="1"/>
    </row>
    <row r="49" spans="1:14" s="14" customFormat="1" ht="15.75">
      <c r="A49" s="75"/>
      <c r="B49" s="52"/>
      <c r="C49" s="9" t="s">
        <v>135</v>
      </c>
      <c r="D49" s="9" t="s">
        <v>73</v>
      </c>
      <c r="E49" s="55">
        <v>74</v>
      </c>
      <c r="F49" s="55">
        <f>F40*E49</f>
        <v>0.6512</v>
      </c>
      <c r="G49" s="56"/>
      <c r="H49" s="54"/>
      <c r="K49" s="13"/>
      <c r="L49" s="13"/>
      <c r="M49" s="13"/>
      <c r="N49" s="13"/>
    </row>
    <row r="50" spans="1:8" ht="38.25">
      <c r="A50" s="64">
        <v>9</v>
      </c>
      <c r="B50" s="63" t="s">
        <v>60</v>
      </c>
      <c r="C50" s="60" t="s">
        <v>154</v>
      </c>
      <c r="D50" s="60" t="s">
        <v>12</v>
      </c>
      <c r="E50" s="62"/>
      <c r="F50" s="62">
        <v>0.98</v>
      </c>
      <c r="G50" s="61"/>
      <c r="H50" s="61"/>
    </row>
    <row r="51" spans="1:8" ht="15.75">
      <c r="A51" s="17"/>
      <c r="B51" s="48"/>
      <c r="C51" s="9" t="s">
        <v>53</v>
      </c>
      <c r="D51" s="9" t="s">
        <v>10</v>
      </c>
      <c r="E51" s="55">
        <v>23.8</v>
      </c>
      <c r="F51" s="55">
        <f>E51*F50</f>
        <v>23.324</v>
      </c>
      <c r="G51" s="10"/>
      <c r="H51" s="54"/>
    </row>
    <row r="52" spans="1:14" s="13" customFormat="1" ht="15.75">
      <c r="A52" s="17"/>
      <c r="B52" s="48"/>
      <c r="C52" s="9" t="s">
        <v>55</v>
      </c>
      <c r="D52" s="9" t="s">
        <v>128</v>
      </c>
      <c r="E52" s="55">
        <v>2.1</v>
      </c>
      <c r="F52" s="55">
        <f>F50*E52</f>
        <v>2.058</v>
      </c>
      <c r="G52" s="10"/>
      <c r="H52" s="54"/>
      <c r="K52" s="1"/>
      <c r="L52" s="1"/>
      <c r="M52" s="1"/>
      <c r="N52" s="1"/>
    </row>
    <row r="53" spans="1:8" ht="15.75">
      <c r="A53" s="17"/>
      <c r="B53" s="48"/>
      <c r="C53" s="9" t="s">
        <v>59</v>
      </c>
      <c r="D53" s="9" t="s">
        <v>12</v>
      </c>
      <c r="E53" s="55">
        <v>1.05</v>
      </c>
      <c r="F53" s="55">
        <f>E53*F50</f>
        <v>1.029</v>
      </c>
      <c r="G53" s="10"/>
      <c r="H53" s="54"/>
    </row>
    <row r="54" spans="1:8" ht="15.75">
      <c r="A54" s="17"/>
      <c r="B54" s="48"/>
      <c r="C54" s="9" t="s">
        <v>61</v>
      </c>
      <c r="D54" s="9" t="s">
        <v>17</v>
      </c>
      <c r="E54" s="55">
        <v>1.96</v>
      </c>
      <c r="F54" s="55">
        <f>E54*F50</f>
        <v>1.9207999999999998</v>
      </c>
      <c r="G54" s="10"/>
      <c r="H54" s="54"/>
    </row>
    <row r="55" spans="1:14" ht="15.75">
      <c r="A55" s="17"/>
      <c r="B55" s="48"/>
      <c r="C55" s="9" t="s">
        <v>62</v>
      </c>
      <c r="D55" s="9" t="s">
        <v>18</v>
      </c>
      <c r="E55" s="55">
        <v>3.38</v>
      </c>
      <c r="F55" s="55">
        <f>F50*E55</f>
        <v>3.3124</v>
      </c>
      <c r="G55" s="10"/>
      <c r="H55" s="54"/>
      <c r="K55" s="13"/>
      <c r="L55" s="13"/>
      <c r="M55" s="13"/>
      <c r="N55" s="13"/>
    </row>
    <row r="56" spans="1:8" ht="15.75">
      <c r="A56" s="17"/>
      <c r="B56" s="48"/>
      <c r="C56" s="9" t="s">
        <v>63</v>
      </c>
      <c r="D56" s="9" t="s">
        <v>17</v>
      </c>
      <c r="E56" s="55">
        <v>4.38</v>
      </c>
      <c r="F56" s="55">
        <f>E56*F50</f>
        <v>4.2924</v>
      </c>
      <c r="G56" s="10"/>
      <c r="H56" s="54"/>
    </row>
    <row r="57" spans="1:8" ht="15.75">
      <c r="A57" s="17"/>
      <c r="B57" s="48"/>
      <c r="C57" s="9" t="s">
        <v>48</v>
      </c>
      <c r="D57" s="9" t="s">
        <v>17</v>
      </c>
      <c r="E57" s="55">
        <v>7.2</v>
      </c>
      <c r="F57" s="55">
        <f>E57*F50</f>
        <v>7.056</v>
      </c>
      <c r="G57" s="10"/>
      <c r="H57" s="54"/>
    </row>
    <row r="58" spans="1:14" s="13" customFormat="1" ht="15.75">
      <c r="A58" s="17"/>
      <c r="B58" s="48"/>
      <c r="C58" s="9" t="s">
        <v>19</v>
      </c>
      <c r="D58" s="9" t="s">
        <v>128</v>
      </c>
      <c r="E58" s="55">
        <v>3.44</v>
      </c>
      <c r="F58" s="55">
        <f>E58*F50</f>
        <v>3.3712</v>
      </c>
      <c r="G58" s="10"/>
      <c r="H58" s="54"/>
      <c r="K58" s="1"/>
      <c r="L58" s="1"/>
      <c r="M58" s="1"/>
      <c r="N58" s="1"/>
    </row>
    <row r="59" spans="1:8" ht="38.25">
      <c r="A59" s="64">
        <v>10</v>
      </c>
      <c r="B59" s="63" t="s">
        <v>64</v>
      </c>
      <c r="C59" s="60" t="s">
        <v>65</v>
      </c>
      <c r="D59" s="60" t="s">
        <v>12</v>
      </c>
      <c r="E59" s="62"/>
      <c r="F59" s="62">
        <f>F50</f>
        <v>0.98</v>
      </c>
      <c r="G59" s="61"/>
      <c r="H59" s="61"/>
    </row>
    <row r="60" spans="1:8" ht="15.75">
      <c r="A60" s="17"/>
      <c r="B60" s="48"/>
      <c r="C60" s="9" t="s">
        <v>52</v>
      </c>
      <c r="D60" s="9" t="s">
        <v>10</v>
      </c>
      <c r="E60" s="55">
        <v>0.87</v>
      </c>
      <c r="F60" s="55">
        <f>E60*F59</f>
        <v>0.8526</v>
      </c>
      <c r="G60" s="10"/>
      <c r="H60" s="54"/>
    </row>
    <row r="61" spans="1:8" ht="15.75">
      <c r="A61" s="17"/>
      <c r="B61" s="48"/>
      <c r="C61" s="9" t="s">
        <v>54</v>
      </c>
      <c r="D61" s="9" t="s">
        <v>128</v>
      </c>
      <c r="E61" s="55">
        <v>0.13</v>
      </c>
      <c r="F61" s="55">
        <f>F59*E61</f>
        <v>0.1274</v>
      </c>
      <c r="G61" s="10"/>
      <c r="H61" s="54"/>
    </row>
    <row r="62" spans="1:8" ht="15.75">
      <c r="A62" s="17"/>
      <c r="B62" s="48"/>
      <c r="C62" s="9" t="s">
        <v>66</v>
      </c>
      <c r="D62" s="9" t="s">
        <v>17</v>
      </c>
      <c r="E62" s="55">
        <v>10.06</v>
      </c>
      <c r="F62" s="55">
        <f>E62*F59</f>
        <v>9.8588</v>
      </c>
      <c r="G62" s="10"/>
      <c r="H62" s="54"/>
    </row>
    <row r="63" spans="1:8" ht="15.75">
      <c r="A63" s="17"/>
      <c r="B63" s="48"/>
      <c r="C63" s="9" t="s">
        <v>19</v>
      </c>
      <c r="D63" s="9" t="s">
        <v>128</v>
      </c>
      <c r="E63" s="55">
        <v>0.1</v>
      </c>
      <c r="F63" s="55">
        <f>F59*E63</f>
        <v>0.098</v>
      </c>
      <c r="G63" s="10"/>
      <c r="H63" s="54"/>
    </row>
    <row r="64" spans="1:8" ht="38.25">
      <c r="A64" s="64">
        <v>11</v>
      </c>
      <c r="B64" s="63" t="s">
        <v>67</v>
      </c>
      <c r="C64" s="60" t="s">
        <v>68</v>
      </c>
      <c r="D64" s="60" t="s">
        <v>9</v>
      </c>
      <c r="E64" s="62"/>
      <c r="F64" s="62">
        <f>F73</f>
        <v>0.19519999999999998</v>
      </c>
      <c r="G64" s="61"/>
      <c r="H64" s="61"/>
    </row>
    <row r="65" spans="1:8" ht="15.75">
      <c r="A65" s="17"/>
      <c r="B65" s="48"/>
      <c r="C65" s="9" t="s">
        <v>52</v>
      </c>
      <c r="D65" s="9" t="s">
        <v>10</v>
      </c>
      <c r="E65" s="55">
        <v>3.03</v>
      </c>
      <c r="F65" s="55">
        <f>F64*E65</f>
        <v>0.5914559999999999</v>
      </c>
      <c r="G65" s="10"/>
      <c r="H65" s="54"/>
    </row>
    <row r="66" spans="1:8" ht="15.75">
      <c r="A66" s="17"/>
      <c r="B66" s="48"/>
      <c r="C66" s="9" t="s">
        <v>55</v>
      </c>
      <c r="D66" s="9" t="s">
        <v>128</v>
      </c>
      <c r="E66" s="55">
        <v>0.41</v>
      </c>
      <c r="F66" s="55">
        <f>E66*F64</f>
        <v>0.08003199999999999</v>
      </c>
      <c r="G66" s="10"/>
      <c r="H66" s="54"/>
    </row>
    <row r="67" spans="1:8" ht="15.75">
      <c r="A67" s="17"/>
      <c r="B67" s="48"/>
      <c r="C67" s="9" t="s">
        <v>66</v>
      </c>
      <c r="D67" s="9" t="s">
        <v>17</v>
      </c>
      <c r="E67" s="55">
        <v>32.4</v>
      </c>
      <c r="F67" s="55">
        <f>E67*F64</f>
        <v>6.324479999999999</v>
      </c>
      <c r="G67" s="10"/>
      <c r="H67" s="54"/>
    </row>
    <row r="68" spans="1:14" ht="15.75">
      <c r="A68" s="17"/>
      <c r="B68" s="48"/>
      <c r="C68" s="9" t="s">
        <v>19</v>
      </c>
      <c r="D68" s="9" t="s">
        <v>128</v>
      </c>
      <c r="E68" s="55">
        <v>0.04</v>
      </c>
      <c r="F68" s="55">
        <f>F64*E68</f>
        <v>0.007808</v>
      </c>
      <c r="G68" s="10"/>
      <c r="H68" s="54"/>
      <c r="K68" s="15"/>
      <c r="L68" s="15"/>
      <c r="M68" s="15"/>
      <c r="N68" s="15"/>
    </row>
    <row r="69" spans="1:14" ht="38.25">
      <c r="A69" s="64">
        <v>12</v>
      </c>
      <c r="B69" s="63" t="s">
        <v>69</v>
      </c>
      <c r="C69" s="60" t="s">
        <v>70</v>
      </c>
      <c r="D69" s="60" t="s">
        <v>9</v>
      </c>
      <c r="E69" s="62"/>
      <c r="F69" s="62">
        <f>F50</f>
        <v>0.98</v>
      </c>
      <c r="G69" s="61"/>
      <c r="H69" s="61"/>
      <c r="K69" s="14"/>
      <c r="L69" s="14"/>
      <c r="M69" s="14"/>
      <c r="N69" s="14"/>
    </row>
    <row r="70" spans="1:14" ht="15.75">
      <c r="A70" s="17"/>
      <c r="B70" s="48"/>
      <c r="C70" s="9" t="s">
        <v>49</v>
      </c>
      <c r="D70" s="9" t="s">
        <v>10</v>
      </c>
      <c r="E70" s="55">
        <v>4.24</v>
      </c>
      <c r="F70" s="55">
        <f>E70*F69</f>
        <v>4.1552</v>
      </c>
      <c r="G70" s="10"/>
      <c r="H70" s="54"/>
      <c r="K70" s="14"/>
      <c r="L70" s="14"/>
      <c r="M70" s="14"/>
      <c r="N70" s="14"/>
    </row>
    <row r="71" spans="1:14" s="15" customFormat="1" ht="13.5">
      <c r="A71" s="17"/>
      <c r="B71" s="48"/>
      <c r="C71" s="9" t="s">
        <v>56</v>
      </c>
      <c r="D71" s="9" t="s">
        <v>128</v>
      </c>
      <c r="E71" s="55">
        <v>0.21</v>
      </c>
      <c r="F71" s="55">
        <f>E71*F69</f>
        <v>0.20579999999999998</v>
      </c>
      <c r="G71" s="10"/>
      <c r="H71" s="54"/>
      <c r="K71" s="14"/>
      <c r="L71" s="14"/>
      <c r="M71" s="14"/>
      <c r="N71" s="14"/>
    </row>
    <row r="72" spans="1:8" s="14" customFormat="1" ht="13.5">
      <c r="A72" s="17"/>
      <c r="B72" s="48"/>
      <c r="C72" s="9" t="s">
        <v>71</v>
      </c>
      <c r="D72" s="9" t="s">
        <v>15</v>
      </c>
      <c r="E72" s="55">
        <v>0.15</v>
      </c>
      <c r="F72" s="55">
        <f>E72*F69</f>
        <v>0.147</v>
      </c>
      <c r="G72" s="10"/>
      <c r="H72" s="54"/>
    </row>
    <row r="73" spans="1:8" s="14" customFormat="1" ht="63.75">
      <c r="A73" s="64">
        <v>13</v>
      </c>
      <c r="B73" s="63" t="s">
        <v>46</v>
      </c>
      <c r="C73" s="60" t="s">
        <v>155</v>
      </c>
      <c r="D73" s="60" t="s">
        <v>9</v>
      </c>
      <c r="E73" s="62"/>
      <c r="F73" s="62">
        <f>3.2*6.1/100</f>
        <v>0.19519999999999998</v>
      </c>
      <c r="G73" s="61"/>
      <c r="H73" s="61"/>
    </row>
    <row r="74" spans="1:14" s="14" customFormat="1" ht="15.75">
      <c r="A74" s="17"/>
      <c r="B74" s="48"/>
      <c r="C74" s="9" t="s">
        <v>53</v>
      </c>
      <c r="D74" s="9" t="s">
        <v>10</v>
      </c>
      <c r="E74" s="55">
        <v>43.9</v>
      </c>
      <c r="F74" s="55">
        <f>F73*E74</f>
        <v>8.56928</v>
      </c>
      <c r="G74" s="10"/>
      <c r="H74" s="54"/>
      <c r="K74" s="1"/>
      <c r="L74" s="1"/>
      <c r="M74" s="1"/>
      <c r="N74" s="1"/>
    </row>
    <row r="75" spans="1:14" s="14" customFormat="1" ht="15.75">
      <c r="A75" s="17"/>
      <c r="B75" s="48"/>
      <c r="C75" s="9" t="s">
        <v>55</v>
      </c>
      <c r="D75" s="9" t="s">
        <v>128</v>
      </c>
      <c r="E75" s="55">
        <v>3.5</v>
      </c>
      <c r="F75" s="55">
        <f>E75*F73</f>
        <v>0.6831999999999999</v>
      </c>
      <c r="G75" s="10"/>
      <c r="H75" s="54"/>
      <c r="K75" s="1"/>
      <c r="L75" s="1"/>
      <c r="M75" s="1"/>
      <c r="N75" s="1"/>
    </row>
    <row r="76" spans="1:14" s="14" customFormat="1" ht="40.5">
      <c r="A76" s="17"/>
      <c r="B76" s="48" t="s">
        <v>89</v>
      </c>
      <c r="C76" s="9" t="s">
        <v>156</v>
      </c>
      <c r="D76" s="9" t="s">
        <v>18</v>
      </c>
      <c r="E76" s="55">
        <v>135</v>
      </c>
      <c r="F76" s="55">
        <f>E76*F73</f>
        <v>26.351999999999997</v>
      </c>
      <c r="G76" s="10"/>
      <c r="H76" s="54"/>
      <c r="K76" s="13"/>
      <c r="L76" s="13"/>
      <c r="M76" s="13"/>
      <c r="N76" s="13"/>
    </row>
    <row r="77" spans="1:14" ht="27">
      <c r="A77" s="17"/>
      <c r="B77" s="48"/>
      <c r="C77" s="9" t="s">
        <v>75</v>
      </c>
      <c r="D77" s="9" t="s">
        <v>15</v>
      </c>
      <c r="E77" s="55">
        <v>0.03</v>
      </c>
      <c r="F77" s="55">
        <f>F73*E77</f>
        <v>0.005855999999999999</v>
      </c>
      <c r="G77" s="10"/>
      <c r="H77" s="54"/>
      <c r="K77" s="13"/>
      <c r="L77" s="13"/>
      <c r="M77" s="13"/>
      <c r="N77" s="13"/>
    </row>
    <row r="78" spans="1:14" ht="15.75">
      <c r="A78" s="17"/>
      <c r="B78" s="48"/>
      <c r="C78" s="9" t="s">
        <v>21</v>
      </c>
      <c r="D78" s="9" t="s">
        <v>17</v>
      </c>
      <c r="E78" s="55">
        <v>15</v>
      </c>
      <c r="F78" s="55">
        <f>E78*F73</f>
        <v>2.928</v>
      </c>
      <c r="G78" s="10"/>
      <c r="H78" s="54"/>
      <c r="K78" s="13"/>
      <c r="L78" s="13"/>
      <c r="M78" s="13"/>
      <c r="N78" s="13"/>
    </row>
    <row r="79" spans="1:14" s="13" customFormat="1" ht="15.75">
      <c r="A79" s="17"/>
      <c r="B79" s="48"/>
      <c r="C79" s="9" t="s">
        <v>59</v>
      </c>
      <c r="D79" s="9" t="s">
        <v>12</v>
      </c>
      <c r="E79" s="55">
        <v>1.5</v>
      </c>
      <c r="F79" s="55">
        <f>E79*F73</f>
        <v>0.29279999999999995</v>
      </c>
      <c r="G79" s="10"/>
      <c r="H79" s="54"/>
      <c r="K79" s="1"/>
      <c r="L79" s="1"/>
      <c r="M79" s="1"/>
      <c r="N79" s="1"/>
    </row>
    <row r="80" spans="1:8" s="13" customFormat="1" ht="15.75">
      <c r="A80" s="17"/>
      <c r="B80" s="48"/>
      <c r="C80" s="9" t="s">
        <v>22</v>
      </c>
      <c r="D80" s="9" t="s">
        <v>17</v>
      </c>
      <c r="E80" s="55">
        <v>10.6</v>
      </c>
      <c r="F80" s="55">
        <f>E80*F73</f>
        <v>2.06912</v>
      </c>
      <c r="G80" s="10"/>
      <c r="H80" s="54"/>
    </row>
    <row r="81" spans="1:8" s="13" customFormat="1" ht="15.75">
      <c r="A81" s="17"/>
      <c r="B81" s="48"/>
      <c r="C81" s="9" t="s">
        <v>19</v>
      </c>
      <c r="D81" s="9" t="s">
        <v>128</v>
      </c>
      <c r="E81" s="55">
        <v>8.16</v>
      </c>
      <c r="F81" s="55">
        <f>E81*F73</f>
        <v>1.5928319999999998</v>
      </c>
      <c r="G81" s="10"/>
      <c r="H81" s="54"/>
    </row>
    <row r="82" spans="1:14" ht="38.25">
      <c r="A82" s="64">
        <v>14</v>
      </c>
      <c r="B82" s="63" t="s">
        <v>93</v>
      </c>
      <c r="C82" s="60" t="s">
        <v>94</v>
      </c>
      <c r="D82" s="60" t="s">
        <v>23</v>
      </c>
      <c r="E82" s="62"/>
      <c r="F82" s="62">
        <f>(6.1)/100</f>
        <v>0.061</v>
      </c>
      <c r="G82" s="61"/>
      <c r="H82" s="61"/>
      <c r="K82" s="13"/>
      <c r="L82" s="13"/>
      <c r="M82" s="13"/>
      <c r="N82" s="13"/>
    </row>
    <row r="83" spans="1:8" s="13" customFormat="1" ht="15.75">
      <c r="A83" s="71"/>
      <c r="B83" s="48"/>
      <c r="C83" s="9" t="s">
        <v>52</v>
      </c>
      <c r="D83" s="9" t="s">
        <v>10</v>
      </c>
      <c r="E83" s="55">
        <v>28.6</v>
      </c>
      <c r="F83" s="55">
        <f>E83*F82</f>
        <v>1.7446000000000002</v>
      </c>
      <c r="G83" s="10"/>
      <c r="H83" s="54"/>
    </row>
    <row r="84" spans="1:8" s="13" customFormat="1" ht="15.75">
      <c r="A84" s="71"/>
      <c r="B84" s="48"/>
      <c r="C84" s="9" t="s">
        <v>54</v>
      </c>
      <c r="D84" s="9" t="s">
        <v>128</v>
      </c>
      <c r="E84" s="55">
        <v>0.41</v>
      </c>
      <c r="F84" s="55">
        <f>E84*F82</f>
        <v>0.025009999999999998</v>
      </c>
      <c r="G84" s="10"/>
      <c r="H84" s="54"/>
    </row>
    <row r="85" spans="1:8" s="13" customFormat="1" ht="15.75">
      <c r="A85" s="71"/>
      <c r="B85" s="48"/>
      <c r="C85" s="9" t="s">
        <v>157</v>
      </c>
      <c r="D85" s="9" t="s">
        <v>95</v>
      </c>
      <c r="E85" s="55">
        <v>103</v>
      </c>
      <c r="F85" s="55">
        <f>E85*F82</f>
        <v>6.2829999999999995</v>
      </c>
      <c r="G85" s="10"/>
      <c r="H85" s="54"/>
    </row>
    <row r="86" spans="1:14" s="13" customFormat="1" ht="15.75">
      <c r="A86" s="71"/>
      <c r="B86" s="48"/>
      <c r="C86" s="9" t="s">
        <v>48</v>
      </c>
      <c r="D86" s="9" t="s">
        <v>17</v>
      </c>
      <c r="E86" s="55">
        <v>3.8</v>
      </c>
      <c r="F86" s="55">
        <f>E86*F82</f>
        <v>0.23179999999999998</v>
      </c>
      <c r="G86" s="10"/>
      <c r="H86" s="54"/>
      <c r="K86" s="1"/>
      <c r="L86" s="1"/>
      <c r="M86" s="1"/>
      <c r="N86" s="1"/>
    </row>
    <row r="87" spans="1:14" s="13" customFormat="1" ht="15.75">
      <c r="A87" s="71"/>
      <c r="B87" s="48"/>
      <c r="C87" s="9" t="s">
        <v>96</v>
      </c>
      <c r="D87" s="9" t="s">
        <v>17</v>
      </c>
      <c r="E87" s="55">
        <v>3.8</v>
      </c>
      <c r="F87" s="55">
        <f>E87*F82</f>
        <v>0.23179999999999998</v>
      </c>
      <c r="G87" s="10"/>
      <c r="H87" s="54"/>
      <c r="K87" s="1"/>
      <c r="L87" s="1"/>
      <c r="M87" s="1"/>
      <c r="N87" s="1"/>
    </row>
    <row r="88" spans="1:14" s="13" customFormat="1" ht="15.75">
      <c r="A88" s="71"/>
      <c r="B88" s="48"/>
      <c r="C88" s="9" t="s">
        <v>97</v>
      </c>
      <c r="D88" s="9" t="s">
        <v>17</v>
      </c>
      <c r="E88" s="55">
        <v>169</v>
      </c>
      <c r="F88" s="55">
        <f>E88*F82</f>
        <v>10.309</v>
      </c>
      <c r="G88" s="10"/>
      <c r="H88" s="54"/>
      <c r="K88" s="1"/>
      <c r="L88" s="1"/>
      <c r="M88" s="1"/>
      <c r="N88" s="1"/>
    </row>
    <row r="89" spans="1:8" ht="38.25">
      <c r="A89" s="64">
        <v>15</v>
      </c>
      <c r="B89" s="63" t="s">
        <v>98</v>
      </c>
      <c r="C89" s="60" t="s">
        <v>99</v>
      </c>
      <c r="D89" s="60" t="s">
        <v>24</v>
      </c>
      <c r="E89" s="62"/>
      <c r="F89" s="62">
        <v>2</v>
      </c>
      <c r="G89" s="61"/>
      <c r="H89" s="61"/>
    </row>
    <row r="90" spans="1:8" ht="15.75">
      <c r="A90" s="17"/>
      <c r="B90" s="48"/>
      <c r="C90" s="9" t="s">
        <v>49</v>
      </c>
      <c r="D90" s="9" t="s">
        <v>10</v>
      </c>
      <c r="E90" s="55">
        <v>2.7</v>
      </c>
      <c r="F90" s="55">
        <f>E90*F89</f>
        <v>5.4</v>
      </c>
      <c r="G90" s="10"/>
      <c r="H90" s="54"/>
    </row>
    <row r="91" spans="1:8" ht="15.75">
      <c r="A91" s="17"/>
      <c r="B91" s="48"/>
      <c r="C91" s="9" t="s">
        <v>55</v>
      </c>
      <c r="D91" s="9" t="s">
        <v>128</v>
      </c>
      <c r="E91" s="55">
        <v>0.45</v>
      </c>
      <c r="F91" s="55">
        <f>E91*F89</f>
        <v>0.9</v>
      </c>
      <c r="G91" s="10"/>
      <c r="H91" s="54"/>
    </row>
    <row r="92" spans="1:8" ht="15.75">
      <c r="A92" s="17"/>
      <c r="B92" s="48"/>
      <c r="C92" s="9" t="s">
        <v>100</v>
      </c>
      <c r="D92" s="9" t="s">
        <v>24</v>
      </c>
      <c r="E92" s="55">
        <v>1</v>
      </c>
      <c r="F92" s="55">
        <f>E92*F89</f>
        <v>2</v>
      </c>
      <c r="G92" s="56"/>
      <c r="H92" s="54"/>
    </row>
    <row r="93" spans="1:8" ht="15.75">
      <c r="A93" s="17"/>
      <c r="B93" s="48"/>
      <c r="C93" s="9" t="s">
        <v>19</v>
      </c>
      <c r="D93" s="9" t="s">
        <v>128</v>
      </c>
      <c r="E93" s="55">
        <v>0.14</v>
      </c>
      <c r="F93" s="55">
        <f>E93*F89</f>
        <v>0.28</v>
      </c>
      <c r="G93" s="10"/>
      <c r="H93" s="54"/>
    </row>
    <row r="94" spans="1:8" ht="63.75">
      <c r="A94" s="64">
        <v>16</v>
      </c>
      <c r="B94" s="63" t="s">
        <v>101</v>
      </c>
      <c r="C94" s="60" t="s">
        <v>102</v>
      </c>
      <c r="D94" s="60" t="s">
        <v>23</v>
      </c>
      <c r="E94" s="62"/>
      <c r="F94" s="62">
        <f>F89*3.2/100</f>
        <v>0.064</v>
      </c>
      <c r="G94" s="61"/>
      <c r="H94" s="61"/>
    </row>
    <row r="95" spans="1:8" ht="15.75">
      <c r="A95" s="17"/>
      <c r="B95" s="48"/>
      <c r="C95" s="9" t="s">
        <v>52</v>
      </c>
      <c r="D95" s="9" t="s">
        <v>10</v>
      </c>
      <c r="E95" s="55">
        <v>58.3</v>
      </c>
      <c r="F95" s="55">
        <f>E95*F94</f>
        <v>3.7312</v>
      </c>
      <c r="G95" s="10"/>
      <c r="H95" s="54"/>
    </row>
    <row r="96" spans="1:8" ht="15.75">
      <c r="A96" s="17"/>
      <c r="B96" s="48"/>
      <c r="C96" s="9" t="s">
        <v>54</v>
      </c>
      <c r="D96" s="9" t="s">
        <v>73</v>
      </c>
      <c r="E96" s="55">
        <v>0.46</v>
      </c>
      <c r="F96" s="55">
        <f>E96*F94</f>
        <v>0.02944</v>
      </c>
      <c r="G96" s="10"/>
      <c r="H96" s="54"/>
    </row>
    <row r="97" spans="1:8" ht="15.75">
      <c r="A97" s="17"/>
      <c r="B97" s="48"/>
      <c r="C97" s="9" t="s">
        <v>197</v>
      </c>
      <c r="D97" s="9" t="s">
        <v>25</v>
      </c>
      <c r="E97" s="55">
        <v>99.8</v>
      </c>
      <c r="F97" s="55">
        <f>E97*F94</f>
        <v>6.3872</v>
      </c>
      <c r="G97" s="56"/>
      <c r="H97" s="54"/>
    </row>
    <row r="98" spans="1:8" ht="27">
      <c r="A98" s="17"/>
      <c r="B98" s="48"/>
      <c r="C98" s="9" t="s">
        <v>103</v>
      </c>
      <c r="D98" s="9" t="s">
        <v>24</v>
      </c>
      <c r="E98" s="55" t="s">
        <v>89</v>
      </c>
      <c r="F98" s="55">
        <v>24</v>
      </c>
      <c r="G98" s="10"/>
      <c r="H98" s="54"/>
    </row>
    <row r="99" spans="1:8" ht="15.75">
      <c r="A99" s="17"/>
      <c r="B99" s="48"/>
      <c r="C99" s="9" t="s">
        <v>104</v>
      </c>
      <c r="D99" s="9" t="s">
        <v>17</v>
      </c>
      <c r="E99" s="55">
        <v>23.5</v>
      </c>
      <c r="F99" s="55">
        <f>F94*E99</f>
        <v>1.504</v>
      </c>
      <c r="G99" s="10"/>
      <c r="H99" s="54"/>
    </row>
    <row r="100" spans="1:8" ht="15.75">
      <c r="A100" s="17"/>
      <c r="B100" s="48"/>
      <c r="C100" s="9" t="s">
        <v>19</v>
      </c>
      <c r="D100" s="9" t="s">
        <v>73</v>
      </c>
      <c r="E100" s="55">
        <v>20.8</v>
      </c>
      <c r="F100" s="55">
        <f>F94*E100</f>
        <v>1.3312000000000002</v>
      </c>
      <c r="G100" s="10"/>
      <c r="H100" s="54"/>
    </row>
    <row r="101" spans="1:8" ht="38.25">
      <c r="A101" s="64">
        <v>17</v>
      </c>
      <c r="B101" s="63" t="s">
        <v>26</v>
      </c>
      <c r="C101" s="60" t="s">
        <v>198</v>
      </c>
      <c r="D101" s="60" t="s">
        <v>18</v>
      </c>
      <c r="E101" s="62"/>
      <c r="F101" s="62">
        <f>0.9*0.5*5</f>
        <v>2.25</v>
      </c>
      <c r="G101" s="61"/>
      <c r="H101" s="61"/>
    </row>
    <row r="102" spans="1:8" ht="40.5">
      <c r="A102" s="17"/>
      <c r="B102" s="48"/>
      <c r="C102" s="9" t="s">
        <v>199</v>
      </c>
      <c r="D102" s="9" t="s">
        <v>158</v>
      </c>
      <c r="E102" s="55">
        <v>1</v>
      </c>
      <c r="F102" s="55">
        <f>E102*F101</f>
        <v>2.25</v>
      </c>
      <c r="G102" s="56"/>
      <c r="H102" s="54"/>
    </row>
    <row r="103" spans="1:8" ht="38.25">
      <c r="A103" s="64">
        <v>18</v>
      </c>
      <c r="B103" s="63" t="s">
        <v>26</v>
      </c>
      <c r="C103" s="60" t="s">
        <v>200</v>
      </c>
      <c r="D103" s="60" t="s">
        <v>18</v>
      </c>
      <c r="E103" s="62"/>
      <c r="F103" s="62">
        <f>0.9*2.1*1+0.7*2.1*2</f>
        <v>4.83</v>
      </c>
      <c r="G103" s="61"/>
      <c r="H103" s="61"/>
    </row>
    <row r="104" spans="1:8" ht="15.75">
      <c r="A104" s="17"/>
      <c r="B104" s="48"/>
      <c r="C104" s="9" t="s">
        <v>201</v>
      </c>
      <c r="D104" s="9" t="s">
        <v>158</v>
      </c>
      <c r="E104" s="55">
        <v>1</v>
      </c>
      <c r="F104" s="55">
        <f>F103*E104</f>
        <v>4.83</v>
      </c>
      <c r="G104" s="10"/>
      <c r="H104" s="54"/>
    </row>
    <row r="105" spans="1:8" ht="63.75">
      <c r="A105" s="64">
        <v>19</v>
      </c>
      <c r="B105" s="63" t="s">
        <v>159</v>
      </c>
      <c r="C105" s="60" t="s">
        <v>160</v>
      </c>
      <c r="D105" s="60" t="s">
        <v>9</v>
      </c>
      <c r="E105" s="62"/>
      <c r="F105" s="62">
        <f>0.9*5*0.5/100</f>
        <v>0.0225</v>
      </c>
      <c r="G105" s="61"/>
      <c r="H105" s="61"/>
    </row>
    <row r="106" spans="1:8" ht="15.75">
      <c r="A106" s="17"/>
      <c r="B106" s="48"/>
      <c r="C106" s="9" t="s">
        <v>53</v>
      </c>
      <c r="D106" s="9" t="s">
        <v>10</v>
      </c>
      <c r="E106" s="55">
        <v>83</v>
      </c>
      <c r="F106" s="55">
        <f>E106*F105</f>
        <v>1.8675</v>
      </c>
      <c r="G106" s="10"/>
      <c r="H106" s="54"/>
    </row>
    <row r="107" spans="1:14" ht="15.75">
      <c r="A107" s="17"/>
      <c r="B107" s="48"/>
      <c r="C107" s="9" t="s">
        <v>55</v>
      </c>
      <c r="D107" s="9" t="s">
        <v>128</v>
      </c>
      <c r="E107" s="55">
        <v>0.41</v>
      </c>
      <c r="F107" s="55">
        <f>E107*F105</f>
        <v>0.009224999999999999</v>
      </c>
      <c r="G107" s="10"/>
      <c r="H107" s="54"/>
      <c r="K107" s="103"/>
      <c r="L107" s="103"/>
      <c r="M107" s="103"/>
      <c r="N107" s="103"/>
    </row>
    <row r="108" spans="1:14" ht="15.75">
      <c r="A108" s="17"/>
      <c r="B108" s="48"/>
      <c r="C108" s="9" t="s">
        <v>161</v>
      </c>
      <c r="D108" s="9" t="s">
        <v>15</v>
      </c>
      <c r="E108" s="55">
        <v>0.41</v>
      </c>
      <c r="F108" s="55">
        <f>E108*F105</f>
        <v>0.009224999999999999</v>
      </c>
      <c r="G108" s="10"/>
      <c r="H108" s="54"/>
      <c r="K108" s="103"/>
      <c r="L108" s="103"/>
      <c r="M108" s="103"/>
      <c r="N108" s="103"/>
    </row>
    <row r="109" spans="1:14" ht="15.75">
      <c r="A109" s="17"/>
      <c r="B109" s="48"/>
      <c r="C109" s="9" t="s">
        <v>19</v>
      </c>
      <c r="D109" s="9" t="s">
        <v>128</v>
      </c>
      <c r="E109" s="55">
        <v>7.8</v>
      </c>
      <c r="F109" s="55">
        <f>E109*F105</f>
        <v>0.1755</v>
      </c>
      <c r="G109" s="10"/>
      <c r="H109" s="54"/>
      <c r="K109" s="110"/>
      <c r="L109" s="110"/>
      <c r="M109" s="110"/>
      <c r="N109" s="110"/>
    </row>
    <row r="110" spans="1:14" s="103" customFormat="1" ht="27">
      <c r="A110" s="59" t="s">
        <v>310</v>
      </c>
      <c r="B110" s="102" t="s">
        <v>283</v>
      </c>
      <c r="C110" s="60" t="s">
        <v>284</v>
      </c>
      <c r="D110" s="60" t="s">
        <v>127</v>
      </c>
      <c r="E110" s="62"/>
      <c r="F110" s="90">
        <f>1.19/100</f>
        <v>0.011899999999999999</v>
      </c>
      <c r="G110" s="61"/>
      <c r="H110" s="61"/>
      <c r="K110" s="110"/>
      <c r="L110" s="110"/>
      <c r="M110" s="110"/>
      <c r="N110" s="110"/>
    </row>
    <row r="111" spans="1:14" s="103" customFormat="1" ht="13.5">
      <c r="A111" s="104"/>
      <c r="B111" s="105"/>
      <c r="C111" s="106" t="s">
        <v>53</v>
      </c>
      <c r="D111" s="106" t="s">
        <v>10</v>
      </c>
      <c r="E111" s="107">
        <v>187</v>
      </c>
      <c r="F111" s="107">
        <f>E111*F110</f>
        <v>2.2253</v>
      </c>
      <c r="G111" s="108"/>
      <c r="H111" s="109"/>
      <c r="K111" s="110"/>
      <c r="L111" s="110"/>
      <c r="M111" s="110"/>
      <c r="N111" s="110"/>
    </row>
    <row r="112" spans="1:8" s="110" customFormat="1" ht="13.5">
      <c r="A112" s="104"/>
      <c r="B112" s="105"/>
      <c r="C112" s="106" t="s">
        <v>55</v>
      </c>
      <c r="D112" s="106" t="s">
        <v>27</v>
      </c>
      <c r="E112" s="107">
        <v>77</v>
      </c>
      <c r="F112" s="107">
        <f>F110*E112</f>
        <v>0.9162999999999999</v>
      </c>
      <c r="G112" s="108"/>
      <c r="H112" s="109"/>
    </row>
    <row r="113" spans="1:14" s="110" customFormat="1" ht="15.75">
      <c r="A113" s="104"/>
      <c r="B113" s="105"/>
      <c r="C113" s="106" t="s">
        <v>129</v>
      </c>
      <c r="D113" s="106" t="s">
        <v>12</v>
      </c>
      <c r="E113" s="107">
        <v>101.5</v>
      </c>
      <c r="F113" s="107">
        <f>E113*F110</f>
        <v>1.2078499999999999</v>
      </c>
      <c r="G113" s="108"/>
      <c r="H113" s="109"/>
      <c r="K113" s="113"/>
      <c r="L113" s="113"/>
      <c r="M113" s="113"/>
      <c r="N113" s="113"/>
    </row>
    <row r="114" spans="1:14" s="110" customFormat="1" ht="13.5">
      <c r="A114" s="104"/>
      <c r="B114" s="105"/>
      <c r="C114" s="106" t="s">
        <v>285</v>
      </c>
      <c r="D114" s="106" t="s">
        <v>18</v>
      </c>
      <c r="E114" s="107">
        <v>7.54</v>
      </c>
      <c r="F114" s="107">
        <f>F110*E114</f>
        <v>0.089726</v>
      </c>
      <c r="G114" s="108"/>
      <c r="H114" s="109"/>
      <c r="K114" s="103"/>
      <c r="L114" s="103"/>
      <c r="M114" s="103"/>
      <c r="N114" s="103"/>
    </row>
    <row r="115" spans="1:14" s="110" customFormat="1" ht="13.5">
      <c r="A115" s="104"/>
      <c r="B115" s="105"/>
      <c r="C115" s="106" t="s">
        <v>286</v>
      </c>
      <c r="D115" s="106" t="s">
        <v>91</v>
      </c>
      <c r="E115" s="111" t="s">
        <v>287</v>
      </c>
      <c r="F115" s="108">
        <v>11.9</v>
      </c>
      <c r="G115" s="108"/>
      <c r="H115" s="109"/>
      <c r="K115" s="103"/>
      <c r="L115" s="103"/>
      <c r="M115" s="103"/>
      <c r="N115" s="103"/>
    </row>
    <row r="116" spans="1:14" s="113" customFormat="1" ht="15.75">
      <c r="A116" s="111"/>
      <c r="B116" s="111"/>
      <c r="C116" s="106" t="s">
        <v>288</v>
      </c>
      <c r="D116" s="111" t="s">
        <v>189</v>
      </c>
      <c r="E116" s="111" t="s">
        <v>287</v>
      </c>
      <c r="F116" s="111">
        <v>107.1</v>
      </c>
      <c r="G116" s="111"/>
      <c r="H116" s="112"/>
      <c r="J116" s="110"/>
      <c r="K116" s="1"/>
      <c r="L116" s="1"/>
      <c r="M116" s="1"/>
      <c r="N116" s="1"/>
    </row>
    <row r="117" spans="1:14" s="103" customFormat="1" ht="15.75">
      <c r="A117" s="104"/>
      <c r="B117" s="105"/>
      <c r="C117" s="106" t="s">
        <v>289</v>
      </c>
      <c r="D117" s="106" t="s">
        <v>12</v>
      </c>
      <c r="E117" s="107">
        <v>0.08</v>
      </c>
      <c r="F117" s="107">
        <f>F111*E117</f>
        <v>0.178024</v>
      </c>
      <c r="G117" s="111"/>
      <c r="H117" s="109"/>
      <c r="J117" s="110"/>
      <c r="K117" s="1"/>
      <c r="L117" s="1"/>
      <c r="M117" s="1"/>
      <c r="N117" s="1"/>
    </row>
    <row r="118" spans="1:14" s="103" customFormat="1" ht="15.75">
      <c r="A118" s="104"/>
      <c r="B118" s="105"/>
      <c r="C118" s="106" t="s">
        <v>19</v>
      </c>
      <c r="D118" s="106" t="s">
        <v>27</v>
      </c>
      <c r="E118" s="107">
        <v>7</v>
      </c>
      <c r="F118" s="107">
        <f>F111*E118</f>
        <v>15.577099999999998</v>
      </c>
      <c r="G118" s="108"/>
      <c r="H118" s="109"/>
      <c r="K118" s="1"/>
      <c r="L118" s="1"/>
      <c r="M118" s="1"/>
      <c r="N118" s="1"/>
    </row>
    <row r="119" spans="1:8" ht="40.5">
      <c r="A119" s="64">
        <v>21</v>
      </c>
      <c r="B119" s="63" t="s">
        <v>162</v>
      </c>
      <c r="C119" s="60" t="s">
        <v>292</v>
      </c>
      <c r="D119" s="60" t="s">
        <v>9</v>
      </c>
      <c r="E119" s="62"/>
      <c r="F119" s="62">
        <f>(4.7+3.4+1.9+1.9)/100</f>
        <v>0.11900000000000001</v>
      </c>
      <c r="G119" s="61"/>
      <c r="H119" s="61"/>
    </row>
    <row r="120" spans="1:8" ht="15.75">
      <c r="A120" s="17"/>
      <c r="B120" s="48"/>
      <c r="C120" s="9" t="s">
        <v>52</v>
      </c>
      <c r="D120" s="9" t="s">
        <v>10</v>
      </c>
      <c r="E120" s="107">
        <v>19.48</v>
      </c>
      <c r="F120" s="55">
        <f>F119*E120</f>
        <v>2.3181200000000004</v>
      </c>
      <c r="G120" s="10"/>
      <c r="H120" s="54"/>
    </row>
    <row r="121" spans="1:8" ht="15.75">
      <c r="A121" s="17"/>
      <c r="B121" s="48"/>
      <c r="C121" s="9" t="s">
        <v>54</v>
      </c>
      <c r="D121" s="9" t="s">
        <v>128</v>
      </c>
      <c r="E121" s="107">
        <v>1.41</v>
      </c>
      <c r="F121" s="55">
        <f>F119*E121</f>
        <v>0.16779</v>
      </c>
      <c r="G121" s="10"/>
      <c r="H121" s="54"/>
    </row>
    <row r="122" spans="1:8" ht="15.75">
      <c r="A122" s="17"/>
      <c r="B122" s="48"/>
      <c r="C122" s="9" t="s">
        <v>163</v>
      </c>
      <c r="D122" s="9" t="s">
        <v>12</v>
      </c>
      <c r="E122" s="107">
        <v>3.06</v>
      </c>
      <c r="F122" s="55">
        <f>F119*E122</f>
        <v>0.36414</v>
      </c>
      <c r="G122" s="10"/>
      <c r="H122" s="54"/>
    </row>
    <row r="123" spans="1:8" ht="15.75">
      <c r="A123" s="17"/>
      <c r="B123" s="48"/>
      <c r="C123" s="9" t="s">
        <v>19</v>
      </c>
      <c r="D123" s="9" t="s">
        <v>128</v>
      </c>
      <c r="E123" s="107">
        <v>6.36</v>
      </c>
      <c r="F123" s="55">
        <f>F119*E123</f>
        <v>0.7568400000000001</v>
      </c>
      <c r="G123" s="10"/>
      <c r="H123" s="54"/>
    </row>
    <row r="124" spans="1:8" ht="38.25">
      <c r="A124" s="64">
        <v>22</v>
      </c>
      <c r="B124" s="63" t="s">
        <v>150</v>
      </c>
      <c r="C124" s="60" t="s">
        <v>291</v>
      </c>
      <c r="D124" s="60" t="s">
        <v>9</v>
      </c>
      <c r="E124" s="62"/>
      <c r="F124" s="62">
        <f>F119</f>
        <v>0.11900000000000001</v>
      </c>
      <c r="G124" s="61"/>
      <c r="H124" s="61"/>
    </row>
    <row r="125" spans="1:8" ht="15.75">
      <c r="A125" s="17"/>
      <c r="B125" s="48"/>
      <c r="C125" s="9" t="s">
        <v>52</v>
      </c>
      <c r="D125" s="9" t="s">
        <v>10</v>
      </c>
      <c r="E125" s="55">
        <v>108</v>
      </c>
      <c r="F125" s="55">
        <f>F124*E125</f>
        <v>12.852</v>
      </c>
      <c r="G125" s="10"/>
      <c r="H125" s="54"/>
    </row>
    <row r="126" spans="1:8" ht="15.75">
      <c r="A126" s="17"/>
      <c r="B126" s="48"/>
      <c r="C126" s="9" t="s">
        <v>55</v>
      </c>
      <c r="D126" s="9" t="s">
        <v>128</v>
      </c>
      <c r="E126" s="55">
        <v>4.52</v>
      </c>
      <c r="F126" s="55">
        <f>F124*E126</f>
        <v>0.53788</v>
      </c>
      <c r="G126" s="10"/>
      <c r="H126" s="54"/>
    </row>
    <row r="127" spans="1:8" ht="15.75">
      <c r="A127" s="17"/>
      <c r="B127" s="48"/>
      <c r="C127" s="9" t="s">
        <v>151</v>
      </c>
      <c r="D127" s="9" t="s">
        <v>18</v>
      </c>
      <c r="E127" s="55">
        <v>102</v>
      </c>
      <c r="F127" s="55">
        <f>E127*F124</f>
        <v>12.138000000000002</v>
      </c>
      <c r="G127" s="10"/>
      <c r="H127" s="54"/>
    </row>
    <row r="128" spans="1:8" ht="15.75">
      <c r="A128" s="17"/>
      <c r="B128" s="48"/>
      <c r="C128" s="9" t="s">
        <v>152</v>
      </c>
      <c r="D128" s="9" t="s">
        <v>12</v>
      </c>
      <c r="E128" s="55">
        <v>2.23</v>
      </c>
      <c r="F128" s="55">
        <f>F124*E128</f>
        <v>0.26537</v>
      </c>
      <c r="G128" s="10"/>
      <c r="H128" s="54"/>
    </row>
    <row r="129" spans="1:8" ht="15.75">
      <c r="A129" s="17"/>
      <c r="B129" s="48"/>
      <c r="C129" s="9" t="s">
        <v>19</v>
      </c>
      <c r="D129" s="9" t="s">
        <v>128</v>
      </c>
      <c r="E129" s="55">
        <v>4.66</v>
      </c>
      <c r="F129" s="55">
        <f>F124*E129</f>
        <v>0.55454</v>
      </c>
      <c r="G129" s="10"/>
      <c r="H129" s="54"/>
    </row>
    <row r="130" spans="1:8" ht="51">
      <c r="A130" s="64">
        <v>23</v>
      </c>
      <c r="B130" s="63" t="s">
        <v>144</v>
      </c>
      <c r="C130" s="60" t="s">
        <v>176</v>
      </c>
      <c r="D130" s="60" t="s">
        <v>9</v>
      </c>
      <c r="E130" s="62"/>
      <c r="F130" s="62">
        <f>F136</f>
        <v>0.924</v>
      </c>
      <c r="G130" s="61"/>
      <c r="H130" s="61"/>
    </row>
    <row r="131" spans="1:8" ht="15.75">
      <c r="A131" s="17"/>
      <c r="B131" s="48"/>
      <c r="C131" s="9" t="s">
        <v>145</v>
      </c>
      <c r="D131" s="9" t="s">
        <v>10</v>
      </c>
      <c r="E131" s="55">
        <v>103.5</v>
      </c>
      <c r="F131" s="55">
        <f>F130*E131</f>
        <v>95.634</v>
      </c>
      <c r="G131" s="10"/>
      <c r="H131" s="54"/>
    </row>
    <row r="132" spans="1:8" ht="15.75">
      <c r="A132" s="17"/>
      <c r="B132" s="48"/>
      <c r="C132" s="9" t="s">
        <v>146</v>
      </c>
      <c r="D132" s="9" t="s">
        <v>28</v>
      </c>
      <c r="E132" s="55">
        <v>4.1</v>
      </c>
      <c r="F132" s="55">
        <f>F130*E132</f>
        <v>3.7883999999999998</v>
      </c>
      <c r="G132" s="10"/>
      <c r="H132" s="54"/>
    </row>
    <row r="133" spans="1:8" ht="15.75">
      <c r="A133" s="17"/>
      <c r="B133" s="48"/>
      <c r="C133" s="9" t="s">
        <v>147</v>
      </c>
      <c r="D133" s="9" t="s">
        <v>128</v>
      </c>
      <c r="E133" s="55">
        <v>2.7</v>
      </c>
      <c r="F133" s="55">
        <f>F130*E133</f>
        <v>2.4948</v>
      </c>
      <c r="G133" s="10"/>
      <c r="H133" s="54"/>
    </row>
    <row r="134" spans="1:8" ht="15.75">
      <c r="A134" s="17"/>
      <c r="B134" s="48"/>
      <c r="C134" s="9" t="s">
        <v>148</v>
      </c>
      <c r="D134" s="9" t="s">
        <v>12</v>
      </c>
      <c r="E134" s="55">
        <v>2.41</v>
      </c>
      <c r="F134" s="55">
        <f>F130*E134</f>
        <v>2.22684</v>
      </c>
      <c r="G134" s="10"/>
      <c r="H134" s="54"/>
    </row>
    <row r="135" spans="1:8" ht="15.75">
      <c r="A135" s="17"/>
      <c r="B135" s="48"/>
      <c r="C135" s="9" t="s">
        <v>19</v>
      </c>
      <c r="D135" s="9" t="s">
        <v>128</v>
      </c>
      <c r="E135" s="55">
        <v>0.2</v>
      </c>
      <c r="F135" s="55">
        <f>F130*E135</f>
        <v>0.18480000000000002</v>
      </c>
      <c r="G135" s="10"/>
      <c r="H135" s="54"/>
    </row>
    <row r="136" spans="1:8" ht="38.25">
      <c r="A136" s="64">
        <v>24</v>
      </c>
      <c r="B136" s="63" t="s">
        <v>164</v>
      </c>
      <c r="C136" s="60" t="s">
        <v>202</v>
      </c>
      <c r="D136" s="60" t="s">
        <v>9</v>
      </c>
      <c r="E136" s="62"/>
      <c r="F136" s="62">
        <f>((2.8*4+1.3*2+3.1*2+5.4*2)*3)/100</f>
        <v>0.924</v>
      </c>
      <c r="G136" s="61"/>
      <c r="H136" s="61"/>
    </row>
    <row r="137" spans="1:8" ht="15.75">
      <c r="A137" s="17"/>
      <c r="B137" s="48"/>
      <c r="C137" s="9" t="s">
        <v>52</v>
      </c>
      <c r="D137" s="9" t="s">
        <v>10</v>
      </c>
      <c r="E137" s="55">
        <v>219</v>
      </c>
      <c r="F137" s="55">
        <f>F136*E137</f>
        <v>202.35600000000002</v>
      </c>
      <c r="G137" s="10"/>
      <c r="H137" s="54"/>
    </row>
    <row r="138" spans="1:8" ht="15.75">
      <c r="A138" s="17"/>
      <c r="B138" s="48"/>
      <c r="C138" s="9" t="s">
        <v>55</v>
      </c>
      <c r="D138" s="9" t="s">
        <v>73</v>
      </c>
      <c r="E138" s="55">
        <v>2</v>
      </c>
      <c r="F138" s="55">
        <f>F136*E138</f>
        <v>1.848</v>
      </c>
      <c r="G138" s="10"/>
      <c r="H138" s="54"/>
    </row>
    <row r="139" spans="1:8" ht="15.75">
      <c r="A139" s="17"/>
      <c r="B139" s="48"/>
      <c r="C139" s="9" t="s">
        <v>152</v>
      </c>
      <c r="D139" s="9" t="s">
        <v>12</v>
      </c>
      <c r="E139" s="55">
        <v>1.5</v>
      </c>
      <c r="F139" s="55">
        <f>F136*E139</f>
        <v>1.3860000000000001</v>
      </c>
      <c r="G139" s="10"/>
      <c r="H139" s="54"/>
    </row>
    <row r="140" spans="1:8" ht="15.75">
      <c r="A140" s="17"/>
      <c r="B140" s="48" t="s">
        <v>89</v>
      </c>
      <c r="C140" s="9" t="s">
        <v>165</v>
      </c>
      <c r="D140" s="9" t="s">
        <v>18</v>
      </c>
      <c r="E140" s="55">
        <v>103</v>
      </c>
      <c r="F140" s="55">
        <f>F136*E140</f>
        <v>95.17200000000001</v>
      </c>
      <c r="G140" s="10"/>
      <c r="H140" s="54"/>
    </row>
    <row r="141" spans="1:8" ht="15.75">
      <c r="A141" s="17"/>
      <c r="B141" s="48"/>
      <c r="C141" s="9" t="s">
        <v>19</v>
      </c>
      <c r="D141" s="9" t="s">
        <v>73</v>
      </c>
      <c r="E141" s="55">
        <v>0.7</v>
      </c>
      <c r="F141" s="55">
        <f>F136*E141</f>
        <v>0.6468</v>
      </c>
      <c r="G141" s="10"/>
      <c r="H141" s="54"/>
    </row>
    <row r="142" spans="1:8" ht="51">
      <c r="A142" s="64">
        <v>25</v>
      </c>
      <c r="B142" s="63" t="s">
        <v>166</v>
      </c>
      <c r="C142" s="60" t="s">
        <v>290</v>
      </c>
      <c r="D142" s="60" t="s">
        <v>9</v>
      </c>
      <c r="E142" s="62"/>
      <c r="F142" s="62">
        <f>F124</f>
        <v>0.11900000000000001</v>
      </c>
      <c r="G142" s="61"/>
      <c r="H142" s="61"/>
    </row>
    <row r="143" spans="1:8" ht="15.75">
      <c r="A143" s="17"/>
      <c r="B143" s="48" t="s">
        <v>167</v>
      </c>
      <c r="C143" s="9" t="s">
        <v>125</v>
      </c>
      <c r="D143" s="9" t="s">
        <v>10</v>
      </c>
      <c r="E143" s="55">
        <v>184.75</v>
      </c>
      <c r="F143" s="55">
        <f>F142*E143</f>
        <v>21.98525</v>
      </c>
      <c r="G143" s="10"/>
      <c r="H143" s="54"/>
    </row>
    <row r="144" spans="1:8" ht="15.75">
      <c r="A144" s="17"/>
      <c r="B144" s="48"/>
      <c r="C144" s="9" t="s">
        <v>168</v>
      </c>
      <c r="D144" s="9" t="s">
        <v>128</v>
      </c>
      <c r="E144" s="55">
        <v>1.74</v>
      </c>
      <c r="F144" s="55">
        <f>F142*E144</f>
        <v>0.20706000000000002</v>
      </c>
      <c r="G144" s="10"/>
      <c r="H144" s="54"/>
    </row>
    <row r="145" spans="1:8" ht="15.75">
      <c r="A145" s="17"/>
      <c r="B145" s="48"/>
      <c r="C145" s="9" t="s">
        <v>169</v>
      </c>
      <c r="D145" s="9" t="s">
        <v>12</v>
      </c>
      <c r="E145" s="55">
        <v>1.05</v>
      </c>
      <c r="F145" s="55">
        <f>F142*E145</f>
        <v>0.12495000000000002</v>
      </c>
      <c r="G145" s="10"/>
      <c r="H145" s="54"/>
    </row>
    <row r="146" spans="1:8" ht="15.75">
      <c r="A146" s="17"/>
      <c r="B146" s="48"/>
      <c r="C146" s="9" t="s">
        <v>170</v>
      </c>
      <c r="D146" s="9" t="s">
        <v>17</v>
      </c>
      <c r="E146" s="55">
        <v>52.1</v>
      </c>
      <c r="F146" s="55">
        <f>F142*E146</f>
        <v>6.1999</v>
      </c>
      <c r="G146" s="10"/>
      <c r="H146" s="54"/>
    </row>
    <row r="147" spans="1:8" ht="15.75">
      <c r="A147" s="17"/>
      <c r="B147" s="48"/>
      <c r="C147" s="9" t="s">
        <v>171</v>
      </c>
      <c r="D147" s="9" t="s">
        <v>17</v>
      </c>
      <c r="E147" s="55">
        <v>52</v>
      </c>
      <c r="F147" s="55">
        <f>F142*E147</f>
        <v>6.188000000000001</v>
      </c>
      <c r="G147" s="10"/>
      <c r="H147" s="54"/>
    </row>
    <row r="148" spans="1:8" ht="27">
      <c r="A148" s="17"/>
      <c r="B148" s="48" t="s">
        <v>89</v>
      </c>
      <c r="C148" s="9" t="s">
        <v>172</v>
      </c>
      <c r="D148" s="9" t="s">
        <v>18</v>
      </c>
      <c r="E148" s="55">
        <v>103</v>
      </c>
      <c r="F148" s="55">
        <f>F142*E148</f>
        <v>12.257000000000001</v>
      </c>
      <c r="G148" s="10"/>
      <c r="H148" s="54"/>
    </row>
    <row r="149" spans="1:8" ht="15.75">
      <c r="A149" s="17"/>
      <c r="B149" s="48" t="s">
        <v>89</v>
      </c>
      <c r="C149" s="9" t="s">
        <v>173</v>
      </c>
      <c r="D149" s="9" t="s">
        <v>25</v>
      </c>
      <c r="E149" s="55">
        <v>107</v>
      </c>
      <c r="F149" s="55">
        <f>F142*E149</f>
        <v>12.733</v>
      </c>
      <c r="G149" s="10"/>
      <c r="H149" s="54"/>
    </row>
    <row r="150" spans="1:8" ht="15.75">
      <c r="A150" s="17"/>
      <c r="B150" s="48"/>
      <c r="C150" s="9" t="s">
        <v>174</v>
      </c>
      <c r="D150" s="9" t="s">
        <v>91</v>
      </c>
      <c r="E150" s="55">
        <v>2.58</v>
      </c>
      <c r="F150" s="55">
        <f>F142*E150</f>
        <v>0.30702</v>
      </c>
      <c r="G150" s="10"/>
      <c r="H150" s="54"/>
    </row>
    <row r="151" spans="1:8" ht="15.75">
      <c r="A151" s="17"/>
      <c r="B151" s="48"/>
      <c r="C151" s="9" t="s">
        <v>175</v>
      </c>
      <c r="D151" s="9" t="s">
        <v>128</v>
      </c>
      <c r="E151" s="55">
        <v>2.43</v>
      </c>
      <c r="F151" s="55">
        <f>F142*E151</f>
        <v>0.28917000000000004</v>
      </c>
      <c r="G151" s="10"/>
      <c r="H151" s="54"/>
    </row>
    <row r="152" spans="1:8" ht="54">
      <c r="A152" s="64">
        <v>26</v>
      </c>
      <c r="B152" s="63" t="s">
        <v>92</v>
      </c>
      <c r="C152" s="60" t="s">
        <v>177</v>
      </c>
      <c r="D152" s="60" t="s">
        <v>9</v>
      </c>
      <c r="E152" s="62"/>
      <c r="F152" s="62">
        <f>(10.7)*3.4/100</f>
        <v>0.36379999999999996</v>
      </c>
      <c r="G152" s="61"/>
      <c r="H152" s="61"/>
    </row>
    <row r="153" spans="1:8" ht="15.75">
      <c r="A153" s="17"/>
      <c r="B153" s="48"/>
      <c r="C153" s="9" t="s">
        <v>52</v>
      </c>
      <c r="D153" s="9" t="s">
        <v>10</v>
      </c>
      <c r="E153" s="55">
        <v>93</v>
      </c>
      <c r="F153" s="66">
        <f>F152*E153</f>
        <v>33.8334</v>
      </c>
      <c r="G153" s="10"/>
      <c r="H153" s="54"/>
    </row>
    <row r="154" spans="1:8" ht="15.75">
      <c r="A154" s="17"/>
      <c r="B154" s="48"/>
      <c r="C154" s="9" t="s">
        <v>57</v>
      </c>
      <c r="D154" s="9" t="s">
        <v>28</v>
      </c>
      <c r="E154" s="55">
        <v>2.4</v>
      </c>
      <c r="F154" s="66">
        <f>F152*E154</f>
        <v>0.8731199999999999</v>
      </c>
      <c r="G154" s="10"/>
      <c r="H154" s="54"/>
    </row>
    <row r="155" spans="1:8" ht="15.75">
      <c r="A155" s="17"/>
      <c r="B155" s="48" t="s">
        <v>89</v>
      </c>
      <c r="C155" s="9" t="s">
        <v>178</v>
      </c>
      <c r="D155" s="9" t="s">
        <v>114</v>
      </c>
      <c r="E155" s="55">
        <v>160</v>
      </c>
      <c r="F155" s="66">
        <f>F152*E155</f>
        <v>58.20799999999999</v>
      </c>
      <c r="G155" s="10"/>
      <c r="H155" s="54"/>
    </row>
    <row r="156" spans="1:8" ht="15.75">
      <c r="A156" s="17"/>
      <c r="B156" s="48"/>
      <c r="C156" s="9" t="s">
        <v>147</v>
      </c>
      <c r="D156" s="9" t="s">
        <v>128</v>
      </c>
      <c r="E156" s="55">
        <v>2.6</v>
      </c>
      <c r="F156" s="66">
        <f>F152*E156</f>
        <v>0.9458799999999999</v>
      </c>
      <c r="G156" s="10"/>
      <c r="H156" s="54"/>
    </row>
    <row r="157" spans="1:8" ht="15.75">
      <c r="A157" s="17"/>
      <c r="B157" s="48" t="s">
        <v>89</v>
      </c>
      <c r="C157" s="9" t="s">
        <v>179</v>
      </c>
      <c r="D157" s="9" t="s">
        <v>153</v>
      </c>
      <c r="E157" s="55">
        <v>0.48</v>
      </c>
      <c r="F157" s="66">
        <f>F152*E157</f>
        <v>0.17462399999999997</v>
      </c>
      <c r="G157" s="10"/>
      <c r="H157" s="54"/>
    </row>
    <row r="158" spans="1:8" ht="15.75">
      <c r="A158" s="17"/>
      <c r="B158" s="48" t="s">
        <v>89</v>
      </c>
      <c r="C158" s="9" t="s">
        <v>180</v>
      </c>
      <c r="D158" s="9" t="s">
        <v>114</v>
      </c>
      <c r="E158" s="55">
        <v>15</v>
      </c>
      <c r="F158" s="66">
        <f>F152*E158</f>
        <v>5.456999999999999</v>
      </c>
      <c r="G158" s="10"/>
      <c r="H158" s="54"/>
    </row>
    <row r="159" spans="1:8" ht="15.75">
      <c r="A159" s="17"/>
      <c r="B159" s="48"/>
      <c r="C159" s="9" t="s">
        <v>45</v>
      </c>
      <c r="D159" s="9" t="s">
        <v>12</v>
      </c>
      <c r="E159" s="55">
        <v>2.68</v>
      </c>
      <c r="F159" s="55">
        <f>F152*E159</f>
        <v>0.974984</v>
      </c>
      <c r="G159" s="10"/>
      <c r="H159" s="54"/>
    </row>
    <row r="160" spans="1:8" ht="15.75">
      <c r="A160" s="17"/>
      <c r="B160" s="48"/>
      <c r="C160" s="9" t="s">
        <v>19</v>
      </c>
      <c r="D160" s="9" t="s">
        <v>128</v>
      </c>
      <c r="E160" s="55">
        <v>0.1</v>
      </c>
      <c r="F160" s="55">
        <f>F152*E160</f>
        <v>0.036379999999999996</v>
      </c>
      <c r="G160" s="10"/>
      <c r="H160" s="54"/>
    </row>
    <row r="161" spans="1:8" ht="51">
      <c r="A161" s="64">
        <v>27</v>
      </c>
      <c r="B161" s="63" t="s">
        <v>181</v>
      </c>
      <c r="C161" s="60" t="s">
        <v>72</v>
      </c>
      <c r="D161" s="60" t="s">
        <v>9</v>
      </c>
      <c r="E161" s="62"/>
      <c r="F161" s="62">
        <f>F152</f>
        <v>0.36379999999999996</v>
      </c>
      <c r="G161" s="61"/>
      <c r="H161" s="61"/>
    </row>
    <row r="162" spans="1:8" ht="15.75">
      <c r="A162" s="17"/>
      <c r="B162" s="48"/>
      <c r="C162" s="9" t="s">
        <v>182</v>
      </c>
      <c r="D162" s="9" t="s">
        <v>10</v>
      </c>
      <c r="E162" s="55">
        <v>77.3</v>
      </c>
      <c r="F162" s="66">
        <f>F161*E162</f>
        <v>28.121739999999996</v>
      </c>
      <c r="G162" s="10"/>
      <c r="H162" s="54"/>
    </row>
    <row r="163" spans="1:8" ht="15.75">
      <c r="A163" s="17"/>
      <c r="B163" s="48"/>
      <c r="C163" s="9" t="s">
        <v>183</v>
      </c>
      <c r="D163" s="9" t="s">
        <v>128</v>
      </c>
      <c r="E163" s="55">
        <v>1.02</v>
      </c>
      <c r="F163" s="66">
        <f>F161*E163</f>
        <v>0.37107599999999996</v>
      </c>
      <c r="G163" s="10"/>
      <c r="H163" s="54"/>
    </row>
    <row r="164" spans="1:8" ht="15.75">
      <c r="A164" s="17"/>
      <c r="B164" s="48"/>
      <c r="C164" s="9" t="s">
        <v>184</v>
      </c>
      <c r="D164" s="9" t="s">
        <v>17</v>
      </c>
      <c r="E164" s="55">
        <v>63</v>
      </c>
      <c r="F164" s="66">
        <f>F161*E164</f>
        <v>22.919399999999996</v>
      </c>
      <c r="G164" s="10"/>
      <c r="H164" s="54"/>
    </row>
    <row r="165" spans="1:8" ht="15.75">
      <c r="A165" s="17"/>
      <c r="B165" s="48"/>
      <c r="C165" s="9" t="s">
        <v>185</v>
      </c>
      <c r="D165" s="9" t="s">
        <v>128</v>
      </c>
      <c r="E165" s="55">
        <v>2.02</v>
      </c>
      <c r="F165" s="66">
        <f>F161*E165</f>
        <v>0.734876</v>
      </c>
      <c r="G165" s="10"/>
      <c r="H165" s="54"/>
    </row>
    <row r="166" spans="1:8" ht="40.5">
      <c r="A166" s="64">
        <v>28</v>
      </c>
      <c r="B166" s="63" t="s">
        <v>77</v>
      </c>
      <c r="C166" s="60" t="s">
        <v>186</v>
      </c>
      <c r="D166" s="60" t="s">
        <v>78</v>
      </c>
      <c r="E166" s="62"/>
      <c r="F166" s="62">
        <f>F161</f>
        <v>0.36379999999999996</v>
      </c>
      <c r="G166" s="61"/>
      <c r="H166" s="61"/>
    </row>
    <row r="167" spans="1:8" ht="15.75">
      <c r="A167" s="11"/>
      <c r="B167" s="48"/>
      <c r="C167" s="9" t="s">
        <v>76</v>
      </c>
      <c r="D167" s="9" t="s">
        <v>79</v>
      </c>
      <c r="E167" s="55">
        <v>45.9</v>
      </c>
      <c r="F167" s="66">
        <f>F166*E167</f>
        <v>16.69842</v>
      </c>
      <c r="G167" s="10"/>
      <c r="H167" s="54"/>
    </row>
    <row r="168" spans="1:8" ht="15.75">
      <c r="A168" s="11"/>
      <c r="B168" s="48"/>
      <c r="C168" s="9" t="s">
        <v>80</v>
      </c>
      <c r="D168" s="9" t="s">
        <v>73</v>
      </c>
      <c r="E168" s="55">
        <v>0.23</v>
      </c>
      <c r="F168" s="66">
        <f>F166*E168</f>
        <v>0.083674</v>
      </c>
      <c r="G168" s="10"/>
      <c r="H168" s="54"/>
    </row>
    <row r="169" spans="1:8" ht="15.75">
      <c r="A169" s="11"/>
      <c r="B169" s="48"/>
      <c r="C169" s="9" t="s">
        <v>81</v>
      </c>
      <c r="D169" s="9" t="s">
        <v>74</v>
      </c>
      <c r="E169" s="55">
        <v>0.35</v>
      </c>
      <c r="F169" s="66">
        <f>F166*E169</f>
        <v>0.12732999999999997</v>
      </c>
      <c r="G169" s="10"/>
      <c r="H169" s="54"/>
    </row>
    <row r="170" spans="1:8" ht="15.75">
      <c r="A170" s="11"/>
      <c r="B170" s="48"/>
      <c r="C170" s="9" t="s">
        <v>82</v>
      </c>
      <c r="D170" s="9" t="s">
        <v>83</v>
      </c>
      <c r="E170" s="55">
        <v>0.009</v>
      </c>
      <c r="F170" s="66">
        <f>F166*E170</f>
        <v>0.0032741999999999992</v>
      </c>
      <c r="G170" s="10"/>
      <c r="H170" s="54"/>
    </row>
    <row r="171" spans="1:8" ht="15.75">
      <c r="A171" s="11"/>
      <c r="B171" s="48"/>
      <c r="C171" s="9" t="s">
        <v>84</v>
      </c>
      <c r="D171" s="9" t="s">
        <v>85</v>
      </c>
      <c r="E171" s="55">
        <v>3.4</v>
      </c>
      <c r="F171" s="55">
        <f>F166*E171</f>
        <v>1.2369199999999998</v>
      </c>
      <c r="G171" s="10"/>
      <c r="H171" s="54"/>
    </row>
    <row r="172" spans="1:8" ht="38.25">
      <c r="A172" s="64">
        <v>29</v>
      </c>
      <c r="B172" s="63" t="s">
        <v>86</v>
      </c>
      <c r="C172" s="60" t="s">
        <v>88</v>
      </c>
      <c r="D172" s="60" t="s">
        <v>74</v>
      </c>
      <c r="E172" s="62"/>
      <c r="F172" s="62">
        <v>20</v>
      </c>
      <c r="G172" s="61"/>
      <c r="H172" s="61"/>
    </row>
    <row r="173" spans="1:8" ht="15.75">
      <c r="A173" s="11"/>
      <c r="B173" s="48" t="s">
        <v>116</v>
      </c>
      <c r="C173" s="9" t="s">
        <v>87</v>
      </c>
      <c r="D173" s="9" t="s">
        <v>74</v>
      </c>
      <c r="E173" s="55">
        <v>1</v>
      </c>
      <c r="F173" s="66">
        <f>F172*E173</f>
        <v>20</v>
      </c>
      <c r="G173" s="10"/>
      <c r="H173" s="10"/>
    </row>
    <row r="174" spans="1:8" ht="15.75">
      <c r="A174" s="46"/>
      <c r="B174" s="48"/>
      <c r="C174" s="7" t="s">
        <v>29</v>
      </c>
      <c r="D174" s="7" t="s">
        <v>27</v>
      </c>
      <c r="E174" s="10"/>
      <c r="F174" s="10"/>
      <c r="G174" s="10"/>
      <c r="H174" s="10"/>
    </row>
    <row r="175" spans="1:8" ht="15.75">
      <c r="A175" s="53"/>
      <c r="B175" s="52"/>
      <c r="C175" s="9" t="s">
        <v>312</v>
      </c>
      <c r="D175" s="9" t="s">
        <v>27</v>
      </c>
      <c r="E175" s="10"/>
      <c r="F175" s="10"/>
      <c r="G175" s="10"/>
      <c r="H175" s="10"/>
    </row>
    <row r="176" spans="1:8" ht="15.75">
      <c r="A176" s="53"/>
      <c r="B176" s="52"/>
      <c r="C176" s="9" t="s">
        <v>29</v>
      </c>
      <c r="D176" s="9" t="s">
        <v>27</v>
      </c>
      <c r="E176" s="10"/>
      <c r="F176" s="10"/>
      <c r="G176" s="10"/>
      <c r="H176" s="10"/>
    </row>
    <row r="177" spans="1:8" ht="15.75">
      <c r="A177" s="53"/>
      <c r="B177" s="52"/>
      <c r="C177" s="9" t="s">
        <v>313</v>
      </c>
      <c r="D177" s="9" t="s">
        <v>27</v>
      </c>
      <c r="E177" s="10"/>
      <c r="F177" s="10"/>
      <c r="G177" s="10"/>
      <c r="H177" s="10"/>
    </row>
    <row r="178" spans="1:8" ht="15.75">
      <c r="A178" s="53"/>
      <c r="B178" s="52"/>
      <c r="C178" s="7" t="s">
        <v>30</v>
      </c>
      <c r="D178" s="7" t="s">
        <v>27</v>
      </c>
      <c r="E178" s="10"/>
      <c r="F178" s="10"/>
      <c r="G178" s="10"/>
      <c r="H178" s="8"/>
    </row>
    <row r="179" spans="1:8" ht="15.75">
      <c r="A179" s="45"/>
      <c r="C179" s="18"/>
      <c r="D179" s="12"/>
      <c r="E179" s="12"/>
      <c r="F179" s="12"/>
      <c r="G179" s="69" t="s">
        <v>31</v>
      </c>
      <c r="H179" s="19"/>
    </row>
    <row r="180" spans="1:8" ht="15.75">
      <c r="A180" s="45"/>
      <c r="C180" s="12"/>
      <c r="D180" s="12"/>
      <c r="E180" s="12"/>
      <c r="F180" s="12"/>
      <c r="G180" s="69"/>
      <c r="H180" s="19"/>
    </row>
    <row r="181" spans="1:8" ht="15.75">
      <c r="A181" s="45"/>
      <c r="C181" s="12"/>
      <c r="D181" s="12"/>
      <c r="E181" s="12"/>
      <c r="F181" s="132"/>
      <c r="G181" s="132"/>
      <c r="H181" s="19"/>
    </row>
    <row r="182" spans="1:8" ht="21">
      <c r="A182" s="121"/>
      <c r="B182" s="121"/>
      <c r="C182" s="121"/>
      <c r="D182" s="121"/>
      <c r="E182" s="121"/>
      <c r="F182" s="121"/>
      <c r="G182" s="121"/>
      <c r="H182" s="121"/>
    </row>
    <row r="183" spans="1:7" ht="15.75">
      <c r="A183" s="67"/>
      <c r="B183" s="67"/>
      <c r="C183" s="67"/>
      <c r="D183" s="67"/>
      <c r="E183" s="67"/>
      <c r="F183" s="67"/>
      <c r="G183" s="70"/>
    </row>
    <row r="184" spans="1:7" ht="15.75">
      <c r="A184" s="67"/>
      <c r="B184" s="67"/>
      <c r="C184" s="67"/>
      <c r="D184" s="67"/>
      <c r="E184" s="67"/>
      <c r="F184" s="67"/>
      <c r="G184" s="70"/>
    </row>
  </sheetData>
  <sheetProtection/>
  <autoFilter ref="G1:G181"/>
  <mergeCells count="11">
    <mergeCell ref="A1:H1"/>
    <mergeCell ref="A2:H2"/>
    <mergeCell ref="A3:H3"/>
    <mergeCell ref="G4:H4"/>
    <mergeCell ref="A182:H182"/>
    <mergeCell ref="F181:G181"/>
    <mergeCell ref="B4:B5"/>
    <mergeCell ref="C4:C5"/>
    <mergeCell ref="D4:D5"/>
    <mergeCell ref="E4:F4"/>
    <mergeCell ref="A4:A5"/>
  </mergeCells>
  <printOptions horizontalCentered="1"/>
  <pageMargins left="0.31" right="0.1968503937007874" top="0.4330708661417323" bottom="0.3937007874015748" header="0.31496062992125984" footer="0.1968503937007874"/>
  <pageSetup horizontalDpi="600" verticalDpi="600" orientation="portrait" paperSize="9" r:id="rId1"/>
  <headerFooter scaleWithDoc="0"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72"/>
  <sheetViews>
    <sheetView zoomScalePageLayoutView="0" workbookViewId="0" topLeftCell="A1">
      <selection activeCell="G38" sqref="G38"/>
    </sheetView>
  </sheetViews>
  <sheetFormatPr defaultColWidth="8.8515625" defaultRowHeight="12.75"/>
  <cols>
    <col min="1" max="1" width="4.28125" style="32" customWidth="1"/>
    <col min="2" max="2" width="12.28125" style="26" customWidth="1"/>
    <col min="3" max="3" width="40.28125" style="27" customWidth="1"/>
    <col min="4" max="4" width="6.7109375" style="28" customWidth="1"/>
    <col min="5" max="5" width="7.8515625" style="92" customWidth="1"/>
    <col min="6" max="6" width="8.57421875" style="93" bestFit="1" customWidth="1"/>
    <col min="7" max="7" width="7.8515625" style="94" customWidth="1"/>
    <col min="8" max="8" width="9.140625" style="95" customWidth="1"/>
    <col min="9" max="16384" width="8.8515625" style="84" customWidth="1"/>
  </cols>
  <sheetData>
    <row r="1" spans="1:8" s="14" customFormat="1" ht="24" customHeight="1">
      <c r="A1" s="142" t="s">
        <v>110</v>
      </c>
      <c r="B1" s="142"/>
      <c r="C1" s="142"/>
      <c r="D1" s="142"/>
      <c r="E1" s="142"/>
      <c r="F1" s="142"/>
      <c r="G1" s="142"/>
      <c r="H1" s="142"/>
    </row>
    <row r="2" spans="1:8" s="14" customFormat="1" ht="21" customHeight="1">
      <c r="A2" s="142" t="str">
        <f>'1-1'!A2:H2</f>
        <v>ლანჩხუთის მუნიციპალიტეტის სოფ ხიდმარალაზე სკოლის შენობაზე სველი წერტილის მიშენება</v>
      </c>
      <c r="B2" s="142"/>
      <c r="C2" s="142"/>
      <c r="D2" s="142"/>
      <c r="E2" s="142"/>
      <c r="F2" s="142"/>
      <c r="G2" s="142"/>
      <c r="H2" s="142"/>
    </row>
    <row r="3" spans="1:8" s="14" customFormat="1" ht="21" customHeight="1">
      <c r="A3" s="142" t="s">
        <v>203</v>
      </c>
      <c r="B3" s="142"/>
      <c r="C3" s="142"/>
      <c r="D3" s="142"/>
      <c r="E3" s="142"/>
      <c r="F3" s="142"/>
      <c r="G3" s="142"/>
      <c r="H3" s="142"/>
    </row>
    <row r="4" spans="1:8" s="14" customFormat="1" ht="30.75" customHeight="1">
      <c r="A4" s="123" t="s">
        <v>1</v>
      </c>
      <c r="B4" s="143" t="s">
        <v>2</v>
      </c>
      <c r="C4" s="127" t="s">
        <v>3</v>
      </c>
      <c r="D4" s="127" t="s">
        <v>4</v>
      </c>
      <c r="E4" s="129" t="s">
        <v>5</v>
      </c>
      <c r="F4" s="131"/>
      <c r="G4" s="129" t="s">
        <v>44</v>
      </c>
      <c r="H4" s="131"/>
    </row>
    <row r="5" spans="1:8" s="14" customFormat="1" ht="66" customHeight="1">
      <c r="A5" s="124"/>
      <c r="B5" s="144"/>
      <c r="C5" s="128"/>
      <c r="D5" s="128"/>
      <c r="E5" s="79" t="s">
        <v>6</v>
      </c>
      <c r="F5" s="79" t="s">
        <v>7</v>
      </c>
      <c r="G5" s="79" t="s">
        <v>6</v>
      </c>
      <c r="H5" s="80" t="s">
        <v>7</v>
      </c>
    </row>
    <row r="6" spans="1:8" s="14" customFormat="1" ht="18.75" customHeight="1">
      <c r="A6" s="37" t="s">
        <v>8</v>
      </c>
      <c r="B6" s="4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11">
        <v>8</v>
      </c>
    </row>
    <row r="7" spans="1:8" s="15" customFormat="1" ht="42" customHeight="1">
      <c r="A7" s="59" t="s">
        <v>8</v>
      </c>
      <c r="B7" s="59" t="s">
        <v>204</v>
      </c>
      <c r="C7" s="60" t="s">
        <v>205</v>
      </c>
      <c r="D7" s="60" t="s">
        <v>206</v>
      </c>
      <c r="E7" s="61"/>
      <c r="F7" s="61">
        <f>F10+F11</f>
        <v>74.5</v>
      </c>
      <c r="G7" s="61"/>
      <c r="H7" s="61"/>
    </row>
    <row r="8" spans="1:8" ht="19.5" customHeight="1">
      <c r="A8" s="81"/>
      <c r="B8" s="44"/>
      <c r="C8" s="9" t="s">
        <v>52</v>
      </c>
      <c r="D8" s="9" t="s">
        <v>10</v>
      </c>
      <c r="E8" s="82">
        <v>0.37</v>
      </c>
      <c r="F8" s="83">
        <f>F7*E8</f>
        <v>27.565</v>
      </c>
      <c r="G8" s="83"/>
      <c r="H8" s="83"/>
    </row>
    <row r="9" spans="1:8" ht="19.5" customHeight="1">
      <c r="A9" s="81"/>
      <c r="B9" s="44"/>
      <c r="C9" s="9" t="s">
        <v>55</v>
      </c>
      <c r="D9" s="9" t="s">
        <v>27</v>
      </c>
      <c r="E9" s="82">
        <v>0.0136</v>
      </c>
      <c r="F9" s="83">
        <f>F7*E9</f>
        <v>1.0131999999999999</v>
      </c>
      <c r="G9" s="83"/>
      <c r="H9" s="83"/>
    </row>
    <row r="10" spans="1:8" s="87" customFormat="1" ht="19.5" customHeight="1">
      <c r="A10" s="85"/>
      <c r="B10" s="86"/>
      <c r="C10" s="9" t="s">
        <v>207</v>
      </c>
      <c r="D10" s="9" t="s">
        <v>206</v>
      </c>
      <c r="E10" s="55" t="s">
        <v>89</v>
      </c>
      <c r="F10" s="78">
        <f>1.2*4+11*0.6</f>
        <v>11.399999999999999</v>
      </c>
      <c r="G10" s="78"/>
      <c r="H10" s="83"/>
    </row>
    <row r="11" spans="1:8" s="87" customFormat="1" ht="19.5" customHeight="1">
      <c r="A11" s="85"/>
      <c r="B11" s="86"/>
      <c r="C11" s="9" t="s">
        <v>208</v>
      </c>
      <c r="D11" s="9" t="s">
        <v>206</v>
      </c>
      <c r="E11" s="55" t="s">
        <v>89</v>
      </c>
      <c r="F11" s="78">
        <f>50+1.1+3.4*2+1.7*2+0.9*2</f>
        <v>63.099999999999994</v>
      </c>
      <c r="G11" s="78"/>
      <c r="H11" s="83"/>
    </row>
    <row r="12" spans="1:8" s="87" customFormat="1" ht="19.5" customHeight="1">
      <c r="A12" s="85"/>
      <c r="B12" s="86"/>
      <c r="C12" s="9" t="s">
        <v>209</v>
      </c>
      <c r="D12" s="77" t="s">
        <v>24</v>
      </c>
      <c r="E12" s="55" t="s">
        <v>89</v>
      </c>
      <c r="F12" s="78">
        <v>30</v>
      </c>
      <c r="G12" s="78"/>
      <c r="H12" s="83"/>
    </row>
    <row r="13" spans="1:8" s="89" customFormat="1" ht="19.5" customHeight="1">
      <c r="A13" s="85"/>
      <c r="B13" s="86"/>
      <c r="C13" s="9" t="s">
        <v>210</v>
      </c>
      <c r="D13" s="9" t="s">
        <v>27</v>
      </c>
      <c r="E13" s="88">
        <v>0.0163</v>
      </c>
      <c r="F13" s="78">
        <f>F7*E13</f>
        <v>1.2143499999999998</v>
      </c>
      <c r="G13" s="78"/>
      <c r="H13" s="83"/>
    </row>
    <row r="14" spans="1:8" s="87" customFormat="1" ht="45" customHeight="1">
      <c r="A14" s="59" t="s">
        <v>47</v>
      </c>
      <c r="B14" s="59" t="s">
        <v>211</v>
      </c>
      <c r="C14" s="60" t="s">
        <v>212</v>
      </c>
      <c r="D14" s="72" t="s">
        <v>24</v>
      </c>
      <c r="E14" s="90"/>
      <c r="F14" s="61">
        <v>3</v>
      </c>
      <c r="G14" s="61"/>
      <c r="H14" s="61"/>
    </row>
    <row r="15" spans="1:8" s="87" customFormat="1" ht="19.5" customHeight="1">
      <c r="A15" s="81"/>
      <c r="B15" s="44"/>
      <c r="C15" s="9" t="s">
        <v>52</v>
      </c>
      <c r="D15" s="9" t="s">
        <v>10</v>
      </c>
      <c r="E15" s="82">
        <v>1.51</v>
      </c>
      <c r="F15" s="83">
        <f>F14*E15</f>
        <v>4.53</v>
      </c>
      <c r="G15" s="83"/>
      <c r="H15" s="83"/>
    </row>
    <row r="16" spans="1:8" ht="19.5" customHeight="1">
      <c r="A16" s="81"/>
      <c r="B16" s="44"/>
      <c r="C16" s="9" t="s">
        <v>54</v>
      </c>
      <c r="D16" s="9" t="s">
        <v>27</v>
      </c>
      <c r="E16" s="82">
        <v>0.13</v>
      </c>
      <c r="F16" s="83">
        <f>F14*E16</f>
        <v>0.39</v>
      </c>
      <c r="G16" s="83"/>
      <c r="H16" s="83"/>
    </row>
    <row r="17" spans="1:8" ht="19.5" customHeight="1">
      <c r="A17" s="85"/>
      <c r="B17" s="86"/>
      <c r="C17" s="9" t="s">
        <v>213</v>
      </c>
      <c r="D17" s="77" t="s">
        <v>24</v>
      </c>
      <c r="E17" s="55" t="s">
        <v>89</v>
      </c>
      <c r="F17" s="78">
        <v>2</v>
      </c>
      <c r="G17" s="78"/>
      <c r="H17" s="83"/>
    </row>
    <row r="18" spans="1:8" ht="19.5" customHeight="1">
      <c r="A18" s="85"/>
      <c r="B18" s="86"/>
      <c r="C18" s="9" t="s">
        <v>214</v>
      </c>
      <c r="D18" s="77" t="s">
        <v>24</v>
      </c>
      <c r="E18" s="55" t="s">
        <v>89</v>
      </c>
      <c r="F18" s="78">
        <v>1</v>
      </c>
      <c r="G18" s="78"/>
      <c r="H18" s="83"/>
    </row>
    <row r="19" spans="1:8" ht="19.5" customHeight="1">
      <c r="A19" s="85"/>
      <c r="B19" s="86"/>
      <c r="C19" s="9" t="s">
        <v>210</v>
      </c>
      <c r="D19" s="9" t="s">
        <v>27</v>
      </c>
      <c r="E19" s="88">
        <v>0.07</v>
      </c>
      <c r="F19" s="78">
        <f>E19*F14</f>
        <v>0.21000000000000002</v>
      </c>
      <c r="G19" s="78"/>
      <c r="H19" s="83"/>
    </row>
    <row r="20" spans="1:8" s="87" customFormat="1" ht="45" customHeight="1">
      <c r="A20" s="59" t="s">
        <v>11</v>
      </c>
      <c r="B20" s="59" t="s">
        <v>215</v>
      </c>
      <c r="C20" s="60" t="s">
        <v>216</v>
      </c>
      <c r="D20" s="72" t="s">
        <v>24</v>
      </c>
      <c r="E20" s="90"/>
      <c r="F20" s="61">
        <v>6</v>
      </c>
      <c r="G20" s="61"/>
      <c r="H20" s="61"/>
    </row>
    <row r="21" spans="1:8" s="87" customFormat="1" ht="19.5" customHeight="1">
      <c r="A21" s="81"/>
      <c r="B21" s="44"/>
      <c r="C21" s="9" t="s">
        <v>52</v>
      </c>
      <c r="D21" s="9" t="s">
        <v>10</v>
      </c>
      <c r="E21" s="82">
        <v>0.82</v>
      </c>
      <c r="F21" s="83">
        <f>F20*E21</f>
        <v>4.92</v>
      </c>
      <c r="G21" s="83"/>
      <c r="H21" s="83"/>
    </row>
    <row r="22" spans="1:8" ht="19.5" customHeight="1">
      <c r="A22" s="81"/>
      <c r="B22" s="44"/>
      <c r="C22" s="9" t="s">
        <v>54</v>
      </c>
      <c r="D22" s="9" t="s">
        <v>27</v>
      </c>
      <c r="E22" s="82">
        <v>0.01</v>
      </c>
      <c r="F22" s="83">
        <f>F20*E22</f>
        <v>0.06</v>
      </c>
      <c r="G22" s="83"/>
      <c r="H22" s="83"/>
    </row>
    <row r="23" spans="1:8" ht="19.5" customHeight="1">
      <c r="A23" s="85"/>
      <c r="B23" s="86"/>
      <c r="C23" s="9" t="s">
        <v>217</v>
      </c>
      <c r="D23" s="77" t="s">
        <v>24</v>
      </c>
      <c r="E23" s="55" t="s">
        <v>89</v>
      </c>
      <c r="F23" s="78">
        <v>3</v>
      </c>
      <c r="G23" s="78"/>
      <c r="H23" s="83"/>
    </row>
    <row r="24" spans="1:8" ht="19.5" customHeight="1">
      <c r="A24" s="85"/>
      <c r="B24" s="86"/>
      <c r="C24" s="9" t="s">
        <v>218</v>
      </c>
      <c r="D24" s="77" t="s">
        <v>24</v>
      </c>
      <c r="E24" s="55" t="s">
        <v>89</v>
      </c>
      <c r="F24" s="78">
        <v>3</v>
      </c>
      <c r="G24" s="78"/>
      <c r="H24" s="83"/>
    </row>
    <row r="25" spans="1:8" ht="19.5" customHeight="1">
      <c r="A25" s="85"/>
      <c r="B25" s="86"/>
      <c r="C25" s="9" t="s">
        <v>210</v>
      </c>
      <c r="D25" s="9" t="s">
        <v>27</v>
      </c>
      <c r="E25" s="88">
        <v>0.07</v>
      </c>
      <c r="F25" s="78">
        <f>F20*E25</f>
        <v>0.42000000000000004</v>
      </c>
      <c r="G25" s="78"/>
      <c r="H25" s="83"/>
    </row>
    <row r="26" spans="1:8" s="87" customFormat="1" ht="45" customHeight="1">
      <c r="A26" s="59" t="s">
        <v>13</v>
      </c>
      <c r="B26" s="59" t="s">
        <v>219</v>
      </c>
      <c r="C26" s="60" t="s">
        <v>220</v>
      </c>
      <c r="D26" s="60" t="s">
        <v>206</v>
      </c>
      <c r="E26" s="90"/>
      <c r="F26" s="61">
        <f>F7</f>
        <v>74.5</v>
      </c>
      <c r="G26" s="61"/>
      <c r="H26" s="61"/>
    </row>
    <row r="27" spans="1:8" s="87" customFormat="1" ht="19.5" customHeight="1">
      <c r="A27" s="81"/>
      <c r="B27" s="44"/>
      <c r="C27" s="9" t="s">
        <v>52</v>
      </c>
      <c r="D27" s="9" t="s">
        <v>10</v>
      </c>
      <c r="E27" s="82">
        <v>0.0516</v>
      </c>
      <c r="F27" s="83">
        <f>F26*E27</f>
        <v>3.8442</v>
      </c>
      <c r="G27" s="83"/>
      <c r="H27" s="83"/>
    </row>
    <row r="28" spans="1:8" ht="19.5" customHeight="1">
      <c r="A28" s="85"/>
      <c r="B28" s="86"/>
      <c r="C28" s="9" t="s">
        <v>221</v>
      </c>
      <c r="D28" s="9" t="s">
        <v>12</v>
      </c>
      <c r="E28" s="88">
        <v>0.01</v>
      </c>
      <c r="F28" s="78">
        <f>F26*E28</f>
        <v>0.745</v>
      </c>
      <c r="G28" s="78"/>
      <c r="H28" s="83"/>
    </row>
    <row r="29" spans="1:8" ht="19.5" customHeight="1">
      <c r="A29" s="85"/>
      <c r="B29" s="86"/>
      <c r="C29" s="9" t="s">
        <v>210</v>
      </c>
      <c r="D29" s="9" t="s">
        <v>27</v>
      </c>
      <c r="E29" s="88">
        <v>0.0011</v>
      </c>
      <c r="F29" s="78">
        <f>F26*E29</f>
        <v>0.08195000000000001</v>
      </c>
      <c r="G29" s="78"/>
      <c r="H29" s="83"/>
    </row>
    <row r="30" spans="1:8" s="14" customFormat="1" ht="48" customHeight="1">
      <c r="A30" s="59" t="s">
        <v>108</v>
      </c>
      <c r="B30" s="59" t="s">
        <v>222</v>
      </c>
      <c r="C30" s="60" t="s">
        <v>223</v>
      </c>
      <c r="D30" s="60" t="s">
        <v>206</v>
      </c>
      <c r="E30" s="90"/>
      <c r="F30" s="61">
        <f>1.7+0.9+0.9+1.2+1.2+1.2+1.1</f>
        <v>8.200000000000001</v>
      </c>
      <c r="G30" s="61"/>
      <c r="H30" s="61"/>
    </row>
    <row r="31" spans="1:8" s="14" customFormat="1" ht="19.5" customHeight="1">
      <c r="A31" s="81"/>
      <c r="B31" s="44"/>
      <c r="C31" s="9" t="s">
        <v>52</v>
      </c>
      <c r="D31" s="9" t="s">
        <v>10</v>
      </c>
      <c r="E31" s="82">
        <v>0.609</v>
      </c>
      <c r="F31" s="83">
        <f>F30*E31</f>
        <v>4.9938</v>
      </c>
      <c r="G31" s="83"/>
      <c r="H31" s="83"/>
    </row>
    <row r="32" spans="1:8" s="14" customFormat="1" ht="19.5" customHeight="1">
      <c r="A32" s="81"/>
      <c r="B32" s="44"/>
      <c r="C32" s="9" t="s">
        <v>54</v>
      </c>
      <c r="D32" s="9" t="s">
        <v>27</v>
      </c>
      <c r="E32" s="82">
        <v>0.0021</v>
      </c>
      <c r="F32" s="83">
        <f>F30*E32</f>
        <v>0.017220000000000003</v>
      </c>
      <c r="G32" s="83"/>
      <c r="H32" s="83"/>
    </row>
    <row r="33" spans="1:8" s="14" customFormat="1" ht="19.5" customHeight="1">
      <c r="A33" s="85"/>
      <c r="B33" s="86"/>
      <c r="C33" s="9" t="s">
        <v>224</v>
      </c>
      <c r="D33" s="9" t="s">
        <v>206</v>
      </c>
      <c r="E33" s="88">
        <v>0.998</v>
      </c>
      <c r="F33" s="78">
        <f>F30*E33</f>
        <v>8.1836</v>
      </c>
      <c r="G33" s="78"/>
      <c r="H33" s="83"/>
    </row>
    <row r="34" spans="1:8" s="14" customFormat="1" ht="19.5" customHeight="1">
      <c r="A34" s="85"/>
      <c r="B34" s="86"/>
      <c r="C34" s="9" t="s">
        <v>225</v>
      </c>
      <c r="D34" s="77" t="s">
        <v>24</v>
      </c>
      <c r="E34" s="55" t="s">
        <v>89</v>
      </c>
      <c r="F34" s="78">
        <v>12</v>
      </c>
      <c r="G34" s="78"/>
      <c r="H34" s="83"/>
    </row>
    <row r="35" spans="1:8" s="14" customFormat="1" ht="19.5" customHeight="1">
      <c r="A35" s="85"/>
      <c r="B35" s="86"/>
      <c r="C35" s="9" t="s">
        <v>226</v>
      </c>
      <c r="D35" s="9" t="s">
        <v>17</v>
      </c>
      <c r="E35" s="88">
        <v>0.14</v>
      </c>
      <c r="F35" s="78">
        <f>F30*E35</f>
        <v>1.1480000000000004</v>
      </c>
      <c r="G35" s="78"/>
      <c r="H35" s="83"/>
    </row>
    <row r="36" spans="1:8" s="14" customFormat="1" ht="19.5" customHeight="1">
      <c r="A36" s="85"/>
      <c r="B36" s="86"/>
      <c r="C36" s="9" t="s">
        <v>210</v>
      </c>
      <c r="D36" s="9" t="s">
        <v>27</v>
      </c>
      <c r="E36" s="88">
        <v>0.156</v>
      </c>
      <c r="F36" s="78">
        <f>F30*E36</f>
        <v>1.2792000000000001</v>
      </c>
      <c r="G36" s="78"/>
      <c r="H36" s="83"/>
    </row>
    <row r="37" spans="1:8" s="14" customFormat="1" ht="40.5">
      <c r="A37" s="59" t="s">
        <v>109</v>
      </c>
      <c r="B37" s="59" t="s">
        <v>227</v>
      </c>
      <c r="C37" s="60" t="s">
        <v>228</v>
      </c>
      <c r="D37" s="60" t="s">
        <v>206</v>
      </c>
      <c r="E37" s="90"/>
      <c r="F37" s="61">
        <f>3.4+1.1+2.5</f>
        <v>7</v>
      </c>
      <c r="G37" s="61"/>
      <c r="H37" s="61"/>
    </row>
    <row r="38" spans="1:8" s="14" customFormat="1" ht="27">
      <c r="A38" s="81"/>
      <c r="B38" s="44"/>
      <c r="C38" s="9" t="s">
        <v>52</v>
      </c>
      <c r="D38" s="9" t="s">
        <v>10</v>
      </c>
      <c r="E38" s="82">
        <v>0.583</v>
      </c>
      <c r="F38" s="83">
        <f>F37*E38</f>
        <v>4.0809999999999995</v>
      </c>
      <c r="G38" s="83"/>
      <c r="H38" s="83"/>
    </row>
    <row r="39" spans="1:8" s="14" customFormat="1" ht="13.5">
      <c r="A39" s="81"/>
      <c r="B39" s="44"/>
      <c r="C39" s="9" t="s">
        <v>54</v>
      </c>
      <c r="D39" s="9" t="s">
        <v>27</v>
      </c>
      <c r="E39" s="82">
        <v>0.0046</v>
      </c>
      <c r="F39" s="83">
        <f>F37*E39</f>
        <v>0.0322</v>
      </c>
      <c r="G39" s="83"/>
      <c r="H39" s="83"/>
    </row>
    <row r="40" spans="1:8" s="14" customFormat="1" ht="27">
      <c r="A40" s="85"/>
      <c r="B40" s="86"/>
      <c r="C40" s="9" t="s">
        <v>229</v>
      </c>
      <c r="D40" s="9" t="s">
        <v>206</v>
      </c>
      <c r="E40" s="88">
        <v>1.03</v>
      </c>
      <c r="F40" s="78">
        <f>E40*F37</f>
        <v>7.21</v>
      </c>
      <c r="G40" s="78"/>
      <c r="H40" s="83"/>
    </row>
    <row r="41" spans="1:8" s="14" customFormat="1" ht="27">
      <c r="A41" s="85"/>
      <c r="B41" s="86"/>
      <c r="C41" s="9" t="s">
        <v>225</v>
      </c>
      <c r="D41" s="77" t="s">
        <v>24</v>
      </c>
      <c r="E41" s="55" t="s">
        <v>89</v>
      </c>
      <c r="F41" s="78">
        <v>5</v>
      </c>
      <c r="G41" s="78"/>
      <c r="H41" s="83"/>
    </row>
    <row r="42" spans="1:8" ht="13.5">
      <c r="A42" s="85"/>
      <c r="B42" s="86"/>
      <c r="C42" s="9" t="s">
        <v>226</v>
      </c>
      <c r="D42" s="9" t="s">
        <v>17</v>
      </c>
      <c r="E42" s="88">
        <v>0.235</v>
      </c>
      <c r="F42" s="78">
        <f>F37*E42</f>
        <v>1.645</v>
      </c>
      <c r="G42" s="78"/>
      <c r="H42" s="83"/>
    </row>
    <row r="43" spans="1:8" ht="13.5">
      <c r="A43" s="85"/>
      <c r="B43" s="86"/>
      <c r="C43" s="9" t="s">
        <v>210</v>
      </c>
      <c r="D43" s="9" t="s">
        <v>27</v>
      </c>
      <c r="E43" s="88">
        <v>0.208</v>
      </c>
      <c r="F43" s="78">
        <f>F37*E43</f>
        <v>1.456</v>
      </c>
      <c r="G43" s="78"/>
      <c r="H43" s="83"/>
    </row>
    <row r="44" spans="1:8" ht="40.5">
      <c r="A44" s="59" t="s">
        <v>14</v>
      </c>
      <c r="B44" s="59" t="s">
        <v>230</v>
      </c>
      <c r="C44" s="60" t="s">
        <v>231</v>
      </c>
      <c r="D44" s="72" t="s">
        <v>232</v>
      </c>
      <c r="E44" s="90"/>
      <c r="F44" s="61">
        <v>3</v>
      </c>
      <c r="G44" s="61"/>
      <c r="H44" s="61"/>
    </row>
    <row r="45" spans="1:8" ht="21.75" customHeight="1">
      <c r="A45" s="81"/>
      <c r="B45" s="44"/>
      <c r="C45" s="9" t="s">
        <v>52</v>
      </c>
      <c r="D45" s="9" t="s">
        <v>10</v>
      </c>
      <c r="E45" s="82">
        <v>1.72</v>
      </c>
      <c r="F45" s="83">
        <f>F44*E45</f>
        <v>5.16</v>
      </c>
      <c r="G45" s="83"/>
      <c r="H45" s="83"/>
    </row>
    <row r="46" spans="1:8" ht="13.5">
      <c r="A46" s="81"/>
      <c r="B46" s="44"/>
      <c r="C46" s="9" t="s">
        <v>54</v>
      </c>
      <c r="D46" s="9" t="s">
        <v>27</v>
      </c>
      <c r="E46" s="82">
        <v>0.06</v>
      </c>
      <c r="F46" s="83">
        <f>F44*E46</f>
        <v>0.18</v>
      </c>
      <c r="G46" s="83"/>
      <c r="H46" s="83"/>
    </row>
    <row r="47" spans="1:8" ht="27">
      <c r="A47" s="85"/>
      <c r="B47" s="86"/>
      <c r="C47" s="9" t="s">
        <v>233</v>
      </c>
      <c r="D47" s="77" t="s">
        <v>232</v>
      </c>
      <c r="E47" s="55" t="s">
        <v>89</v>
      </c>
      <c r="F47" s="78">
        <f>F44</f>
        <v>3</v>
      </c>
      <c r="G47" s="78"/>
      <c r="H47" s="83"/>
    </row>
    <row r="48" spans="1:8" ht="13.5">
      <c r="A48" s="85"/>
      <c r="B48" s="86"/>
      <c r="C48" s="9" t="s">
        <v>210</v>
      </c>
      <c r="D48" s="9" t="s">
        <v>27</v>
      </c>
      <c r="E48" s="88">
        <v>0.31</v>
      </c>
      <c r="F48" s="78">
        <f>F44*E48</f>
        <v>0.9299999999999999</v>
      </c>
      <c r="G48" s="78"/>
      <c r="H48" s="83"/>
    </row>
    <row r="49" spans="1:8" ht="40.5">
      <c r="A49" s="59" t="s">
        <v>16</v>
      </c>
      <c r="B49" s="59" t="s">
        <v>234</v>
      </c>
      <c r="C49" s="60" t="s">
        <v>270</v>
      </c>
      <c r="D49" s="72" t="s">
        <v>232</v>
      </c>
      <c r="E49" s="90"/>
      <c r="F49" s="61">
        <v>3</v>
      </c>
      <c r="G49" s="61"/>
      <c r="H49" s="61"/>
    </row>
    <row r="50" spans="1:8" ht="27">
      <c r="A50" s="81"/>
      <c r="B50" s="44"/>
      <c r="C50" s="9" t="s">
        <v>52</v>
      </c>
      <c r="D50" s="9" t="s">
        <v>10</v>
      </c>
      <c r="E50" s="82">
        <v>3.66</v>
      </c>
      <c r="F50" s="83">
        <f>F49*E50</f>
        <v>10.98</v>
      </c>
      <c r="G50" s="83"/>
      <c r="H50" s="83"/>
    </row>
    <row r="51" spans="1:8" ht="13.5">
      <c r="A51" s="81"/>
      <c r="B51" s="44"/>
      <c r="C51" s="9" t="s">
        <v>54</v>
      </c>
      <c r="D51" s="9" t="s">
        <v>27</v>
      </c>
      <c r="E51" s="82">
        <v>0.28</v>
      </c>
      <c r="F51" s="83">
        <f>F49*E51</f>
        <v>0.8400000000000001</v>
      </c>
      <c r="G51" s="83"/>
      <c r="H51" s="83"/>
    </row>
    <row r="52" spans="1:8" ht="27">
      <c r="A52" s="85"/>
      <c r="B52" s="86"/>
      <c r="C52" s="9" t="s">
        <v>235</v>
      </c>
      <c r="D52" s="77" t="s">
        <v>232</v>
      </c>
      <c r="E52" s="55" t="s">
        <v>89</v>
      </c>
      <c r="F52" s="78">
        <v>2</v>
      </c>
      <c r="G52" s="78"/>
      <c r="H52" s="83"/>
    </row>
    <row r="53" spans="1:8" ht="27">
      <c r="A53" s="85"/>
      <c r="B53" s="86"/>
      <c r="C53" s="9" t="s">
        <v>271</v>
      </c>
      <c r="D53" s="77" t="s">
        <v>232</v>
      </c>
      <c r="E53" s="55" t="s">
        <v>89</v>
      </c>
      <c r="F53" s="78">
        <v>1</v>
      </c>
      <c r="G53" s="78"/>
      <c r="H53" s="83"/>
    </row>
    <row r="54" spans="1:8" ht="13.5">
      <c r="A54" s="85"/>
      <c r="B54" s="86"/>
      <c r="C54" s="9" t="s">
        <v>210</v>
      </c>
      <c r="D54" s="9" t="s">
        <v>27</v>
      </c>
      <c r="E54" s="55">
        <v>1.24</v>
      </c>
      <c r="F54" s="78">
        <f>F49*E54</f>
        <v>3.7199999999999998</v>
      </c>
      <c r="G54" s="78"/>
      <c r="H54" s="83"/>
    </row>
    <row r="55" spans="1:8" ht="40.5">
      <c r="A55" s="59" t="s">
        <v>112</v>
      </c>
      <c r="B55" s="59" t="s">
        <v>236</v>
      </c>
      <c r="C55" s="60" t="s">
        <v>272</v>
      </c>
      <c r="D55" s="72" t="s">
        <v>24</v>
      </c>
      <c r="E55" s="90"/>
      <c r="F55" s="61">
        <v>2</v>
      </c>
      <c r="G55" s="61"/>
      <c r="H55" s="61"/>
    </row>
    <row r="56" spans="1:8" ht="21.75" customHeight="1">
      <c r="A56" s="81"/>
      <c r="B56" s="44"/>
      <c r="C56" s="9" t="s">
        <v>52</v>
      </c>
      <c r="D56" s="9" t="s">
        <v>10</v>
      </c>
      <c r="E56" s="82">
        <v>0.46</v>
      </c>
      <c r="F56" s="83">
        <f>F55*E56</f>
        <v>0.92</v>
      </c>
      <c r="G56" s="83"/>
      <c r="H56" s="83"/>
    </row>
    <row r="57" spans="1:8" ht="13.5">
      <c r="A57" s="81"/>
      <c r="B57" s="44"/>
      <c r="C57" s="9" t="s">
        <v>54</v>
      </c>
      <c r="D57" s="9" t="s">
        <v>27</v>
      </c>
      <c r="E57" s="82">
        <v>0.02</v>
      </c>
      <c r="F57" s="83">
        <f>F55*E57</f>
        <v>0.04</v>
      </c>
      <c r="G57" s="83"/>
      <c r="H57" s="83"/>
    </row>
    <row r="58" spans="1:8" ht="27">
      <c r="A58" s="85"/>
      <c r="B58" s="86"/>
      <c r="C58" s="9" t="s">
        <v>237</v>
      </c>
      <c r="D58" s="77" t="s">
        <v>24</v>
      </c>
      <c r="E58" s="55" t="s">
        <v>89</v>
      </c>
      <c r="F58" s="78">
        <f>F55</f>
        <v>2</v>
      </c>
      <c r="G58" s="78"/>
      <c r="H58" s="83"/>
    </row>
    <row r="59" spans="1:8" ht="13.5">
      <c r="A59" s="85"/>
      <c r="B59" s="86"/>
      <c r="C59" s="9" t="s">
        <v>210</v>
      </c>
      <c r="D59" s="9" t="s">
        <v>27</v>
      </c>
      <c r="E59" s="88">
        <v>0.11</v>
      </c>
      <c r="F59" s="78">
        <f>F55*E59</f>
        <v>0.22</v>
      </c>
      <c r="G59" s="78"/>
      <c r="H59" s="83"/>
    </row>
    <row r="60" spans="1:8" ht="38.25">
      <c r="A60" s="64">
        <v>10</v>
      </c>
      <c r="B60" s="63" t="s">
        <v>238</v>
      </c>
      <c r="C60" s="60" t="s">
        <v>239</v>
      </c>
      <c r="D60" s="60" t="s">
        <v>127</v>
      </c>
      <c r="E60" s="90"/>
      <c r="F60" s="90">
        <f>0.3*0.4*3/100</f>
        <v>0.0036</v>
      </c>
      <c r="G60" s="61"/>
      <c r="H60" s="61"/>
    </row>
    <row r="61" spans="1:8" ht="27">
      <c r="A61" s="11"/>
      <c r="B61" s="48"/>
      <c r="C61" s="9" t="s">
        <v>53</v>
      </c>
      <c r="D61" s="9" t="s">
        <v>10</v>
      </c>
      <c r="E61" s="82">
        <v>206</v>
      </c>
      <c r="F61" s="10">
        <f>F60*E61</f>
        <v>0.7415999999999999</v>
      </c>
      <c r="G61" s="10"/>
      <c r="H61" s="10"/>
    </row>
    <row r="62" spans="1:8" ht="40.5">
      <c r="A62" s="64">
        <v>11</v>
      </c>
      <c r="B62" s="63" t="s">
        <v>240</v>
      </c>
      <c r="C62" s="60" t="s">
        <v>241</v>
      </c>
      <c r="D62" s="60" t="s">
        <v>127</v>
      </c>
      <c r="E62" s="90"/>
      <c r="F62" s="90">
        <f>F60</f>
        <v>0.0036</v>
      </c>
      <c r="G62" s="61"/>
      <c r="H62" s="61"/>
    </row>
    <row r="63" spans="1:8" ht="27">
      <c r="A63" s="11"/>
      <c r="B63" s="48"/>
      <c r="C63" s="9" t="s">
        <v>53</v>
      </c>
      <c r="D63" s="9" t="s">
        <v>10</v>
      </c>
      <c r="E63" s="82">
        <v>121</v>
      </c>
      <c r="F63" s="10">
        <f>F62*E63</f>
        <v>0.4356</v>
      </c>
      <c r="G63" s="10"/>
      <c r="H63" s="10"/>
    </row>
    <row r="64" spans="1:8" ht="13.5">
      <c r="A64" s="46"/>
      <c r="B64" s="44"/>
      <c r="C64" s="7" t="s">
        <v>29</v>
      </c>
      <c r="D64" s="7" t="s">
        <v>27</v>
      </c>
      <c r="E64" s="82"/>
      <c r="F64" s="8"/>
      <c r="G64" s="8"/>
      <c r="H64" s="10"/>
    </row>
    <row r="65" spans="1:8" ht="15.75">
      <c r="A65" s="53"/>
      <c r="B65" s="52"/>
      <c r="C65" s="9" t="s">
        <v>312</v>
      </c>
      <c r="D65" s="9" t="s">
        <v>27</v>
      </c>
      <c r="E65" s="10"/>
      <c r="F65" s="10"/>
      <c r="G65" s="10"/>
      <c r="H65" s="10"/>
    </row>
    <row r="66" spans="1:8" ht="15.75">
      <c r="A66" s="53"/>
      <c r="B66" s="52"/>
      <c r="C66" s="9" t="s">
        <v>29</v>
      </c>
      <c r="D66" s="9" t="s">
        <v>27</v>
      </c>
      <c r="E66" s="10"/>
      <c r="F66" s="10"/>
      <c r="G66" s="10"/>
      <c r="H66" s="10"/>
    </row>
    <row r="67" spans="1:8" ht="15.75">
      <c r="A67" s="53"/>
      <c r="B67" s="52"/>
      <c r="C67" s="9" t="s">
        <v>313</v>
      </c>
      <c r="D67" s="9" t="s">
        <v>27</v>
      </c>
      <c r="E67" s="10"/>
      <c r="F67" s="10"/>
      <c r="G67" s="10"/>
      <c r="H67" s="10"/>
    </row>
    <row r="68" spans="1:8" ht="15.75">
      <c r="A68" s="53"/>
      <c r="B68" s="52"/>
      <c r="C68" s="7" t="s">
        <v>30</v>
      </c>
      <c r="D68" s="7" t="s">
        <v>27</v>
      </c>
      <c r="E68" s="10"/>
      <c r="F68" s="10"/>
      <c r="G68" s="10"/>
      <c r="H68" s="8"/>
    </row>
    <row r="69" spans="1:8" ht="13.5">
      <c r="A69" s="45"/>
      <c r="B69" s="91"/>
      <c r="C69" s="18"/>
      <c r="D69" s="12"/>
      <c r="E69" s="12"/>
      <c r="F69" s="12"/>
      <c r="G69" s="12" t="s">
        <v>31</v>
      </c>
      <c r="H69" s="19"/>
    </row>
    <row r="70" spans="1:8" ht="21">
      <c r="A70" s="121"/>
      <c r="B70" s="121"/>
      <c r="C70" s="121"/>
      <c r="D70" s="121"/>
      <c r="E70" s="121"/>
      <c r="F70" s="121"/>
      <c r="G70" s="121"/>
      <c r="H70" s="121"/>
    </row>
    <row r="71" spans="1:8" ht="15.75">
      <c r="A71" s="67"/>
      <c r="B71" s="67"/>
      <c r="C71" s="67"/>
      <c r="D71" s="67"/>
      <c r="E71" s="67"/>
      <c r="F71" s="67"/>
      <c r="G71" s="67"/>
      <c r="H71" s="22"/>
    </row>
    <row r="72" spans="1:8" ht="15.75">
      <c r="A72" s="67"/>
      <c r="B72" s="67"/>
      <c r="C72" s="67"/>
      <c r="D72" s="67"/>
      <c r="E72" s="67"/>
      <c r="F72" s="67"/>
      <c r="G72" s="67"/>
      <c r="H72" s="22"/>
    </row>
  </sheetData>
  <sheetProtection/>
  <mergeCells count="10">
    <mergeCell ref="A1:H1"/>
    <mergeCell ref="A3:H3"/>
    <mergeCell ref="A2:H2"/>
    <mergeCell ref="A70:H70"/>
    <mergeCell ref="A4:A5"/>
    <mergeCell ref="B4:B5"/>
    <mergeCell ref="C4:C5"/>
    <mergeCell ref="D4:D5"/>
    <mergeCell ref="E4:F4"/>
    <mergeCell ref="G4:H4"/>
  </mergeCells>
  <printOptions horizontalCentered="1"/>
  <pageMargins left="0.2" right="0.15748031496062992" top="0.5118110236220472" bottom="0.29" header="0.5118110236220472" footer="0"/>
  <pageSetup horizontalDpi="600" verticalDpi="600" orientation="portrait" paperSize="9" r:id="rId1"/>
  <headerFooter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28125" style="32" customWidth="1"/>
    <col min="2" max="2" width="12.28125" style="26" customWidth="1"/>
    <col min="3" max="3" width="40.421875" style="27" customWidth="1"/>
    <col min="4" max="4" width="6.7109375" style="28" customWidth="1"/>
    <col min="5" max="5" width="7.8515625" style="25" customWidth="1"/>
    <col min="6" max="6" width="11.28125" style="29" customWidth="1"/>
    <col min="7" max="7" width="7.421875" style="31" customWidth="1"/>
    <col min="8" max="8" width="10.28125" style="30" customWidth="1"/>
    <col min="10" max="10" width="9.421875" style="0" bestFit="1" customWidth="1"/>
    <col min="11" max="11" width="9.140625" style="25" customWidth="1"/>
  </cols>
  <sheetData>
    <row r="1" spans="1:8" s="1" customFormat="1" ht="24" customHeight="1">
      <c r="A1" s="141" t="s">
        <v>111</v>
      </c>
      <c r="B1" s="141"/>
      <c r="C1" s="141"/>
      <c r="D1" s="141"/>
      <c r="E1" s="141"/>
      <c r="F1" s="141"/>
      <c r="G1" s="141"/>
      <c r="H1" s="141"/>
    </row>
    <row r="2" spans="1:8" s="1" customFormat="1" ht="32.25" customHeight="1">
      <c r="A2" s="141" t="str">
        <f>'1-1'!A2:H2</f>
        <v>ლანჩხუთის მუნიციპალიტეტის სოფ ხიდმარალაზე სკოლის შენობაზე სველი წერტილის მიშენება</v>
      </c>
      <c r="B2" s="141"/>
      <c r="C2" s="141"/>
      <c r="D2" s="141"/>
      <c r="E2" s="141"/>
      <c r="F2" s="141"/>
      <c r="G2" s="141"/>
      <c r="H2" s="141"/>
    </row>
    <row r="3" spans="1:8" s="1" customFormat="1" ht="21" customHeight="1">
      <c r="A3" s="141" t="s">
        <v>50</v>
      </c>
      <c r="B3" s="141"/>
      <c r="C3" s="141"/>
      <c r="D3" s="141"/>
      <c r="E3" s="141"/>
      <c r="F3" s="141"/>
      <c r="G3" s="141"/>
      <c r="H3" s="141"/>
    </row>
    <row r="4" spans="1:8" s="1" customFormat="1" ht="30.75" customHeight="1">
      <c r="A4" s="139" t="s">
        <v>1</v>
      </c>
      <c r="B4" s="133" t="s">
        <v>2</v>
      </c>
      <c r="C4" s="135" t="s">
        <v>3</v>
      </c>
      <c r="D4" s="135" t="s">
        <v>4</v>
      </c>
      <c r="E4" s="137" t="s">
        <v>5</v>
      </c>
      <c r="F4" s="138"/>
      <c r="G4" s="137" t="s">
        <v>44</v>
      </c>
      <c r="H4" s="138"/>
    </row>
    <row r="5" spans="1:8" s="1" customFormat="1" ht="66" customHeight="1">
      <c r="A5" s="140"/>
      <c r="B5" s="134"/>
      <c r="C5" s="136"/>
      <c r="D5" s="136"/>
      <c r="E5" s="23" t="s">
        <v>6</v>
      </c>
      <c r="F5" s="23" t="s">
        <v>7</v>
      </c>
      <c r="G5" s="23" t="s">
        <v>6</v>
      </c>
      <c r="H5" s="43" t="s">
        <v>7</v>
      </c>
    </row>
    <row r="6" spans="1:8" s="14" customFormat="1" ht="18.75" customHeight="1">
      <c r="A6" s="37" t="s">
        <v>8</v>
      </c>
      <c r="B6" s="4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11">
        <v>8</v>
      </c>
    </row>
    <row r="7" spans="1:13" s="15" customFormat="1" ht="51.75" customHeight="1">
      <c r="A7" s="64">
        <v>1</v>
      </c>
      <c r="B7" s="63" t="s">
        <v>242</v>
      </c>
      <c r="C7" s="60" t="s">
        <v>243</v>
      </c>
      <c r="D7" s="60" t="s">
        <v>18</v>
      </c>
      <c r="E7" s="62"/>
      <c r="F7" s="61">
        <v>0.3</v>
      </c>
      <c r="G7" s="61"/>
      <c r="H7" s="61"/>
      <c r="I7" s="21"/>
      <c r="J7" s="21"/>
      <c r="K7" s="96"/>
      <c r="L7" s="97"/>
      <c r="M7" s="96"/>
    </row>
    <row r="8" spans="1:13" s="14" customFormat="1" ht="19.5" customHeight="1">
      <c r="A8" s="11"/>
      <c r="B8" s="48"/>
      <c r="C8" s="9" t="s">
        <v>53</v>
      </c>
      <c r="D8" s="9" t="s">
        <v>10</v>
      </c>
      <c r="E8" s="55">
        <v>4.84</v>
      </c>
      <c r="F8" s="10">
        <f>F7*E8</f>
        <v>1.452</v>
      </c>
      <c r="G8" s="10"/>
      <c r="H8" s="10"/>
      <c r="I8" s="20"/>
      <c r="J8" s="21"/>
      <c r="K8" s="98"/>
      <c r="L8" s="97"/>
      <c r="M8" s="24"/>
    </row>
    <row r="9" spans="1:13" s="14" customFormat="1" ht="19.5" customHeight="1">
      <c r="A9" s="11"/>
      <c r="B9" s="48"/>
      <c r="C9" s="9" t="s">
        <v>54</v>
      </c>
      <c r="D9" s="9" t="s">
        <v>27</v>
      </c>
      <c r="E9" s="55">
        <v>1.67</v>
      </c>
      <c r="F9" s="10">
        <f>F7*E9</f>
        <v>0.501</v>
      </c>
      <c r="G9" s="10"/>
      <c r="H9" s="10"/>
      <c r="I9" s="20"/>
      <c r="J9" s="21"/>
      <c r="K9" s="24"/>
      <c r="L9" s="97"/>
      <c r="M9" s="24"/>
    </row>
    <row r="10" spans="1:13" s="15" customFormat="1" ht="51.75" customHeight="1">
      <c r="A10" s="64">
        <v>2</v>
      </c>
      <c r="B10" s="63" t="s">
        <v>244</v>
      </c>
      <c r="C10" s="60" t="s">
        <v>245</v>
      </c>
      <c r="D10" s="60" t="s">
        <v>206</v>
      </c>
      <c r="E10" s="62"/>
      <c r="F10" s="61">
        <f>F21</f>
        <v>70</v>
      </c>
      <c r="G10" s="61"/>
      <c r="H10" s="61"/>
      <c r="I10" s="21"/>
      <c r="J10" s="21"/>
      <c r="K10" s="96"/>
      <c r="L10" s="97"/>
      <c r="M10" s="96"/>
    </row>
    <row r="11" spans="1:13" s="14" customFormat="1" ht="19.5" customHeight="1">
      <c r="A11" s="11"/>
      <c r="B11" s="48"/>
      <c r="C11" s="9" t="s">
        <v>53</v>
      </c>
      <c r="D11" s="9" t="s">
        <v>10</v>
      </c>
      <c r="E11" s="55">
        <v>0.137</v>
      </c>
      <c r="F11" s="10">
        <f>F10*E11</f>
        <v>9.59</v>
      </c>
      <c r="G11" s="10"/>
      <c r="H11" s="10"/>
      <c r="I11" s="20"/>
      <c r="J11" s="21"/>
      <c r="K11" s="98"/>
      <c r="L11" s="97"/>
      <c r="M11" s="24"/>
    </row>
    <row r="12" spans="1:13" s="14" customFormat="1" ht="19.5" customHeight="1">
      <c r="A12" s="11"/>
      <c r="B12" s="48"/>
      <c r="C12" s="9" t="s">
        <v>54</v>
      </c>
      <c r="D12" s="9" t="s">
        <v>27</v>
      </c>
      <c r="E12" s="55">
        <v>0.59</v>
      </c>
      <c r="F12" s="10">
        <f>F10*E12</f>
        <v>41.3</v>
      </c>
      <c r="G12" s="10"/>
      <c r="H12" s="10"/>
      <c r="I12" s="20"/>
      <c r="J12" s="21"/>
      <c r="K12" s="24"/>
      <c r="L12" s="97"/>
      <c r="M12" s="24"/>
    </row>
    <row r="13" spans="1:13" s="15" customFormat="1" ht="51.75" customHeight="1">
      <c r="A13" s="64">
        <v>3</v>
      </c>
      <c r="B13" s="63" t="s">
        <v>246</v>
      </c>
      <c r="C13" s="60" t="s">
        <v>247</v>
      </c>
      <c r="D13" s="60" t="s">
        <v>24</v>
      </c>
      <c r="E13" s="62"/>
      <c r="F13" s="61">
        <v>6</v>
      </c>
      <c r="G13" s="61"/>
      <c r="H13" s="61"/>
      <c r="I13" s="21"/>
      <c r="J13" s="21"/>
      <c r="K13" s="96"/>
      <c r="L13" s="97"/>
      <c r="M13" s="96"/>
    </row>
    <row r="14" spans="1:13" s="14" customFormat="1" ht="19.5" customHeight="1">
      <c r="A14" s="11"/>
      <c r="B14" s="48"/>
      <c r="C14" s="9" t="s">
        <v>53</v>
      </c>
      <c r="D14" s="9" t="s">
        <v>10</v>
      </c>
      <c r="E14" s="55">
        <v>0.145</v>
      </c>
      <c r="F14" s="10">
        <f>F13*E14</f>
        <v>0.8699999999999999</v>
      </c>
      <c r="G14" s="10"/>
      <c r="H14" s="10"/>
      <c r="I14" s="20"/>
      <c r="J14" s="21"/>
      <c r="K14" s="98"/>
      <c r="L14" s="97"/>
      <c r="M14" s="24"/>
    </row>
    <row r="15" spans="1:13" s="14" customFormat="1" ht="19.5" customHeight="1">
      <c r="A15" s="11"/>
      <c r="B15" s="48"/>
      <c r="C15" s="9" t="s">
        <v>55</v>
      </c>
      <c r="D15" s="9" t="s">
        <v>27</v>
      </c>
      <c r="E15" s="55">
        <v>0.0174</v>
      </c>
      <c r="F15" s="10">
        <f>F13*E15</f>
        <v>0.10439999999999999</v>
      </c>
      <c r="G15" s="10"/>
      <c r="H15" s="10"/>
      <c r="I15" s="20"/>
      <c r="J15" s="21"/>
      <c r="K15" s="24"/>
      <c r="L15" s="97"/>
      <c r="M15" s="24"/>
    </row>
    <row r="16" spans="1:13" s="15" customFormat="1" ht="51.75" customHeight="1">
      <c r="A16" s="64">
        <v>4</v>
      </c>
      <c r="B16" s="63" t="s">
        <v>249</v>
      </c>
      <c r="C16" s="60" t="s">
        <v>250</v>
      </c>
      <c r="D16" s="60" t="s">
        <v>232</v>
      </c>
      <c r="E16" s="62"/>
      <c r="F16" s="61">
        <v>1</v>
      </c>
      <c r="G16" s="61"/>
      <c r="H16" s="61"/>
      <c r="I16" s="21"/>
      <c r="J16" s="21"/>
      <c r="K16" s="96"/>
      <c r="L16" s="97"/>
      <c r="M16" s="96"/>
    </row>
    <row r="17" spans="1:13" s="14" customFormat="1" ht="19.5" customHeight="1">
      <c r="A17" s="11"/>
      <c r="B17" s="48"/>
      <c r="C17" s="9" t="s">
        <v>248</v>
      </c>
      <c r="D17" s="9" t="s">
        <v>10</v>
      </c>
      <c r="E17" s="55">
        <v>3.17</v>
      </c>
      <c r="F17" s="10">
        <f>F16*E17</f>
        <v>3.17</v>
      </c>
      <c r="G17" s="10"/>
      <c r="H17" s="10"/>
      <c r="I17" s="20"/>
      <c r="J17" s="21"/>
      <c r="K17" s="98"/>
      <c r="L17" s="97"/>
      <c r="M17" s="24"/>
    </row>
    <row r="18" spans="1:13" s="14" customFormat="1" ht="19.5" customHeight="1">
      <c r="A18" s="11"/>
      <c r="B18" s="48"/>
      <c r="C18" s="9" t="s">
        <v>251</v>
      </c>
      <c r="D18" s="9" t="s">
        <v>232</v>
      </c>
      <c r="E18" s="55">
        <v>1</v>
      </c>
      <c r="F18" s="10">
        <f>F16*E18</f>
        <v>1</v>
      </c>
      <c r="G18" s="10"/>
      <c r="H18" s="10"/>
      <c r="I18" s="20"/>
      <c r="J18" s="21"/>
      <c r="K18" s="24"/>
      <c r="L18" s="97"/>
      <c r="M18" s="24"/>
    </row>
    <row r="19" spans="1:13" s="14" customFormat="1" ht="19.5" customHeight="1">
      <c r="A19" s="11"/>
      <c r="B19" s="48"/>
      <c r="C19" s="9" t="s">
        <v>252</v>
      </c>
      <c r="D19" s="9" t="s">
        <v>24</v>
      </c>
      <c r="E19" s="55" t="s">
        <v>89</v>
      </c>
      <c r="F19" s="10">
        <v>12</v>
      </c>
      <c r="G19" s="10"/>
      <c r="H19" s="10"/>
      <c r="I19" s="20"/>
      <c r="J19" s="21"/>
      <c r="K19" s="24"/>
      <c r="L19" s="97"/>
      <c r="M19" s="24"/>
    </row>
    <row r="20" spans="1:13" s="14" customFormat="1" ht="19.5" customHeight="1">
      <c r="A20" s="11"/>
      <c r="B20" s="48"/>
      <c r="C20" s="9" t="s">
        <v>210</v>
      </c>
      <c r="D20" s="9" t="s">
        <v>27</v>
      </c>
      <c r="E20" s="55">
        <v>0.238</v>
      </c>
      <c r="F20" s="10">
        <f>F16*E20</f>
        <v>0.238</v>
      </c>
      <c r="G20" s="10"/>
      <c r="H20" s="10"/>
      <c r="I20" s="20"/>
      <c r="J20" s="21"/>
      <c r="K20" s="24"/>
      <c r="L20" s="97"/>
      <c r="M20" s="24"/>
    </row>
    <row r="21" spans="1:13" s="15" customFormat="1" ht="51.75" customHeight="1">
      <c r="A21" s="64">
        <v>7</v>
      </c>
      <c r="B21" s="63" t="s">
        <v>253</v>
      </c>
      <c r="C21" s="60" t="s">
        <v>254</v>
      </c>
      <c r="D21" s="60" t="s">
        <v>206</v>
      </c>
      <c r="E21" s="62"/>
      <c r="F21" s="61">
        <v>70</v>
      </c>
      <c r="G21" s="61"/>
      <c r="H21" s="61"/>
      <c r="I21" s="21"/>
      <c r="J21" s="21"/>
      <c r="K21" s="96"/>
      <c r="L21" s="97"/>
      <c r="M21" s="96"/>
    </row>
    <row r="22" spans="1:13" s="14" customFormat="1" ht="19.5" customHeight="1">
      <c r="A22" s="11"/>
      <c r="B22" s="48"/>
      <c r="C22" s="9" t="s">
        <v>53</v>
      </c>
      <c r="D22" s="9" t="s">
        <v>10</v>
      </c>
      <c r="E22" s="55">
        <v>0.139</v>
      </c>
      <c r="F22" s="10">
        <f>F21*E22</f>
        <v>9.73</v>
      </c>
      <c r="G22" s="10"/>
      <c r="H22" s="10"/>
      <c r="I22" s="20"/>
      <c r="J22" s="21"/>
      <c r="K22" s="98"/>
      <c r="L22" s="97"/>
      <c r="M22" s="24"/>
    </row>
    <row r="23" spans="1:13" s="14" customFormat="1" ht="19.5" customHeight="1">
      <c r="A23" s="11"/>
      <c r="B23" s="48"/>
      <c r="C23" s="9" t="s">
        <v>255</v>
      </c>
      <c r="D23" s="9" t="s">
        <v>206</v>
      </c>
      <c r="E23" s="55" t="s">
        <v>89</v>
      </c>
      <c r="F23" s="10">
        <v>60</v>
      </c>
      <c r="G23" s="10"/>
      <c r="H23" s="10"/>
      <c r="I23" s="20"/>
      <c r="J23" s="21"/>
      <c r="K23" s="24"/>
      <c r="L23" s="97"/>
      <c r="M23" s="24"/>
    </row>
    <row r="24" spans="1:13" s="14" customFormat="1" ht="19.5" customHeight="1">
      <c r="A24" s="11"/>
      <c r="B24" s="48"/>
      <c r="C24" s="9" t="s">
        <v>293</v>
      </c>
      <c r="D24" s="9" t="s">
        <v>206</v>
      </c>
      <c r="E24" s="55" t="s">
        <v>89</v>
      </c>
      <c r="F24" s="10">
        <v>10</v>
      </c>
      <c r="G24" s="10"/>
      <c r="H24" s="10"/>
      <c r="I24" s="20"/>
      <c r="J24" s="21"/>
      <c r="K24" s="24"/>
      <c r="L24" s="97"/>
      <c r="M24" s="24"/>
    </row>
    <row r="25" spans="1:13" s="14" customFormat="1" ht="19.5" customHeight="1">
      <c r="A25" s="11"/>
      <c r="B25" s="48"/>
      <c r="C25" s="9" t="s">
        <v>256</v>
      </c>
      <c r="D25" s="9" t="s">
        <v>24</v>
      </c>
      <c r="E25" s="55" t="s">
        <v>89</v>
      </c>
      <c r="F25" s="10">
        <v>18</v>
      </c>
      <c r="G25" s="10"/>
      <c r="H25" s="10"/>
      <c r="I25" s="20"/>
      <c r="J25" s="21"/>
      <c r="K25" s="24"/>
      <c r="L25" s="97"/>
      <c r="M25" s="24"/>
    </row>
    <row r="26" spans="1:13" s="14" customFormat="1" ht="19.5" customHeight="1">
      <c r="A26" s="11"/>
      <c r="B26" s="48"/>
      <c r="C26" s="9" t="s">
        <v>210</v>
      </c>
      <c r="D26" s="9" t="s">
        <v>27</v>
      </c>
      <c r="E26" s="82">
        <v>0.0097</v>
      </c>
      <c r="F26" s="10">
        <f>F21*E26</f>
        <v>0.679</v>
      </c>
      <c r="G26" s="10"/>
      <c r="H26" s="10"/>
      <c r="I26" s="20"/>
      <c r="J26" s="21"/>
      <c r="K26" s="24"/>
      <c r="L26" s="97"/>
      <c r="M26" s="24"/>
    </row>
    <row r="27" spans="1:13" s="15" customFormat="1" ht="51.75" customHeight="1">
      <c r="A27" s="64">
        <v>8</v>
      </c>
      <c r="B27" s="63" t="s">
        <v>257</v>
      </c>
      <c r="C27" s="60" t="s">
        <v>258</v>
      </c>
      <c r="D27" s="60" t="s">
        <v>24</v>
      </c>
      <c r="E27" s="62"/>
      <c r="F27" s="61">
        <v>4</v>
      </c>
      <c r="G27" s="61"/>
      <c r="H27" s="61"/>
      <c r="I27" s="21"/>
      <c r="J27" s="21"/>
      <c r="K27" s="96"/>
      <c r="L27" s="97"/>
      <c r="M27" s="96"/>
    </row>
    <row r="28" spans="1:13" s="14" customFormat="1" ht="19.5" customHeight="1">
      <c r="A28" s="11"/>
      <c r="B28" s="48"/>
      <c r="C28" s="9" t="s">
        <v>248</v>
      </c>
      <c r="D28" s="9" t="s">
        <v>10</v>
      </c>
      <c r="E28" s="82">
        <v>0.192</v>
      </c>
      <c r="F28" s="10">
        <f>F27*E28</f>
        <v>0.768</v>
      </c>
      <c r="G28" s="10"/>
      <c r="H28" s="10"/>
      <c r="I28" s="20"/>
      <c r="J28" s="21"/>
      <c r="K28" s="98"/>
      <c r="L28" s="97"/>
      <c r="M28" s="24"/>
    </row>
    <row r="29" spans="1:13" s="14" customFormat="1" ht="30.75" customHeight="1">
      <c r="A29" s="11"/>
      <c r="B29" s="48"/>
      <c r="C29" s="9" t="s">
        <v>259</v>
      </c>
      <c r="D29" s="9" t="s">
        <v>24</v>
      </c>
      <c r="E29" s="55" t="s">
        <v>89</v>
      </c>
      <c r="F29" s="10">
        <f>F27</f>
        <v>4</v>
      </c>
      <c r="G29" s="10"/>
      <c r="H29" s="10"/>
      <c r="I29" s="20"/>
      <c r="J29" s="21"/>
      <c r="K29" s="24"/>
      <c r="L29" s="97"/>
      <c r="M29" s="24"/>
    </row>
    <row r="30" spans="1:13" s="14" customFormat="1" ht="19.5" customHeight="1">
      <c r="A30" s="11"/>
      <c r="B30" s="48"/>
      <c r="C30" s="9" t="s">
        <v>210</v>
      </c>
      <c r="D30" s="9" t="s">
        <v>27</v>
      </c>
      <c r="E30" s="82">
        <v>0.0266</v>
      </c>
      <c r="F30" s="10">
        <f>F27*E30</f>
        <v>0.1064</v>
      </c>
      <c r="G30" s="10"/>
      <c r="H30" s="10"/>
      <c r="I30" s="20"/>
      <c r="J30" s="21"/>
      <c r="K30" s="24"/>
      <c r="L30" s="97"/>
      <c r="M30" s="24"/>
    </row>
    <row r="31" spans="1:13" s="15" customFormat="1" ht="45" customHeight="1">
      <c r="A31" s="64">
        <v>9</v>
      </c>
      <c r="B31" s="63" t="s">
        <v>260</v>
      </c>
      <c r="C31" s="60" t="s">
        <v>261</v>
      </c>
      <c r="D31" s="60" t="s">
        <v>24</v>
      </c>
      <c r="E31" s="62"/>
      <c r="F31" s="61">
        <v>4</v>
      </c>
      <c r="G31" s="61"/>
      <c r="H31" s="61"/>
      <c r="I31" s="21"/>
      <c r="J31" s="21"/>
      <c r="K31" s="96"/>
      <c r="L31" s="97"/>
      <c r="M31" s="96"/>
    </row>
    <row r="32" spans="1:13" s="14" customFormat="1" ht="19.5" customHeight="1">
      <c r="A32" s="11"/>
      <c r="B32" s="48"/>
      <c r="C32" s="9" t="s">
        <v>248</v>
      </c>
      <c r="D32" s="9" t="s">
        <v>10</v>
      </c>
      <c r="E32" s="55">
        <v>0.192</v>
      </c>
      <c r="F32" s="10">
        <f>F31*E32</f>
        <v>0.768</v>
      </c>
      <c r="G32" s="10"/>
      <c r="H32" s="10"/>
      <c r="I32" s="20"/>
      <c r="J32" s="21"/>
      <c r="K32" s="98"/>
      <c r="L32" s="97"/>
      <c r="M32" s="24"/>
    </row>
    <row r="33" spans="1:13" s="14" customFormat="1" ht="30.75" customHeight="1">
      <c r="A33" s="11"/>
      <c r="B33" s="48"/>
      <c r="C33" s="9" t="s">
        <v>262</v>
      </c>
      <c r="D33" s="9" t="s">
        <v>24</v>
      </c>
      <c r="E33" s="55">
        <v>1</v>
      </c>
      <c r="F33" s="10">
        <f>F31</f>
        <v>4</v>
      </c>
      <c r="G33" s="10"/>
      <c r="H33" s="10"/>
      <c r="I33" s="20"/>
      <c r="J33" s="21"/>
      <c r="K33" s="24"/>
      <c r="L33" s="97"/>
      <c r="M33" s="24"/>
    </row>
    <row r="34" spans="1:13" s="14" customFormat="1" ht="19.5" customHeight="1">
      <c r="A34" s="11"/>
      <c r="B34" s="48"/>
      <c r="C34" s="9" t="s">
        <v>210</v>
      </c>
      <c r="D34" s="9" t="s">
        <v>27</v>
      </c>
      <c r="E34" s="82">
        <v>0.0234</v>
      </c>
      <c r="F34" s="10">
        <f>F31*E34</f>
        <v>0.0936</v>
      </c>
      <c r="G34" s="10"/>
      <c r="H34" s="10"/>
      <c r="I34" s="20"/>
      <c r="J34" s="21"/>
      <c r="K34" s="24"/>
      <c r="L34" s="97"/>
      <c r="M34" s="24"/>
    </row>
    <row r="35" spans="1:10" s="15" customFormat="1" ht="42" customHeight="1">
      <c r="A35" s="59" t="s">
        <v>20</v>
      </c>
      <c r="B35" s="63" t="s">
        <v>263</v>
      </c>
      <c r="C35" s="60" t="s">
        <v>281</v>
      </c>
      <c r="D35" s="60" t="s">
        <v>24</v>
      </c>
      <c r="E35" s="62"/>
      <c r="F35" s="61">
        <v>5</v>
      </c>
      <c r="G35" s="61"/>
      <c r="H35" s="61"/>
      <c r="J35" s="21"/>
    </row>
    <row r="36" spans="1:11" ht="19.5" customHeight="1">
      <c r="A36" s="81"/>
      <c r="B36" s="48"/>
      <c r="C36" s="9" t="s">
        <v>248</v>
      </c>
      <c r="D36" s="9" t="s">
        <v>10</v>
      </c>
      <c r="E36" s="55">
        <v>0.604</v>
      </c>
      <c r="F36" s="99">
        <f>F35*E36</f>
        <v>3.02</v>
      </c>
      <c r="G36" s="99"/>
      <c r="H36" s="99"/>
      <c r="J36" s="21"/>
      <c r="K36" s="98"/>
    </row>
    <row r="37" spans="1:11" s="87" customFormat="1" ht="26.25" customHeight="1">
      <c r="A37" s="85"/>
      <c r="B37" s="86"/>
      <c r="C37" s="9" t="s">
        <v>274</v>
      </c>
      <c r="D37" s="77" t="s">
        <v>24</v>
      </c>
      <c r="E37" s="55" t="s">
        <v>89</v>
      </c>
      <c r="F37" s="78">
        <f>F35</f>
        <v>5</v>
      </c>
      <c r="G37" s="78"/>
      <c r="H37" s="99"/>
      <c r="J37" s="21"/>
      <c r="K37" s="100"/>
    </row>
    <row r="38" spans="1:11" s="87" customFormat="1" ht="19.5" customHeight="1">
      <c r="A38" s="85"/>
      <c r="B38" s="86"/>
      <c r="C38" s="9" t="s">
        <v>210</v>
      </c>
      <c r="D38" s="9" t="s">
        <v>27</v>
      </c>
      <c r="E38" s="101">
        <v>0.114</v>
      </c>
      <c r="F38" s="78">
        <f>F35*E38</f>
        <v>0.5700000000000001</v>
      </c>
      <c r="G38" s="78"/>
      <c r="H38" s="99"/>
      <c r="J38" s="21"/>
      <c r="K38" s="100"/>
    </row>
    <row r="39" spans="1:10" s="15" customFormat="1" ht="42" customHeight="1">
      <c r="A39" s="59" t="s">
        <v>113</v>
      </c>
      <c r="B39" s="63" t="s">
        <v>277</v>
      </c>
      <c r="C39" s="60" t="s">
        <v>294</v>
      </c>
      <c r="D39" s="60" t="s">
        <v>24</v>
      </c>
      <c r="E39" s="62"/>
      <c r="F39" s="61">
        <v>1</v>
      </c>
      <c r="G39" s="61"/>
      <c r="H39" s="61"/>
      <c r="J39" s="21"/>
    </row>
    <row r="40" spans="1:11" ht="40.5">
      <c r="A40" s="81"/>
      <c r="B40" s="48"/>
      <c r="C40" s="9" t="s">
        <v>280</v>
      </c>
      <c r="D40" s="9" t="s">
        <v>24</v>
      </c>
      <c r="E40" s="55">
        <v>1</v>
      </c>
      <c r="F40" s="99">
        <f>F39*E40</f>
        <v>1</v>
      </c>
      <c r="G40" s="99"/>
      <c r="H40" s="99"/>
      <c r="J40" s="21"/>
      <c r="K40" s="98"/>
    </row>
    <row r="41" spans="1:10" s="18" customFormat="1" ht="42" customHeight="1">
      <c r="A41" s="59" t="s">
        <v>20</v>
      </c>
      <c r="B41" s="63" t="s">
        <v>264</v>
      </c>
      <c r="C41" s="60" t="s">
        <v>265</v>
      </c>
      <c r="D41" s="60" t="s">
        <v>24</v>
      </c>
      <c r="E41" s="62"/>
      <c r="F41" s="61">
        <v>1</v>
      </c>
      <c r="G41" s="61"/>
      <c r="H41" s="61"/>
      <c r="J41" s="21"/>
    </row>
    <row r="42" spans="1:11" s="114" customFormat="1" ht="19.5" customHeight="1">
      <c r="A42" s="81"/>
      <c r="B42" s="48"/>
      <c r="C42" s="9" t="s">
        <v>53</v>
      </c>
      <c r="D42" s="9" t="s">
        <v>10</v>
      </c>
      <c r="E42" s="55">
        <v>1.04</v>
      </c>
      <c r="F42" s="99">
        <f>F41*E42</f>
        <v>1.04</v>
      </c>
      <c r="G42" s="99"/>
      <c r="H42" s="99"/>
      <c r="J42" s="21"/>
      <c r="K42" s="20"/>
    </row>
    <row r="43" spans="1:11" s="89" customFormat="1" ht="19.5" customHeight="1">
      <c r="A43" s="85"/>
      <c r="B43" s="86"/>
      <c r="C43" s="9" t="s">
        <v>54</v>
      </c>
      <c r="D43" s="9" t="s">
        <v>27</v>
      </c>
      <c r="E43" s="55">
        <v>0.08</v>
      </c>
      <c r="F43" s="78">
        <f>F41*E43</f>
        <v>0.08</v>
      </c>
      <c r="G43" s="78"/>
      <c r="H43" s="99"/>
      <c r="J43" s="21"/>
      <c r="K43" s="115"/>
    </row>
    <row r="44" spans="1:11" s="89" customFormat="1" ht="19.5" customHeight="1">
      <c r="A44" s="85"/>
      <c r="B44" s="86"/>
      <c r="C44" s="9" t="s">
        <v>266</v>
      </c>
      <c r="D44" s="77" t="s">
        <v>206</v>
      </c>
      <c r="E44" s="101">
        <v>6</v>
      </c>
      <c r="F44" s="78">
        <f>F41*E44</f>
        <v>6</v>
      </c>
      <c r="G44" s="78"/>
      <c r="H44" s="99"/>
      <c r="J44" s="21"/>
      <c r="K44" s="115"/>
    </row>
    <row r="45" spans="1:11" s="89" customFormat="1" ht="19.5" customHeight="1">
      <c r="A45" s="85"/>
      <c r="B45" s="86"/>
      <c r="C45" s="9" t="s">
        <v>210</v>
      </c>
      <c r="D45" s="9" t="s">
        <v>27</v>
      </c>
      <c r="E45" s="101">
        <v>1.4</v>
      </c>
      <c r="F45" s="78">
        <f>F41*E45</f>
        <v>1.4</v>
      </c>
      <c r="G45" s="78"/>
      <c r="H45" s="99"/>
      <c r="J45" s="21"/>
      <c r="K45" s="115"/>
    </row>
    <row r="46" spans="1:10" s="18" customFormat="1" ht="42" customHeight="1">
      <c r="A46" s="59" t="s">
        <v>113</v>
      </c>
      <c r="B46" s="63" t="s">
        <v>267</v>
      </c>
      <c r="C46" s="60" t="s">
        <v>268</v>
      </c>
      <c r="D46" s="60" t="s">
        <v>206</v>
      </c>
      <c r="E46" s="62"/>
      <c r="F46" s="61">
        <v>4</v>
      </c>
      <c r="G46" s="61"/>
      <c r="H46" s="61"/>
      <c r="J46" s="21"/>
    </row>
    <row r="47" spans="1:11" s="114" customFormat="1" ht="19.5" customHeight="1">
      <c r="A47" s="81"/>
      <c r="B47" s="48"/>
      <c r="C47" s="9" t="s">
        <v>53</v>
      </c>
      <c r="D47" s="9" t="s">
        <v>10</v>
      </c>
      <c r="E47" s="55">
        <v>0.14</v>
      </c>
      <c r="F47" s="99">
        <f>F46*E47</f>
        <v>0.56</v>
      </c>
      <c r="G47" s="99"/>
      <c r="H47" s="99"/>
      <c r="J47" s="21"/>
      <c r="K47" s="20"/>
    </row>
    <row r="48" spans="1:11" s="89" customFormat="1" ht="19.5" customHeight="1">
      <c r="A48" s="85"/>
      <c r="B48" s="86"/>
      <c r="C48" s="9" t="s">
        <v>54</v>
      </c>
      <c r="D48" s="9" t="s">
        <v>27</v>
      </c>
      <c r="E48" s="55">
        <v>0.01</v>
      </c>
      <c r="F48" s="78">
        <f>F46*E48</f>
        <v>0.04</v>
      </c>
      <c r="G48" s="78"/>
      <c r="H48" s="99"/>
      <c r="J48" s="21"/>
      <c r="K48" s="115"/>
    </row>
    <row r="49" spans="1:11" s="89" customFormat="1" ht="19.5" customHeight="1">
      <c r="A49" s="85"/>
      <c r="B49" s="86"/>
      <c r="C49" s="9" t="s">
        <v>269</v>
      </c>
      <c r="D49" s="77" t="s">
        <v>206</v>
      </c>
      <c r="E49" s="101">
        <v>1</v>
      </c>
      <c r="F49" s="78">
        <f>F46*E49</f>
        <v>4</v>
      </c>
      <c r="G49" s="78"/>
      <c r="H49" s="99"/>
      <c r="J49" s="21"/>
      <c r="K49" s="115"/>
    </row>
    <row r="50" spans="1:11" s="89" customFormat="1" ht="19.5" customHeight="1">
      <c r="A50" s="85"/>
      <c r="B50" s="86"/>
      <c r="C50" s="9" t="s">
        <v>210</v>
      </c>
      <c r="D50" s="9" t="s">
        <v>27</v>
      </c>
      <c r="E50" s="101">
        <v>0.193</v>
      </c>
      <c r="F50" s="78">
        <f>F46*E50</f>
        <v>0.772</v>
      </c>
      <c r="G50" s="78"/>
      <c r="H50" s="99"/>
      <c r="J50" s="21"/>
      <c r="K50" s="115"/>
    </row>
    <row r="51" spans="1:8" s="1" customFormat="1" ht="19.5" customHeight="1">
      <c r="A51" s="46"/>
      <c r="B51" s="48"/>
      <c r="C51" s="7" t="s">
        <v>29</v>
      </c>
      <c r="D51" s="7" t="s">
        <v>27</v>
      </c>
      <c r="E51" s="8"/>
      <c r="F51" s="8"/>
      <c r="G51" s="8"/>
      <c r="H51" s="8"/>
    </row>
    <row r="52" spans="1:8" s="1" customFormat="1" ht="30.75" customHeight="1">
      <c r="A52" s="46"/>
      <c r="B52" s="48"/>
      <c r="C52" s="7" t="s">
        <v>314</v>
      </c>
      <c r="D52" s="7" t="s">
        <v>27</v>
      </c>
      <c r="E52" s="8"/>
      <c r="F52" s="8"/>
      <c r="G52" s="8"/>
      <c r="H52" s="8"/>
    </row>
    <row r="53" spans="1:8" s="1" customFormat="1" ht="19.5" customHeight="1">
      <c r="A53" s="46"/>
      <c r="B53" s="48"/>
      <c r="C53" s="7" t="s">
        <v>29</v>
      </c>
      <c r="D53" s="7" t="s">
        <v>27</v>
      </c>
      <c r="E53" s="8"/>
      <c r="F53" s="8"/>
      <c r="G53" s="8"/>
      <c r="H53" s="8"/>
    </row>
    <row r="54" spans="1:8" s="1" customFormat="1" ht="19.5" customHeight="1">
      <c r="A54" s="46"/>
      <c r="B54" s="48"/>
      <c r="C54" s="7" t="s">
        <v>313</v>
      </c>
      <c r="D54" s="7" t="s">
        <v>27</v>
      </c>
      <c r="E54" s="8"/>
      <c r="F54" s="8"/>
      <c r="G54" s="8"/>
      <c r="H54" s="8"/>
    </row>
    <row r="55" spans="1:8" s="1" customFormat="1" ht="19.5" customHeight="1">
      <c r="A55" s="44"/>
      <c r="B55" s="48"/>
      <c r="C55" s="7" t="s">
        <v>30</v>
      </c>
      <c r="D55" s="7" t="s">
        <v>27</v>
      </c>
      <c r="E55" s="8"/>
      <c r="F55" s="8"/>
      <c r="G55" s="8"/>
      <c r="H55" s="8"/>
    </row>
    <row r="56" spans="1:8" s="1" customFormat="1" ht="15.75">
      <c r="A56" s="45"/>
      <c r="B56" s="49"/>
      <c r="C56" s="18"/>
      <c r="D56" s="12"/>
      <c r="E56" s="12"/>
      <c r="F56" s="12"/>
      <c r="G56" s="12" t="s">
        <v>31</v>
      </c>
      <c r="H56" s="19"/>
    </row>
    <row r="57" spans="1:8" s="1" customFormat="1" ht="21">
      <c r="A57" s="121"/>
      <c r="B57" s="121"/>
      <c r="C57" s="121"/>
      <c r="D57" s="121"/>
      <c r="E57" s="121"/>
      <c r="F57" s="121"/>
      <c r="G57" s="121"/>
      <c r="H57" s="121"/>
    </row>
    <row r="58" spans="1:8" ht="15.75">
      <c r="A58" s="67"/>
      <c r="B58" s="67"/>
      <c r="C58" s="67"/>
      <c r="D58" s="67"/>
      <c r="E58" s="67"/>
      <c r="F58" s="67"/>
      <c r="G58" s="67"/>
      <c r="H58" s="22"/>
    </row>
    <row r="59" spans="1:8" ht="15.75">
      <c r="A59" s="67"/>
      <c r="B59" s="67"/>
      <c r="C59" s="67"/>
      <c r="D59" s="67"/>
      <c r="E59" s="67"/>
      <c r="F59" s="67"/>
      <c r="G59" s="67"/>
      <c r="H59" s="22"/>
    </row>
  </sheetData>
  <sheetProtection/>
  <mergeCells count="10">
    <mergeCell ref="A1:H1"/>
    <mergeCell ref="A2:H2"/>
    <mergeCell ref="A3:H3"/>
    <mergeCell ref="A57:H57"/>
    <mergeCell ref="A4:A5"/>
    <mergeCell ref="B4:B5"/>
    <mergeCell ref="C4:C5"/>
    <mergeCell ref="D4:D5"/>
    <mergeCell ref="E4:F4"/>
    <mergeCell ref="G4:H4"/>
  </mergeCells>
  <printOptions/>
  <pageMargins left="0.32" right="0.19" top="0.24" bottom="0.24" header="0.24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8" sqref="G8:H35"/>
    </sheetView>
  </sheetViews>
  <sheetFormatPr defaultColWidth="9.140625" defaultRowHeight="12.75"/>
  <cols>
    <col min="1" max="1" width="4.00390625" style="42" customWidth="1"/>
    <col min="2" max="2" width="12.28125" style="49" customWidth="1"/>
    <col min="3" max="3" width="36.140625" style="1" customWidth="1"/>
    <col min="4" max="4" width="9.140625" style="1" customWidth="1"/>
    <col min="5" max="5" width="8.7109375" style="1" customWidth="1"/>
    <col min="6" max="6" width="9.8515625" style="1" customWidth="1"/>
    <col min="7" max="7" width="9.140625" style="47" customWidth="1"/>
    <col min="8" max="8" width="11.421875" style="22" customWidth="1"/>
    <col min="9" max="16384" width="9.140625" style="1" customWidth="1"/>
  </cols>
  <sheetData>
    <row r="1" spans="1:8" ht="15.75">
      <c r="A1" s="141" t="s">
        <v>90</v>
      </c>
      <c r="B1" s="141"/>
      <c r="C1" s="141"/>
      <c r="D1" s="141"/>
      <c r="E1" s="141"/>
      <c r="F1" s="141"/>
      <c r="G1" s="141"/>
      <c r="H1" s="141"/>
    </row>
    <row r="2" spans="1:8" ht="33.75" customHeight="1">
      <c r="A2" s="142" t="str">
        <f>'1-3'!A2:H2</f>
        <v>ლანჩხუთის მუნიციპალიტეტის სოფ ხიდმარალაზე სკოლის შენობაზე სველი წერტილის მიშენება</v>
      </c>
      <c r="B2" s="142"/>
      <c r="C2" s="142"/>
      <c r="D2" s="142"/>
      <c r="E2" s="142"/>
      <c r="F2" s="142"/>
      <c r="G2" s="142"/>
      <c r="H2" s="142"/>
    </row>
    <row r="3" spans="1:8" ht="15.75">
      <c r="A3" s="141" t="s">
        <v>273</v>
      </c>
      <c r="B3" s="141"/>
      <c r="C3" s="141"/>
      <c r="D3" s="141"/>
      <c r="E3" s="141"/>
      <c r="F3" s="141"/>
      <c r="G3" s="141"/>
      <c r="H3" s="141"/>
    </row>
    <row r="4" spans="1:8" ht="36" customHeight="1">
      <c r="A4" s="139" t="s">
        <v>1</v>
      </c>
      <c r="B4" s="133" t="s">
        <v>2</v>
      </c>
      <c r="C4" s="135" t="s">
        <v>3</v>
      </c>
      <c r="D4" s="135" t="s">
        <v>4</v>
      </c>
      <c r="E4" s="137" t="s">
        <v>5</v>
      </c>
      <c r="F4" s="138"/>
      <c r="G4" s="137" t="s">
        <v>44</v>
      </c>
      <c r="H4" s="138"/>
    </row>
    <row r="5" spans="1:8" ht="73.5" customHeight="1">
      <c r="A5" s="140"/>
      <c r="B5" s="134"/>
      <c r="C5" s="136"/>
      <c r="D5" s="136"/>
      <c r="E5" s="23" t="s">
        <v>6</v>
      </c>
      <c r="F5" s="23" t="s">
        <v>7</v>
      </c>
      <c r="G5" s="68" t="s">
        <v>6</v>
      </c>
      <c r="H5" s="43" t="s">
        <v>7</v>
      </c>
    </row>
    <row r="6" spans="1:8" s="14" customFormat="1" ht="13.5">
      <c r="A6" s="37" t="s">
        <v>8</v>
      </c>
      <c r="B6" s="44">
        <v>2</v>
      </c>
      <c r="C6" s="4">
        <v>3</v>
      </c>
      <c r="D6" s="4">
        <v>4</v>
      </c>
      <c r="E6" s="4">
        <v>5</v>
      </c>
      <c r="F6" s="4">
        <v>6</v>
      </c>
      <c r="G6" s="16">
        <v>7</v>
      </c>
      <c r="H6" s="11">
        <v>8</v>
      </c>
    </row>
    <row r="7" spans="1:8" s="14" customFormat="1" ht="15.75">
      <c r="A7" s="37"/>
      <c r="B7" s="44"/>
      <c r="C7" s="50" t="s">
        <v>51</v>
      </c>
      <c r="D7" s="4"/>
      <c r="E7" s="4"/>
      <c r="F7" s="4"/>
      <c r="G7" s="16"/>
      <c r="H7" s="11"/>
    </row>
    <row r="8" spans="1:8" s="103" customFormat="1" ht="43.5" customHeight="1">
      <c r="A8" s="59" t="s">
        <v>8</v>
      </c>
      <c r="B8" s="57" t="s">
        <v>117</v>
      </c>
      <c r="C8" s="60" t="s">
        <v>118</v>
      </c>
      <c r="D8" s="60" t="s">
        <v>119</v>
      </c>
      <c r="E8" s="62"/>
      <c r="F8" s="62">
        <f>(4*2*2+10*1.5*1)/1000</f>
        <v>0.031</v>
      </c>
      <c r="G8" s="61"/>
      <c r="H8" s="61"/>
    </row>
    <row r="9" spans="1:8" s="103" customFormat="1" ht="13.5">
      <c r="A9" s="105"/>
      <c r="B9" s="116"/>
      <c r="C9" s="106" t="s">
        <v>49</v>
      </c>
      <c r="D9" s="106" t="s">
        <v>10</v>
      </c>
      <c r="E9" s="107">
        <v>16.5</v>
      </c>
      <c r="F9" s="107">
        <f>F8*E9</f>
        <v>0.5115</v>
      </c>
      <c r="G9" s="108"/>
      <c r="H9" s="109"/>
    </row>
    <row r="10" spans="1:8" s="110" customFormat="1" ht="13.5">
      <c r="A10" s="105"/>
      <c r="B10" s="116"/>
      <c r="C10" s="106" t="s">
        <v>295</v>
      </c>
      <c r="D10" s="106" t="s">
        <v>28</v>
      </c>
      <c r="E10" s="107">
        <v>37</v>
      </c>
      <c r="F10" s="107">
        <f>F8*E10</f>
        <v>1.147</v>
      </c>
      <c r="G10" s="108"/>
      <c r="H10" s="109"/>
    </row>
    <row r="11" spans="1:8" s="103" customFormat="1" ht="38.25">
      <c r="A11" s="63" t="s">
        <v>47</v>
      </c>
      <c r="B11" s="57" t="s">
        <v>123</v>
      </c>
      <c r="C11" s="57" t="s">
        <v>124</v>
      </c>
      <c r="D11" s="57" t="s">
        <v>296</v>
      </c>
      <c r="E11" s="65"/>
      <c r="F11" s="65">
        <f>4*2/1000</f>
        <v>0.008</v>
      </c>
      <c r="G11" s="58"/>
      <c r="H11" s="61"/>
    </row>
    <row r="12" spans="1:8" s="103" customFormat="1" ht="13.5">
      <c r="A12" s="117"/>
      <c r="B12" s="105"/>
      <c r="C12" s="105" t="s">
        <v>125</v>
      </c>
      <c r="D12" s="105" t="s">
        <v>10</v>
      </c>
      <c r="E12" s="118">
        <f>216</f>
        <v>216</v>
      </c>
      <c r="F12" s="118">
        <f>F11*E12</f>
        <v>1.728</v>
      </c>
      <c r="G12" s="109"/>
      <c r="H12" s="109"/>
    </row>
    <row r="13" spans="1:8" s="103" customFormat="1" ht="40.5">
      <c r="A13" s="59" t="s">
        <v>11</v>
      </c>
      <c r="B13" s="57" t="s">
        <v>297</v>
      </c>
      <c r="C13" s="60" t="s">
        <v>275</v>
      </c>
      <c r="D13" s="60" t="s">
        <v>127</v>
      </c>
      <c r="E13" s="62"/>
      <c r="F13" s="62">
        <f>(4*2*2+1.7*3*2+4*2+2*2)*0.15/100</f>
        <v>0.057300000000000004</v>
      </c>
      <c r="G13" s="61"/>
      <c r="H13" s="61"/>
    </row>
    <row r="14" spans="1:8" s="103" customFormat="1" ht="13.5">
      <c r="A14" s="104"/>
      <c r="B14" s="105"/>
      <c r="C14" s="106" t="s">
        <v>53</v>
      </c>
      <c r="D14" s="106" t="s">
        <v>10</v>
      </c>
      <c r="E14" s="108">
        <v>410</v>
      </c>
      <c r="F14" s="107">
        <f>E14*F13</f>
        <v>23.493000000000002</v>
      </c>
      <c r="G14" s="108"/>
      <c r="H14" s="109"/>
    </row>
    <row r="15" spans="1:8" s="110" customFormat="1" ht="13.5">
      <c r="A15" s="104"/>
      <c r="B15" s="105"/>
      <c r="C15" s="106" t="s">
        <v>55</v>
      </c>
      <c r="D15" s="106" t="s">
        <v>128</v>
      </c>
      <c r="E15" s="108">
        <v>112</v>
      </c>
      <c r="F15" s="107">
        <f>F13*E15</f>
        <v>6.4176</v>
      </c>
      <c r="G15" s="108"/>
      <c r="H15" s="109"/>
    </row>
    <row r="16" spans="1:8" s="110" customFormat="1" ht="13.5">
      <c r="A16" s="104"/>
      <c r="B16" s="105"/>
      <c r="C16" s="106" t="s">
        <v>306</v>
      </c>
      <c r="D16" s="106" t="s">
        <v>298</v>
      </c>
      <c r="E16" s="107" t="s">
        <v>287</v>
      </c>
      <c r="F16" s="107">
        <v>2</v>
      </c>
      <c r="G16" s="108"/>
      <c r="H16" s="109"/>
    </row>
    <row r="17" spans="1:8" s="110" customFormat="1" ht="13.5">
      <c r="A17" s="104"/>
      <c r="B17" s="105"/>
      <c r="C17" s="106" t="s">
        <v>129</v>
      </c>
      <c r="D17" s="106" t="s">
        <v>12</v>
      </c>
      <c r="E17" s="107">
        <v>101.5</v>
      </c>
      <c r="F17" s="107">
        <f>E17*F13</f>
        <v>5.81595</v>
      </c>
      <c r="G17" s="108"/>
      <c r="H17" s="109"/>
    </row>
    <row r="18" spans="1:8" s="110" customFormat="1" ht="13.5">
      <c r="A18" s="104"/>
      <c r="B18" s="105"/>
      <c r="C18" s="106" t="s">
        <v>299</v>
      </c>
      <c r="D18" s="106" t="s">
        <v>18</v>
      </c>
      <c r="E18" s="107">
        <v>88.1</v>
      </c>
      <c r="F18" s="107">
        <f>F13*E18</f>
        <v>5.04813</v>
      </c>
      <c r="G18" s="108"/>
      <c r="H18" s="109"/>
    </row>
    <row r="19" spans="1:8" s="110" customFormat="1" ht="13.5">
      <c r="A19" s="104"/>
      <c r="B19" s="105"/>
      <c r="C19" s="106" t="s">
        <v>276</v>
      </c>
      <c r="D19" s="106" t="s">
        <v>115</v>
      </c>
      <c r="E19" s="107" t="s">
        <v>287</v>
      </c>
      <c r="F19" s="107">
        <f>10*1.5*1</f>
        <v>15</v>
      </c>
      <c r="G19" s="108"/>
      <c r="H19" s="109"/>
    </row>
    <row r="20" spans="1:8" s="103" customFormat="1" ht="27">
      <c r="A20" s="104"/>
      <c r="B20" s="105"/>
      <c r="C20" s="106" t="s">
        <v>300</v>
      </c>
      <c r="D20" s="106" t="s">
        <v>12</v>
      </c>
      <c r="E20" s="107">
        <v>1</v>
      </c>
      <c r="F20" s="107">
        <f>F13*E20</f>
        <v>0.057300000000000004</v>
      </c>
      <c r="G20" s="108"/>
      <c r="H20" s="109"/>
    </row>
    <row r="21" spans="1:8" s="103" customFormat="1" ht="13.5">
      <c r="A21" s="104"/>
      <c r="B21" s="105"/>
      <c r="C21" s="106" t="s">
        <v>278</v>
      </c>
      <c r="D21" s="106" t="s">
        <v>189</v>
      </c>
      <c r="E21" s="107" t="s">
        <v>287</v>
      </c>
      <c r="F21" s="107">
        <v>4</v>
      </c>
      <c r="G21" s="108"/>
      <c r="H21" s="109"/>
    </row>
    <row r="22" spans="1:8" s="103" customFormat="1" ht="13.5">
      <c r="A22" s="104"/>
      <c r="B22" s="105"/>
      <c r="C22" s="106" t="s">
        <v>279</v>
      </c>
      <c r="D22" s="106" t="s">
        <v>189</v>
      </c>
      <c r="E22" s="107" t="s">
        <v>287</v>
      </c>
      <c r="F22" s="107">
        <v>10</v>
      </c>
      <c r="G22" s="108"/>
      <c r="H22" s="109"/>
    </row>
    <row r="23" spans="1:8" s="103" customFormat="1" ht="13.5">
      <c r="A23" s="104"/>
      <c r="B23" s="105"/>
      <c r="C23" s="106" t="s">
        <v>190</v>
      </c>
      <c r="D23" s="106" t="s">
        <v>189</v>
      </c>
      <c r="E23" s="107" t="s">
        <v>287</v>
      </c>
      <c r="F23" s="107">
        <f>434.4+220</f>
        <v>654.4</v>
      </c>
      <c r="G23" s="108"/>
      <c r="H23" s="109"/>
    </row>
    <row r="24" spans="1:8" s="103" customFormat="1" ht="13.5">
      <c r="A24" s="104"/>
      <c r="B24" s="105"/>
      <c r="C24" s="106" t="s">
        <v>19</v>
      </c>
      <c r="D24" s="106" t="s">
        <v>128</v>
      </c>
      <c r="E24" s="108">
        <v>26</v>
      </c>
      <c r="F24" s="107">
        <f>F13*E24</f>
        <v>1.4898</v>
      </c>
      <c r="G24" s="108"/>
      <c r="H24" s="109"/>
    </row>
    <row r="25" spans="1:8" s="103" customFormat="1" ht="38.25">
      <c r="A25" s="59" t="s">
        <v>13</v>
      </c>
      <c r="B25" s="57" t="s">
        <v>301</v>
      </c>
      <c r="C25" s="60" t="s">
        <v>302</v>
      </c>
      <c r="D25" s="60" t="s">
        <v>127</v>
      </c>
      <c r="E25" s="62"/>
      <c r="F25" s="62">
        <f>F8*10</f>
        <v>0.31</v>
      </c>
      <c r="G25" s="61"/>
      <c r="H25" s="61"/>
    </row>
    <row r="26" spans="1:8" s="103" customFormat="1" ht="13.5">
      <c r="A26" s="104"/>
      <c r="B26" s="116"/>
      <c r="C26" s="106" t="s">
        <v>49</v>
      </c>
      <c r="D26" s="106" t="s">
        <v>10</v>
      </c>
      <c r="E26" s="107">
        <v>16.5</v>
      </c>
      <c r="F26" s="107">
        <f>F25*E26</f>
        <v>5.115</v>
      </c>
      <c r="G26" s="108"/>
      <c r="H26" s="109"/>
    </row>
    <row r="27" spans="1:8" s="103" customFormat="1" ht="13.5">
      <c r="A27" s="104"/>
      <c r="B27" s="116"/>
      <c r="C27" s="106" t="s">
        <v>295</v>
      </c>
      <c r="D27" s="106" t="s">
        <v>28</v>
      </c>
      <c r="E27" s="107">
        <v>37</v>
      </c>
      <c r="F27" s="107">
        <f>F25*E27</f>
        <v>11.47</v>
      </c>
      <c r="G27" s="108"/>
      <c r="H27" s="109"/>
    </row>
    <row r="28" spans="1:8" s="110" customFormat="1" ht="51">
      <c r="A28" s="59" t="s">
        <v>108</v>
      </c>
      <c r="B28" s="57" t="s">
        <v>303</v>
      </c>
      <c r="C28" s="60" t="s">
        <v>304</v>
      </c>
      <c r="D28" s="60" t="s">
        <v>127</v>
      </c>
      <c r="E28" s="62"/>
      <c r="F28" s="62">
        <v>0.31</v>
      </c>
      <c r="G28" s="61"/>
      <c r="H28" s="61"/>
    </row>
    <row r="29" spans="1:8" s="110" customFormat="1" ht="13.5">
      <c r="A29" s="104"/>
      <c r="B29" s="116"/>
      <c r="C29" s="106" t="s">
        <v>49</v>
      </c>
      <c r="D29" s="106" t="s">
        <v>10</v>
      </c>
      <c r="E29" s="107">
        <v>13.4</v>
      </c>
      <c r="F29" s="107">
        <f>E29*F28</f>
        <v>4.154</v>
      </c>
      <c r="G29" s="108"/>
      <c r="H29" s="109"/>
    </row>
    <row r="30" spans="1:8" s="110" customFormat="1" ht="27">
      <c r="A30" s="104"/>
      <c r="B30" s="116"/>
      <c r="C30" s="106" t="s">
        <v>305</v>
      </c>
      <c r="D30" s="106" t="s">
        <v>28</v>
      </c>
      <c r="E30" s="107">
        <v>13</v>
      </c>
      <c r="F30" s="107">
        <f>F28*E30</f>
        <v>4.03</v>
      </c>
      <c r="G30" s="108"/>
      <c r="H30" s="109"/>
    </row>
    <row r="31" spans="1:8" ht="15.75">
      <c r="A31" s="46"/>
      <c r="B31" s="48"/>
      <c r="C31" s="7" t="s">
        <v>29</v>
      </c>
      <c r="D31" s="7" t="s">
        <v>27</v>
      </c>
      <c r="E31" s="10"/>
      <c r="F31" s="10"/>
      <c r="G31" s="10"/>
      <c r="H31" s="10"/>
    </row>
    <row r="32" spans="1:8" ht="15.75">
      <c r="A32" s="53"/>
      <c r="B32" s="52"/>
      <c r="C32" s="9" t="s">
        <v>312</v>
      </c>
      <c r="D32" s="9" t="s">
        <v>27</v>
      </c>
      <c r="E32" s="10"/>
      <c r="F32" s="10"/>
      <c r="G32" s="10"/>
      <c r="H32" s="10"/>
    </row>
    <row r="33" spans="1:8" ht="15.75">
      <c r="A33" s="53"/>
      <c r="B33" s="52"/>
      <c r="C33" s="9" t="s">
        <v>29</v>
      </c>
      <c r="D33" s="9" t="s">
        <v>27</v>
      </c>
      <c r="E33" s="10"/>
      <c r="F33" s="10"/>
      <c r="G33" s="10"/>
      <c r="H33" s="10"/>
    </row>
    <row r="34" spans="1:8" ht="15.75">
      <c r="A34" s="53"/>
      <c r="B34" s="52"/>
      <c r="C34" s="9" t="s">
        <v>313</v>
      </c>
      <c r="D34" s="9" t="s">
        <v>27</v>
      </c>
      <c r="E34" s="10"/>
      <c r="F34" s="10"/>
      <c r="G34" s="10"/>
      <c r="H34" s="10"/>
    </row>
    <row r="35" spans="1:8" ht="15.75">
      <c r="A35" s="53"/>
      <c r="B35" s="52"/>
      <c r="C35" s="7" t="s">
        <v>30</v>
      </c>
      <c r="D35" s="7" t="s">
        <v>27</v>
      </c>
      <c r="E35" s="10"/>
      <c r="F35" s="10"/>
      <c r="G35" s="10"/>
      <c r="H35" s="8"/>
    </row>
    <row r="36" spans="1:8" ht="3.75" customHeight="1">
      <c r="A36" s="45"/>
      <c r="C36" s="18"/>
      <c r="D36" s="12"/>
      <c r="E36" s="12"/>
      <c r="F36" s="12"/>
      <c r="G36" s="69" t="s">
        <v>31</v>
      </c>
      <c r="H36" s="19"/>
    </row>
    <row r="37" spans="1:8" ht="21">
      <c r="A37" s="121"/>
      <c r="B37" s="121"/>
      <c r="C37" s="121"/>
      <c r="D37" s="121"/>
      <c r="E37" s="121"/>
      <c r="F37" s="121"/>
      <c r="G37" s="121"/>
      <c r="H37" s="121"/>
    </row>
    <row r="38" spans="1:7" ht="15.75">
      <c r="A38" s="67"/>
      <c r="B38" s="67"/>
      <c r="C38" s="67"/>
      <c r="D38" s="67"/>
      <c r="E38" s="67"/>
      <c r="F38" s="67"/>
      <c r="G38" s="70"/>
    </row>
    <row r="39" spans="1:7" ht="15.75">
      <c r="A39" s="67"/>
      <c r="B39" s="67"/>
      <c r="C39" s="67"/>
      <c r="D39" s="67"/>
      <c r="E39" s="67"/>
      <c r="F39" s="67"/>
      <c r="G39" s="70"/>
    </row>
  </sheetData>
  <sheetProtection/>
  <mergeCells count="10">
    <mergeCell ref="A1:H1"/>
    <mergeCell ref="A2:H2"/>
    <mergeCell ref="A3:H3"/>
    <mergeCell ref="A37:H37"/>
    <mergeCell ref="A4:A5"/>
    <mergeCell ref="B4:B5"/>
    <mergeCell ref="C4:C5"/>
    <mergeCell ref="D4:D5"/>
    <mergeCell ref="E4:F4"/>
    <mergeCell ref="G4:H4"/>
  </mergeCells>
  <printOptions/>
  <pageMargins left="0.3" right="0.22" top="0.24" bottom="0.24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2018-06-21T13:05:19Z</cp:lastPrinted>
  <dcterms:created xsi:type="dcterms:W3CDTF">1996-10-14T23:33:28Z</dcterms:created>
  <dcterms:modified xsi:type="dcterms:W3CDTF">2019-06-19T05:41:44Z</dcterms:modified>
  <cp:category/>
  <cp:version/>
  <cp:contentType/>
  <cp:contentStatus/>
</cp:coreProperties>
</file>