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6480" tabRatio="858" activeTab="1"/>
  </bookViews>
  <sheets>
    <sheet name="NAKREBI" sheetId="1" r:id="rId1"/>
    <sheet name="1-1" sheetId="2" r:id="rId2"/>
    <sheet name="1-2" sheetId="3" r:id="rId3"/>
    <sheet name="1-3" sheetId="4" r:id="rId4"/>
    <sheet name="1-4" sheetId="5" r:id="rId5"/>
  </sheets>
  <definedNames>
    <definedName name="_xlnm._FilterDatabase" localSheetId="1" hidden="1">'1-1'!$G$1:$G$199</definedName>
  </definedNames>
  <calcPr fullCalcOnLoad="1"/>
</workbook>
</file>

<file path=xl/sharedStrings.xml><?xml version="1.0" encoding="utf-8"?>
<sst xmlns="http://schemas.openxmlformats.org/spreadsheetml/2006/main" count="911" uniqueCount="331">
  <si>
    <t>samSeneblo samuSaoebi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</si>
  <si>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</si>
  <si>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</si>
  <si>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</si>
  <si>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</si>
  <si>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</si>
  <si>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</si>
  <si>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</si>
  <si>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</si>
  <si>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100 kvm</t>
  </si>
  <si>
    <t>kac/sT</t>
  </si>
  <si>
    <t>3</t>
  </si>
  <si>
    <t>kubm</t>
  </si>
  <si>
    <t>4</t>
  </si>
  <si>
    <t>7</t>
  </si>
  <si>
    <t>tona</t>
  </si>
  <si>
    <t>8</t>
  </si>
  <si>
    <t>kg</t>
  </si>
  <si>
    <t>kvm</t>
  </si>
  <si>
    <t xml:space="preserve"> sxva masala</t>
  </si>
  <si>
    <t>10</t>
  </si>
  <si>
    <t xml:space="preserve"> samSeneblo naWedi</t>
  </si>
  <si>
    <t xml:space="preserve"> Surupi </t>
  </si>
  <si>
    <t>100 g/m</t>
  </si>
  <si>
    <t>cali</t>
  </si>
  <si>
    <t>g/m</t>
  </si>
  <si>
    <t>sabazro saxelSekrulebo</t>
  </si>
  <si>
    <t>lari</t>
  </si>
  <si>
    <t>m/sT</t>
  </si>
  <si>
    <t>j a m i</t>
  </si>
  <si>
    <t>sul xarjTaRricxviT</t>
  </si>
  <si>
    <t xml:space="preserve"> 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</si>
  <si>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</si>
  <si>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</si>
  <si>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</si>
  <si>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</si>
  <si>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</si>
  <si>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</si>
  <si>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</si>
  <si>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</si>
  <si>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obieqt. xarjT. #1</t>
  </si>
  <si>
    <t>jami</t>
  </si>
  <si>
    <t>damatebiTi Rirebulebis gadasaxadi 18%</t>
  </si>
  <si>
    <t xml:space="preserve">sul krebsiTi saxarjTaRricxvo Rirebuleba </t>
  </si>
  <si>
    <t>Rirebuleba (lari)</t>
  </si>
  <si>
    <t xml:space="preserve"> duRabi mosapirkeTebeli</t>
  </si>
  <si>
    <t>s.n. da w. IV-2-82 t-2 cx.12-6-1 misadagebiT</t>
  </si>
  <si>
    <t>2</t>
  </si>
  <si>
    <t xml:space="preserve"> lursmani</t>
  </si>
  <si>
    <t xml:space="preserve">SromiTi danaxarji </t>
  </si>
  <si>
    <t>eleqtrosamontaJo samuSaoebi</t>
  </si>
  <si>
    <t>I samSeneblo samuSaoebi</t>
  </si>
  <si>
    <t xml:space="preserve"> SromiTi danaxarji</t>
  </si>
  <si>
    <t xml:space="preserve"> SromiTi danaxarji </t>
  </si>
  <si>
    <t xml:space="preserve"> manqanebi</t>
  </si>
  <si>
    <t xml:space="preserve"> manqanebi </t>
  </si>
  <si>
    <t>manqanebi</t>
  </si>
  <si>
    <t xml:space="preserve"> duRabis tumbo 3 kubm/sT </t>
  </si>
  <si>
    <t>obieqt. xarjT. #2</t>
  </si>
  <si>
    <t xml:space="preserve"> daxerxili xe-tye</t>
  </si>
  <si>
    <t>s.n. da w.  IV-2-82 t-2 cx.10-11</t>
  </si>
  <si>
    <t xml:space="preserve"> pasta antiseptikuri</t>
  </si>
  <si>
    <t xml:space="preserve"> toli</t>
  </si>
  <si>
    <t xml:space="preserve"> mavTuli glinuli</t>
  </si>
  <si>
    <t>s.n. da w.  IV-2-82 t-2 cx.10-37-1</t>
  </si>
  <si>
    <t>xis sanivnive sistemis cecxldacva</t>
  </si>
  <si>
    <t xml:space="preserve"> cecxldamcavi xsnari</t>
  </si>
  <si>
    <t>s.n. da w.  IV-2-82 t-2 cx.10-37-3</t>
  </si>
  <si>
    <t>molartyvis cecxldacva</t>
  </si>
  <si>
    <t>s.n. da w.   IV-2-82 t-2 10-38-3</t>
  </si>
  <si>
    <t>saxuravis xis elementebis antiseptireba</t>
  </si>
  <si>
    <t>antiseptikuri xsnari</t>
  </si>
  <si>
    <t>gare kedlebis maRalxarisxovani SeRebva wyalmedegi saRebaviT</t>
  </si>
  <si>
    <t>ლარი</t>
  </si>
  <si>
    <t>ტონა</t>
  </si>
  <si>
    <t xml:space="preserve"> galvanizirebuli  Tunuqi feradi brtyeli sisqiT 0,5 mm</t>
  </si>
  <si>
    <t>შრომითი დანახარჯები</t>
  </si>
  <si>
    <t>ს.ნ და წ. 2-82 ტ-2 ცხ.8-22-2</t>
  </si>
  <si>
    <t>100 კვმ</t>
  </si>
  <si>
    <t>კაც/სთ</t>
  </si>
  <si>
    <t>მანქანები</t>
  </si>
  <si>
    <t>ხარაჩოს ლითონის დეტალები</t>
  </si>
  <si>
    <t>ხარაჩოს ხის დეტალები</t>
  </si>
  <si>
    <t>კუბ.მ</t>
  </si>
  <si>
    <t>ფენილის ფარი</t>
  </si>
  <si>
    <t>კვ.მ</t>
  </si>
  <si>
    <t>საბაზრო ხელშეკრულება</t>
  </si>
  <si>
    <t>სამშენებლო ნაგვის ტრანსპორტირება</t>
  </si>
  <si>
    <t>საშენებლო ნაგვის გატანა 5 კმ მანძილზე</t>
  </si>
  <si>
    <t>proeqtiT</t>
  </si>
  <si>
    <t>SromiTi resursi</t>
  </si>
  <si>
    <t>lokalur-resursuli xarjTaRricxva #1</t>
  </si>
  <si>
    <t>kv/m</t>
  </si>
  <si>
    <t>s.n. da w.  IV-2-82 t-2 cx.15-52-1</t>
  </si>
  <si>
    <t>s.n. da w.  IV-2-82 t-2 cx.12-8-4</t>
  </si>
  <si>
    <t>Sekiduli tipis wyalsadinari Rarebis mowyoba</t>
  </si>
  <si>
    <t>m</t>
  </si>
  <si>
    <t xml:space="preserve"> WanWiki</t>
  </si>
  <si>
    <t xml:space="preserve"> naWedi</t>
  </si>
  <si>
    <t>s.n. da w.  IV-2-82 t-3 cx.16-17-1</t>
  </si>
  <si>
    <t>wyalmimRebi Zabris dayeneba</t>
  </si>
  <si>
    <t xml:space="preserve"> wyalmimRebi Zabri</t>
  </si>
  <si>
    <t>s.n. da w.  IV-2-82 t-3 cx.16-6-2 misadagebiT</t>
  </si>
  <si>
    <t>wyalsawreti milebis dayeneba diametriT 100 mm</t>
  </si>
  <si>
    <t xml:space="preserve"> sarini d-100 mm</t>
  </si>
  <si>
    <t xml:space="preserve"> samagri detalebi</t>
  </si>
  <si>
    <t>rezervi gauTvaliswinebel xarjebze - 3%</t>
  </si>
  <si>
    <t>obieqt. xarjT. #3</t>
  </si>
  <si>
    <t>obieqt. xarjT. #4</t>
  </si>
  <si>
    <t>5</t>
  </si>
  <si>
    <t>6</t>
  </si>
  <si>
    <t>lokalur-resursuli xarjTaRricxva #2</t>
  </si>
  <si>
    <t>lokalur-resursuli xarjTaRricxva #3</t>
  </si>
  <si>
    <t>9</t>
  </si>
  <si>
    <t>11</t>
  </si>
  <si>
    <t>კგ</t>
  </si>
  <si>
    <t>kb/m</t>
  </si>
  <si>
    <t>srf</t>
  </si>
  <si>
    <t>sn da w IV-2-82 t-1 1-11-15</t>
  </si>
  <si>
    <t>III kategoriis gruntis damuSaveba qvabulSi eqskavatoriT, CamCis tevadobiT 0,5 kub.m gverdze dayriT</t>
  </si>
  <si>
    <t>1000 kubm</t>
  </si>
  <si>
    <t>eqskavatori 0,25 kub.m ციცხვით</t>
  </si>
  <si>
    <t xml:space="preserve">sxva masalebi  </t>
  </si>
  <si>
    <t>l</t>
  </si>
  <si>
    <t>sn da w IV-2-82 t-1 1-64-3</t>
  </si>
  <si>
    <t>qvabulis Ziris moSandakeba xeliT</t>
  </si>
  <si>
    <t>SromiTi danaxarji</t>
  </si>
  <si>
    <t>s.n. da w.  IV-2-82 t-2 cx.6-1-20</t>
  </si>
  <si>
    <t>100 kubm</t>
  </si>
  <si>
    <t>man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</si>
  <si>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25</t>
    </r>
  </si>
  <si>
    <t xml:space="preserve">fari yalibis </t>
  </si>
  <si>
    <t>daxerxili xe-tye</t>
  </si>
  <si>
    <t>eleqtrodi</t>
  </si>
  <si>
    <t>betoni klasiT В25</t>
  </si>
  <si>
    <t xml:space="preserve"> yalibis fari </t>
  </si>
  <si>
    <t xml:space="preserve">sxva masala </t>
  </si>
  <si>
    <t>sndaw IV-2-82 t-1 1-22-15 1-118-11</t>
  </si>
  <si>
    <t>eqskavatori 0,5 kub.m muxluxa svlaze</t>
  </si>
  <si>
    <t>pnevmaturi satkepni</t>
  </si>
  <si>
    <t>sxva manqanebi</t>
  </si>
  <si>
    <t>s.n. da w.  IV-2-82 t-2 cx.6-15-9</t>
  </si>
  <si>
    <t>s.n. da w.   IV-2-82 t-2 cx.8-15-1</t>
  </si>
  <si>
    <t xml:space="preserve"> duRabi wyobis</t>
  </si>
  <si>
    <t xml:space="preserve"> wvrili sakedle bloki sisqiT 20 sm </t>
  </si>
  <si>
    <t xml:space="preserve">s.n. da w.  IV-2-82 t-2 cx.15-55-9(10) </t>
  </si>
  <si>
    <t xml:space="preserve"> SromiTi danaxarji (101+106)/2</t>
  </si>
  <si>
    <t xml:space="preserve"> duRabis tumbo 1 kubm/sT 4,1</t>
  </si>
  <si>
    <t xml:space="preserve"> sxva manqanebi</t>
  </si>
  <si>
    <t>duRabi mosapirkeTebeli (2,38+2,44)/2</t>
  </si>
  <si>
    <t>12</t>
  </si>
  <si>
    <t>s.n. da w.  IV-2-82 t-2 cx.11-20-3</t>
  </si>
  <si>
    <t xml:space="preserve"> meTlaxis fila </t>
  </si>
  <si>
    <t>duRabi mosapirkeTebeli</t>
  </si>
  <si>
    <t>კბ.მ</t>
  </si>
  <si>
    <t>saxuravis xis  sanivnive sistemis mowyoba შეფიცვრით</t>
  </si>
  <si>
    <t xml:space="preserve"> saxuravis burulis mowyoba პროფნასტილის furclebiT sisqiT 0.5 mm  molartyviT</t>
  </si>
  <si>
    <t>პროფნასტილის(ტრაპეცია) furceli sisqiT 0,5mm (ტრაპეცია) ფერადი ღარის სიმაღლე 3სმ</t>
  </si>
  <si>
    <t>s.n. da w.  IV-2-82 t-2 cx.10-20-5</t>
  </si>
  <si>
    <t>sxvenze asasvleli xis luqis mowyoba</t>
  </si>
  <si>
    <t>xis luqi</t>
  </si>
  <si>
    <t>toli</t>
  </si>
  <si>
    <t xml:space="preserve"> wyalsadinari Rarebi</t>
  </si>
  <si>
    <t>kv.m.</t>
  </si>
  <si>
    <t>s.n. da w. IV-2-82 t-2 cx.12-8-5 misadagebiT</t>
  </si>
  <si>
    <t>Tunuqi moTuTiebuli</t>
  </si>
  <si>
    <t>s.n. da w.  IV-2-82 t-2 cx.11-8-1(2)</t>
  </si>
  <si>
    <t xml:space="preserve"> duRabi mosapirkeTebeli </t>
  </si>
  <si>
    <t xml:space="preserve"> meTlaxis iatakis mowyoba </t>
  </si>
  <si>
    <t>s.n. da w.   IV-2-82 t-2   cx.15-15-3</t>
  </si>
  <si>
    <t xml:space="preserve"> kafeli</t>
  </si>
  <si>
    <t xml:space="preserve">sn da w IV-2-82 t-5 cx.34-59-8;  cx 34-61-11              </t>
  </si>
  <si>
    <t xml:space="preserve">sabazro </t>
  </si>
  <si>
    <t xml:space="preserve"> manqanebi (1,5+0,24)</t>
  </si>
  <si>
    <t>Zelaki</t>
  </si>
  <si>
    <t>WanWiki qanCiT da sayeluriT</t>
  </si>
  <si>
    <t>cecxlgamZle xsnari</t>
  </si>
  <si>
    <t>plastmasis Weris profili siganiT 28 sm</t>
  </si>
  <si>
    <t>plastmasis kuTxovana</t>
  </si>
  <si>
    <t>bade sabadqaSo</t>
  </si>
  <si>
    <t>sxva masala (1,69+0,74)</t>
  </si>
  <si>
    <t>Siga zedapirebis maRalxarisxovani SebaTqaSeba</t>
  </si>
  <si>
    <t>gare kedlebis maRalxarisxovani SebaTqaSeba და დაშხეფვა დეკორატიული ცემენტით</t>
  </si>
  <si>
    <t>დეკორატიული ცემენტი</t>
  </si>
  <si>
    <t>ქვიშა დარკვეთის (გარეცხილი)</t>
  </si>
  <si>
    <t>წებო პბა</t>
  </si>
  <si>
    <t>s.n. da w.  IV-2-82 t-2 cx.15-168-7 cx.15-161-5</t>
  </si>
  <si>
    <t xml:space="preserve"> SromiTi danaxarji (65,8+11,5)</t>
  </si>
  <si>
    <t xml:space="preserve"> manqanebi (1,00+0,02)</t>
  </si>
  <si>
    <t xml:space="preserve"> saRebavi wyalmedegi</t>
  </si>
  <si>
    <t xml:space="preserve"> sxva masala (1,6+0,42)</t>
  </si>
  <si>
    <t>s.n. da w.  IV-2-82 t-2 cx.11-1-11</t>
  </si>
  <si>
    <t xml:space="preserve"> betonis Semonakirwylis mowyoba Senobis mTels perimetrze sisqiT 10 sm, siganiT 1 m  </t>
  </si>
  <si>
    <t>betoni m-200</t>
  </si>
  <si>
    <t>გარე ინვენტარული ხარაჩოს დაყენება და დაშლა სიმაღლით 3,5 მეტრამდე</t>
  </si>
  <si>
    <t>kedelSi karis Riobebis gaWra</t>
  </si>
  <si>
    <t xml:space="preserve"> monoliTuri rk.betonis zRudarebis mowyoba </t>
  </si>
  <si>
    <t>armatura aIIId=18mm</t>
  </si>
  <si>
    <t>grZ/m</t>
  </si>
  <si>
    <t>armatura aIIId=10mm</t>
  </si>
  <si>
    <r>
      <t xml:space="preserve">monoliTuri საძირკვლის მოწყობა კლასით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25</t>
    </r>
  </si>
  <si>
    <t xml:space="preserve"> eqskavatoriT gruntis ukuCayra da vibrosatkepniT datkepna  qvabulis ferdoebSi zedmeti gruntis teritoriaze mosworebiT. </t>
  </si>
  <si>
    <t>masala qviSa xreSovani narevi</t>
  </si>
  <si>
    <t>armatura aIIId=16mm</t>
  </si>
  <si>
    <t>armatura aId=8mm</t>
  </si>
  <si>
    <t>kedlebis, sisqiT 20 sm, wyoba wvrili sakedle blokebiT</t>
  </si>
  <si>
    <t xml:space="preserve"> wyalsawreti mili </t>
  </si>
  <si>
    <t xml:space="preserve"> minapaketiT Seminuli izoaluminis fanjara da vitraJi (montaJiT)</t>
  </si>
  <si>
    <t>izoaluminis kari(montaJiT)</t>
  </si>
  <si>
    <t>kedlebze kafelis filebis akvra</t>
  </si>
  <si>
    <t xml:space="preserve"> Werze plastikatis profilebis akvra xis karkasze</t>
  </si>
  <si>
    <t xml:space="preserve"> wyalmomarageba da kanalizacia</t>
  </si>
  <si>
    <t>s.n. da w.        IV-2-82 t-3 cx.16-7-3</t>
  </si>
  <si>
    <t>wyalmomaragebis milebis gayvana diametriT - 25 mm-de</t>
  </si>
  <si>
    <t>gr.m</t>
  </si>
  <si>
    <r>
      <t xml:space="preserve">mili plastmasis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</si>
  <si>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</si>
  <si>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fitingi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20-25 mm</t>
    </r>
  </si>
  <si>
    <t xml:space="preserve"> sxvadasxva masala</t>
  </si>
  <si>
    <t>s.n. da w.        IV-2-82 t-3 cx.16-12-1</t>
  </si>
  <si>
    <t>milsadenebze Camketi armaturis dayeneba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</si>
  <si>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</si>
  <si>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</si>
  <si>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s.n. da w.        IV-2-82 t-3 cx.17-3-3</t>
  </si>
  <si>
    <t>onkanis da Semrevis dayeneba</t>
  </si>
  <si>
    <t>Semrevi xelsabanis</t>
  </si>
  <si>
    <t>unitazis onkani</t>
  </si>
  <si>
    <t>s.n. da w.        IV-2-82 t-3 cx.16-22</t>
  </si>
  <si>
    <t>milsadenebis hidravlikuri gamocda</t>
  </si>
  <si>
    <t>wyali</t>
  </si>
  <si>
    <t>s.n. da w.        IV-2-82 t-3 cx.16-6-1</t>
  </si>
  <si>
    <t>plastmasis sakanalizacio milis gayvana _ diametriT 50 mm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</si>
  <si>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</si>
  <si>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fasonuri nawilebi</t>
  </si>
  <si>
    <t>samagri detalebi</t>
  </si>
  <si>
    <t>s.n. da w.        IV-2-82 t-3 cx.16-6-2</t>
  </si>
  <si>
    <t>igive _ diametriT 100 mm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</si>
  <si>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</si>
  <si>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cx.17-1-4</t>
  </si>
  <si>
    <t>xelsabanis dayeneba</t>
  </si>
  <si>
    <t>komp.</t>
  </si>
  <si>
    <t xml:space="preserve">xelsabani  </t>
  </si>
  <si>
    <t>s.n. da w.        IV-2-82 t-3 cx.17-4-4</t>
  </si>
  <si>
    <t>unitazi  avziT</t>
  </si>
  <si>
    <t>s.n. da w.        IV-2-82 t-3 cx.17-1-9</t>
  </si>
  <si>
    <r>
      <t xml:space="preserve">trapi </t>
    </r>
    <r>
      <rPr>
        <sz val="10"/>
        <rFont val="Calibri"/>
        <family val="2"/>
      </rPr>
      <t>ф</t>
    </r>
    <r>
      <rPr>
        <sz val="10"/>
        <rFont val="AcadNusx"/>
        <family val="0"/>
      </rPr>
      <t>50 mm</t>
    </r>
  </si>
  <si>
    <t>s.n. da w.        IV-2-82 t-1 cx.1-80-3</t>
  </si>
  <si>
    <t>gruntis gaTxra arxSi xeliT</t>
  </si>
  <si>
    <t>s.n. da w.        IV-2-82 t-1 cx.1-81-3</t>
  </si>
  <si>
    <t>gruntis ukuCayra xeliT da zedmeti gruntis adgilze gasworeba</t>
  </si>
  <si>
    <t>13</t>
  </si>
  <si>
    <t>s.n. da w.        IV-2-82 t-8 cx.46-17-2</t>
  </si>
  <si>
    <t>eleqtro farebisTvis kedlebSi niSebis mowyoba</t>
  </si>
  <si>
    <t>s.n. da w.        IV-2-82 t-8 cx.46-20-1</t>
  </si>
  <si>
    <t>eleqtro sadenebisTvis kedlebSi arxebis mowyoba</t>
  </si>
  <si>
    <t>s.n. da w.        IV-2-82 t-8 cx.46-18-3</t>
  </si>
  <si>
    <t>eleqtro sadenebisTvis kedlebSi naxvretebis mowyoba</t>
  </si>
  <si>
    <t xml:space="preserve"> SromiTi resursi</t>
  </si>
  <si>
    <t>s.n. da w.        IV-2-82 t-3 cx.21-27-1</t>
  </si>
  <si>
    <t xml:space="preserve"> Semyvan-gamanawilebeli faris dayeneba da momzadeba CarTvisaTvis</t>
  </si>
  <si>
    <t>Semyvan-gamanawilebeli fari</t>
  </si>
  <si>
    <t>avtomaturi amomrTveli 16 a</t>
  </si>
  <si>
    <t>s.n. da w.        IV-2-82 t-3 cx.21-18-1</t>
  </si>
  <si>
    <t>eleqtro sadenebis gayvana daxuruli el.gayvanilobisTvis</t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</si>
  <si>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</si>
  <si>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</si>
  <si>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</si>
  <si>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</si>
  <si>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>erTpolusa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</si>
  <si>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</si>
  <si>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</si>
  <si>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</si>
  <si>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</si>
  <si>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s.n. da w.        IV-6-82 T-6. cx.8-471-1</t>
  </si>
  <si>
    <t>damiwebis eleqtrodebis mowyoba</t>
  </si>
  <si>
    <r>
      <t>kuTxovana 50</t>
    </r>
    <r>
      <rPr>
        <sz val="10"/>
        <rFont val="Calibri"/>
        <family val="2"/>
      </rPr>
      <t>×50×5</t>
    </r>
  </si>
  <si>
    <t>s.n. da w.        IV-6-82 T-6. cx.8-472-2</t>
  </si>
  <si>
    <t>damiwebis konturis mowyoba</t>
  </si>
  <si>
    <r>
      <t xml:space="preserve">zolovana </t>
    </r>
    <r>
      <rPr>
        <sz val="10"/>
        <rFont val="Calibri"/>
        <family val="2"/>
      </rPr>
      <t>40×4</t>
    </r>
  </si>
  <si>
    <t>unitazis dayeneba (2 Cveulebrivi, erTi S.S.m pirebisTvis)</t>
  </si>
  <si>
    <t>unitazi avziT da damxmare moajirebiT (S.S.m. pirebisTvis)</t>
  </si>
  <si>
    <t>trapis dayeneba</t>
  </si>
  <si>
    <t>gamwmendi nagebobis mowyoba</t>
  </si>
  <si>
    <t>Weris sanaTi eko naTuriT</t>
  </si>
  <si>
    <r>
      <t xml:space="preserve">monoliTuri rk/betonis gamwmendi nagebobis მოწყობა კლასით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25</t>
    </r>
  </si>
  <si>
    <t>masala RorRi 40-70 fraqcia</t>
  </si>
  <si>
    <t>sabazro saxleSekrulebo</t>
  </si>
  <si>
    <t>eleqtro wylis gamacxelebeli 150 litri moculobis (evropuli warmoebis) montaJiT</t>
  </si>
  <si>
    <t>liTonis mili d=100mm</t>
  </si>
  <si>
    <t>liTonis mili d=425mm</t>
  </si>
  <si>
    <t>sanaTuris dayeneba eko naTuriT</t>
  </si>
  <si>
    <t>proeq</t>
  </si>
  <si>
    <t>ლანჩხუთის მუნიციპალიტეტის სოფ ჩოლობარგის სკოლის შენობაზე სველი წერტილის მიშენება</t>
  </si>
  <si>
    <t>sveli wertilisTvis minapaketiT Seminuli izoaluminis fanjara</t>
  </si>
  <si>
    <t>sveli wertilisTvis  izoaluminis karis Casma</t>
  </si>
  <si>
    <t>sveli wertilisTvis fanjrebze Tunuqis sacremleebis mowyoba</t>
  </si>
  <si>
    <t>iatakebze cementis mWimis mowyoba sisqiT 3 mm</t>
  </si>
  <si>
    <t>21</t>
  </si>
  <si>
    <t xml:space="preserve"> 6-1-16</t>
  </si>
  <si>
    <t>SenobaSi betonis filis mowyoba</t>
  </si>
  <si>
    <t>fari yalibis 40mm</t>
  </si>
  <si>
    <t xml:space="preserve">hidoroizolacio membrana </t>
  </si>
  <si>
    <t xml:space="preserve">masala armatura aId=6mm biji 20sm </t>
  </si>
  <si>
    <t>Camoganili ficari III xarisx. 40mm</t>
  </si>
  <si>
    <t xml:space="preserve"> minapaketiT Seminuli m/p fanjara da vitraJi (montaJiT)</t>
  </si>
  <si>
    <t xml:space="preserve">orsarTulian korpusisi fanjrebis mowyoba (m/p) </t>
  </si>
  <si>
    <t>orsarTulian korpusisi  izoaluminis karis Casma</t>
  </si>
  <si>
    <t>kar fanjris naoTxalebis Sida da gare mxares   maRalxarisxovani SebaTqaSeba</t>
  </si>
  <si>
    <t>27</t>
  </si>
  <si>
    <t>igive _ diametriT 200 mm</t>
  </si>
  <si>
    <r>
      <t xml:space="preserve">sakanalizacio plastmasis mili </t>
    </r>
    <r>
      <rPr>
        <sz val="10"/>
        <rFont val="Calibri"/>
        <family val="2"/>
      </rPr>
      <t xml:space="preserve">ф200 </t>
    </r>
    <r>
      <rPr>
        <sz val="10"/>
        <rFont val="AcadNusx"/>
        <family val="0"/>
      </rPr>
      <t>mm</t>
    </r>
  </si>
  <si>
    <t>monoliTuri rk/betonis Wis mowyoba</t>
  </si>
  <si>
    <t xml:space="preserve">foladis furceli 4 mm sisqis
saxuravisTvis </t>
  </si>
  <si>
    <t>eleqtro wylis gamacxelebeli 150 litri moculobis (evropuli warmoebis) 2,5kv/t simZlavris</t>
  </si>
  <si>
    <t>eqskavatori 0,5 kub.m ციცხვით</t>
  </si>
  <si>
    <t>1000 kvm</t>
  </si>
  <si>
    <t>s.n. da w.  IV-2-82 t-2 cx.6-1-7</t>
  </si>
  <si>
    <t>კანალიზაციის თუჯის ხუფი 70სმ</t>
  </si>
  <si>
    <t>ცალი</t>
  </si>
  <si>
    <t>fari yalibis 25mm</t>
  </si>
  <si>
    <t>Camoganili ficari III xarisx.                                                   40-60mm</t>
  </si>
  <si>
    <t xml:space="preserve">sndaw IV-2-82 
t-1 1-22-15                                               </t>
  </si>
  <si>
    <t xml:space="preserve">gruntis ukuCayra qvabulis ferdoebSi </t>
  </si>
  <si>
    <t>sndaw IV-2-82 
t-1  1-118-11</t>
  </si>
  <si>
    <t xml:space="preserve">gruntis datkepna pnevmaturi satkepnebiT </t>
  </si>
  <si>
    <t>pnevmaturi satkepni moZrav kompresorze</t>
  </si>
  <si>
    <r>
      <t>samZarRva spilenZis sadeni 1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</si>
  <si>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satransporto xarjebze - %</t>
  </si>
  <si>
    <t>zednadebi xarjebi %</t>
  </si>
  <si>
    <t>gegmiuri dagroveba %</t>
  </si>
  <si>
    <t>zednadebi xarjebi % (SromiTi resursebidan)</t>
  </si>
</sst>
</file>

<file path=xl/styles.xml><?xml version="1.0" encoding="utf-8"?>
<styleSheet xmlns="http://schemas.openxmlformats.org/spreadsheetml/2006/main">
  <numFmts count="45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#,##0_);\-#,##0"/>
    <numFmt numFmtId="195" formatCode="#,##0.000_);\-#,##0.000"/>
    <numFmt numFmtId="196" formatCode="#,##0.0_);\-#,##0.0"/>
    <numFmt numFmtId="197" formatCode="#,##0.00_);[Red]#,##0.00"/>
    <numFmt numFmtId="198" formatCode="#,##0.00_);\-#,##0.00"/>
    <numFmt numFmtId="199" formatCode="_-* #,##0_р_._-;\-* #,##0_р_._-;_-* &quot;-&quot;??_р_._-;_-@_-"/>
    <numFmt numFmtId="200" formatCode="0.000000000"/>
  </numFmts>
  <fonts count="45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cademiuri Nuskhuri"/>
      <family val="0"/>
    </font>
    <font>
      <b/>
      <sz val="10"/>
      <name val="Academiuri Nuskhuri"/>
      <family val="0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cadNusx"/>
      <family val="0"/>
    </font>
    <font>
      <b/>
      <sz val="10"/>
      <name val="Arial"/>
      <family val="2"/>
    </font>
    <font>
      <b/>
      <sz val="10"/>
      <name val="Acad Nusx Geo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188" fontId="5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3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4" fillId="0" borderId="10" xfId="61" applyFont="1" applyBorder="1" applyAlignment="1">
      <alignment horizontal="center" vertical="center" wrapText="1"/>
      <protection/>
    </xf>
    <xf numFmtId="18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88" fontId="3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90" fontId="5" fillId="25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2" fontId="4" fillId="26" borderId="10" xfId="0" applyNumberFormat="1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2" fontId="0" fillId="26" borderId="10" xfId="0" applyNumberFormat="1" applyFill="1" applyBorder="1" applyAlignment="1">
      <alignment horizontal="center" vertical="center"/>
    </xf>
    <xf numFmtId="188" fontId="3" fillId="27" borderId="10" xfId="0" applyNumberFormat="1" applyFont="1" applyFill="1" applyBorder="1" applyAlignment="1">
      <alignment horizontal="center" vertical="center" wrapText="1"/>
    </xf>
    <xf numFmtId="14" fontId="6" fillId="25" borderId="10" xfId="0" applyNumberFormat="1" applyFont="1" applyFill="1" applyBorder="1" applyAlignment="1">
      <alignment horizontal="center" vertical="center" wrapText="1"/>
    </xf>
    <xf numFmtId="0" fontId="3" fillId="27" borderId="0" xfId="0" applyFont="1" applyFill="1" applyAlignment="1">
      <alignment horizontal="center" vertical="center" wrapText="1"/>
    </xf>
    <xf numFmtId="0" fontId="5" fillId="27" borderId="0" xfId="0" applyFont="1" applyFill="1" applyAlignment="1">
      <alignment horizontal="center" vertical="center" wrapText="1"/>
    </xf>
    <xf numFmtId="49" fontId="5" fillId="27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2" fontId="3" fillId="27" borderId="10" xfId="0" applyNumberFormat="1" applyFont="1" applyFill="1" applyBorder="1" applyAlignment="1">
      <alignment horizontal="center" vertical="center" wrapText="1"/>
    </xf>
    <xf numFmtId="2" fontId="4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/>
    </xf>
    <xf numFmtId="189" fontId="3" fillId="27" borderId="10" xfId="0" applyNumberFormat="1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wrapText="1"/>
    </xf>
    <xf numFmtId="0" fontId="4" fillId="27" borderId="10" xfId="61" applyFont="1" applyFill="1" applyBorder="1" applyAlignment="1">
      <alignment horizontal="center" vertical="center" wrapText="1"/>
      <protection/>
    </xf>
    <xf numFmtId="188" fontId="4" fillId="2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S.S.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1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140625" style="33" customWidth="1"/>
    <col min="2" max="2" width="20.421875" style="2" customWidth="1"/>
    <col min="3" max="3" width="48.28125" style="14" customWidth="1"/>
    <col min="4" max="4" width="12.140625" style="14" customWidth="1"/>
    <col min="5" max="5" width="11.28125" style="14" customWidth="1"/>
    <col min="6" max="6" width="14.28125" style="14" customWidth="1"/>
    <col min="7" max="7" width="13.00390625" style="14" customWidth="1"/>
    <col min="8" max="8" width="18.8515625" style="14" customWidth="1"/>
    <col min="9" max="16384" width="9.140625" style="14" customWidth="1"/>
  </cols>
  <sheetData>
    <row r="1" spans="1:8" ht="13.5" customHeight="1">
      <c r="A1" s="125" t="s">
        <v>292</v>
      </c>
      <c r="B1" s="125"/>
      <c r="C1" s="125"/>
      <c r="D1" s="125"/>
      <c r="E1" s="125"/>
      <c r="F1" s="125"/>
      <c r="G1" s="125"/>
      <c r="H1" s="125"/>
    </row>
    <row r="2" ht="9.75" customHeight="1" hidden="1"/>
    <row r="3" spans="1:8" ht="22.5" customHeight="1">
      <c r="A3" s="128" t="s">
        <v>1</v>
      </c>
      <c r="B3" s="130" t="s">
        <v>33</v>
      </c>
      <c r="C3" s="132" t="s">
        <v>34</v>
      </c>
      <c r="D3" s="134" t="s">
        <v>35</v>
      </c>
      <c r="E3" s="135"/>
      <c r="F3" s="135"/>
      <c r="G3" s="135"/>
      <c r="H3" s="136"/>
    </row>
    <row r="4" spans="1:8" ht="39" customHeight="1">
      <c r="A4" s="129"/>
      <c r="B4" s="131"/>
      <c r="C4" s="133"/>
      <c r="D4" s="3" t="s">
        <v>36</v>
      </c>
      <c r="E4" s="3" t="s">
        <v>32</v>
      </c>
      <c r="F4" s="3" t="s">
        <v>37</v>
      </c>
      <c r="G4" s="3" t="s">
        <v>38</v>
      </c>
      <c r="H4" s="3" t="s">
        <v>39</v>
      </c>
    </row>
    <row r="5" spans="1:8" ht="18" customHeight="1">
      <c r="A5" s="3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32.25" customHeight="1">
      <c r="A6" s="35">
        <v>1</v>
      </c>
      <c r="B6" s="3" t="s">
        <v>40</v>
      </c>
      <c r="C6" s="4" t="str">
        <f>'1-1'!A3</f>
        <v>samSeneblo samuSaoebi</v>
      </c>
      <c r="D6" s="16"/>
      <c r="E6" s="36"/>
      <c r="F6" s="36"/>
      <c r="G6" s="36"/>
      <c r="H6" s="16"/>
    </row>
    <row r="7" spans="1:8" ht="32.25" customHeight="1">
      <c r="A7" s="35" t="s">
        <v>47</v>
      </c>
      <c r="B7" s="3" t="s">
        <v>58</v>
      </c>
      <c r="C7" s="4" t="str">
        <f>'1-2'!A3</f>
        <v> wyalmomarageba da kanalizacia</v>
      </c>
      <c r="D7" s="16"/>
      <c r="E7" s="16"/>
      <c r="F7" s="36"/>
      <c r="G7" s="36"/>
      <c r="H7" s="16"/>
    </row>
    <row r="8" spans="1:8" ht="32.25" customHeight="1">
      <c r="A8" s="35" t="s">
        <v>11</v>
      </c>
      <c r="B8" s="3" t="s">
        <v>107</v>
      </c>
      <c r="C8" s="4" t="str">
        <f>'1-3'!A3</f>
        <v>eleqtrosamontaJo samuSaoebi</v>
      </c>
      <c r="D8" s="16"/>
      <c r="E8" s="16"/>
      <c r="F8" s="36"/>
      <c r="G8" s="36"/>
      <c r="H8" s="16"/>
    </row>
    <row r="9" spans="1:8" ht="32.25" customHeight="1">
      <c r="A9" s="35" t="s">
        <v>13</v>
      </c>
      <c r="B9" s="3" t="s">
        <v>108</v>
      </c>
      <c r="C9" s="4" t="str">
        <f>'1-4'!A3</f>
        <v>gamwmendi nagebobis mowyoba</v>
      </c>
      <c r="D9" s="16"/>
      <c r="E9" s="16"/>
      <c r="F9" s="36"/>
      <c r="G9" s="36"/>
      <c r="H9" s="16"/>
    </row>
    <row r="10" spans="1:8" ht="25.5" customHeight="1">
      <c r="A10" s="35" t="s">
        <v>110</v>
      </c>
      <c r="B10" s="3"/>
      <c r="C10" s="6" t="s">
        <v>41</v>
      </c>
      <c r="D10" s="38"/>
      <c r="E10" s="38"/>
      <c r="F10" s="38"/>
      <c r="G10" s="38"/>
      <c r="H10" s="38"/>
    </row>
    <row r="11" spans="1:8" ht="21.75" customHeight="1">
      <c r="A11" s="35" t="s">
        <v>14</v>
      </c>
      <c r="B11" s="3"/>
      <c r="C11" s="4" t="s">
        <v>327</v>
      </c>
      <c r="D11" s="16"/>
      <c r="E11" s="16"/>
      <c r="F11" s="16"/>
      <c r="G11" s="16"/>
      <c r="H11" s="16"/>
    </row>
    <row r="12" spans="1:8" ht="20.25" customHeight="1">
      <c r="A12" s="35" t="s">
        <v>16</v>
      </c>
      <c r="B12" s="3"/>
      <c r="C12" s="6" t="s">
        <v>41</v>
      </c>
      <c r="D12" s="38"/>
      <c r="E12" s="38"/>
      <c r="F12" s="38"/>
      <c r="G12" s="38"/>
      <c r="H12" s="38"/>
    </row>
    <row r="13" spans="1:8" ht="21.75" customHeight="1">
      <c r="A13" s="35" t="s">
        <v>113</v>
      </c>
      <c r="B13" s="3"/>
      <c r="C13" s="4" t="s">
        <v>106</v>
      </c>
      <c r="D13" s="16"/>
      <c r="E13" s="16"/>
      <c r="F13" s="16"/>
      <c r="G13" s="16"/>
      <c r="H13" s="16"/>
    </row>
    <row r="14" spans="1:8" ht="20.25" customHeight="1">
      <c r="A14" s="35" t="s">
        <v>20</v>
      </c>
      <c r="B14" s="3"/>
      <c r="C14" s="6" t="s">
        <v>41</v>
      </c>
      <c r="D14" s="38"/>
      <c r="E14" s="38"/>
      <c r="F14" s="38"/>
      <c r="G14" s="38"/>
      <c r="H14" s="38"/>
    </row>
    <row r="15" spans="1:8" ht="24" customHeight="1">
      <c r="A15" s="35" t="s">
        <v>114</v>
      </c>
      <c r="B15" s="3"/>
      <c r="C15" s="4" t="s">
        <v>42</v>
      </c>
      <c r="D15" s="16"/>
      <c r="E15" s="16"/>
      <c r="F15" s="16"/>
      <c r="G15" s="16"/>
      <c r="H15" s="16"/>
    </row>
    <row r="16" spans="1:8" ht="33" customHeight="1">
      <c r="A16" s="35" t="s">
        <v>150</v>
      </c>
      <c r="B16" s="3"/>
      <c r="C16" s="6" t="s">
        <v>43</v>
      </c>
      <c r="D16" s="38"/>
      <c r="E16" s="38"/>
      <c r="F16" s="38"/>
      <c r="G16" s="38"/>
      <c r="H16" s="38"/>
    </row>
    <row r="17" spans="1:8" ht="22.5" customHeight="1">
      <c r="A17" s="39"/>
      <c r="B17" s="40"/>
      <c r="C17" s="24"/>
      <c r="D17" s="41"/>
      <c r="E17" s="41"/>
      <c r="F17" s="41"/>
      <c r="G17" s="41"/>
      <c r="H17" s="41"/>
    </row>
    <row r="18" spans="1:8" ht="20.25" customHeight="1">
      <c r="A18" s="126"/>
      <c r="B18" s="127"/>
      <c r="C18" s="127"/>
      <c r="D18" s="127"/>
      <c r="E18" s="127"/>
      <c r="F18" s="127"/>
      <c r="G18" s="127"/>
      <c r="H18" s="127"/>
    </row>
  </sheetData>
  <sheetProtection/>
  <mergeCells count="6">
    <mergeCell ref="A1:H1"/>
    <mergeCell ref="A18:H18"/>
    <mergeCell ref="A3:A4"/>
    <mergeCell ref="B3:B4"/>
    <mergeCell ref="C3:C4"/>
    <mergeCell ref="D3:H3"/>
  </mergeCells>
  <printOptions horizontalCentered="1"/>
  <pageMargins left="0.32" right="0.24" top="0.24" bottom="0.26" header="0.2" footer="0"/>
  <pageSetup horizontalDpi="600" verticalDpi="600" orientation="landscape" paperSize="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N202"/>
  <sheetViews>
    <sheetView tabSelected="1" zoomScalePageLayoutView="0" workbookViewId="0" topLeftCell="A22">
      <selection activeCell="D44" sqref="D44:E45"/>
    </sheetView>
  </sheetViews>
  <sheetFormatPr defaultColWidth="9.140625" defaultRowHeight="12.75"/>
  <cols>
    <col min="1" max="1" width="4.00390625" style="42" customWidth="1"/>
    <col min="2" max="2" width="12.28125" style="49" customWidth="1"/>
    <col min="3" max="3" width="36.140625" style="1" customWidth="1"/>
    <col min="4" max="4" width="9.140625" style="1" customWidth="1"/>
    <col min="5" max="5" width="8.7109375" style="1" customWidth="1"/>
    <col min="6" max="6" width="9.8515625" style="1" customWidth="1"/>
    <col min="7" max="7" width="9.140625" style="47" customWidth="1"/>
    <col min="8" max="8" width="11.421875" style="22" customWidth="1"/>
    <col min="9" max="16384" width="9.140625" style="1" customWidth="1"/>
  </cols>
  <sheetData>
    <row r="1" spans="1:8" ht="15.75">
      <c r="A1" s="146" t="s">
        <v>91</v>
      </c>
      <c r="B1" s="146"/>
      <c r="C1" s="146"/>
      <c r="D1" s="146"/>
      <c r="E1" s="146"/>
      <c r="F1" s="146"/>
      <c r="G1" s="146"/>
      <c r="H1" s="146"/>
    </row>
    <row r="2" spans="1:8" ht="33.75" customHeight="1">
      <c r="A2" s="147" t="str">
        <f>NAKREBI!A1</f>
        <v>ლანჩხუთის მუნიციპალიტეტის სოფ ჩოლობარგის სკოლის შენობაზე სველი წერტილის მიშენება</v>
      </c>
      <c r="B2" s="147"/>
      <c r="C2" s="147"/>
      <c r="D2" s="147"/>
      <c r="E2" s="147"/>
      <c r="F2" s="147"/>
      <c r="G2" s="147"/>
      <c r="H2" s="147"/>
    </row>
    <row r="3" spans="1:8" ht="15.75">
      <c r="A3" s="146" t="s">
        <v>0</v>
      </c>
      <c r="B3" s="146"/>
      <c r="C3" s="146"/>
      <c r="D3" s="146"/>
      <c r="E3" s="146"/>
      <c r="F3" s="146"/>
      <c r="G3" s="146"/>
      <c r="H3" s="146"/>
    </row>
    <row r="4" spans="1:8" ht="36" customHeight="1">
      <c r="A4" s="144" t="s">
        <v>1</v>
      </c>
      <c r="B4" s="138" t="s">
        <v>2</v>
      </c>
      <c r="C4" s="140" t="s">
        <v>3</v>
      </c>
      <c r="D4" s="140" t="s">
        <v>4</v>
      </c>
      <c r="E4" s="142" t="s">
        <v>5</v>
      </c>
      <c r="F4" s="143"/>
      <c r="G4" s="142" t="s">
        <v>44</v>
      </c>
      <c r="H4" s="143"/>
    </row>
    <row r="5" spans="1:8" ht="73.5" customHeight="1">
      <c r="A5" s="145"/>
      <c r="B5" s="139"/>
      <c r="C5" s="141"/>
      <c r="D5" s="141"/>
      <c r="E5" s="23" t="s">
        <v>6</v>
      </c>
      <c r="F5" s="23" t="s">
        <v>7</v>
      </c>
      <c r="G5" s="69" t="s">
        <v>6</v>
      </c>
      <c r="H5" s="43" t="s">
        <v>7</v>
      </c>
    </row>
    <row r="6" spans="1:8" s="14" customFormat="1" ht="13.5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16">
        <v>7</v>
      </c>
      <c r="H6" s="11">
        <v>8</v>
      </c>
    </row>
    <row r="7" spans="1:8" s="14" customFormat="1" ht="15.75">
      <c r="A7" s="37"/>
      <c r="B7" s="44"/>
      <c r="C7" s="50" t="s">
        <v>51</v>
      </c>
      <c r="D7" s="4"/>
      <c r="E7" s="4"/>
      <c r="F7" s="4"/>
      <c r="G7" s="16"/>
      <c r="H7" s="11"/>
    </row>
    <row r="8" spans="1:8" s="15" customFormat="1" ht="38.25">
      <c r="A8" s="57">
        <v>1</v>
      </c>
      <c r="B8" s="57" t="s">
        <v>26</v>
      </c>
      <c r="C8" s="57" t="s">
        <v>195</v>
      </c>
      <c r="D8" s="57" t="s">
        <v>92</v>
      </c>
      <c r="E8" s="65"/>
      <c r="F8" s="62">
        <f>0.9*2.1*3</f>
        <v>5.67</v>
      </c>
      <c r="G8" s="58"/>
      <c r="H8" s="61"/>
    </row>
    <row r="9" spans="1:8" s="14" customFormat="1" ht="13.5">
      <c r="A9" s="3"/>
      <c r="B9" s="3"/>
      <c r="C9" s="3" t="s">
        <v>90</v>
      </c>
      <c r="D9" s="52" t="s">
        <v>92</v>
      </c>
      <c r="E9" s="66">
        <v>1</v>
      </c>
      <c r="F9" s="66">
        <f>F8*E9</f>
        <v>5.67</v>
      </c>
      <c r="G9" s="54"/>
      <c r="H9" s="54"/>
    </row>
    <row r="10" spans="1:8" s="14" customFormat="1" ht="67.5">
      <c r="A10" s="59" t="s">
        <v>47</v>
      </c>
      <c r="B10" s="57" t="s">
        <v>118</v>
      </c>
      <c r="C10" s="60" t="s">
        <v>119</v>
      </c>
      <c r="D10" s="60" t="s">
        <v>120</v>
      </c>
      <c r="E10" s="62"/>
      <c r="F10" s="62">
        <f>(7.4*6.95*1.2)/1000</f>
        <v>0.06171600000000001</v>
      </c>
      <c r="G10" s="61"/>
      <c r="H10" s="61"/>
    </row>
    <row r="11" spans="1:8" s="14" customFormat="1" ht="13.5">
      <c r="A11" s="3"/>
      <c r="B11" s="51"/>
      <c r="C11" s="9" t="s">
        <v>49</v>
      </c>
      <c r="D11" s="9" t="s">
        <v>10</v>
      </c>
      <c r="E11" s="55">
        <v>16.5</v>
      </c>
      <c r="F11" s="55">
        <f>F10*E11</f>
        <v>1.0183140000000002</v>
      </c>
      <c r="G11" s="10"/>
      <c r="H11" s="54"/>
    </row>
    <row r="12" spans="1:8" s="15" customFormat="1" ht="13.5">
      <c r="A12" s="3"/>
      <c r="B12" s="51"/>
      <c r="C12" s="9" t="s">
        <v>121</v>
      </c>
      <c r="D12" s="9" t="s">
        <v>28</v>
      </c>
      <c r="E12" s="55">
        <v>37</v>
      </c>
      <c r="F12" s="55">
        <f>F10*E12</f>
        <v>2.2834920000000003</v>
      </c>
      <c r="G12" s="10"/>
      <c r="H12" s="54"/>
    </row>
    <row r="13" spans="1:8" s="15" customFormat="1" ht="13.5">
      <c r="A13" s="3"/>
      <c r="B13" s="51"/>
      <c r="C13" s="9" t="s">
        <v>122</v>
      </c>
      <c r="D13" s="9" t="s">
        <v>123</v>
      </c>
      <c r="E13" s="55">
        <v>8.13</v>
      </c>
      <c r="F13" s="55">
        <f>F10*E13</f>
        <v>0.5017510800000001</v>
      </c>
      <c r="G13" s="10"/>
      <c r="H13" s="54"/>
    </row>
    <row r="14" spans="1:8" s="14" customFormat="1" ht="38.25">
      <c r="A14" s="63" t="s">
        <v>11</v>
      </c>
      <c r="B14" s="57" t="s">
        <v>124</v>
      </c>
      <c r="C14" s="57" t="s">
        <v>125</v>
      </c>
      <c r="D14" s="57" t="s">
        <v>9</v>
      </c>
      <c r="E14" s="65"/>
      <c r="F14" s="65">
        <f>7.4*6.95/100</f>
        <v>0.5143000000000001</v>
      </c>
      <c r="G14" s="58"/>
      <c r="H14" s="61"/>
    </row>
    <row r="15" spans="1:8" s="14" customFormat="1" ht="13.5">
      <c r="A15" s="74">
        <f>A14+0.1</f>
        <v>3.1</v>
      </c>
      <c r="B15" s="52"/>
      <c r="C15" s="52" t="s">
        <v>126</v>
      </c>
      <c r="D15" s="52" t="s">
        <v>10</v>
      </c>
      <c r="E15" s="75">
        <f>216*1.55</f>
        <v>334.8</v>
      </c>
      <c r="F15" s="75">
        <f>F14*E15</f>
        <v>172.18764000000004</v>
      </c>
      <c r="G15" s="107"/>
      <c r="H15" s="54"/>
    </row>
    <row r="16" spans="1:8" s="15" customFormat="1" ht="13.5">
      <c r="A16" s="3"/>
      <c r="B16" s="51"/>
      <c r="C16" s="9" t="s">
        <v>122</v>
      </c>
      <c r="D16" s="9" t="s">
        <v>123</v>
      </c>
      <c r="E16" s="55">
        <v>121</v>
      </c>
      <c r="F16" s="55">
        <f>F14*E16</f>
        <v>62.230300000000014</v>
      </c>
      <c r="G16" s="10"/>
      <c r="H16" s="54"/>
    </row>
    <row r="17" spans="1:8" s="14" customFormat="1" ht="38.25">
      <c r="A17" s="59" t="s">
        <v>13</v>
      </c>
      <c r="B17" s="57" t="s">
        <v>127</v>
      </c>
      <c r="C17" s="60" t="s">
        <v>200</v>
      </c>
      <c r="D17" s="60" t="s">
        <v>128</v>
      </c>
      <c r="E17" s="62"/>
      <c r="F17" s="62">
        <f>(6.8*3*0.8*0.4+6.9*0.8*0.4*2+6.55*3*1*0.3+2.75*6*1*0.3)/100</f>
        <v>0.21788999999999997</v>
      </c>
      <c r="G17" s="61"/>
      <c r="H17" s="61"/>
    </row>
    <row r="18" spans="1:8" s="14" customFormat="1" ht="13.5">
      <c r="A18" s="77"/>
      <c r="B18" s="52"/>
      <c r="C18" s="9" t="s">
        <v>53</v>
      </c>
      <c r="D18" s="9" t="s">
        <v>10</v>
      </c>
      <c r="E18" s="55">
        <v>286</v>
      </c>
      <c r="F18" s="55">
        <f>E18*F17</f>
        <v>62.31653999999999</v>
      </c>
      <c r="G18" s="10"/>
      <c r="H18" s="54"/>
    </row>
    <row r="19" spans="1:8" s="15" customFormat="1" ht="13.5">
      <c r="A19" s="77"/>
      <c r="B19" s="52"/>
      <c r="C19" s="9" t="s">
        <v>55</v>
      </c>
      <c r="D19" s="9" t="s">
        <v>129</v>
      </c>
      <c r="E19" s="55">
        <v>76</v>
      </c>
      <c r="F19" s="55">
        <f>F17*E19</f>
        <v>16.559639999999998</v>
      </c>
      <c r="G19" s="10"/>
      <c r="H19" s="54"/>
    </row>
    <row r="20" spans="1:8" s="15" customFormat="1" ht="13.5">
      <c r="A20" s="77"/>
      <c r="B20" s="52"/>
      <c r="C20" s="9" t="s">
        <v>130</v>
      </c>
      <c r="D20" s="9" t="s">
        <v>12</v>
      </c>
      <c r="E20" s="55">
        <v>102</v>
      </c>
      <c r="F20" s="55">
        <f>E20*F17</f>
        <v>22.224779999999996</v>
      </c>
      <c r="G20" s="10"/>
      <c r="H20" s="54"/>
    </row>
    <row r="21" spans="1:8" s="15" customFormat="1" ht="13.5">
      <c r="A21" s="77"/>
      <c r="B21" s="52"/>
      <c r="C21" s="9" t="s">
        <v>131</v>
      </c>
      <c r="D21" s="9" t="s">
        <v>18</v>
      </c>
      <c r="E21" s="55">
        <v>80.3</v>
      </c>
      <c r="F21" s="55">
        <f>F17*E21</f>
        <v>17.496567</v>
      </c>
      <c r="G21" s="10"/>
      <c r="H21" s="54"/>
    </row>
    <row r="22" spans="1:8" s="15" customFormat="1" ht="13.5">
      <c r="A22" s="77"/>
      <c r="B22" s="52"/>
      <c r="C22" s="9" t="s">
        <v>202</v>
      </c>
      <c r="D22" s="9" t="s">
        <v>116</v>
      </c>
      <c r="E22" s="55" t="s">
        <v>291</v>
      </c>
      <c r="F22" s="55">
        <f>7.4*6.95*0.2</f>
        <v>10.286000000000001</v>
      </c>
      <c r="G22" s="10"/>
      <c r="H22" s="54"/>
    </row>
    <row r="23" spans="1:8" s="14" customFormat="1" ht="13.5">
      <c r="A23" s="77"/>
      <c r="B23" s="52"/>
      <c r="C23" s="9" t="s">
        <v>132</v>
      </c>
      <c r="D23" s="9" t="s">
        <v>12</v>
      </c>
      <c r="E23" s="55">
        <v>0.39</v>
      </c>
      <c r="F23" s="55">
        <f>F17*E23</f>
        <v>0.08497709999999999</v>
      </c>
      <c r="G23" s="10"/>
      <c r="H23" s="54"/>
    </row>
    <row r="24" spans="1:8" s="14" customFormat="1" ht="13.5">
      <c r="A24" s="77"/>
      <c r="B24" s="52"/>
      <c r="C24" s="9" t="s">
        <v>197</v>
      </c>
      <c r="D24" s="9" t="s">
        <v>198</v>
      </c>
      <c r="E24" s="55" t="s">
        <v>291</v>
      </c>
      <c r="F24" s="10">
        <f>116.2+547.8+80</f>
        <v>744</v>
      </c>
      <c r="G24" s="10"/>
      <c r="H24" s="54"/>
    </row>
    <row r="25" spans="1:8" s="14" customFormat="1" ht="13.5">
      <c r="A25" s="77"/>
      <c r="B25" s="52"/>
      <c r="C25" s="9" t="s">
        <v>199</v>
      </c>
      <c r="D25" s="9" t="s">
        <v>198</v>
      </c>
      <c r="E25" s="55" t="s">
        <v>291</v>
      </c>
      <c r="F25" s="55">
        <f>319.2+277.2</f>
        <v>596.4</v>
      </c>
      <c r="G25" s="10"/>
      <c r="H25" s="54"/>
    </row>
    <row r="26" spans="1:8" s="14" customFormat="1" ht="13.5">
      <c r="A26" s="77"/>
      <c r="B26" s="52"/>
      <c r="C26" s="9" t="s">
        <v>19</v>
      </c>
      <c r="D26" s="9" t="s">
        <v>129</v>
      </c>
      <c r="E26" s="55">
        <v>13</v>
      </c>
      <c r="F26" s="55">
        <f>F17*E26</f>
        <v>2.8325699999999996</v>
      </c>
      <c r="G26" s="10"/>
      <c r="H26" s="54"/>
    </row>
    <row r="27" spans="1:8" s="14" customFormat="1" ht="67.5">
      <c r="A27" s="59" t="s">
        <v>109</v>
      </c>
      <c r="B27" s="57" t="s">
        <v>137</v>
      </c>
      <c r="C27" s="60" t="s">
        <v>201</v>
      </c>
      <c r="D27" s="60" t="s">
        <v>120</v>
      </c>
      <c r="E27" s="62"/>
      <c r="F27" s="62">
        <f>41.31/1000</f>
        <v>0.04131</v>
      </c>
      <c r="G27" s="61"/>
      <c r="H27" s="61"/>
    </row>
    <row r="28" spans="1:8" s="14" customFormat="1" ht="13.5">
      <c r="A28" s="77"/>
      <c r="B28" s="51"/>
      <c r="C28" s="9" t="s">
        <v>49</v>
      </c>
      <c r="D28" s="9" t="s">
        <v>10</v>
      </c>
      <c r="E28" s="55">
        <v>33.4</v>
      </c>
      <c r="F28" s="55">
        <f>E28*F27</f>
        <v>1.379754</v>
      </c>
      <c r="G28" s="10"/>
      <c r="H28" s="54"/>
    </row>
    <row r="29" spans="1:8" s="14" customFormat="1" ht="27">
      <c r="A29" s="77"/>
      <c r="B29" s="51"/>
      <c r="C29" s="9" t="s">
        <v>138</v>
      </c>
      <c r="D29" s="9" t="s">
        <v>28</v>
      </c>
      <c r="E29" s="55">
        <v>44.8</v>
      </c>
      <c r="F29" s="55">
        <f>E29*F27</f>
        <v>1.8506879999999999</v>
      </c>
      <c r="G29" s="10"/>
      <c r="H29" s="54"/>
    </row>
    <row r="30" spans="1:8" s="14" customFormat="1" ht="13.5">
      <c r="A30" s="77"/>
      <c r="B30" s="51"/>
      <c r="C30" s="9" t="s">
        <v>139</v>
      </c>
      <c r="D30" s="9" t="s">
        <v>28</v>
      </c>
      <c r="E30" s="55">
        <v>13</v>
      </c>
      <c r="F30" s="55">
        <f>F27*E30</f>
        <v>0.53703</v>
      </c>
      <c r="G30" s="10"/>
      <c r="H30" s="54"/>
    </row>
    <row r="31" spans="1:8" s="15" customFormat="1" ht="13.5">
      <c r="A31" s="77"/>
      <c r="B31" s="51"/>
      <c r="C31" s="9" t="s">
        <v>140</v>
      </c>
      <c r="D31" s="9" t="s">
        <v>129</v>
      </c>
      <c r="E31" s="55">
        <v>2.1</v>
      </c>
      <c r="F31" s="55">
        <f>F27*E31</f>
        <v>0.08675100000000001</v>
      </c>
      <c r="G31" s="10"/>
      <c r="H31" s="54"/>
    </row>
    <row r="32" spans="1:8" ht="38.25">
      <c r="A32" s="64">
        <v>6</v>
      </c>
      <c r="B32" s="63" t="s">
        <v>142</v>
      </c>
      <c r="C32" s="60" t="s">
        <v>205</v>
      </c>
      <c r="D32" s="60" t="s">
        <v>12</v>
      </c>
      <c r="E32" s="62"/>
      <c r="F32" s="62">
        <f>(6.4*4+5.5*3)*3*0.2+(3.3+2.8*2)*2.5*0.2</f>
        <v>29.710000000000004</v>
      </c>
      <c r="G32" s="61"/>
      <c r="H32" s="61"/>
    </row>
    <row r="33" spans="1:8" ht="15.75">
      <c r="A33" s="17"/>
      <c r="B33" s="48"/>
      <c r="C33" s="9" t="s">
        <v>52</v>
      </c>
      <c r="D33" s="9" t="s">
        <v>10</v>
      </c>
      <c r="E33" s="55">
        <v>3.36</v>
      </c>
      <c r="F33" s="55">
        <f>F32*E33</f>
        <v>99.82560000000001</v>
      </c>
      <c r="G33" s="108"/>
      <c r="H33" s="54"/>
    </row>
    <row r="34" spans="1:8" ht="15.75">
      <c r="A34" s="17"/>
      <c r="B34" s="48"/>
      <c r="C34" s="9" t="s">
        <v>54</v>
      </c>
      <c r="D34" s="9" t="s">
        <v>73</v>
      </c>
      <c r="E34" s="55">
        <v>0.92</v>
      </c>
      <c r="F34" s="55">
        <f>F32*E34</f>
        <v>27.333200000000005</v>
      </c>
      <c r="G34" s="10"/>
      <c r="H34" s="54"/>
    </row>
    <row r="35" spans="1:8" ht="15.75">
      <c r="A35" s="17"/>
      <c r="B35" s="48"/>
      <c r="C35" s="9" t="s">
        <v>143</v>
      </c>
      <c r="D35" s="9" t="s">
        <v>12</v>
      </c>
      <c r="E35" s="55">
        <v>0.11</v>
      </c>
      <c r="F35" s="55">
        <f>F32*E35</f>
        <v>3.2681000000000004</v>
      </c>
      <c r="G35" s="10"/>
      <c r="H35" s="54"/>
    </row>
    <row r="36" spans="1:8" ht="27">
      <c r="A36" s="17"/>
      <c r="B36" s="48"/>
      <c r="C36" s="9" t="s">
        <v>144</v>
      </c>
      <c r="D36" s="9" t="s">
        <v>24</v>
      </c>
      <c r="E36" s="55">
        <f>12.5*5</f>
        <v>62.5</v>
      </c>
      <c r="F36" s="55">
        <f>F32*E36</f>
        <v>1856.8750000000002</v>
      </c>
      <c r="G36" s="10"/>
      <c r="H36" s="54"/>
    </row>
    <row r="37" spans="1:8" ht="15.75">
      <c r="A37" s="17"/>
      <c r="B37" s="48"/>
      <c r="C37" s="9" t="s">
        <v>19</v>
      </c>
      <c r="D37" s="9" t="s">
        <v>73</v>
      </c>
      <c r="E37" s="55">
        <v>0.16</v>
      </c>
      <c r="F37" s="55">
        <f>F32*E37</f>
        <v>4.7536000000000005</v>
      </c>
      <c r="G37" s="10"/>
      <c r="H37" s="54"/>
    </row>
    <row r="38" spans="1:8" ht="38.25">
      <c r="A38" s="59" t="s">
        <v>14</v>
      </c>
      <c r="B38" s="57" t="s">
        <v>141</v>
      </c>
      <c r="C38" s="60" t="s">
        <v>196</v>
      </c>
      <c r="D38" s="60" t="s">
        <v>128</v>
      </c>
      <c r="E38" s="62"/>
      <c r="F38" s="62">
        <f>(6.4*3+6.3*2)*0.2*0.2/100</f>
        <v>0.012720000000000002</v>
      </c>
      <c r="G38" s="61"/>
      <c r="H38" s="61"/>
    </row>
    <row r="39" spans="1:8" ht="15.75">
      <c r="A39" s="77"/>
      <c r="B39" s="52"/>
      <c r="C39" s="9" t="s">
        <v>49</v>
      </c>
      <c r="D39" s="9" t="s">
        <v>10</v>
      </c>
      <c r="E39" s="55">
        <v>854</v>
      </c>
      <c r="F39" s="55">
        <f>F38*E39</f>
        <v>10.862880000000002</v>
      </c>
      <c r="G39" s="10"/>
      <c r="H39" s="54"/>
    </row>
    <row r="40" spans="1:8" ht="15.75">
      <c r="A40" s="77"/>
      <c r="B40" s="52"/>
      <c r="C40" s="9" t="s">
        <v>55</v>
      </c>
      <c r="D40" s="9" t="s">
        <v>129</v>
      </c>
      <c r="E40" s="55">
        <v>105</v>
      </c>
      <c r="F40" s="55">
        <f>E40*F38</f>
        <v>1.3356000000000001</v>
      </c>
      <c r="G40" s="10"/>
      <c r="H40" s="54"/>
    </row>
    <row r="41" spans="1:8" ht="15.75">
      <c r="A41" s="78"/>
      <c r="B41" s="52"/>
      <c r="C41" s="9" t="s">
        <v>134</v>
      </c>
      <c r="D41" s="9" t="s">
        <v>12</v>
      </c>
      <c r="E41" s="55">
        <v>101.5</v>
      </c>
      <c r="F41" s="55">
        <f>F38*E41</f>
        <v>1.2910800000000002</v>
      </c>
      <c r="G41" s="10"/>
      <c r="H41" s="54"/>
    </row>
    <row r="42" spans="1:8" ht="15.75">
      <c r="A42" s="77"/>
      <c r="B42" s="52"/>
      <c r="C42" s="9" t="s">
        <v>135</v>
      </c>
      <c r="D42" s="9" t="s">
        <v>18</v>
      </c>
      <c r="E42" s="55">
        <v>140</v>
      </c>
      <c r="F42" s="55">
        <f>E42*F38</f>
        <v>1.7808000000000004</v>
      </c>
      <c r="G42" s="10"/>
      <c r="H42" s="54"/>
    </row>
    <row r="43" spans="1:8" ht="15.75">
      <c r="A43" s="77"/>
      <c r="B43" s="52"/>
      <c r="C43" s="9" t="s">
        <v>59</v>
      </c>
      <c r="D43" s="9" t="s">
        <v>12</v>
      </c>
      <c r="E43" s="55">
        <v>1.45</v>
      </c>
      <c r="F43" s="55">
        <f>E43*F38</f>
        <v>0.018444000000000002</v>
      </c>
      <c r="G43" s="10"/>
      <c r="H43" s="54"/>
    </row>
    <row r="44" spans="1:8" ht="15.75">
      <c r="A44" s="77"/>
      <c r="B44" s="52"/>
      <c r="C44" s="9" t="s">
        <v>203</v>
      </c>
      <c r="D44" s="9" t="s">
        <v>198</v>
      </c>
      <c r="E44" s="55" t="s">
        <v>291</v>
      </c>
      <c r="F44" s="55">
        <f>52.8+78</f>
        <v>130.8</v>
      </c>
      <c r="G44" s="10"/>
      <c r="H44" s="54"/>
    </row>
    <row r="45" spans="1:8" s="14" customFormat="1" ht="13.5">
      <c r="A45" s="77"/>
      <c r="B45" s="52"/>
      <c r="C45" s="9" t="s">
        <v>204</v>
      </c>
      <c r="D45" s="9" t="s">
        <v>198</v>
      </c>
      <c r="E45" s="55" t="s">
        <v>291</v>
      </c>
      <c r="F45" s="55">
        <v>126.4</v>
      </c>
      <c r="G45" s="10"/>
      <c r="H45" s="54"/>
    </row>
    <row r="46" spans="1:8" s="14" customFormat="1" ht="13.5">
      <c r="A46" s="78"/>
      <c r="B46" s="52"/>
      <c r="C46" s="9" t="s">
        <v>133</v>
      </c>
      <c r="D46" s="9" t="s">
        <v>15</v>
      </c>
      <c r="E46" s="55">
        <v>0.15</v>
      </c>
      <c r="F46" s="55">
        <f>E46*F38</f>
        <v>0.0019080000000000002</v>
      </c>
      <c r="G46" s="10"/>
      <c r="H46" s="54"/>
    </row>
    <row r="47" spans="1:8" s="14" customFormat="1" ht="13.5">
      <c r="A47" s="77"/>
      <c r="B47" s="52"/>
      <c r="C47" s="9" t="s">
        <v>136</v>
      </c>
      <c r="D47" s="9" t="s">
        <v>73</v>
      </c>
      <c r="E47" s="55">
        <v>74</v>
      </c>
      <c r="F47" s="55">
        <f>F38*E47</f>
        <v>0.9412800000000001</v>
      </c>
      <c r="G47" s="56"/>
      <c r="H47" s="54"/>
    </row>
    <row r="48" spans="1:8" ht="38.25">
      <c r="A48" s="64">
        <v>8</v>
      </c>
      <c r="B48" s="63" t="s">
        <v>60</v>
      </c>
      <c r="C48" s="60" t="s">
        <v>155</v>
      </c>
      <c r="D48" s="60" t="s">
        <v>12</v>
      </c>
      <c r="E48" s="62"/>
      <c r="F48" s="62">
        <v>1.76</v>
      </c>
      <c r="G48" s="61"/>
      <c r="H48" s="61"/>
    </row>
    <row r="49" spans="1:8" ht="15.75">
      <c r="A49" s="17"/>
      <c r="B49" s="48"/>
      <c r="C49" s="9" t="s">
        <v>53</v>
      </c>
      <c r="D49" s="9" t="s">
        <v>10</v>
      </c>
      <c r="E49" s="55">
        <v>23.8</v>
      </c>
      <c r="F49" s="55">
        <f>E49*F48</f>
        <v>41.888</v>
      </c>
      <c r="G49" s="108"/>
      <c r="H49" s="54"/>
    </row>
    <row r="50" spans="1:8" s="13" customFormat="1" ht="15.75">
      <c r="A50" s="17"/>
      <c r="B50" s="48"/>
      <c r="C50" s="9" t="s">
        <v>55</v>
      </c>
      <c r="D50" s="9" t="s">
        <v>129</v>
      </c>
      <c r="E50" s="55">
        <v>2.1</v>
      </c>
      <c r="F50" s="55">
        <f>F48*E50</f>
        <v>3.696</v>
      </c>
      <c r="G50" s="10"/>
      <c r="H50" s="54"/>
    </row>
    <row r="51" spans="1:8" ht="15.75">
      <c r="A51" s="17"/>
      <c r="B51" s="48"/>
      <c r="C51" s="9" t="s">
        <v>59</v>
      </c>
      <c r="D51" s="9" t="s">
        <v>12</v>
      </c>
      <c r="E51" s="55">
        <v>1.05</v>
      </c>
      <c r="F51" s="55">
        <f>E51*F48</f>
        <v>1.848</v>
      </c>
      <c r="G51" s="10"/>
      <c r="H51" s="54"/>
    </row>
    <row r="52" spans="1:8" ht="15.75">
      <c r="A52" s="17"/>
      <c r="B52" s="48"/>
      <c r="C52" s="9" t="s">
        <v>61</v>
      </c>
      <c r="D52" s="9" t="s">
        <v>17</v>
      </c>
      <c r="E52" s="55">
        <v>1.96</v>
      </c>
      <c r="F52" s="55">
        <f>E52*F48</f>
        <v>3.4495999999999998</v>
      </c>
      <c r="G52" s="10"/>
      <c r="H52" s="54"/>
    </row>
    <row r="53" spans="1:8" ht="15.75">
      <c r="A53" s="17"/>
      <c r="B53" s="48"/>
      <c r="C53" s="9" t="s">
        <v>62</v>
      </c>
      <c r="D53" s="9" t="s">
        <v>18</v>
      </c>
      <c r="E53" s="55">
        <v>3.38</v>
      </c>
      <c r="F53" s="55">
        <f>F48*E53</f>
        <v>5.948799999999999</v>
      </c>
      <c r="G53" s="10"/>
      <c r="H53" s="54"/>
    </row>
    <row r="54" spans="1:8" ht="15.75">
      <c r="A54" s="17"/>
      <c r="B54" s="48"/>
      <c r="C54" s="9" t="s">
        <v>63</v>
      </c>
      <c r="D54" s="9" t="s">
        <v>17</v>
      </c>
      <c r="E54" s="55">
        <v>4.38</v>
      </c>
      <c r="F54" s="55">
        <f>E54*F48</f>
        <v>7.7088</v>
      </c>
      <c r="G54" s="10"/>
      <c r="H54" s="54"/>
    </row>
    <row r="55" spans="1:8" ht="15.75">
      <c r="A55" s="17"/>
      <c r="B55" s="48"/>
      <c r="C55" s="9" t="s">
        <v>48</v>
      </c>
      <c r="D55" s="9" t="s">
        <v>17</v>
      </c>
      <c r="E55" s="55">
        <v>7.2</v>
      </c>
      <c r="F55" s="55">
        <f>E55*F48</f>
        <v>12.672</v>
      </c>
      <c r="G55" s="10"/>
      <c r="H55" s="54"/>
    </row>
    <row r="56" spans="1:8" s="13" customFormat="1" ht="15.75">
      <c r="A56" s="17"/>
      <c r="B56" s="48"/>
      <c r="C56" s="9" t="s">
        <v>19</v>
      </c>
      <c r="D56" s="9" t="s">
        <v>129</v>
      </c>
      <c r="E56" s="55">
        <v>3.44</v>
      </c>
      <c r="F56" s="55">
        <f>E56*F48</f>
        <v>6.0544</v>
      </c>
      <c r="G56" s="10"/>
      <c r="H56" s="54"/>
    </row>
    <row r="57" spans="1:8" ht="38.25">
      <c r="A57" s="64">
        <v>9</v>
      </c>
      <c r="B57" s="63" t="s">
        <v>64</v>
      </c>
      <c r="C57" s="60" t="s">
        <v>65</v>
      </c>
      <c r="D57" s="60" t="s">
        <v>12</v>
      </c>
      <c r="E57" s="62"/>
      <c r="F57" s="62">
        <f>F48</f>
        <v>1.76</v>
      </c>
      <c r="G57" s="61"/>
      <c r="H57" s="61"/>
    </row>
    <row r="58" spans="1:8" ht="15.75">
      <c r="A58" s="17"/>
      <c r="B58" s="48"/>
      <c r="C58" s="9" t="s">
        <v>52</v>
      </c>
      <c r="D58" s="9" t="s">
        <v>10</v>
      </c>
      <c r="E58" s="55">
        <v>0.87</v>
      </c>
      <c r="F58" s="55">
        <f>E58*F57</f>
        <v>1.5312</v>
      </c>
      <c r="G58" s="108"/>
      <c r="H58" s="54"/>
    </row>
    <row r="59" spans="1:8" ht="15.75">
      <c r="A59" s="17"/>
      <c r="B59" s="48"/>
      <c r="C59" s="9" t="s">
        <v>54</v>
      </c>
      <c r="D59" s="9" t="s">
        <v>129</v>
      </c>
      <c r="E59" s="55">
        <v>0.13</v>
      </c>
      <c r="F59" s="55">
        <f>F57*E59</f>
        <v>0.2288</v>
      </c>
      <c r="G59" s="10"/>
      <c r="H59" s="54"/>
    </row>
    <row r="60" spans="1:8" ht="15.75">
      <c r="A60" s="17"/>
      <c r="B60" s="48"/>
      <c r="C60" s="9" t="s">
        <v>66</v>
      </c>
      <c r="D60" s="9" t="s">
        <v>17</v>
      </c>
      <c r="E60" s="55">
        <v>10.06</v>
      </c>
      <c r="F60" s="55">
        <f>E60*F57</f>
        <v>17.7056</v>
      </c>
      <c r="G60" s="10"/>
      <c r="H60" s="54"/>
    </row>
    <row r="61" spans="1:8" ht="15.75">
      <c r="A61" s="17"/>
      <c r="B61" s="48"/>
      <c r="C61" s="9" t="s">
        <v>19</v>
      </c>
      <c r="D61" s="9" t="s">
        <v>129</v>
      </c>
      <c r="E61" s="55">
        <v>0.1</v>
      </c>
      <c r="F61" s="55">
        <f>F57*E61</f>
        <v>0.17600000000000002</v>
      </c>
      <c r="G61" s="10"/>
      <c r="H61" s="54"/>
    </row>
    <row r="62" spans="1:8" ht="38.25">
      <c r="A62" s="64">
        <v>10</v>
      </c>
      <c r="B62" s="63" t="s">
        <v>67</v>
      </c>
      <c r="C62" s="60" t="s">
        <v>68</v>
      </c>
      <c r="D62" s="60" t="s">
        <v>9</v>
      </c>
      <c r="E62" s="62"/>
      <c r="F62" s="62">
        <f>F71</f>
        <v>0.65</v>
      </c>
      <c r="G62" s="61"/>
      <c r="H62" s="61"/>
    </row>
    <row r="63" spans="1:8" ht="15.75">
      <c r="A63" s="17"/>
      <c r="B63" s="48"/>
      <c r="C63" s="9" t="s">
        <v>52</v>
      </c>
      <c r="D63" s="9" t="s">
        <v>10</v>
      </c>
      <c r="E63" s="55">
        <v>3.03</v>
      </c>
      <c r="F63" s="55">
        <f>F62*E63</f>
        <v>1.9695</v>
      </c>
      <c r="G63" s="108"/>
      <c r="H63" s="54"/>
    </row>
    <row r="64" spans="1:8" ht="15.75">
      <c r="A64" s="17"/>
      <c r="B64" s="48"/>
      <c r="C64" s="9" t="s">
        <v>55</v>
      </c>
      <c r="D64" s="9" t="s">
        <v>129</v>
      </c>
      <c r="E64" s="55">
        <v>0.41</v>
      </c>
      <c r="F64" s="55">
        <f>E64*F62</f>
        <v>0.2665</v>
      </c>
      <c r="G64" s="10"/>
      <c r="H64" s="54"/>
    </row>
    <row r="65" spans="1:8" ht="15.75">
      <c r="A65" s="17"/>
      <c r="B65" s="48"/>
      <c r="C65" s="9" t="s">
        <v>66</v>
      </c>
      <c r="D65" s="9" t="s">
        <v>17</v>
      </c>
      <c r="E65" s="55">
        <v>32.4</v>
      </c>
      <c r="F65" s="55">
        <f>E65*F62</f>
        <v>21.06</v>
      </c>
      <c r="G65" s="10"/>
      <c r="H65" s="54"/>
    </row>
    <row r="66" spans="1:8" ht="15.75">
      <c r="A66" s="17"/>
      <c r="B66" s="48"/>
      <c r="C66" s="9" t="s">
        <v>19</v>
      </c>
      <c r="D66" s="9" t="s">
        <v>129</v>
      </c>
      <c r="E66" s="55">
        <v>0.04</v>
      </c>
      <c r="F66" s="55">
        <f>F62*E66</f>
        <v>0.026000000000000002</v>
      </c>
      <c r="G66" s="10"/>
      <c r="H66" s="54"/>
    </row>
    <row r="67" spans="1:8" ht="38.25">
      <c r="A67" s="64">
        <v>11</v>
      </c>
      <c r="B67" s="63" t="s">
        <v>69</v>
      </c>
      <c r="C67" s="60" t="s">
        <v>70</v>
      </c>
      <c r="D67" s="60" t="s">
        <v>9</v>
      </c>
      <c r="E67" s="62"/>
      <c r="F67" s="62">
        <f>F48</f>
        <v>1.76</v>
      </c>
      <c r="G67" s="61"/>
      <c r="H67" s="61"/>
    </row>
    <row r="68" spans="1:8" ht="15.75">
      <c r="A68" s="17"/>
      <c r="B68" s="48"/>
      <c r="C68" s="9" t="s">
        <v>49</v>
      </c>
      <c r="D68" s="9" t="s">
        <v>10</v>
      </c>
      <c r="E68" s="55">
        <v>4.24</v>
      </c>
      <c r="F68" s="55">
        <f>E68*F67</f>
        <v>7.462400000000001</v>
      </c>
      <c r="G68" s="108"/>
      <c r="H68" s="54"/>
    </row>
    <row r="69" spans="1:8" s="15" customFormat="1" ht="13.5">
      <c r="A69" s="17"/>
      <c r="B69" s="48"/>
      <c r="C69" s="9" t="s">
        <v>56</v>
      </c>
      <c r="D69" s="9" t="s">
        <v>129</v>
      </c>
      <c r="E69" s="55">
        <v>0.21</v>
      </c>
      <c r="F69" s="55">
        <f>E69*F67</f>
        <v>0.3696</v>
      </c>
      <c r="G69" s="10"/>
      <c r="H69" s="54"/>
    </row>
    <row r="70" spans="1:8" s="14" customFormat="1" ht="13.5">
      <c r="A70" s="17"/>
      <c r="B70" s="48"/>
      <c r="C70" s="9" t="s">
        <v>71</v>
      </c>
      <c r="D70" s="9" t="s">
        <v>15</v>
      </c>
      <c r="E70" s="55">
        <v>0.15</v>
      </c>
      <c r="F70" s="55">
        <f>E70*F67</f>
        <v>0.264</v>
      </c>
      <c r="G70" s="10"/>
      <c r="H70" s="54"/>
    </row>
    <row r="71" spans="1:8" s="14" customFormat="1" ht="63.75">
      <c r="A71" s="64">
        <v>12</v>
      </c>
      <c r="B71" s="63" t="s">
        <v>46</v>
      </c>
      <c r="C71" s="60" t="s">
        <v>156</v>
      </c>
      <c r="D71" s="60" t="s">
        <v>9</v>
      </c>
      <c r="E71" s="62"/>
      <c r="F71" s="62">
        <v>0.65</v>
      </c>
      <c r="G71" s="61"/>
      <c r="H71" s="61"/>
    </row>
    <row r="72" spans="1:8" s="14" customFormat="1" ht="13.5">
      <c r="A72" s="17"/>
      <c r="B72" s="48"/>
      <c r="C72" s="9" t="s">
        <v>53</v>
      </c>
      <c r="D72" s="9" t="s">
        <v>10</v>
      </c>
      <c r="E72" s="55">
        <v>43.9</v>
      </c>
      <c r="F72" s="55">
        <f>F71*E72</f>
        <v>28.535</v>
      </c>
      <c r="G72" s="108"/>
      <c r="H72" s="54"/>
    </row>
    <row r="73" spans="1:8" s="14" customFormat="1" ht="13.5">
      <c r="A73" s="17"/>
      <c r="B73" s="48"/>
      <c r="C73" s="9" t="s">
        <v>55</v>
      </c>
      <c r="D73" s="9" t="s">
        <v>129</v>
      </c>
      <c r="E73" s="55">
        <v>3.5</v>
      </c>
      <c r="F73" s="55">
        <f>E73*F71</f>
        <v>2.275</v>
      </c>
      <c r="G73" s="10"/>
      <c r="H73" s="54"/>
    </row>
    <row r="74" spans="1:8" s="14" customFormat="1" ht="40.5">
      <c r="A74" s="17"/>
      <c r="B74" s="48" t="s">
        <v>89</v>
      </c>
      <c r="C74" s="9" t="s">
        <v>157</v>
      </c>
      <c r="D74" s="9" t="s">
        <v>18</v>
      </c>
      <c r="E74" s="55">
        <v>135</v>
      </c>
      <c r="F74" s="55">
        <f>E74*F71</f>
        <v>87.75</v>
      </c>
      <c r="G74" s="10"/>
      <c r="H74" s="54"/>
    </row>
    <row r="75" spans="1:8" ht="27">
      <c r="A75" s="17"/>
      <c r="B75" s="48"/>
      <c r="C75" s="9" t="s">
        <v>75</v>
      </c>
      <c r="D75" s="9" t="s">
        <v>15</v>
      </c>
      <c r="E75" s="55">
        <v>0.03</v>
      </c>
      <c r="F75" s="55">
        <f>F71*E75</f>
        <v>0.0195</v>
      </c>
      <c r="G75" s="10"/>
      <c r="H75" s="54"/>
    </row>
    <row r="76" spans="1:8" ht="15.75">
      <c r="A76" s="17"/>
      <c r="B76" s="48"/>
      <c r="C76" s="9" t="s">
        <v>21</v>
      </c>
      <c r="D76" s="9" t="s">
        <v>17</v>
      </c>
      <c r="E76" s="55">
        <v>15</v>
      </c>
      <c r="F76" s="55">
        <f>E76*F71</f>
        <v>9.75</v>
      </c>
      <c r="G76" s="10"/>
      <c r="H76" s="54"/>
    </row>
    <row r="77" spans="1:8" s="13" customFormat="1" ht="15.75">
      <c r="A77" s="17"/>
      <c r="B77" s="48"/>
      <c r="C77" s="9" t="s">
        <v>59</v>
      </c>
      <c r="D77" s="9" t="s">
        <v>12</v>
      </c>
      <c r="E77" s="55">
        <v>1.5</v>
      </c>
      <c r="F77" s="55">
        <f>E77*F71</f>
        <v>0.9750000000000001</v>
      </c>
      <c r="G77" s="10"/>
      <c r="H77" s="54"/>
    </row>
    <row r="78" spans="1:8" s="13" customFormat="1" ht="15.75">
      <c r="A78" s="17"/>
      <c r="B78" s="48"/>
      <c r="C78" s="9" t="s">
        <v>22</v>
      </c>
      <c r="D78" s="9" t="s">
        <v>17</v>
      </c>
      <c r="E78" s="55">
        <v>10.6</v>
      </c>
      <c r="F78" s="55">
        <f>E78*F71</f>
        <v>6.89</v>
      </c>
      <c r="G78" s="10"/>
      <c r="H78" s="54"/>
    </row>
    <row r="79" spans="1:8" s="13" customFormat="1" ht="15.75">
      <c r="A79" s="17"/>
      <c r="B79" s="48"/>
      <c r="C79" s="9" t="s">
        <v>19</v>
      </c>
      <c r="D79" s="9" t="s">
        <v>129</v>
      </c>
      <c r="E79" s="55">
        <v>8.16</v>
      </c>
      <c r="F79" s="55">
        <f>E79*F71</f>
        <v>5.304</v>
      </c>
      <c r="G79" s="10"/>
      <c r="H79" s="54"/>
    </row>
    <row r="80" spans="1:8" ht="38.25">
      <c r="A80" s="59" t="s">
        <v>250</v>
      </c>
      <c r="B80" s="57" t="s">
        <v>158</v>
      </c>
      <c r="C80" s="60" t="s">
        <v>159</v>
      </c>
      <c r="D80" s="60" t="s">
        <v>9</v>
      </c>
      <c r="E80" s="62"/>
      <c r="F80" s="62">
        <v>0.02</v>
      </c>
      <c r="G80" s="61"/>
      <c r="H80" s="61"/>
    </row>
    <row r="81" spans="1:8" ht="15.75">
      <c r="A81" s="77"/>
      <c r="B81" s="52"/>
      <c r="C81" s="9" t="s">
        <v>52</v>
      </c>
      <c r="D81" s="9" t="s">
        <v>10</v>
      </c>
      <c r="E81" s="55">
        <v>129</v>
      </c>
      <c r="F81" s="55">
        <f>F80*E81</f>
        <v>2.58</v>
      </c>
      <c r="G81" s="108"/>
      <c r="H81" s="54"/>
    </row>
    <row r="82" spans="1:8" ht="15.75">
      <c r="A82" s="77"/>
      <c r="B82" s="52"/>
      <c r="C82" s="9" t="s">
        <v>54</v>
      </c>
      <c r="D82" s="9" t="s">
        <v>129</v>
      </c>
      <c r="E82" s="55">
        <v>12.7</v>
      </c>
      <c r="F82" s="55">
        <f>F80*E82</f>
        <v>0.254</v>
      </c>
      <c r="G82" s="10"/>
      <c r="H82" s="54"/>
    </row>
    <row r="83" spans="1:8" ht="15.75">
      <c r="A83" s="77"/>
      <c r="B83" s="52"/>
      <c r="C83" s="9" t="s">
        <v>160</v>
      </c>
      <c r="D83" s="9" t="s">
        <v>18</v>
      </c>
      <c r="E83" s="55">
        <v>100</v>
      </c>
      <c r="F83" s="55">
        <f>F80*E83</f>
        <v>2</v>
      </c>
      <c r="G83" s="10"/>
      <c r="H83" s="54"/>
    </row>
    <row r="84" spans="1:8" ht="15.75">
      <c r="A84" s="77"/>
      <c r="B84" s="52"/>
      <c r="C84" s="9" t="s">
        <v>161</v>
      </c>
      <c r="D84" s="9" t="s">
        <v>18</v>
      </c>
      <c r="E84" s="55">
        <v>142</v>
      </c>
      <c r="F84" s="55">
        <f>F80*E84</f>
        <v>2.84</v>
      </c>
      <c r="G84" s="10"/>
      <c r="H84" s="54"/>
    </row>
    <row r="85" spans="1:8" ht="15.75">
      <c r="A85" s="77"/>
      <c r="B85" s="52"/>
      <c r="C85" s="9" t="s">
        <v>19</v>
      </c>
      <c r="D85" s="9" t="s">
        <v>73</v>
      </c>
      <c r="E85" s="55">
        <v>15</v>
      </c>
      <c r="F85" s="55">
        <f>F80*E85</f>
        <v>0.3</v>
      </c>
      <c r="G85" s="10"/>
      <c r="H85" s="54"/>
    </row>
    <row r="86" spans="1:8" ht="38.25">
      <c r="A86" s="64">
        <v>14</v>
      </c>
      <c r="B86" s="63" t="s">
        <v>94</v>
      </c>
      <c r="C86" s="60" t="s">
        <v>95</v>
      </c>
      <c r="D86" s="60" t="s">
        <v>23</v>
      </c>
      <c r="E86" s="62"/>
      <c r="F86" s="62">
        <f>(6.7*2+6.9)/100</f>
        <v>0.203</v>
      </c>
      <c r="G86" s="61"/>
      <c r="H86" s="61"/>
    </row>
    <row r="87" spans="1:8" s="13" customFormat="1" ht="15.75">
      <c r="A87" s="72"/>
      <c r="B87" s="48"/>
      <c r="C87" s="9" t="s">
        <v>52</v>
      </c>
      <c r="D87" s="9" t="s">
        <v>10</v>
      </c>
      <c r="E87" s="55">
        <v>28.6</v>
      </c>
      <c r="F87" s="55">
        <f>E87*F86</f>
        <v>5.8058000000000005</v>
      </c>
      <c r="G87" s="108"/>
      <c r="H87" s="54"/>
    </row>
    <row r="88" spans="1:8" s="13" customFormat="1" ht="15.75">
      <c r="A88" s="72"/>
      <c r="B88" s="48"/>
      <c r="C88" s="9" t="s">
        <v>54</v>
      </c>
      <c r="D88" s="9" t="s">
        <v>129</v>
      </c>
      <c r="E88" s="55">
        <v>0.41</v>
      </c>
      <c r="F88" s="55">
        <f>E88*F86</f>
        <v>0.08323</v>
      </c>
      <c r="G88" s="10"/>
      <c r="H88" s="54"/>
    </row>
    <row r="89" spans="1:8" s="13" customFormat="1" ht="15.75">
      <c r="A89" s="72"/>
      <c r="B89" s="48"/>
      <c r="C89" s="9" t="s">
        <v>162</v>
      </c>
      <c r="D89" s="9" t="s">
        <v>96</v>
      </c>
      <c r="E89" s="55">
        <v>103</v>
      </c>
      <c r="F89" s="55">
        <f>E89*F86</f>
        <v>20.909000000000002</v>
      </c>
      <c r="G89" s="10"/>
      <c r="H89" s="54"/>
    </row>
    <row r="90" spans="1:8" s="13" customFormat="1" ht="15.75">
      <c r="A90" s="72"/>
      <c r="B90" s="48"/>
      <c r="C90" s="9" t="s">
        <v>48</v>
      </c>
      <c r="D90" s="9" t="s">
        <v>17</v>
      </c>
      <c r="E90" s="55">
        <v>3.8</v>
      </c>
      <c r="F90" s="55">
        <f>E90*F86</f>
        <v>0.7714</v>
      </c>
      <c r="G90" s="10"/>
      <c r="H90" s="54"/>
    </row>
    <row r="91" spans="1:8" s="13" customFormat="1" ht="15.75">
      <c r="A91" s="72"/>
      <c r="B91" s="48"/>
      <c r="C91" s="9" t="s">
        <v>97</v>
      </c>
      <c r="D91" s="9" t="s">
        <v>17</v>
      </c>
      <c r="E91" s="55">
        <v>3.8</v>
      </c>
      <c r="F91" s="55">
        <f>E91*F86</f>
        <v>0.7714</v>
      </c>
      <c r="G91" s="10"/>
      <c r="H91" s="54"/>
    </row>
    <row r="92" spans="1:8" s="13" customFormat="1" ht="15.75">
      <c r="A92" s="72"/>
      <c r="B92" s="48"/>
      <c r="C92" s="9" t="s">
        <v>98</v>
      </c>
      <c r="D92" s="9" t="s">
        <v>17</v>
      </c>
      <c r="E92" s="55">
        <v>169</v>
      </c>
      <c r="F92" s="55">
        <f>E92*F86</f>
        <v>34.307</v>
      </c>
      <c r="G92" s="10"/>
      <c r="H92" s="54"/>
    </row>
    <row r="93" spans="1:8" ht="38.25">
      <c r="A93" s="64">
        <v>15</v>
      </c>
      <c r="B93" s="63" t="s">
        <v>99</v>
      </c>
      <c r="C93" s="60" t="s">
        <v>100</v>
      </c>
      <c r="D93" s="60" t="s">
        <v>24</v>
      </c>
      <c r="E93" s="62"/>
      <c r="F93" s="62">
        <v>4</v>
      </c>
      <c r="G93" s="61"/>
      <c r="H93" s="61"/>
    </row>
    <row r="94" spans="1:8" ht="15.75">
      <c r="A94" s="17"/>
      <c r="B94" s="48"/>
      <c r="C94" s="9" t="s">
        <v>49</v>
      </c>
      <c r="D94" s="9" t="s">
        <v>10</v>
      </c>
      <c r="E94" s="55">
        <v>2.7</v>
      </c>
      <c r="F94" s="55">
        <f>E94*F93</f>
        <v>10.8</v>
      </c>
      <c r="G94" s="10"/>
      <c r="H94" s="54"/>
    </row>
    <row r="95" spans="1:8" ht="15.75">
      <c r="A95" s="17"/>
      <c r="B95" s="48"/>
      <c r="C95" s="9" t="s">
        <v>55</v>
      </c>
      <c r="D95" s="9" t="s">
        <v>129</v>
      </c>
      <c r="E95" s="55">
        <v>0.45</v>
      </c>
      <c r="F95" s="55">
        <f>E95*F93</f>
        <v>1.8</v>
      </c>
      <c r="G95" s="10"/>
      <c r="H95" s="54"/>
    </row>
    <row r="96" spans="1:8" ht="15.75">
      <c r="A96" s="17"/>
      <c r="B96" s="48"/>
      <c r="C96" s="9" t="s">
        <v>101</v>
      </c>
      <c r="D96" s="9" t="s">
        <v>24</v>
      </c>
      <c r="E96" s="55">
        <v>1</v>
      </c>
      <c r="F96" s="55">
        <f>E96*F93</f>
        <v>4</v>
      </c>
      <c r="G96" s="56"/>
      <c r="H96" s="54"/>
    </row>
    <row r="97" spans="1:8" ht="15.75">
      <c r="A97" s="17"/>
      <c r="B97" s="48"/>
      <c r="C97" s="9" t="s">
        <v>19</v>
      </c>
      <c r="D97" s="9" t="s">
        <v>129</v>
      </c>
      <c r="E97" s="55">
        <v>0.14</v>
      </c>
      <c r="F97" s="55">
        <f>E97*F93</f>
        <v>0.56</v>
      </c>
      <c r="G97" s="10"/>
      <c r="H97" s="54"/>
    </row>
    <row r="98" spans="1:8" ht="63.75">
      <c r="A98" s="64">
        <v>16</v>
      </c>
      <c r="B98" s="63" t="s">
        <v>102</v>
      </c>
      <c r="C98" s="60" t="s">
        <v>103</v>
      </c>
      <c r="D98" s="60" t="s">
        <v>23</v>
      </c>
      <c r="E98" s="62"/>
      <c r="F98" s="62">
        <f>F93*3/100</f>
        <v>0.12</v>
      </c>
      <c r="G98" s="61"/>
      <c r="H98" s="61"/>
    </row>
    <row r="99" spans="1:8" ht="15.75">
      <c r="A99" s="17"/>
      <c r="B99" s="48"/>
      <c r="C99" s="9" t="s">
        <v>52</v>
      </c>
      <c r="D99" s="9" t="s">
        <v>10</v>
      </c>
      <c r="E99" s="55">
        <v>58.3</v>
      </c>
      <c r="F99" s="55">
        <f>E99*F98</f>
        <v>6.9959999999999996</v>
      </c>
      <c r="G99" s="108"/>
      <c r="H99" s="54"/>
    </row>
    <row r="100" spans="1:8" ht="15.75">
      <c r="A100" s="17"/>
      <c r="B100" s="48"/>
      <c r="C100" s="9" t="s">
        <v>54</v>
      </c>
      <c r="D100" s="9" t="s">
        <v>73</v>
      </c>
      <c r="E100" s="55">
        <v>0.46</v>
      </c>
      <c r="F100" s="55">
        <f>E100*F98</f>
        <v>0.0552</v>
      </c>
      <c r="G100" s="10"/>
      <c r="H100" s="54"/>
    </row>
    <row r="101" spans="1:8" ht="15.75">
      <c r="A101" s="17"/>
      <c r="B101" s="48"/>
      <c r="C101" s="9" t="s">
        <v>206</v>
      </c>
      <c r="D101" s="9" t="s">
        <v>25</v>
      </c>
      <c r="E101" s="55">
        <v>99.8</v>
      </c>
      <c r="F101" s="55">
        <f>E101*F98</f>
        <v>11.975999999999999</v>
      </c>
      <c r="G101" s="56"/>
      <c r="H101" s="54"/>
    </row>
    <row r="102" spans="1:8" ht="15.75">
      <c r="A102" s="17"/>
      <c r="B102" s="48"/>
      <c r="C102" s="9" t="s">
        <v>104</v>
      </c>
      <c r="D102" s="9" t="s">
        <v>24</v>
      </c>
      <c r="E102" s="55" t="s">
        <v>291</v>
      </c>
      <c r="F102" s="55">
        <v>24</v>
      </c>
      <c r="G102" s="10"/>
      <c r="H102" s="54"/>
    </row>
    <row r="103" spans="1:8" ht="15.75">
      <c r="A103" s="17"/>
      <c r="B103" s="48"/>
      <c r="C103" s="9" t="s">
        <v>105</v>
      </c>
      <c r="D103" s="9" t="s">
        <v>17</v>
      </c>
      <c r="E103" s="55">
        <v>23.5</v>
      </c>
      <c r="F103" s="55">
        <f>F98*E103</f>
        <v>2.82</v>
      </c>
      <c r="G103" s="10"/>
      <c r="H103" s="54"/>
    </row>
    <row r="104" spans="1:8" ht="15.75">
      <c r="A104" s="17"/>
      <c r="B104" s="48"/>
      <c r="C104" s="9" t="s">
        <v>19</v>
      </c>
      <c r="D104" s="9" t="s">
        <v>73</v>
      </c>
      <c r="E104" s="55">
        <v>20.8</v>
      </c>
      <c r="F104" s="55">
        <f>F98*E104</f>
        <v>2.496</v>
      </c>
      <c r="G104" s="10"/>
      <c r="H104" s="54"/>
    </row>
    <row r="105" spans="1:8" ht="40.5">
      <c r="A105" s="64">
        <v>17</v>
      </c>
      <c r="B105" s="63" t="s">
        <v>26</v>
      </c>
      <c r="C105" s="60" t="s">
        <v>293</v>
      </c>
      <c r="D105" s="60" t="s">
        <v>18</v>
      </c>
      <c r="E105" s="62"/>
      <c r="F105" s="62">
        <f>0.9*1.5*4</f>
        <v>5.4</v>
      </c>
      <c r="G105" s="61"/>
      <c r="H105" s="61"/>
    </row>
    <row r="106" spans="1:8" ht="40.5">
      <c r="A106" s="17"/>
      <c r="B106" s="48"/>
      <c r="C106" s="9" t="s">
        <v>207</v>
      </c>
      <c r="D106" s="9" t="s">
        <v>163</v>
      </c>
      <c r="E106" s="55">
        <v>1</v>
      </c>
      <c r="F106" s="55">
        <f>E106*F105</f>
        <v>5.4</v>
      </c>
      <c r="G106" s="56"/>
      <c r="H106" s="54"/>
    </row>
    <row r="107" spans="1:8" ht="38.25">
      <c r="A107" s="64">
        <v>18</v>
      </c>
      <c r="B107" s="63" t="s">
        <v>26</v>
      </c>
      <c r="C107" s="60" t="s">
        <v>294</v>
      </c>
      <c r="D107" s="60" t="s">
        <v>18</v>
      </c>
      <c r="E107" s="62"/>
      <c r="F107" s="62">
        <f>0.9*2.1*3+0.7*2.1*6</f>
        <v>14.49</v>
      </c>
      <c r="G107" s="61"/>
      <c r="H107" s="61"/>
    </row>
    <row r="108" spans="1:8" ht="15.75">
      <c r="A108" s="17"/>
      <c r="B108" s="48"/>
      <c r="C108" s="9" t="s">
        <v>208</v>
      </c>
      <c r="D108" s="9" t="s">
        <v>163</v>
      </c>
      <c r="E108" s="55">
        <v>1</v>
      </c>
      <c r="F108" s="55">
        <f>F107*E108</f>
        <v>14.49</v>
      </c>
      <c r="G108" s="10"/>
      <c r="H108" s="54"/>
    </row>
    <row r="109" spans="1:8" ht="63.75">
      <c r="A109" s="64">
        <v>19</v>
      </c>
      <c r="B109" s="63" t="s">
        <v>164</v>
      </c>
      <c r="C109" s="60" t="s">
        <v>295</v>
      </c>
      <c r="D109" s="60" t="s">
        <v>9</v>
      </c>
      <c r="E109" s="62"/>
      <c r="F109" s="62">
        <f>0.9*4*0.5/100</f>
        <v>0.018000000000000002</v>
      </c>
      <c r="G109" s="61"/>
      <c r="H109" s="61"/>
    </row>
    <row r="110" spans="1:8" ht="15.75">
      <c r="A110" s="17"/>
      <c r="B110" s="48"/>
      <c r="C110" s="9" t="s">
        <v>53</v>
      </c>
      <c r="D110" s="9" t="s">
        <v>10</v>
      </c>
      <c r="E110" s="55">
        <v>83</v>
      </c>
      <c r="F110" s="55">
        <f>E110*F109</f>
        <v>1.4940000000000002</v>
      </c>
      <c r="G110" s="108"/>
      <c r="H110" s="54"/>
    </row>
    <row r="111" spans="1:8" ht="15.75">
      <c r="A111" s="17"/>
      <c r="B111" s="48"/>
      <c r="C111" s="9" t="s">
        <v>55</v>
      </c>
      <c r="D111" s="9" t="s">
        <v>129</v>
      </c>
      <c r="E111" s="55">
        <v>0.41</v>
      </c>
      <c r="F111" s="55">
        <f>E111*F109</f>
        <v>0.00738</v>
      </c>
      <c r="G111" s="10"/>
      <c r="H111" s="54"/>
    </row>
    <row r="112" spans="1:8" ht="15.75">
      <c r="A112" s="17"/>
      <c r="B112" s="48"/>
      <c r="C112" s="9" t="s">
        <v>165</v>
      </c>
      <c r="D112" s="9" t="s">
        <v>15</v>
      </c>
      <c r="E112" s="55">
        <v>0.41</v>
      </c>
      <c r="F112" s="55">
        <f>E112*F109</f>
        <v>0.00738</v>
      </c>
      <c r="G112" s="10"/>
      <c r="H112" s="54"/>
    </row>
    <row r="113" spans="1:8" ht="15.75">
      <c r="A113" s="17"/>
      <c r="B113" s="48"/>
      <c r="C113" s="9" t="s">
        <v>19</v>
      </c>
      <c r="D113" s="9" t="s">
        <v>129</v>
      </c>
      <c r="E113" s="55">
        <v>7.8</v>
      </c>
      <c r="F113" s="55">
        <f>E113*F109</f>
        <v>0.14040000000000002</v>
      </c>
      <c r="G113" s="10"/>
      <c r="H113" s="54"/>
    </row>
    <row r="114" spans="1:14" s="112" customFormat="1" ht="27">
      <c r="A114" s="59" t="s">
        <v>297</v>
      </c>
      <c r="B114" s="111" t="s">
        <v>298</v>
      </c>
      <c r="C114" s="60" t="s">
        <v>299</v>
      </c>
      <c r="D114" s="60" t="s">
        <v>128</v>
      </c>
      <c r="E114" s="62"/>
      <c r="F114" s="95">
        <f>F123</f>
        <v>0.306</v>
      </c>
      <c r="G114" s="61"/>
      <c r="H114" s="61"/>
      <c r="K114" s="113"/>
      <c r="L114" s="113"/>
      <c r="M114" s="113"/>
      <c r="N114" s="113"/>
    </row>
    <row r="115" spans="1:14" s="112" customFormat="1" ht="13.5">
      <c r="A115" s="114"/>
      <c r="B115" s="115"/>
      <c r="C115" s="116" t="s">
        <v>53</v>
      </c>
      <c r="D115" s="116" t="s">
        <v>10</v>
      </c>
      <c r="E115" s="110">
        <v>187</v>
      </c>
      <c r="F115" s="110">
        <f>E115*F114</f>
        <v>57.222</v>
      </c>
      <c r="G115" s="117"/>
      <c r="H115" s="118"/>
      <c r="K115" s="113"/>
      <c r="L115" s="113"/>
      <c r="M115" s="113"/>
      <c r="N115" s="113"/>
    </row>
    <row r="116" spans="1:8" s="113" customFormat="1" ht="13.5">
      <c r="A116" s="114"/>
      <c r="B116" s="115"/>
      <c r="C116" s="116" t="s">
        <v>55</v>
      </c>
      <c r="D116" s="116" t="s">
        <v>27</v>
      </c>
      <c r="E116" s="110">
        <v>77</v>
      </c>
      <c r="F116" s="110">
        <f>F114*E116</f>
        <v>23.562</v>
      </c>
      <c r="G116" s="117"/>
      <c r="H116" s="118"/>
    </row>
    <row r="117" spans="1:14" s="113" customFormat="1" ht="15.75">
      <c r="A117" s="114"/>
      <c r="B117" s="115"/>
      <c r="C117" s="116" t="s">
        <v>130</v>
      </c>
      <c r="D117" s="116" t="s">
        <v>12</v>
      </c>
      <c r="E117" s="110">
        <v>101.5</v>
      </c>
      <c r="F117" s="110">
        <f>E117*F114</f>
        <v>31.059</v>
      </c>
      <c r="G117" s="117"/>
      <c r="H117" s="118"/>
      <c r="K117" s="119"/>
      <c r="L117" s="119"/>
      <c r="M117" s="119"/>
      <c r="N117" s="119"/>
    </row>
    <row r="118" spans="1:14" s="113" customFormat="1" ht="13.5">
      <c r="A118" s="114"/>
      <c r="B118" s="115"/>
      <c r="C118" s="116" t="s">
        <v>300</v>
      </c>
      <c r="D118" s="116" t="s">
        <v>18</v>
      </c>
      <c r="E118" s="110">
        <v>7.54</v>
      </c>
      <c r="F118" s="110">
        <f>F114*E118</f>
        <v>2.30724</v>
      </c>
      <c r="G118" s="117"/>
      <c r="H118" s="118"/>
      <c r="K118" s="112"/>
      <c r="L118" s="112"/>
      <c r="M118" s="112"/>
      <c r="N118" s="112"/>
    </row>
    <row r="119" spans="1:14" s="113" customFormat="1" ht="13.5">
      <c r="A119" s="114"/>
      <c r="B119" s="115"/>
      <c r="C119" s="116" t="s">
        <v>301</v>
      </c>
      <c r="D119" s="116" t="s">
        <v>92</v>
      </c>
      <c r="E119" s="120" t="s">
        <v>291</v>
      </c>
      <c r="F119" s="117">
        <v>30.6</v>
      </c>
      <c r="G119" s="117"/>
      <c r="H119" s="118"/>
      <c r="K119" s="112"/>
      <c r="L119" s="112"/>
      <c r="M119" s="112"/>
      <c r="N119" s="112"/>
    </row>
    <row r="120" spans="1:14" s="119" customFormat="1" ht="15.75">
      <c r="A120" s="120"/>
      <c r="B120" s="120"/>
      <c r="C120" s="116" t="s">
        <v>302</v>
      </c>
      <c r="D120" s="120" t="s">
        <v>198</v>
      </c>
      <c r="E120" s="120" t="s">
        <v>291</v>
      </c>
      <c r="F120" s="120">
        <v>275.4</v>
      </c>
      <c r="G120" s="120"/>
      <c r="H120" s="121"/>
      <c r="J120" s="113"/>
      <c r="K120" s="1"/>
      <c r="L120" s="1"/>
      <c r="M120" s="1"/>
      <c r="N120" s="1"/>
    </row>
    <row r="121" spans="1:14" s="112" customFormat="1" ht="15.75">
      <c r="A121" s="114"/>
      <c r="B121" s="115"/>
      <c r="C121" s="116" t="s">
        <v>303</v>
      </c>
      <c r="D121" s="116" t="s">
        <v>12</v>
      </c>
      <c r="E121" s="110">
        <v>0.08</v>
      </c>
      <c r="F121" s="110">
        <f>F115*E121</f>
        <v>4.5777600000000005</v>
      </c>
      <c r="G121" s="120"/>
      <c r="H121" s="118"/>
      <c r="J121" s="113"/>
      <c r="K121" s="1"/>
      <c r="L121" s="1"/>
      <c r="M121" s="1"/>
      <c r="N121" s="1"/>
    </row>
    <row r="122" spans="1:14" s="112" customFormat="1" ht="15.75">
      <c r="A122" s="114"/>
      <c r="B122" s="115"/>
      <c r="C122" s="116" t="s">
        <v>19</v>
      </c>
      <c r="D122" s="116" t="s">
        <v>27</v>
      </c>
      <c r="E122" s="110">
        <v>7</v>
      </c>
      <c r="F122" s="110">
        <f>F115*E122</f>
        <v>400.55400000000003</v>
      </c>
      <c r="G122" s="117"/>
      <c r="H122" s="118"/>
      <c r="K122" s="1"/>
      <c r="L122" s="1"/>
      <c r="M122" s="1"/>
      <c r="N122" s="1"/>
    </row>
    <row r="123" spans="1:8" ht="38.25">
      <c r="A123" s="64">
        <v>20</v>
      </c>
      <c r="B123" s="63" t="s">
        <v>166</v>
      </c>
      <c r="C123" s="60" t="s">
        <v>296</v>
      </c>
      <c r="D123" s="60" t="s">
        <v>9</v>
      </c>
      <c r="E123" s="62"/>
      <c r="F123" s="62">
        <f>30.6/100</f>
        <v>0.306</v>
      </c>
      <c r="G123" s="61"/>
      <c r="H123" s="61"/>
    </row>
    <row r="124" spans="1:8" ht="15.75">
      <c r="A124" s="17"/>
      <c r="B124" s="48"/>
      <c r="C124" s="9" t="s">
        <v>52</v>
      </c>
      <c r="D124" s="9" t="s">
        <v>10</v>
      </c>
      <c r="E124" s="110">
        <v>19.48</v>
      </c>
      <c r="F124" s="55">
        <f>F123*E124</f>
        <v>5.96088</v>
      </c>
      <c r="G124" s="108"/>
      <c r="H124" s="54"/>
    </row>
    <row r="125" spans="1:8" ht="15.75">
      <c r="A125" s="17"/>
      <c r="B125" s="48"/>
      <c r="C125" s="9" t="s">
        <v>54</v>
      </c>
      <c r="D125" s="9" t="s">
        <v>129</v>
      </c>
      <c r="E125" s="110">
        <v>1.41</v>
      </c>
      <c r="F125" s="55">
        <f>F123*E125</f>
        <v>0.43145999999999995</v>
      </c>
      <c r="G125" s="10"/>
      <c r="H125" s="54"/>
    </row>
    <row r="126" spans="1:8" ht="15.75">
      <c r="A126" s="17"/>
      <c r="B126" s="48"/>
      <c r="C126" s="9" t="s">
        <v>167</v>
      </c>
      <c r="D126" s="9" t="s">
        <v>12</v>
      </c>
      <c r="E126" s="110">
        <v>3.06</v>
      </c>
      <c r="F126" s="55">
        <f>F123*E126</f>
        <v>0.93636</v>
      </c>
      <c r="G126" s="10"/>
      <c r="H126" s="54"/>
    </row>
    <row r="127" spans="1:8" ht="15.75">
      <c r="A127" s="17"/>
      <c r="B127" s="48"/>
      <c r="C127" s="9" t="s">
        <v>19</v>
      </c>
      <c r="D127" s="9" t="s">
        <v>129</v>
      </c>
      <c r="E127" s="110">
        <v>6.36</v>
      </c>
      <c r="F127" s="55">
        <f>F123*E127</f>
        <v>1.9461600000000001</v>
      </c>
      <c r="G127" s="10"/>
      <c r="H127" s="54"/>
    </row>
    <row r="128" spans="1:8" ht="38.25">
      <c r="A128" s="64">
        <v>21</v>
      </c>
      <c r="B128" s="63" t="s">
        <v>151</v>
      </c>
      <c r="C128" s="60" t="s">
        <v>168</v>
      </c>
      <c r="D128" s="60" t="s">
        <v>9</v>
      </c>
      <c r="E128" s="62"/>
      <c r="F128" s="62">
        <f>F123</f>
        <v>0.306</v>
      </c>
      <c r="G128" s="61"/>
      <c r="H128" s="61"/>
    </row>
    <row r="129" spans="1:8" ht="15.75">
      <c r="A129" s="17"/>
      <c r="B129" s="48"/>
      <c r="C129" s="9" t="s">
        <v>52</v>
      </c>
      <c r="D129" s="9" t="s">
        <v>10</v>
      </c>
      <c r="E129" s="55">
        <v>108</v>
      </c>
      <c r="F129" s="55">
        <f>F128*E129</f>
        <v>33.048</v>
      </c>
      <c r="G129" s="108"/>
      <c r="H129" s="54"/>
    </row>
    <row r="130" spans="1:8" ht="15.75">
      <c r="A130" s="17"/>
      <c r="B130" s="48"/>
      <c r="C130" s="9" t="s">
        <v>55</v>
      </c>
      <c r="D130" s="9" t="s">
        <v>129</v>
      </c>
      <c r="E130" s="55">
        <v>4.52</v>
      </c>
      <c r="F130" s="55">
        <f>F128*E130</f>
        <v>1.38312</v>
      </c>
      <c r="G130" s="10"/>
      <c r="H130" s="54"/>
    </row>
    <row r="131" spans="1:8" ht="15.75">
      <c r="A131" s="17"/>
      <c r="B131" s="48"/>
      <c r="C131" s="9" t="s">
        <v>152</v>
      </c>
      <c r="D131" s="9" t="s">
        <v>18</v>
      </c>
      <c r="E131" s="55">
        <v>102</v>
      </c>
      <c r="F131" s="55">
        <f>E131*F128</f>
        <v>31.212</v>
      </c>
      <c r="G131" s="10"/>
      <c r="H131" s="54"/>
    </row>
    <row r="132" spans="1:8" ht="15.75">
      <c r="A132" s="17"/>
      <c r="B132" s="48"/>
      <c r="C132" s="9" t="s">
        <v>153</v>
      </c>
      <c r="D132" s="9" t="s">
        <v>12</v>
      </c>
      <c r="E132" s="55">
        <v>2.23</v>
      </c>
      <c r="F132" s="55">
        <f>F128*E132</f>
        <v>0.68238</v>
      </c>
      <c r="G132" s="10"/>
      <c r="H132" s="54"/>
    </row>
    <row r="133" spans="1:8" ht="15.75">
      <c r="A133" s="17"/>
      <c r="B133" s="48"/>
      <c r="C133" s="9" t="s">
        <v>19</v>
      </c>
      <c r="D133" s="9" t="s">
        <v>129</v>
      </c>
      <c r="E133" s="55">
        <v>4.66</v>
      </c>
      <c r="F133" s="55">
        <f>F128*E133</f>
        <v>1.4259600000000001</v>
      </c>
      <c r="G133" s="10"/>
      <c r="H133" s="54"/>
    </row>
    <row r="134" spans="1:8" ht="51">
      <c r="A134" s="64">
        <v>22</v>
      </c>
      <c r="B134" s="63" t="s">
        <v>145</v>
      </c>
      <c r="C134" s="60" t="s">
        <v>181</v>
      </c>
      <c r="D134" s="60" t="s">
        <v>9</v>
      </c>
      <c r="E134" s="62"/>
      <c r="F134" s="62">
        <f>F140</f>
        <v>1.964</v>
      </c>
      <c r="G134" s="61"/>
      <c r="H134" s="61"/>
    </row>
    <row r="135" spans="1:8" ht="15.75">
      <c r="A135" s="17"/>
      <c r="B135" s="48"/>
      <c r="C135" s="9" t="s">
        <v>146</v>
      </c>
      <c r="D135" s="9" t="s">
        <v>10</v>
      </c>
      <c r="E135" s="55">
        <v>103.5</v>
      </c>
      <c r="F135" s="55">
        <f>F134*E135</f>
        <v>203.274</v>
      </c>
      <c r="G135" s="108"/>
      <c r="H135" s="54"/>
    </row>
    <row r="136" spans="1:8" ht="15.75">
      <c r="A136" s="17"/>
      <c r="B136" s="48"/>
      <c r="C136" s="9" t="s">
        <v>147</v>
      </c>
      <c r="D136" s="9" t="s">
        <v>28</v>
      </c>
      <c r="E136" s="55">
        <v>4.1</v>
      </c>
      <c r="F136" s="55">
        <f>F134*E136</f>
        <v>8.052399999999999</v>
      </c>
      <c r="G136" s="10"/>
      <c r="H136" s="54"/>
    </row>
    <row r="137" spans="1:8" ht="15.75">
      <c r="A137" s="17"/>
      <c r="B137" s="48"/>
      <c r="C137" s="9" t="s">
        <v>148</v>
      </c>
      <c r="D137" s="9" t="s">
        <v>129</v>
      </c>
      <c r="E137" s="55">
        <v>2.7</v>
      </c>
      <c r="F137" s="55">
        <f>F134*E137</f>
        <v>5.3028</v>
      </c>
      <c r="G137" s="10"/>
      <c r="H137" s="54"/>
    </row>
    <row r="138" spans="1:8" ht="15.75">
      <c r="A138" s="17"/>
      <c r="B138" s="48"/>
      <c r="C138" s="9" t="s">
        <v>149</v>
      </c>
      <c r="D138" s="9" t="s">
        <v>12</v>
      </c>
      <c r="E138" s="55">
        <v>2.41</v>
      </c>
      <c r="F138" s="55">
        <f>F134*E138</f>
        <v>4.73324</v>
      </c>
      <c r="G138" s="10"/>
      <c r="H138" s="54"/>
    </row>
    <row r="139" spans="1:8" ht="15.75">
      <c r="A139" s="17"/>
      <c r="B139" s="48"/>
      <c r="C139" s="9" t="s">
        <v>19</v>
      </c>
      <c r="D139" s="9" t="s">
        <v>129</v>
      </c>
      <c r="E139" s="55">
        <v>0.2</v>
      </c>
      <c r="F139" s="55">
        <f>F134*E139</f>
        <v>0.39280000000000004</v>
      </c>
      <c r="G139" s="10"/>
      <c r="H139" s="54"/>
    </row>
    <row r="140" spans="1:8" ht="38.25">
      <c r="A140" s="64">
        <v>23</v>
      </c>
      <c r="B140" s="63" t="s">
        <v>169</v>
      </c>
      <c r="C140" s="60" t="s">
        <v>209</v>
      </c>
      <c r="D140" s="60" t="s">
        <v>9</v>
      </c>
      <c r="E140" s="62"/>
      <c r="F140" s="62">
        <f>((2.5*6+1.75*4+2*2+3.3*4+2.65*4)*3+(3.3*4+1.4*4)*2.5)/100</f>
        <v>1.964</v>
      </c>
      <c r="G140" s="61"/>
      <c r="H140" s="61"/>
    </row>
    <row r="141" spans="1:8" ht="15.75">
      <c r="A141" s="17"/>
      <c r="B141" s="48"/>
      <c r="C141" s="9" t="s">
        <v>52</v>
      </c>
      <c r="D141" s="9" t="s">
        <v>10</v>
      </c>
      <c r="E141" s="55">
        <v>219</v>
      </c>
      <c r="F141" s="55">
        <f>F140*E141</f>
        <v>430.116</v>
      </c>
      <c r="G141" s="108"/>
      <c r="H141" s="54"/>
    </row>
    <row r="142" spans="1:8" ht="15.75">
      <c r="A142" s="17"/>
      <c r="B142" s="48"/>
      <c r="C142" s="9" t="s">
        <v>55</v>
      </c>
      <c r="D142" s="9" t="s">
        <v>73</v>
      </c>
      <c r="E142" s="55">
        <v>2</v>
      </c>
      <c r="F142" s="55">
        <f>F140*E142</f>
        <v>3.928</v>
      </c>
      <c r="G142" s="10"/>
      <c r="H142" s="54"/>
    </row>
    <row r="143" spans="1:8" ht="15.75">
      <c r="A143" s="17"/>
      <c r="B143" s="48"/>
      <c r="C143" s="9" t="s">
        <v>153</v>
      </c>
      <c r="D143" s="9" t="s">
        <v>12</v>
      </c>
      <c r="E143" s="55">
        <v>1.5</v>
      </c>
      <c r="F143" s="55">
        <f>F140*E143</f>
        <v>2.9459999999999997</v>
      </c>
      <c r="G143" s="10"/>
      <c r="H143" s="54"/>
    </row>
    <row r="144" spans="1:8" ht="15.75">
      <c r="A144" s="17"/>
      <c r="B144" s="48" t="s">
        <v>89</v>
      </c>
      <c r="C144" s="9" t="s">
        <v>170</v>
      </c>
      <c r="D144" s="9" t="s">
        <v>18</v>
      </c>
      <c r="E144" s="55">
        <v>103</v>
      </c>
      <c r="F144" s="55">
        <f>F140*E144</f>
        <v>202.292</v>
      </c>
      <c r="G144" s="10"/>
      <c r="H144" s="54"/>
    </row>
    <row r="145" spans="1:8" ht="15.75">
      <c r="A145" s="17"/>
      <c r="B145" s="48"/>
      <c r="C145" s="9" t="s">
        <v>19</v>
      </c>
      <c r="D145" s="9" t="s">
        <v>73</v>
      </c>
      <c r="E145" s="55">
        <v>0.7</v>
      </c>
      <c r="F145" s="55">
        <f>F140*E145</f>
        <v>1.3747999999999998</v>
      </c>
      <c r="G145" s="10"/>
      <c r="H145" s="54"/>
    </row>
    <row r="146" spans="1:8" ht="51">
      <c r="A146" s="64">
        <v>24</v>
      </c>
      <c r="B146" s="63" t="s">
        <v>171</v>
      </c>
      <c r="C146" s="60" t="s">
        <v>210</v>
      </c>
      <c r="D146" s="60" t="s">
        <v>9</v>
      </c>
      <c r="E146" s="62"/>
      <c r="F146" s="62">
        <f>F128</f>
        <v>0.306</v>
      </c>
      <c r="G146" s="61"/>
      <c r="H146" s="61"/>
    </row>
    <row r="147" spans="1:8" ht="15.75">
      <c r="A147" s="17"/>
      <c r="B147" s="48" t="s">
        <v>172</v>
      </c>
      <c r="C147" s="9" t="s">
        <v>126</v>
      </c>
      <c r="D147" s="9" t="s">
        <v>10</v>
      </c>
      <c r="E147" s="55">
        <v>184.75</v>
      </c>
      <c r="F147" s="55">
        <f>F146*E147</f>
        <v>56.5335</v>
      </c>
      <c r="G147" s="10"/>
      <c r="H147" s="54"/>
    </row>
    <row r="148" spans="1:8" ht="15.75">
      <c r="A148" s="17"/>
      <c r="B148" s="48"/>
      <c r="C148" s="9" t="s">
        <v>173</v>
      </c>
      <c r="D148" s="9" t="s">
        <v>129</v>
      </c>
      <c r="E148" s="55">
        <v>1.74</v>
      </c>
      <c r="F148" s="55">
        <f>F146*E148</f>
        <v>0.53244</v>
      </c>
      <c r="G148" s="10"/>
      <c r="H148" s="54"/>
    </row>
    <row r="149" spans="1:8" ht="15.75">
      <c r="A149" s="17"/>
      <c r="B149" s="48"/>
      <c r="C149" s="9" t="s">
        <v>174</v>
      </c>
      <c r="D149" s="9" t="s">
        <v>12</v>
      </c>
      <c r="E149" s="55">
        <v>1.05</v>
      </c>
      <c r="F149" s="55">
        <f>F146*E149</f>
        <v>0.32130000000000003</v>
      </c>
      <c r="G149" s="10"/>
      <c r="H149" s="54"/>
    </row>
    <row r="150" spans="1:8" ht="15.75">
      <c r="A150" s="17"/>
      <c r="B150" s="48"/>
      <c r="C150" s="9" t="s">
        <v>175</v>
      </c>
      <c r="D150" s="9" t="s">
        <v>17</v>
      </c>
      <c r="E150" s="55">
        <v>52.1</v>
      </c>
      <c r="F150" s="55">
        <f>F146*E150</f>
        <v>15.9426</v>
      </c>
      <c r="G150" s="10"/>
      <c r="H150" s="54"/>
    </row>
    <row r="151" spans="1:8" ht="15.75">
      <c r="A151" s="17"/>
      <c r="B151" s="48"/>
      <c r="C151" s="9" t="s">
        <v>176</v>
      </c>
      <c r="D151" s="9" t="s">
        <v>17</v>
      </c>
      <c r="E151" s="55">
        <v>52</v>
      </c>
      <c r="F151" s="55">
        <f>F146*E151</f>
        <v>15.911999999999999</v>
      </c>
      <c r="G151" s="10"/>
      <c r="H151" s="54"/>
    </row>
    <row r="152" spans="1:8" ht="27">
      <c r="A152" s="17"/>
      <c r="B152" s="48" t="s">
        <v>89</v>
      </c>
      <c r="C152" s="9" t="s">
        <v>177</v>
      </c>
      <c r="D152" s="9" t="s">
        <v>18</v>
      </c>
      <c r="E152" s="55">
        <v>103</v>
      </c>
      <c r="F152" s="55">
        <f>F146*E152</f>
        <v>31.518</v>
      </c>
      <c r="G152" s="10"/>
      <c r="H152" s="54"/>
    </row>
    <row r="153" spans="1:8" ht="15.75">
      <c r="A153" s="17"/>
      <c r="B153" s="48" t="s">
        <v>89</v>
      </c>
      <c r="C153" s="9" t="s">
        <v>178</v>
      </c>
      <c r="D153" s="9" t="s">
        <v>25</v>
      </c>
      <c r="E153" s="55">
        <v>107</v>
      </c>
      <c r="F153" s="55">
        <f>F146*E153</f>
        <v>32.742</v>
      </c>
      <c r="G153" s="10"/>
      <c r="H153" s="54"/>
    </row>
    <row r="154" spans="1:8" ht="15.75">
      <c r="A154" s="17"/>
      <c r="B154" s="48"/>
      <c r="C154" s="9" t="s">
        <v>179</v>
      </c>
      <c r="D154" s="9" t="s">
        <v>92</v>
      </c>
      <c r="E154" s="55">
        <v>2.58</v>
      </c>
      <c r="F154" s="55">
        <f>F146*E154</f>
        <v>0.78948</v>
      </c>
      <c r="G154" s="10"/>
      <c r="H154" s="54"/>
    </row>
    <row r="155" spans="1:8" ht="15.75">
      <c r="A155" s="17"/>
      <c r="B155" s="48"/>
      <c r="C155" s="9" t="s">
        <v>180</v>
      </c>
      <c r="D155" s="9" t="s">
        <v>129</v>
      </c>
      <c r="E155" s="55">
        <v>2.43</v>
      </c>
      <c r="F155" s="55">
        <f>F146*E155</f>
        <v>0.74358</v>
      </c>
      <c r="G155" s="10"/>
      <c r="H155" s="54"/>
    </row>
    <row r="156" spans="1:8" ht="54">
      <c r="A156" s="64">
        <v>25</v>
      </c>
      <c r="B156" s="63" t="s">
        <v>93</v>
      </c>
      <c r="C156" s="60" t="s">
        <v>182</v>
      </c>
      <c r="D156" s="60" t="s">
        <v>9</v>
      </c>
      <c r="E156" s="62"/>
      <c r="F156" s="62">
        <f>(6.4*2+6.3)*3.65/100</f>
        <v>0.69715</v>
      </c>
      <c r="G156" s="61"/>
      <c r="H156" s="61"/>
    </row>
    <row r="157" spans="1:8" ht="15.75">
      <c r="A157" s="17"/>
      <c r="B157" s="48"/>
      <c r="C157" s="9" t="s">
        <v>52</v>
      </c>
      <c r="D157" s="9" t="s">
        <v>10</v>
      </c>
      <c r="E157" s="55">
        <v>93</v>
      </c>
      <c r="F157" s="67">
        <f>F156*E157</f>
        <v>64.83495</v>
      </c>
      <c r="G157" s="108"/>
      <c r="H157" s="54"/>
    </row>
    <row r="158" spans="1:8" ht="15.75">
      <c r="A158" s="17"/>
      <c r="B158" s="48"/>
      <c r="C158" s="9" t="s">
        <v>57</v>
      </c>
      <c r="D158" s="9" t="s">
        <v>28</v>
      </c>
      <c r="E158" s="55">
        <v>2.4</v>
      </c>
      <c r="F158" s="67">
        <f>F156*E158</f>
        <v>1.67316</v>
      </c>
      <c r="G158" s="10"/>
      <c r="H158" s="54"/>
    </row>
    <row r="159" spans="1:8" ht="15.75">
      <c r="A159" s="17"/>
      <c r="B159" s="48" t="s">
        <v>89</v>
      </c>
      <c r="C159" s="9" t="s">
        <v>183</v>
      </c>
      <c r="D159" s="9" t="s">
        <v>115</v>
      </c>
      <c r="E159" s="55">
        <v>160</v>
      </c>
      <c r="F159" s="67">
        <f>F156*E159</f>
        <v>111.54400000000001</v>
      </c>
      <c r="G159" s="10"/>
      <c r="H159" s="54"/>
    </row>
    <row r="160" spans="1:8" ht="15.75">
      <c r="A160" s="17"/>
      <c r="B160" s="48"/>
      <c r="C160" s="9" t="s">
        <v>148</v>
      </c>
      <c r="D160" s="9" t="s">
        <v>129</v>
      </c>
      <c r="E160" s="55">
        <v>2.6</v>
      </c>
      <c r="F160" s="67">
        <f>F156*E160</f>
        <v>1.8125900000000001</v>
      </c>
      <c r="G160" s="10"/>
      <c r="H160" s="54"/>
    </row>
    <row r="161" spans="1:8" ht="15.75">
      <c r="A161" s="17"/>
      <c r="B161" s="48" t="s">
        <v>89</v>
      </c>
      <c r="C161" s="9" t="s">
        <v>184</v>
      </c>
      <c r="D161" s="9" t="s">
        <v>154</v>
      </c>
      <c r="E161" s="55">
        <v>0.48</v>
      </c>
      <c r="F161" s="67">
        <f>F156*E161</f>
        <v>0.334632</v>
      </c>
      <c r="G161" s="10"/>
      <c r="H161" s="54"/>
    </row>
    <row r="162" spans="1:8" ht="15.75">
      <c r="A162" s="17"/>
      <c r="B162" s="48" t="s">
        <v>89</v>
      </c>
      <c r="C162" s="9" t="s">
        <v>185</v>
      </c>
      <c r="D162" s="9" t="s">
        <v>115</v>
      </c>
      <c r="E162" s="55">
        <v>15</v>
      </c>
      <c r="F162" s="67">
        <f>F156*E162</f>
        <v>10.45725</v>
      </c>
      <c r="G162" s="10"/>
      <c r="H162" s="54"/>
    </row>
    <row r="163" spans="1:8" ht="15.75">
      <c r="A163" s="17"/>
      <c r="B163" s="48"/>
      <c r="C163" s="9" t="s">
        <v>45</v>
      </c>
      <c r="D163" s="9" t="s">
        <v>12</v>
      </c>
      <c r="E163" s="55">
        <v>2.68</v>
      </c>
      <c r="F163" s="55">
        <f>F156*E163</f>
        <v>1.8683620000000003</v>
      </c>
      <c r="G163" s="10"/>
      <c r="H163" s="54"/>
    </row>
    <row r="164" spans="1:8" ht="15.75">
      <c r="A164" s="17"/>
      <c r="B164" s="48"/>
      <c r="C164" s="9" t="s">
        <v>19</v>
      </c>
      <c r="D164" s="9" t="s">
        <v>129</v>
      </c>
      <c r="E164" s="55">
        <v>0.1</v>
      </c>
      <c r="F164" s="55">
        <f>F156*E164</f>
        <v>0.06971500000000001</v>
      </c>
      <c r="G164" s="10"/>
      <c r="H164" s="54"/>
    </row>
    <row r="165" spans="1:8" ht="51">
      <c r="A165" s="64">
        <v>26</v>
      </c>
      <c r="B165" s="63" t="s">
        <v>186</v>
      </c>
      <c r="C165" s="60" t="s">
        <v>72</v>
      </c>
      <c r="D165" s="60" t="s">
        <v>9</v>
      </c>
      <c r="E165" s="62"/>
      <c r="F165" s="62">
        <f>F156</f>
        <v>0.69715</v>
      </c>
      <c r="G165" s="61"/>
      <c r="H165" s="61"/>
    </row>
    <row r="166" spans="1:8" ht="15.75">
      <c r="A166" s="17"/>
      <c r="B166" s="48"/>
      <c r="C166" s="9" t="s">
        <v>187</v>
      </c>
      <c r="D166" s="9" t="s">
        <v>10</v>
      </c>
      <c r="E166" s="55">
        <v>77.3</v>
      </c>
      <c r="F166" s="67">
        <f>F165*E166</f>
        <v>53.889695</v>
      </c>
      <c r="G166" s="108"/>
      <c r="H166" s="54"/>
    </row>
    <row r="167" spans="1:8" ht="15.75">
      <c r="A167" s="17"/>
      <c r="B167" s="48"/>
      <c r="C167" s="9" t="s">
        <v>188</v>
      </c>
      <c r="D167" s="9" t="s">
        <v>129</v>
      </c>
      <c r="E167" s="55">
        <v>1.02</v>
      </c>
      <c r="F167" s="67">
        <f>F165*E167</f>
        <v>0.7110930000000001</v>
      </c>
      <c r="G167" s="10"/>
      <c r="H167" s="54"/>
    </row>
    <row r="168" spans="1:8" ht="15.75">
      <c r="A168" s="17"/>
      <c r="B168" s="48"/>
      <c r="C168" s="9" t="s">
        <v>189</v>
      </c>
      <c r="D168" s="9" t="s">
        <v>17</v>
      </c>
      <c r="E168" s="55">
        <v>63</v>
      </c>
      <c r="F168" s="67">
        <f>F165*E168</f>
        <v>43.92045</v>
      </c>
      <c r="G168" s="10"/>
      <c r="H168" s="54"/>
    </row>
    <row r="169" spans="1:8" ht="15.75">
      <c r="A169" s="17"/>
      <c r="B169" s="48"/>
      <c r="C169" s="9" t="s">
        <v>190</v>
      </c>
      <c r="D169" s="9" t="s">
        <v>129</v>
      </c>
      <c r="E169" s="55">
        <v>2.02</v>
      </c>
      <c r="F169" s="67">
        <f>F165*E169</f>
        <v>1.4082430000000001</v>
      </c>
      <c r="G169" s="10"/>
      <c r="H169" s="54"/>
    </row>
    <row r="170" spans="1:8" ht="54">
      <c r="A170" s="83" t="s">
        <v>308</v>
      </c>
      <c r="B170" s="63" t="s">
        <v>191</v>
      </c>
      <c r="C170" s="60" t="s">
        <v>192</v>
      </c>
      <c r="D170" s="60" t="s">
        <v>12</v>
      </c>
      <c r="E170" s="81"/>
      <c r="F170" s="62">
        <f>7.5*2*0.1+6.4*0.1</f>
        <v>2.14</v>
      </c>
      <c r="G170" s="82"/>
      <c r="H170" s="61"/>
    </row>
    <row r="171" spans="1:8" ht="15.75">
      <c r="A171" s="53"/>
      <c r="B171" s="48"/>
      <c r="C171" s="9" t="s">
        <v>52</v>
      </c>
      <c r="D171" s="9" t="s">
        <v>10</v>
      </c>
      <c r="E171" s="55">
        <v>2.9</v>
      </c>
      <c r="F171" s="67">
        <f>F170*E171</f>
        <v>6.206</v>
      </c>
      <c r="G171" s="10"/>
      <c r="H171" s="54"/>
    </row>
    <row r="172" spans="1:8" ht="15.75">
      <c r="A172" s="53"/>
      <c r="B172" s="48"/>
      <c r="C172" s="9" t="s">
        <v>193</v>
      </c>
      <c r="D172" s="9" t="s">
        <v>12</v>
      </c>
      <c r="E172" s="55">
        <v>1.02</v>
      </c>
      <c r="F172" s="67">
        <f>F170*E172</f>
        <v>2.1828000000000003</v>
      </c>
      <c r="G172" s="10"/>
      <c r="H172" s="54"/>
    </row>
    <row r="173" spans="1:8" ht="15.75">
      <c r="A173" s="53"/>
      <c r="B173" s="48"/>
      <c r="C173" s="9" t="s">
        <v>19</v>
      </c>
      <c r="D173" s="9" t="s">
        <v>27</v>
      </c>
      <c r="E173" s="55">
        <v>0.88</v>
      </c>
      <c r="F173" s="55">
        <f>F170*E173</f>
        <v>1.8832000000000002</v>
      </c>
      <c r="G173" s="10"/>
      <c r="H173" s="76"/>
    </row>
    <row r="174" spans="1:8" ht="40.5">
      <c r="A174" s="64">
        <v>28</v>
      </c>
      <c r="B174" s="63" t="s">
        <v>77</v>
      </c>
      <c r="C174" s="60" t="s">
        <v>194</v>
      </c>
      <c r="D174" s="60" t="s">
        <v>78</v>
      </c>
      <c r="E174" s="62"/>
      <c r="F174" s="62">
        <v>2.66</v>
      </c>
      <c r="G174" s="61"/>
      <c r="H174" s="61"/>
    </row>
    <row r="175" spans="1:8" ht="15.75">
      <c r="A175" s="11"/>
      <c r="B175" s="48"/>
      <c r="C175" s="9" t="s">
        <v>76</v>
      </c>
      <c r="D175" s="9" t="s">
        <v>79</v>
      </c>
      <c r="E175" s="55">
        <v>45.9</v>
      </c>
      <c r="F175" s="67">
        <f>F174*E175</f>
        <v>122.09400000000001</v>
      </c>
      <c r="G175" s="108"/>
      <c r="H175" s="54"/>
    </row>
    <row r="176" spans="1:8" ht="15.75">
      <c r="A176" s="11"/>
      <c r="B176" s="48"/>
      <c r="C176" s="9" t="s">
        <v>80</v>
      </c>
      <c r="D176" s="9" t="s">
        <v>73</v>
      </c>
      <c r="E176" s="55">
        <v>0.23</v>
      </c>
      <c r="F176" s="67">
        <f>F174*E176</f>
        <v>0.6118</v>
      </c>
      <c r="G176" s="10"/>
      <c r="H176" s="54"/>
    </row>
    <row r="177" spans="1:8" ht="15.75">
      <c r="A177" s="11"/>
      <c r="B177" s="48"/>
      <c r="C177" s="9" t="s">
        <v>81</v>
      </c>
      <c r="D177" s="9" t="s">
        <v>74</v>
      </c>
      <c r="E177" s="55">
        <v>0.35</v>
      </c>
      <c r="F177" s="67">
        <f>F174*E177</f>
        <v>0.9309999999999999</v>
      </c>
      <c r="G177" s="10"/>
      <c r="H177" s="54"/>
    </row>
    <row r="178" spans="1:8" ht="15.75">
      <c r="A178" s="11"/>
      <c r="B178" s="48"/>
      <c r="C178" s="9" t="s">
        <v>82</v>
      </c>
      <c r="D178" s="9" t="s">
        <v>83</v>
      </c>
      <c r="E178" s="55">
        <v>0.009</v>
      </c>
      <c r="F178" s="67">
        <f>F174*E178</f>
        <v>0.02394</v>
      </c>
      <c r="G178" s="10"/>
      <c r="H178" s="54"/>
    </row>
    <row r="179" spans="1:8" ht="15.75">
      <c r="A179" s="11"/>
      <c r="B179" s="48"/>
      <c r="C179" s="9" t="s">
        <v>84</v>
      </c>
      <c r="D179" s="9" t="s">
        <v>85</v>
      </c>
      <c r="E179" s="55">
        <v>3.4</v>
      </c>
      <c r="F179" s="55">
        <f>F174*E179</f>
        <v>9.044</v>
      </c>
      <c r="G179" s="10"/>
      <c r="H179" s="54"/>
    </row>
    <row r="180" spans="1:8" ht="38.25">
      <c r="A180" s="64">
        <v>29</v>
      </c>
      <c r="B180" s="63" t="s">
        <v>26</v>
      </c>
      <c r="C180" s="60" t="s">
        <v>305</v>
      </c>
      <c r="D180" s="60" t="s">
        <v>18</v>
      </c>
      <c r="E180" s="62"/>
      <c r="F180" s="62">
        <f>1.6*1.5*6+1.1*1.5+2*1.7*2+2.1*1.9*9+1.2*1.2*2</f>
        <v>61.64</v>
      </c>
      <c r="G180" s="61"/>
      <c r="H180" s="61"/>
    </row>
    <row r="181" spans="1:8" ht="27">
      <c r="A181" s="17"/>
      <c r="B181" s="48"/>
      <c r="C181" s="9" t="s">
        <v>304</v>
      </c>
      <c r="D181" s="9" t="s">
        <v>163</v>
      </c>
      <c r="E181" s="55">
        <v>1</v>
      </c>
      <c r="F181" s="55">
        <f>E181*F180</f>
        <v>61.64</v>
      </c>
      <c r="G181" s="56"/>
      <c r="H181" s="54"/>
    </row>
    <row r="182" spans="1:8" ht="38.25">
      <c r="A182" s="64">
        <v>30</v>
      </c>
      <c r="B182" s="63" t="s">
        <v>26</v>
      </c>
      <c r="C182" s="60" t="s">
        <v>306</v>
      </c>
      <c r="D182" s="60" t="s">
        <v>18</v>
      </c>
      <c r="E182" s="62"/>
      <c r="F182" s="62">
        <f>0.9*2.2*3+1.4*2.6*1</f>
        <v>9.58</v>
      </c>
      <c r="G182" s="61"/>
      <c r="H182" s="61"/>
    </row>
    <row r="183" spans="1:8" ht="15.75">
      <c r="A183" s="17"/>
      <c r="B183" s="48"/>
      <c r="C183" s="9" t="s">
        <v>208</v>
      </c>
      <c r="D183" s="9" t="s">
        <v>163</v>
      </c>
      <c r="E183" s="55">
        <v>1</v>
      </c>
      <c r="F183" s="55">
        <f>F182*E183</f>
        <v>9.58</v>
      </c>
      <c r="G183" s="10"/>
      <c r="H183" s="54"/>
    </row>
    <row r="184" spans="1:8" ht="51">
      <c r="A184" s="64">
        <v>31</v>
      </c>
      <c r="B184" s="63" t="s">
        <v>145</v>
      </c>
      <c r="C184" s="60" t="s">
        <v>307</v>
      </c>
      <c r="D184" s="60" t="s">
        <v>9</v>
      </c>
      <c r="E184" s="62"/>
      <c r="F184" s="62">
        <v>1</v>
      </c>
      <c r="G184" s="61"/>
      <c r="H184" s="61"/>
    </row>
    <row r="185" spans="1:8" ht="15.75">
      <c r="A185" s="17"/>
      <c r="B185" s="48"/>
      <c r="C185" s="9" t="s">
        <v>146</v>
      </c>
      <c r="D185" s="9" t="s">
        <v>10</v>
      </c>
      <c r="E185" s="55">
        <v>103.5</v>
      </c>
      <c r="F185" s="55">
        <f>F184*E185</f>
        <v>103.5</v>
      </c>
      <c r="G185" s="108"/>
      <c r="H185" s="54"/>
    </row>
    <row r="186" spans="1:8" ht="15.75">
      <c r="A186" s="17"/>
      <c r="B186" s="48"/>
      <c r="C186" s="9" t="s">
        <v>147</v>
      </c>
      <c r="D186" s="9" t="s">
        <v>28</v>
      </c>
      <c r="E186" s="55">
        <v>4.1</v>
      </c>
      <c r="F186" s="55">
        <f>F184*E186</f>
        <v>4.1</v>
      </c>
      <c r="G186" s="10"/>
      <c r="H186" s="54"/>
    </row>
    <row r="187" spans="1:8" ht="15.75">
      <c r="A187" s="17"/>
      <c r="B187" s="48"/>
      <c r="C187" s="9" t="s">
        <v>148</v>
      </c>
      <c r="D187" s="9" t="s">
        <v>129</v>
      </c>
      <c r="E187" s="55">
        <v>2.7</v>
      </c>
      <c r="F187" s="55">
        <f>F184*E187</f>
        <v>2.7</v>
      </c>
      <c r="G187" s="10"/>
      <c r="H187" s="54"/>
    </row>
    <row r="188" spans="1:8" ht="15.75">
      <c r="A188" s="17"/>
      <c r="B188" s="48"/>
      <c r="C188" s="9" t="s">
        <v>149</v>
      </c>
      <c r="D188" s="9" t="s">
        <v>12</v>
      </c>
      <c r="E188" s="55">
        <v>2.41</v>
      </c>
      <c r="F188" s="55">
        <f>F184*E188</f>
        <v>2.41</v>
      </c>
      <c r="G188" s="10"/>
      <c r="H188" s="54"/>
    </row>
    <row r="189" spans="1:8" ht="15.75">
      <c r="A189" s="17"/>
      <c r="B189" s="48"/>
      <c r="C189" s="9" t="s">
        <v>19</v>
      </c>
      <c r="D189" s="9" t="s">
        <v>129</v>
      </c>
      <c r="E189" s="55">
        <v>0.2</v>
      </c>
      <c r="F189" s="55">
        <f>F184*E189</f>
        <v>0.2</v>
      </c>
      <c r="G189" s="10"/>
      <c r="H189" s="54"/>
    </row>
    <row r="190" spans="1:8" ht="38.25">
      <c r="A190" s="64">
        <v>32</v>
      </c>
      <c r="B190" s="63" t="s">
        <v>86</v>
      </c>
      <c r="C190" s="60" t="s">
        <v>88</v>
      </c>
      <c r="D190" s="60" t="s">
        <v>74</v>
      </c>
      <c r="E190" s="62"/>
      <c r="F190" s="62">
        <v>20</v>
      </c>
      <c r="G190" s="61"/>
      <c r="H190" s="61"/>
    </row>
    <row r="191" spans="1:8" ht="15.75">
      <c r="A191" s="11"/>
      <c r="B191" s="48" t="s">
        <v>117</v>
      </c>
      <c r="C191" s="9" t="s">
        <v>87</v>
      </c>
      <c r="D191" s="9" t="s">
        <v>74</v>
      </c>
      <c r="E191" s="55">
        <v>1</v>
      </c>
      <c r="F191" s="67">
        <f>F190*E191</f>
        <v>20</v>
      </c>
      <c r="G191" s="10"/>
      <c r="H191" s="10"/>
    </row>
    <row r="192" spans="1:8" ht="15.75">
      <c r="A192" s="46"/>
      <c r="B192" s="48"/>
      <c r="C192" s="7" t="s">
        <v>29</v>
      </c>
      <c r="D192" s="7" t="s">
        <v>27</v>
      </c>
      <c r="E192" s="10"/>
      <c r="F192" s="10"/>
      <c r="G192" s="10"/>
      <c r="H192" s="10"/>
    </row>
    <row r="193" spans="1:8" ht="15.75">
      <c r="A193" s="53"/>
      <c r="B193" s="52"/>
      <c r="C193" s="9" t="s">
        <v>328</v>
      </c>
      <c r="D193" s="9" t="s">
        <v>27</v>
      </c>
      <c r="E193" s="10"/>
      <c r="F193" s="10"/>
      <c r="G193" s="10"/>
      <c r="H193" s="10"/>
    </row>
    <row r="194" spans="1:8" ht="15.75">
      <c r="A194" s="53"/>
      <c r="B194" s="52"/>
      <c r="C194" s="9" t="s">
        <v>29</v>
      </c>
      <c r="D194" s="9" t="s">
        <v>27</v>
      </c>
      <c r="E194" s="10"/>
      <c r="F194" s="10"/>
      <c r="G194" s="10"/>
      <c r="H194" s="10"/>
    </row>
    <row r="195" spans="1:8" ht="15.75">
      <c r="A195" s="53"/>
      <c r="B195" s="52"/>
      <c r="C195" s="9" t="s">
        <v>329</v>
      </c>
      <c r="D195" s="9" t="s">
        <v>27</v>
      </c>
      <c r="E195" s="10"/>
      <c r="F195" s="10"/>
      <c r="G195" s="10"/>
      <c r="H195" s="10"/>
    </row>
    <row r="196" spans="1:8" ht="15.75">
      <c r="A196" s="53"/>
      <c r="B196" s="52"/>
      <c r="C196" s="7" t="s">
        <v>30</v>
      </c>
      <c r="D196" s="7" t="s">
        <v>27</v>
      </c>
      <c r="E196" s="10"/>
      <c r="F196" s="10"/>
      <c r="G196" s="10"/>
      <c r="H196" s="8"/>
    </row>
    <row r="197" spans="1:8" ht="15.75">
      <c r="A197" s="45"/>
      <c r="C197" s="18"/>
      <c r="D197" s="12"/>
      <c r="E197" s="12"/>
      <c r="F197" s="12"/>
      <c r="G197" s="70" t="s">
        <v>31</v>
      </c>
      <c r="H197" s="19"/>
    </row>
    <row r="198" spans="1:8" ht="21">
      <c r="A198" s="126"/>
      <c r="B198" s="126"/>
      <c r="C198" s="126"/>
      <c r="D198" s="126"/>
      <c r="E198" s="126"/>
      <c r="F198" s="126"/>
      <c r="G198" s="126"/>
      <c r="H198" s="126"/>
    </row>
    <row r="199" spans="1:8" ht="15.75">
      <c r="A199" s="45"/>
      <c r="C199" s="12"/>
      <c r="D199" s="12"/>
      <c r="E199" s="12"/>
      <c r="F199" s="137"/>
      <c r="G199" s="137"/>
      <c r="H199" s="19"/>
    </row>
    <row r="201" spans="1:7" ht="15.75">
      <c r="A201" s="68"/>
      <c r="B201" s="68"/>
      <c r="C201" s="68"/>
      <c r="D201" s="68"/>
      <c r="E201" s="68"/>
      <c r="F201" s="68"/>
      <c r="G201" s="71"/>
    </row>
    <row r="202" spans="1:7" ht="15.75">
      <c r="A202" s="68"/>
      <c r="B202" s="68"/>
      <c r="C202" s="68"/>
      <c r="D202" s="68"/>
      <c r="E202" s="68"/>
      <c r="F202" s="68"/>
      <c r="G202" s="71"/>
    </row>
  </sheetData>
  <sheetProtection/>
  <autoFilter ref="G1:G199"/>
  <mergeCells count="11">
    <mergeCell ref="A1:H1"/>
    <mergeCell ref="A2:H2"/>
    <mergeCell ref="A3:H3"/>
    <mergeCell ref="G4:H4"/>
    <mergeCell ref="F199:G199"/>
    <mergeCell ref="B4:B5"/>
    <mergeCell ref="C4:C5"/>
    <mergeCell ref="D4:D5"/>
    <mergeCell ref="E4:F4"/>
    <mergeCell ref="A4:A5"/>
    <mergeCell ref="A198:H198"/>
  </mergeCells>
  <printOptions horizontalCentered="1"/>
  <pageMargins left="0.31" right="0.1968503937007874" top="0.4330708661417323" bottom="0.3937007874015748" header="0.31496062992125984" footer="0.1968503937007874"/>
  <pageSetup horizontalDpi="600" verticalDpi="600" orientation="portrait" paperSize="9" r:id="rId1"/>
  <headerFooter scaleWithDoc="0"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87"/>
  <sheetViews>
    <sheetView zoomScalePageLayoutView="0" workbookViewId="0" topLeftCell="A73">
      <selection activeCell="G45" sqref="G45"/>
    </sheetView>
  </sheetViews>
  <sheetFormatPr defaultColWidth="8.8515625" defaultRowHeight="12.75"/>
  <cols>
    <col min="1" max="1" width="4.28125" style="32" customWidth="1"/>
    <col min="2" max="2" width="12.28125" style="26" customWidth="1"/>
    <col min="3" max="3" width="40.28125" style="27" customWidth="1"/>
    <col min="4" max="4" width="6.7109375" style="28" customWidth="1"/>
    <col min="5" max="5" width="7.8515625" style="97" customWidth="1"/>
    <col min="6" max="6" width="8.57421875" style="98" bestFit="1" customWidth="1"/>
    <col min="7" max="7" width="7.8515625" style="99" customWidth="1"/>
    <col min="8" max="8" width="9.140625" style="100" customWidth="1"/>
    <col min="9" max="16384" width="8.8515625" style="89" customWidth="1"/>
  </cols>
  <sheetData>
    <row r="1" spans="1:8" s="14" customFormat="1" ht="24" customHeight="1">
      <c r="A1" s="147" t="s">
        <v>111</v>
      </c>
      <c r="B1" s="147"/>
      <c r="C1" s="147"/>
      <c r="D1" s="147"/>
      <c r="E1" s="147"/>
      <c r="F1" s="147"/>
      <c r="G1" s="147"/>
      <c r="H1" s="147"/>
    </row>
    <row r="2" spans="1:8" s="14" customFormat="1" ht="21" customHeight="1">
      <c r="A2" s="147" t="str">
        <f>'1-1'!A2:H2</f>
        <v>ლანჩხუთის მუნიციპალიტეტის სოფ ჩოლობარგის სკოლის შენობაზე სველი წერტილის მიშენება</v>
      </c>
      <c r="B2" s="147"/>
      <c r="C2" s="147"/>
      <c r="D2" s="147"/>
      <c r="E2" s="147"/>
      <c r="F2" s="147"/>
      <c r="G2" s="147"/>
      <c r="H2" s="147"/>
    </row>
    <row r="3" spans="1:8" s="14" customFormat="1" ht="21" customHeight="1">
      <c r="A3" s="147" t="s">
        <v>211</v>
      </c>
      <c r="B3" s="147"/>
      <c r="C3" s="147"/>
      <c r="D3" s="147"/>
      <c r="E3" s="147"/>
      <c r="F3" s="147"/>
      <c r="G3" s="147"/>
      <c r="H3" s="147"/>
    </row>
    <row r="4" spans="1:8" s="14" customFormat="1" ht="30.75" customHeight="1">
      <c r="A4" s="128" t="s">
        <v>1</v>
      </c>
      <c r="B4" s="148" t="s">
        <v>2</v>
      </c>
      <c r="C4" s="132" t="s">
        <v>3</v>
      </c>
      <c r="D4" s="132" t="s">
        <v>4</v>
      </c>
      <c r="E4" s="134" t="s">
        <v>5</v>
      </c>
      <c r="F4" s="136"/>
      <c r="G4" s="134" t="s">
        <v>44</v>
      </c>
      <c r="H4" s="136"/>
    </row>
    <row r="5" spans="1:8" s="14" customFormat="1" ht="66" customHeight="1">
      <c r="A5" s="129"/>
      <c r="B5" s="149"/>
      <c r="C5" s="133"/>
      <c r="D5" s="133"/>
      <c r="E5" s="84" t="s">
        <v>6</v>
      </c>
      <c r="F5" s="84" t="s">
        <v>7</v>
      </c>
      <c r="G5" s="84" t="s">
        <v>6</v>
      </c>
      <c r="H5" s="85" t="s">
        <v>7</v>
      </c>
    </row>
    <row r="6" spans="1:8" s="14" customFormat="1" ht="18.75" customHeight="1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1">
        <v>8</v>
      </c>
    </row>
    <row r="7" spans="1:8" s="15" customFormat="1" ht="42" customHeight="1">
      <c r="A7" s="59" t="s">
        <v>8</v>
      </c>
      <c r="B7" s="59" t="s">
        <v>212</v>
      </c>
      <c r="C7" s="60" t="s">
        <v>213</v>
      </c>
      <c r="D7" s="60" t="s">
        <v>214</v>
      </c>
      <c r="E7" s="61"/>
      <c r="F7" s="61">
        <v>102</v>
      </c>
      <c r="G7" s="61"/>
      <c r="H7" s="61"/>
    </row>
    <row r="8" spans="1:8" ht="19.5" customHeight="1">
      <c r="A8" s="86"/>
      <c r="B8" s="44"/>
      <c r="C8" s="9" t="s">
        <v>52</v>
      </c>
      <c r="D8" s="9" t="s">
        <v>10</v>
      </c>
      <c r="E8" s="87">
        <v>0.37</v>
      </c>
      <c r="F8" s="88">
        <f>F7*E8</f>
        <v>37.74</v>
      </c>
      <c r="G8" s="88"/>
      <c r="H8" s="88"/>
    </row>
    <row r="9" spans="1:8" ht="19.5" customHeight="1">
      <c r="A9" s="86"/>
      <c r="B9" s="44"/>
      <c r="C9" s="9" t="s">
        <v>55</v>
      </c>
      <c r="D9" s="9" t="s">
        <v>27</v>
      </c>
      <c r="E9" s="87">
        <v>0.0136</v>
      </c>
      <c r="F9" s="88">
        <f>F7*E9</f>
        <v>1.3872</v>
      </c>
      <c r="G9" s="88"/>
      <c r="H9" s="88"/>
    </row>
    <row r="10" spans="1:8" s="92" customFormat="1" ht="19.5" customHeight="1">
      <c r="A10" s="90"/>
      <c r="B10" s="91"/>
      <c r="C10" s="9" t="s">
        <v>215</v>
      </c>
      <c r="D10" s="9" t="s">
        <v>214</v>
      </c>
      <c r="E10" s="55" t="s">
        <v>291</v>
      </c>
      <c r="F10" s="80">
        <f>0.2+0.2+2.8+1.5*2+1.8*2+1.5*2+1.8*2+10+16*0.6</f>
        <v>36</v>
      </c>
      <c r="G10" s="80"/>
      <c r="H10" s="88"/>
    </row>
    <row r="11" spans="1:8" s="92" customFormat="1" ht="19.5" customHeight="1">
      <c r="A11" s="90"/>
      <c r="B11" s="91"/>
      <c r="C11" s="9" t="s">
        <v>216</v>
      </c>
      <c r="D11" s="9" t="s">
        <v>214</v>
      </c>
      <c r="E11" s="55" t="s">
        <v>291</v>
      </c>
      <c r="F11" s="80">
        <v>66</v>
      </c>
      <c r="G11" s="80"/>
      <c r="H11" s="88"/>
    </row>
    <row r="12" spans="1:8" s="92" customFormat="1" ht="19.5" customHeight="1">
      <c r="A12" s="90"/>
      <c r="B12" s="91"/>
      <c r="C12" s="9" t="s">
        <v>217</v>
      </c>
      <c r="D12" s="79" t="s">
        <v>24</v>
      </c>
      <c r="E12" s="55" t="s">
        <v>291</v>
      </c>
      <c r="F12" s="80">
        <v>104</v>
      </c>
      <c r="G12" s="80"/>
      <c r="H12" s="88"/>
    </row>
    <row r="13" spans="1:8" s="94" customFormat="1" ht="19.5" customHeight="1">
      <c r="A13" s="90"/>
      <c r="B13" s="91"/>
      <c r="C13" s="9" t="s">
        <v>218</v>
      </c>
      <c r="D13" s="9" t="s">
        <v>27</v>
      </c>
      <c r="E13" s="93">
        <v>0.0163</v>
      </c>
      <c r="F13" s="80">
        <f>F7*E13</f>
        <v>1.6625999999999999</v>
      </c>
      <c r="G13" s="80"/>
      <c r="H13" s="88"/>
    </row>
    <row r="14" spans="1:8" s="92" customFormat="1" ht="45" customHeight="1">
      <c r="A14" s="59" t="s">
        <v>47</v>
      </c>
      <c r="B14" s="59" t="s">
        <v>219</v>
      </c>
      <c r="C14" s="60" t="s">
        <v>220</v>
      </c>
      <c r="D14" s="73" t="s">
        <v>24</v>
      </c>
      <c r="E14" s="95"/>
      <c r="F14" s="61">
        <v>6</v>
      </c>
      <c r="G14" s="61"/>
      <c r="H14" s="61"/>
    </row>
    <row r="15" spans="1:8" s="92" customFormat="1" ht="19.5" customHeight="1">
      <c r="A15" s="86"/>
      <c r="B15" s="44"/>
      <c r="C15" s="9" t="s">
        <v>52</v>
      </c>
      <c r="D15" s="9" t="s">
        <v>10</v>
      </c>
      <c r="E15" s="87">
        <v>1.51</v>
      </c>
      <c r="F15" s="88">
        <f>F14*E15</f>
        <v>9.06</v>
      </c>
      <c r="G15" s="88"/>
      <c r="H15" s="88"/>
    </row>
    <row r="16" spans="1:8" ht="19.5" customHeight="1">
      <c r="A16" s="86"/>
      <c r="B16" s="44"/>
      <c r="C16" s="9" t="s">
        <v>54</v>
      </c>
      <c r="D16" s="9" t="s">
        <v>27</v>
      </c>
      <c r="E16" s="87">
        <v>0.13</v>
      </c>
      <c r="F16" s="88">
        <f>F14*E16</f>
        <v>0.78</v>
      </c>
      <c r="G16" s="88"/>
      <c r="H16" s="88"/>
    </row>
    <row r="17" spans="1:8" ht="19.5" customHeight="1">
      <c r="A17" s="90"/>
      <c r="B17" s="91"/>
      <c r="C17" s="9" t="s">
        <v>221</v>
      </c>
      <c r="D17" s="79" t="s">
        <v>24</v>
      </c>
      <c r="E17" s="55" t="s">
        <v>291</v>
      </c>
      <c r="F17" s="80">
        <v>4</v>
      </c>
      <c r="G17" s="80"/>
      <c r="H17" s="88"/>
    </row>
    <row r="18" spans="1:8" ht="19.5" customHeight="1">
      <c r="A18" s="90"/>
      <c r="B18" s="91"/>
      <c r="C18" s="9" t="s">
        <v>222</v>
      </c>
      <c r="D18" s="79" t="s">
        <v>24</v>
      </c>
      <c r="E18" s="55" t="s">
        <v>291</v>
      </c>
      <c r="F18" s="80">
        <v>2</v>
      </c>
      <c r="G18" s="80"/>
      <c r="H18" s="88"/>
    </row>
    <row r="19" spans="1:8" ht="19.5" customHeight="1">
      <c r="A19" s="90"/>
      <c r="B19" s="91"/>
      <c r="C19" s="9" t="s">
        <v>218</v>
      </c>
      <c r="D19" s="9" t="s">
        <v>27</v>
      </c>
      <c r="E19" s="93">
        <v>0.07</v>
      </c>
      <c r="F19" s="80">
        <f>E19*F14</f>
        <v>0.42000000000000004</v>
      </c>
      <c r="G19" s="80"/>
      <c r="H19" s="88"/>
    </row>
    <row r="20" spans="1:8" s="92" customFormat="1" ht="45" customHeight="1">
      <c r="A20" s="59" t="s">
        <v>11</v>
      </c>
      <c r="B20" s="59" t="s">
        <v>223</v>
      </c>
      <c r="C20" s="60" t="s">
        <v>224</v>
      </c>
      <c r="D20" s="73" t="s">
        <v>24</v>
      </c>
      <c r="E20" s="95"/>
      <c r="F20" s="61">
        <v>10</v>
      </c>
      <c r="G20" s="61"/>
      <c r="H20" s="61"/>
    </row>
    <row r="21" spans="1:8" s="92" customFormat="1" ht="19.5" customHeight="1">
      <c r="A21" s="86"/>
      <c r="B21" s="44"/>
      <c r="C21" s="9" t="s">
        <v>52</v>
      </c>
      <c r="D21" s="9" t="s">
        <v>10</v>
      </c>
      <c r="E21" s="87">
        <v>0.82</v>
      </c>
      <c r="F21" s="88">
        <f>F20*E21</f>
        <v>8.2</v>
      </c>
      <c r="G21" s="88"/>
      <c r="H21" s="88"/>
    </row>
    <row r="22" spans="1:8" ht="19.5" customHeight="1">
      <c r="A22" s="86"/>
      <c r="B22" s="44"/>
      <c r="C22" s="9" t="s">
        <v>54</v>
      </c>
      <c r="D22" s="9" t="s">
        <v>27</v>
      </c>
      <c r="E22" s="87">
        <v>0.01</v>
      </c>
      <c r="F22" s="88">
        <f>F20*E22</f>
        <v>0.1</v>
      </c>
      <c r="G22" s="88"/>
      <c r="H22" s="88"/>
    </row>
    <row r="23" spans="1:8" ht="19.5" customHeight="1">
      <c r="A23" s="90"/>
      <c r="B23" s="91"/>
      <c r="C23" s="9" t="s">
        <v>225</v>
      </c>
      <c r="D23" s="79" t="s">
        <v>24</v>
      </c>
      <c r="E23" s="55" t="s">
        <v>291</v>
      </c>
      <c r="F23" s="80">
        <v>5</v>
      </c>
      <c r="G23" s="80"/>
      <c r="H23" s="88"/>
    </row>
    <row r="24" spans="1:8" ht="19.5" customHeight="1">
      <c r="A24" s="90"/>
      <c r="B24" s="91"/>
      <c r="C24" s="9" t="s">
        <v>226</v>
      </c>
      <c r="D24" s="79" t="s">
        <v>24</v>
      </c>
      <c r="E24" s="55" t="s">
        <v>291</v>
      </c>
      <c r="F24" s="80">
        <v>5</v>
      </c>
      <c r="G24" s="80"/>
      <c r="H24" s="88"/>
    </row>
    <row r="25" spans="1:8" ht="19.5" customHeight="1">
      <c r="A25" s="90"/>
      <c r="B25" s="91"/>
      <c r="C25" s="9" t="s">
        <v>218</v>
      </c>
      <c r="D25" s="9" t="s">
        <v>27</v>
      </c>
      <c r="E25" s="93">
        <v>0.07</v>
      </c>
      <c r="F25" s="80">
        <f>F20*E25</f>
        <v>0.7000000000000001</v>
      </c>
      <c r="G25" s="80"/>
      <c r="H25" s="88"/>
    </row>
    <row r="26" spans="1:8" s="92" customFormat="1" ht="45" customHeight="1">
      <c r="A26" s="59" t="s">
        <v>13</v>
      </c>
      <c r="B26" s="59" t="s">
        <v>227</v>
      </c>
      <c r="C26" s="60" t="s">
        <v>228</v>
      </c>
      <c r="D26" s="60" t="s">
        <v>214</v>
      </c>
      <c r="E26" s="95"/>
      <c r="F26" s="61">
        <f>F7</f>
        <v>102</v>
      </c>
      <c r="G26" s="61"/>
      <c r="H26" s="61"/>
    </row>
    <row r="27" spans="1:8" s="92" customFormat="1" ht="19.5" customHeight="1">
      <c r="A27" s="86"/>
      <c r="B27" s="44"/>
      <c r="C27" s="9" t="s">
        <v>52</v>
      </c>
      <c r="D27" s="9" t="s">
        <v>10</v>
      </c>
      <c r="E27" s="87">
        <v>0.0516</v>
      </c>
      <c r="F27" s="88">
        <f>F26*E27</f>
        <v>5.2632</v>
      </c>
      <c r="G27" s="88"/>
      <c r="H27" s="88"/>
    </row>
    <row r="28" spans="1:8" ht="19.5" customHeight="1">
      <c r="A28" s="90"/>
      <c r="B28" s="91"/>
      <c r="C28" s="9" t="s">
        <v>229</v>
      </c>
      <c r="D28" s="9" t="s">
        <v>12</v>
      </c>
      <c r="E28" s="93">
        <v>0.01</v>
      </c>
      <c r="F28" s="80">
        <f>F26*E28</f>
        <v>1.02</v>
      </c>
      <c r="G28" s="80"/>
      <c r="H28" s="88"/>
    </row>
    <row r="29" spans="1:8" ht="19.5" customHeight="1">
      <c r="A29" s="90"/>
      <c r="B29" s="91"/>
      <c r="C29" s="9" t="s">
        <v>218</v>
      </c>
      <c r="D29" s="9" t="s">
        <v>27</v>
      </c>
      <c r="E29" s="93">
        <v>0.0011</v>
      </c>
      <c r="F29" s="80">
        <f>F26*E29</f>
        <v>0.11220000000000001</v>
      </c>
      <c r="G29" s="80"/>
      <c r="H29" s="88"/>
    </row>
    <row r="30" spans="1:8" s="14" customFormat="1" ht="48" customHeight="1">
      <c r="A30" s="59" t="s">
        <v>109</v>
      </c>
      <c r="B30" s="59" t="s">
        <v>230</v>
      </c>
      <c r="C30" s="60" t="s">
        <v>231</v>
      </c>
      <c r="D30" s="60" t="s">
        <v>214</v>
      </c>
      <c r="E30" s="95"/>
      <c r="F30" s="61">
        <f>2.1+2.1+1+1+1+1+1.8+1.8+1.8</f>
        <v>13.600000000000001</v>
      </c>
      <c r="G30" s="61"/>
      <c r="H30" s="61"/>
    </row>
    <row r="31" spans="1:8" s="14" customFormat="1" ht="19.5" customHeight="1">
      <c r="A31" s="86"/>
      <c r="B31" s="44"/>
      <c r="C31" s="9" t="s">
        <v>52</v>
      </c>
      <c r="D31" s="9" t="s">
        <v>10</v>
      </c>
      <c r="E31" s="87">
        <v>0.609</v>
      </c>
      <c r="F31" s="88">
        <f>F30*E31</f>
        <v>8.2824</v>
      </c>
      <c r="G31" s="88"/>
      <c r="H31" s="88"/>
    </row>
    <row r="32" spans="1:8" s="14" customFormat="1" ht="19.5" customHeight="1">
      <c r="A32" s="86"/>
      <c r="B32" s="44"/>
      <c r="C32" s="9" t="s">
        <v>54</v>
      </c>
      <c r="D32" s="9" t="s">
        <v>27</v>
      </c>
      <c r="E32" s="87">
        <v>0.0021</v>
      </c>
      <c r="F32" s="88">
        <f>F30*E32</f>
        <v>0.028560000000000002</v>
      </c>
      <c r="G32" s="88"/>
      <c r="H32" s="88"/>
    </row>
    <row r="33" spans="1:8" s="14" customFormat="1" ht="19.5" customHeight="1">
      <c r="A33" s="90"/>
      <c r="B33" s="91"/>
      <c r="C33" s="9" t="s">
        <v>232</v>
      </c>
      <c r="D33" s="9" t="s">
        <v>214</v>
      </c>
      <c r="E33" s="93">
        <v>0.998</v>
      </c>
      <c r="F33" s="80">
        <f>F30*E33</f>
        <v>13.5728</v>
      </c>
      <c r="G33" s="80"/>
      <c r="H33" s="88"/>
    </row>
    <row r="34" spans="1:8" s="14" customFormat="1" ht="19.5" customHeight="1">
      <c r="A34" s="90"/>
      <c r="B34" s="91"/>
      <c r="C34" s="9" t="s">
        <v>233</v>
      </c>
      <c r="D34" s="79" t="s">
        <v>24</v>
      </c>
      <c r="E34" s="55" t="s">
        <v>291</v>
      </c>
      <c r="F34" s="80">
        <v>40</v>
      </c>
      <c r="G34" s="80"/>
      <c r="H34" s="88"/>
    </row>
    <row r="35" spans="1:8" s="14" customFormat="1" ht="19.5" customHeight="1">
      <c r="A35" s="90"/>
      <c r="B35" s="91"/>
      <c r="C35" s="9" t="s">
        <v>234</v>
      </c>
      <c r="D35" s="9" t="s">
        <v>17</v>
      </c>
      <c r="E35" s="93">
        <v>0.14</v>
      </c>
      <c r="F35" s="80">
        <f>F30*E35</f>
        <v>1.9040000000000004</v>
      </c>
      <c r="G35" s="80"/>
      <c r="H35" s="88"/>
    </row>
    <row r="36" spans="1:8" s="14" customFormat="1" ht="19.5" customHeight="1">
      <c r="A36" s="90"/>
      <c r="B36" s="91"/>
      <c r="C36" s="9" t="s">
        <v>218</v>
      </c>
      <c r="D36" s="9" t="s">
        <v>27</v>
      </c>
      <c r="E36" s="93">
        <v>0.156</v>
      </c>
      <c r="F36" s="80">
        <f>F30*E36</f>
        <v>2.1216000000000004</v>
      </c>
      <c r="G36" s="80"/>
      <c r="H36" s="88"/>
    </row>
    <row r="37" spans="1:8" s="14" customFormat="1" ht="40.5">
      <c r="A37" s="59" t="s">
        <v>110</v>
      </c>
      <c r="B37" s="59" t="s">
        <v>235</v>
      </c>
      <c r="C37" s="60" t="s">
        <v>236</v>
      </c>
      <c r="D37" s="60" t="s">
        <v>214</v>
      </c>
      <c r="E37" s="95"/>
      <c r="F37" s="61">
        <f>3.8+0.55+0.5+0.5+4.1+4.1</f>
        <v>13.549999999999999</v>
      </c>
      <c r="G37" s="61"/>
      <c r="H37" s="61"/>
    </row>
    <row r="38" spans="1:8" s="14" customFormat="1" ht="27">
      <c r="A38" s="86"/>
      <c r="B38" s="44"/>
      <c r="C38" s="9" t="s">
        <v>52</v>
      </c>
      <c r="D38" s="9" t="s">
        <v>10</v>
      </c>
      <c r="E38" s="87">
        <v>0.583</v>
      </c>
      <c r="F38" s="88">
        <f>F37*E38</f>
        <v>7.8996499999999985</v>
      </c>
      <c r="G38" s="88"/>
      <c r="H38" s="88"/>
    </row>
    <row r="39" spans="1:8" s="14" customFormat="1" ht="13.5">
      <c r="A39" s="86"/>
      <c r="B39" s="44"/>
      <c r="C39" s="9" t="s">
        <v>54</v>
      </c>
      <c r="D39" s="9" t="s">
        <v>27</v>
      </c>
      <c r="E39" s="87">
        <v>0.0046</v>
      </c>
      <c r="F39" s="88">
        <f>F37*E39</f>
        <v>0.062329999999999997</v>
      </c>
      <c r="G39" s="88"/>
      <c r="H39" s="88"/>
    </row>
    <row r="40" spans="1:8" s="14" customFormat="1" ht="27">
      <c r="A40" s="90"/>
      <c r="B40" s="91"/>
      <c r="C40" s="9" t="s">
        <v>237</v>
      </c>
      <c r="D40" s="9" t="s">
        <v>214</v>
      </c>
      <c r="E40" s="93">
        <v>1.03</v>
      </c>
      <c r="F40" s="80">
        <f>E40*F37</f>
        <v>13.9565</v>
      </c>
      <c r="G40" s="80"/>
      <c r="H40" s="88"/>
    </row>
    <row r="41" spans="1:8" s="14" customFormat="1" ht="13.5">
      <c r="A41" s="90"/>
      <c r="B41" s="91"/>
      <c r="C41" s="9" t="s">
        <v>233</v>
      </c>
      <c r="D41" s="79" t="s">
        <v>24</v>
      </c>
      <c r="E41" s="55" t="s">
        <v>291</v>
      </c>
      <c r="F41" s="80">
        <v>25</v>
      </c>
      <c r="G41" s="80"/>
      <c r="H41" s="88"/>
    </row>
    <row r="42" spans="1:8" ht="13.5">
      <c r="A42" s="90"/>
      <c r="B42" s="91"/>
      <c r="C42" s="9" t="s">
        <v>234</v>
      </c>
      <c r="D42" s="9" t="s">
        <v>17</v>
      </c>
      <c r="E42" s="93">
        <v>0.235</v>
      </c>
      <c r="F42" s="80">
        <f>F37*E42</f>
        <v>3.1842499999999996</v>
      </c>
      <c r="G42" s="80"/>
      <c r="H42" s="88"/>
    </row>
    <row r="43" spans="1:8" ht="13.5">
      <c r="A43" s="90"/>
      <c r="B43" s="91"/>
      <c r="C43" s="9" t="s">
        <v>218</v>
      </c>
      <c r="D43" s="9" t="s">
        <v>27</v>
      </c>
      <c r="E43" s="93">
        <v>0.208</v>
      </c>
      <c r="F43" s="80">
        <f>F37*E43</f>
        <v>2.8183999999999996</v>
      </c>
      <c r="G43" s="80"/>
      <c r="H43" s="88"/>
    </row>
    <row r="44" spans="1:8" s="14" customFormat="1" ht="40.5">
      <c r="A44" s="59" t="s">
        <v>14</v>
      </c>
      <c r="B44" s="59" t="s">
        <v>235</v>
      </c>
      <c r="C44" s="60" t="s">
        <v>309</v>
      </c>
      <c r="D44" s="60" t="s">
        <v>214</v>
      </c>
      <c r="E44" s="95"/>
      <c r="F44" s="61">
        <v>24</v>
      </c>
      <c r="G44" s="61"/>
      <c r="H44" s="61"/>
    </row>
    <row r="45" spans="1:8" s="14" customFormat="1" ht="27">
      <c r="A45" s="86"/>
      <c r="B45" s="44"/>
      <c r="C45" s="9" t="s">
        <v>52</v>
      </c>
      <c r="D45" s="9" t="s">
        <v>10</v>
      </c>
      <c r="E45" s="87">
        <v>0.583</v>
      </c>
      <c r="F45" s="88">
        <f>F44*E45</f>
        <v>13.991999999999999</v>
      </c>
      <c r="G45" s="88"/>
      <c r="H45" s="88"/>
    </row>
    <row r="46" spans="1:8" s="14" customFormat="1" ht="13.5">
      <c r="A46" s="86"/>
      <c r="B46" s="44"/>
      <c r="C46" s="9" t="s">
        <v>54</v>
      </c>
      <c r="D46" s="9" t="s">
        <v>27</v>
      </c>
      <c r="E46" s="87">
        <v>0.0046</v>
      </c>
      <c r="F46" s="88">
        <f>F44*E46</f>
        <v>0.1104</v>
      </c>
      <c r="G46" s="88"/>
      <c r="H46" s="88"/>
    </row>
    <row r="47" spans="1:8" s="14" customFormat="1" ht="27">
      <c r="A47" s="90"/>
      <c r="B47" s="91"/>
      <c r="C47" s="9" t="s">
        <v>310</v>
      </c>
      <c r="D47" s="9" t="s">
        <v>214</v>
      </c>
      <c r="E47" s="93">
        <v>1.03</v>
      </c>
      <c r="F47" s="80">
        <f>E47*F44</f>
        <v>24.72</v>
      </c>
      <c r="G47" s="80"/>
      <c r="H47" s="88"/>
    </row>
    <row r="48" spans="1:8" s="14" customFormat="1" ht="13.5">
      <c r="A48" s="90"/>
      <c r="B48" s="91"/>
      <c r="C48" s="9" t="s">
        <v>233</v>
      </c>
      <c r="D48" s="79" t="s">
        <v>24</v>
      </c>
      <c r="E48" s="55" t="s">
        <v>291</v>
      </c>
      <c r="F48" s="80">
        <v>25</v>
      </c>
      <c r="G48" s="80"/>
      <c r="H48" s="88"/>
    </row>
    <row r="49" spans="1:8" ht="13.5">
      <c r="A49" s="90"/>
      <c r="B49" s="91"/>
      <c r="C49" s="9" t="s">
        <v>234</v>
      </c>
      <c r="D49" s="9" t="s">
        <v>17</v>
      </c>
      <c r="E49" s="93">
        <v>0.235</v>
      </c>
      <c r="F49" s="80">
        <f>F44*E49</f>
        <v>5.64</v>
      </c>
      <c r="G49" s="80"/>
      <c r="H49" s="88"/>
    </row>
    <row r="50" spans="1:8" ht="13.5">
      <c r="A50" s="90"/>
      <c r="B50" s="91"/>
      <c r="C50" s="9" t="s">
        <v>218</v>
      </c>
      <c r="D50" s="9" t="s">
        <v>27</v>
      </c>
      <c r="E50" s="93">
        <v>0.208</v>
      </c>
      <c r="F50" s="80">
        <f>F44*E50</f>
        <v>4.992</v>
      </c>
      <c r="G50" s="80"/>
      <c r="H50" s="88"/>
    </row>
    <row r="51" spans="1:8" ht="40.5">
      <c r="A51" s="59" t="s">
        <v>16</v>
      </c>
      <c r="B51" s="59" t="s">
        <v>238</v>
      </c>
      <c r="C51" s="60" t="s">
        <v>239</v>
      </c>
      <c r="D51" s="73" t="s">
        <v>240</v>
      </c>
      <c r="E51" s="95"/>
      <c r="F51" s="61">
        <v>5</v>
      </c>
      <c r="G51" s="61"/>
      <c r="H51" s="61"/>
    </row>
    <row r="52" spans="1:8" ht="21.75" customHeight="1">
      <c r="A52" s="86"/>
      <c r="B52" s="44"/>
      <c r="C52" s="9" t="s">
        <v>52</v>
      </c>
      <c r="D52" s="9" t="s">
        <v>10</v>
      </c>
      <c r="E52" s="87">
        <v>1.72</v>
      </c>
      <c r="F52" s="88">
        <f>F51*E52</f>
        <v>8.6</v>
      </c>
      <c r="G52" s="88"/>
      <c r="H52" s="88"/>
    </row>
    <row r="53" spans="1:8" ht="13.5">
      <c r="A53" s="86"/>
      <c r="B53" s="44"/>
      <c r="C53" s="9" t="s">
        <v>54</v>
      </c>
      <c r="D53" s="9" t="s">
        <v>27</v>
      </c>
      <c r="E53" s="87">
        <v>0.06</v>
      </c>
      <c r="F53" s="88">
        <f>F51*E53</f>
        <v>0.3</v>
      </c>
      <c r="G53" s="88"/>
      <c r="H53" s="88"/>
    </row>
    <row r="54" spans="1:8" ht="27">
      <c r="A54" s="90"/>
      <c r="B54" s="91"/>
      <c r="C54" s="9" t="s">
        <v>241</v>
      </c>
      <c r="D54" s="79" t="s">
        <v>240</v>
      </c>
      <c r="E54" s="55" t="s">
        <v>89</v>
      </c>
      <c r="F54" s="80">
        <v>5</v>
      </c>
      <c r="G54" s="80"/>
      <c r="H54" s="88"/>
    </row>
    <row r="55" spans="1:8" ht="13.5">
      <c r="A55" s="90"/>
      <c r="B55" s="91"/>
      <c r="C55" s="9" t="s">
        <v>218</v>
      </c>
      <c r="D55" s="9" t="s">
        <v>27</v>
      </c>
      <c r="E55" s="93">
        <v>0.31</v>
      </c>
      <c r="F55" s="80">
        <f>F51*E55</f>
        <v>1.55</v>
      </c>
      <c r="G55" s="80"/>
      <c r="H55" s="88"/>
    </row>
    <row r="56" spans="1:8" ht="40.5">
      <c r="A56" s="59" t="s">
        <v>113</v>
      </c>
      <c r="B56" s="59" t="s">
        <v>242</v>
      </c>
      <c r="C56" s="60" t="s">
        <v>279</v>
      </c>
      <c r="D56" s="73" t="s">
        <v>240</v>
      </c>
      <c r="E56" s="95"/>
      <c r="F56" s="61">
        <v>5</v>
      </c>
      <c r="G56" s="61"/>
      <c r="H56" s="61"/>
    </row>
    <row r="57" spans="1:8" ht="27">
      <c r="A57" s="86"/>
      <c r="B57" s="44"/>
      <c r="C57" s="9" t="s">
        <v>52</v>
      </c>
      <c r="D57" s="9" t="s">
        <v>10</v>
      </c>
      <c r="E57" s="87">
        <v>3.66</v>
      </c>
      <c r="F57" s="88">
        <f>F56*E57</f>
        <v>18.3</v>
      </c>
      <c r="G57" s="88"/>
      <c r="H57" s="88"/>
    </row>
    <row r="58" spans="1:8" ht="13.5">
      <c r="A58" s="86"/>
      <c r="B58" s="44"/>
      <c r="C58" s="9" t="s">
        <v>54</v>
      </c>
      <c r="D58" s="9" t="s">
        <v>27</v>
      </c>
      <c r="E58" s="87">
        <v>0.28</v>
      </c>
      <c r="F58" s="88">
        <f>F56*E58</f>
        <v>1.4000000000000001</v>
      </c>
      <c r="G58" s="88"/>
      <c r="H58" s="88"/>
    </row>
    <row r="59" spans="1:8" ht="13.5">
      <c r="A59" s="90"/>
      <c r="B59" s="91"/>
      <c r="C59" s="9" t="s">
        <v>243</v>
      </c>
      <c r="D59" s="79" t="s">
        <v>240</v>
      </c>
      <c r="E59" s="55" t="s">
        <v>291</v>
      </c>
      <c r="F59" s="80">
        <v>4</v>
      </c>
      <c r="G59" s="80"/>
      <c r="H59" s="88"/>
    </row>
    <row r="60" spans="1:8" ht="27">
      <c r="A60" s="90"/>
      <c r="B60" s="91"/>
      <c r="C60" s="9" t="s">
        <v>280</v>
      </c>
      <c r="D60" s="79" t="s">
        <v>240</v>
      </c>
      <c r="E60" s="55" t="s">
        <v>291</v>
      </c>
      <c r="F60" s="80">
        <v>1</v>
      </c>
      <c r="G60" s="80"/>
      <c r="H60" s="88"/>
    </row>
    <row r="61" spans="1:8" ht="13.5">
      <c r="A61" s="90"/>
      <c r="B61" s="91"/>
      <c r="C61" s="9" t="s">
        <v>218</v>
      </c>
      <c r="D61" s="9" t="s">
        <v>27</v>
      </c>
      <c r="E61" s="55">
        <v>1.24</v>
      </c>
      <c r="F61" s="80">
        <f>F56*E61</f>
        <v>6.2</v>
      </c>
      <c r="G61" s="80"/>
      <c r="H61" s="88"/>
    </row>
    <row r="62" spans="1:8" ht="40.5">
      <c r="A62" s="59" t="s">
        <v>20</v>
      </c>
      <c r="B62" s="59" t="s">
        <v>244</v>
      </c>
      <c r="C62" s="60" t="s">
        <v>281</v>
      </c>
      <c r="D62" s="73" t="s">
        <v>24</v>
      </c>
      <c r="E62" s="95"/>
      <c r="F62" s="61">
        <v>5</v>
      </c>
      <c r="G62" s="61"/>
      <c r="H62" s="61"/>
    </row>
    <row r="63" spans="1:8" ht="21.75" customHeight="1">
      <c r="A63" s="86"/>
      <c r="B63" s="44"/>
      <c r="C63" s="9" t="s">
        <v>52</v>
      </c>
      <c r="D63" s="9" t="s">
        <v>10</v>
      </c>
      <c r="E63" s="87">
        <v>0.46</v>
      </c>
      <c r="F63" s="88">
        <f>F62*E63</f>
        <v>2.3000000000000003</v>
      </c>
      <c r="G63" s="88"/>
      <c r="H63" s="88"/>
    </row>
    <row r="64" spans="1:8" ht="13.5">
      <c r="A64" s="86"/>
      <c r="B64" s="44"/>
      <c r="C64" s="9" t="s">
        <v>54</v>
      </c>
      <c r="D64" s="9" t="s">
        <v>27</v>
      </c>
      <c r="E64" s="87">
        <v>0.02</v>
      </c>
      <c r="F64" s="88">
        <f>F62*E64</f>
        <v>0.1</v>
      </c>
      <c r="G64" s="88"/>
      <c r="H64" s="88"/>
    </row>
    <row r="65" spans="1:8" ht="13.5">
      <c r="A65" s="90"/>
      <c r="B65" s="91"/>
      <c r="C65" s="9" t="s">
        <v>245</v>
      </c>
      <c r="D65" s="79" t="s">
        <v>24</v>
      </c>
      <c r="E65" s="55" t="s">
        <v>291</v>
      </c>
      <c r="F65" s="80">
        <f>F62</f>
        <v>5</v>
      </c>
      <c r="G65" s="80"/>
      <c r="H65" s="88"/>
    </row>
    <row r="66" spans="1:8" ht="13.5">
      <c r="A66" s="90"/>
      <c r="B66" s="91"/>
      <c r="C66" s="9" t="s">
        <v>218</v>
      </c>
      <c r="D66" s="9" t="s">
        <v>27</v>
      </c>
      <c r="E66" s="93">
        <v>0.11</v>
      </c>
      <c r="F66" s="80">
        <f>F62*E66</f>
        <v>0.55</v>
      </c>
      <c r="G66" s="80"/>
      <c r="H66" s="88"/>
    </row>
    <row r="67" spans="1:8" s="14" customFormat="1" ht="38.25">
      <c r="A67" s="59" t="s">
        <v>114</v>
      </c>
      <c r="B67" s="57" t="s">
        <v>127</v>
      </c>
      <c r="C67" s="60" t="s">
        <v>311</v>
      </c>
      <c r="D67" s="60" t="s">
        <v>128</v>
      </c>
      <c r="E67" s="62"/>
      <c r="F67" s="62">
        <f>(0.7*4*0.1*0.4+0.7*0.7*0.1)/100</f>
        <v>0.0016099999999999997</v>
      </c>
      <c r="G67" s="61"/>
      <c r="H67" s="61"/>
    </row>
    <row r="68" spans="1:8" s="14" customFormat="1" ht="27">
      <c r="A68" s="77"/>
      <c r="B68" s="52"/>
      <c r="C68" s="9" t="s">
        <v>53</v>
      </c>
      <c r="D68" s="9" t="s">
        <v>10</v>
      </c>
      <c r="E68" s="55">
        <v>286</v>
      </c>
      <c r="F68" s="55">
        <f>E68*F67</f>
        <v>0.4604599999999999</v>
      </c>
      <c r="G68" s="10"/>
      <c r="H68" s="54"/>
    </row>
    <row r="69" spans="1:8" s="15" customFormat="1" ht="13.5">
      <c r="A69" s="77"/>
      <c r="B69" s="52"/>
      <c r="C69" s="9" t="s">
        <v>55</v>
      </c>
      <c r="D69" s="9" t="s">
        <v>129</v>
      </c>
      <c r="E69" s="55">
        <v>76</v>
      </c>
      <c r="F69" s="55">
        <f>F67*E69</f>
        <v>0.12235999999999997</v>
      </c>
      <c r="G69" s="10"/>
      <c r="H69" s="54"/>
    </row>
    <row r="70" spans="1:8" s="15" customFormat="1" ht="13.5">
      <c r="A70" s="77"/>
      <c r="B70" s="52"/>
      <c r="C70" s="9" t="s">
        <v>130</v>
      </c>
      <c r="D70" s="9" t="s">
        <v>12</v>
      </c>
      <c r="E70" s="55">
        <v>102</v>
      </c>
      <c r="F70" s="55">
        <f>E70*F67</f>
        <v>0.16421999999999998</v>
      </c>
      <c r="G70" s="10"/>
      <c r="H70" s="54"/>
    </row>
    <row r="71" spans="1:8" s="15" customFormat="1" ht="13.5">
      <c r="A71" s="77"/>
      <c r="B71" s="52"/>
      <c r="C71" s="9" t="s">
        <v>131</v>
      </c>
      <c r="D71" s="9" t="s">
        <v>18</v>
      </c>
      <c r="E71" s="55">
        <v>80.3</v>
      </c>
      <c r="F71" s="55">
        <f>F67*E71</f>
        <v>0.12928299999999998</v>
      </c>
      <c r="G71" s="10"/>
      <c r="H71" s="54"/>
    </row>
    <row r="72" spans="1:8" s="14" customFormat="1" ht="13.5">
      <c r="A72" s="77"/>
      <c r="B72" s="52"/>
      <c r="C72" s="9" t="s">
        <v>132</v>
      </c>
      <c r="D72" s="9" t="s">
        <v>12</v>
      </c>
      <c r="E72" s="55">
        <v>0.39</v>
      </c>
      <c r="F72" s="55">
        <f>F67*E72</f>
        <v>0.0006278999999999999</v>
      </c>
      <c r="G72" s="10"/>
      <c r="H72" s="54"/>
    </row>
    <row r="73" spans="1:8" s="14" customFormat="1" ht="27">
      <c r="A73" s="77"/>
      <c r="B73" s="52"/>
      <c r="C73" s="9" t="s">
        <v>312</v>
      </c>
      <c r="D73" s="9" t="s">
        <v>18</v>
      </c>
      <c r="E73" s="55" t="s">
        <v>291</v>
      </c>
      <c r="F73" s="55">
        <v>0.49</v>
      </c>
      <c r="G73" s="10"/>
      <c r="H73" s="54"/>
    </row>
    <row r="74" spans="1:8" s="14" customFormat="1" ht="13.5">
      <c r="A74" s="77"/>
      <c r="B74" s="52"/>
      <c r="C74" s="9" t="s">
        <v>199</v>
      </c>
      <c r="D74" s="9" t="s">
        <v>198</v>
      </c>
      <c r="E74" s="55" t="s">
        <v>291</v>
      </c>
      <c r="F74" s="55">
        <f>1.7*4*4+0.7*5*3</f>
        <v>37.7</v>
      </c>
      <c r="G74" s="10"/>
      <c r="H74" s="54"/>
    </row>
    <row r="75" spans="1:8" s="14" customFormat="1" ht="13.5">
      <c r="A75" s="77"/>
      <c r="B75" s="52"/>
      <c r="C75" s="9" t="s">
        <v>19</v>
      </c>
      <c r="D75" s="9" t="s">
        <v>129</v>
      </c>
      <c r="E75" s="55">
        <v>13</v>
      </c>
      <c r="F75" s="55">
        <f>F67*E75</f>
        <v>0.020929999999999997</v>
      </c>
      <c r="G75" s="10"/>
      <c r="H75" s="54"/>
    </row>
    <row r="76" spans="1:8" ht="38.25">
      <c r="A76" s="64">
        <v>12</v>
      </c>
      <c r="B76" s="63" t="s">
        <v>246</v>
      </c>
      <c r="C76" s="60" t="s">
        <v>247</v>
      </c>
      <c r="D76" s="60" t="s">
        <v>128</v>
      </c>
      <c r="E76" s="95"/>
      <c r="F76" s="95">
        <f>0.3*0.4*24/100</f>
        <v>0.0288</v>
      </c>
      <c r="G76" s="61"/>
      <c r="H76" s="61"/>
    </row>
    <row r="77" spans="1:8" ht="27">
      <c r="A77" s="11"/>
      <c r="B77" s="48"/>
      <c r="C77" s="9" t="s">
        <v>53</v>
      </c>
      <c r="D77" s="9" t="s">
        <v>10</v>
      </c>
      <c r="E77" s="87">
        <v>206</v>
      </c>
      <c r="F77" s="10">
        <f>F76*E77</f>
        <v>5.932799999999999</v>
      </c>
      <c r="G77" s="10"/>
      <c r="H77" s="10"/>
    </row>
    <row r="78" spans="1:8" ht="40.5">
      <c r="A78" s="64">
        <v>13</v>
      </c>
      <c r="B78" s="63" t="s">
        <v>248</v>
      </c>
      <c r="C78" s="60" t="s">
        <v>249</v>
      </c>
      <c r="D78" s="60" t="s">
        <v>128</v>
      </c>
      <c r="E78" s="95"/>
      <c r="F78" s="95">
        <f>F76</f>
        <v>0.0288</v>
      </c>
      <c r="G78" s="61"/>
      <c r="H78" s="61"/>
    </row>
    <row r="79" spans="1:8" ht="27">
      <c r="A79" s="11"/>
      <c r="B79" s="48"/>
      <c r="C79" s="9" t="s">
        <v>53</v>
      </c>
      <c r="D79" s="9" t="s">
        <v>10</v>
      </c>
      <c r="E79" s="87">
        <v>121</v>
      </c>
      <c r="F79" s="10">
        <f>F78*E79</f>
        <v>3.4848</v>
      </c>
      <c r="G79" s="10"/>
      <c r="H79" s="10"/>
    </row>
    <row r="80" spans="1:8" ht="13.5">
      <c r="A80" s="46"/>
      <c r="B80" s="44"/>
      <c r="C80" s="7" t="s">
        <v>29</v>
      </c>
      <c r="D80" s="7" t="s">
        <v>27</v>
      </c>
      <c r="E80" s="87"/>
      <c r="F80" s="8"/>
      <c r="G80" s="8"/>
      <c r="H80" s="10"/>
    </row>
    <row r="81" spans="1:8" ht="15.75">
      <c r="A81" s="53"/>
      <c r="B81" s="52"/>
      <c r="C81" s="9" t="s">
        <v>328</v>
      </c>
      <c r="D81" s="9" t="s">
        <v>27</v>
      </c>
      <c r="E81" s="10"/>
      <c r="F81" s="10"/>
      <c r="G81" s="10"/>
      <c r="H81" s="10"/>
    </row>
    <row r="82" spans="1:8" ht="15.75">
      <c r="A82" s="53"/>
      <c r="B82" s="52"/>
      <c r="C82" s="9" t="s">
        <v>29</v>
      </c>
      <c r="D82" s="9" t="s">
        <v>27</v>
      </c>
      <c r="E82" s="10"/>
      <c r="F82" s="10"/>
      <c r="G82" s="10"/>
      <c r="H82" s="10"/>
    </row>
    <row r="83" spans="1:8" ht="15.75">
      <c r="A83" s="53"/>
      <c r="B83" s="52"/>
      <c r="C83" s="9" t="s">
        <v>329</v>
      </c>
      <c r="D83" s="9" t="s">
        <v>27</v>
      </c>
      <c r="E83" s="10"/>
      <c r="F83" s="10"/>
      <c r="G83" s="10"/>
      <c r="H83" s="10"/>
    </row>
    <row r="84" spans="1:8" ht="15.75">
      <c r="A84" s="53"/>
      <c r="B84" s="52"/>
      <c r="C84" s="7" t="s">
        <v>30</v>
      </c>
      <c r="D84" s="7" t="s">
        <v>27</v>
      </c>
      <c r="E84" s="10"/>
      <c r="F84" s="10"/>
      <c r="G84" s="10"/>
      <c r="H84" s="8"/>
    </row>
    <row r="85" spans="1:8" ht="13.5">
      <c r="A85" s="45"/>
      <c r="B85" s="96"/>
      <c r="C85" s="18"/>
      <c r="D85" s="12"/>
      <c r="E85" s="12"/>
      <c r="F85" s="12"/>
      <c r="G85" s="12" t="s">
        <v>31</v>
      </c>
      <c r="H85" s="19"/>
    </row>
    <row r="86" spans="1:8" s="1" customFormat="1" ht="21">
      <c r="A86" s="126"/>
      <c r="B86" s="126"/>
      <c r="C86" s="126"/>
      <c r="D86" s="126"/>
      <c r="E86" s="126"/>
      <c r="F86" s="126"/>
      <c r="G86" s="126"/>
      <c r="H86" s="126"/>
    </row>
    <row r="87" spans="1:8" ht="15.75">
      <c r="A87" s="68"/>
      <c r="B87" s="68"/>
      <c r="C87" s="68"/>
      <c r="D87" s="68"/>
      <c r="E87" s="68"/>
      <c r="F87" s="68"/>
      <c r="G87" s="68"/>
      <c r="H87" s="22"/>
    </row>
  </sheetData>
  <sheetProtection/>
  <mergeCells count="10">
    <mergeCell ref="A86:H86"/>
    <mergeCell ref="A1:H1"/>
    <mergeCell ref="A3:H3"/>
    <mergeCell ref="A2:H2"/>
    <mergeCell ref="A4:A5"/>
    <mergeCell ref="B4:B5"/>
    <mergeCell ref="C4:C5"/>
    <mergeCell ref="D4:D5"/>
    <mergeCell ref="E4:F4"/>
    <mergeCell ref="G4:H4"/>
  </mergeCells>
  <printOptions horizontalCentered="1"/>
  <pageMargins left="0.2" right="0.15748031496062992" top="0.5118110236220472" bottom="0.29" header="0.5118110236220472" footer="0"/>
  <pageSetup horizontalDpi="600" verticalDpi="600" orientation="portrait" paperSize="9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57" sqref="A57:H57"/>
    </sheetView>
  </sheetViews>
  <sheetFormatPr defaultColWidth="9.140625" defaultRowHeight="12.75"/>
  <cols>
    <col min="1" max="1" width="4.28125" style="32" customWidth="1"/>
    <col min="2" max="2" width="12.28125" style="26" customWidth="1"/>
    <col min="3" max="3" width="40.421875" style="27" customWidth="1"/>
    <col min="4" max="4" width="6.7109375" style="28" customWidth="1"/>
    <col min="5" max="5" width="7.8515625" style="25" customWidth="1"/>
    <col min="6" max="6" width="11.28125" style="29" customWidth="1"/>
    <col min="7" max="7" width="7.421875" style="31" customWidth="1"/>
    <col min="8" max="8" width="10.28125" style="30" customWidth="1"/>
    <col min="10" max="10" width="9.421875" style="0" bestFit="1" customWidth="1"/>
    <col min="11" max="11" width="9.140625" style="25" customWidth="1"/>
  </cols>
  <sheetData>
    <row r="1" spans="1:8" s="1" customFormat="1" ht="24" customHeight="1">
      <c r="A1" s="146" t="s">
        <v>112</v>
      </c>
      <c r="B1" s="146"/>
      <c r="C1" s="146"/>
      <c r="D1" s="146"/>
      <c r="E1" s="146"/>
      <c r="F1" s="146"/>
      <c r="G1" s="146"/>
      <c r="H1" s="146"/>
    </row>
    <row r="2" spans="1:8" s="1" customFormat="1" ht="21" customHeight="1">
      <c r="A2" s="146" t="str">
        <f>'1-1'!A2:H2</f>
        <v>ლანჩხუთის მუნიციპალიტეტის სოფ ჩოლობარგის სკოლის შენობაზე სველი წერტილის მიშენება</v>
      </c>
      <c r="B2" s="146"/>
      <c r="C2" s="146"/>
      <c r="D2" s="146"/>
      <c r="E2" s="146"/>
      <c r="F2" s="146"/>
      <c r="G2" s="146"/>
      <c r="H2" s="146"/>
    </row>
    <row r="3" spans="1:8" s="1" customFormat="1" ht="21" customHeight="1">
      <c r="A3" s="146" t="s">
        <v>50</v>
      </c>
      <c r="B3" s="146"/>
      <c r="C3" s="146"/>
      <c r="D3" s="146"/>
      <c r="E3" s="146"/>
      <c r="F3" s="146"/>
      <c r="G3" s="146"/>
      <c r="H3" s="146"/>
    </row>
    <row r="4" spans="1:8" s="1" customFormat="1" ht="30.75" customHeight="1">
      <c r="A4" s="144" t="s">
        <v>1</v>
      </c>
      <c r="B4" s="138" t="s">
        <v>2</v>
      </c>
      <c r="C4" s="140" t="s">
        <v>3</v>
      </c>
      <c r="D4" s="140" t="s">
        <v>4</v>
      </c>
      <c r="E4" s="142" t="s">
        <v>5</v>
      </c>
      <c r="F4" s="143"/>
      <c r="G4" s="142" t="s">
        <v>44</v>
      </c>
      <c r="H4" s="143"/>
    </row>
    <row r="5" spans="1:8" s="1" customFormat="1" ht="66" customHeight="1">
      <c r="A5" s="145"/>
      <c r="B5" s="139"/>
      <c r="C5" s="141"/>
      <c r="D5" s="141"/>
      <c r="E5" s="23" t="s">
        <v>6</v>
      </c>
      <c r="F5" s="23" t="s">
        <v>7</v>
      </c>
      <c r="G5" s="23" t="s">
        <v>6</v>
      </c>
      <c r="H5" s="43" t="s">
        <v>7</v>
      </c>
    </row>
    <row r="6" spans="1:8" s="14" customFormat="1" ht="18.75" customHeight="1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11">
        <v>8</v>
      </c>
    </row>
    <row r="7" spans="1:13" s="15" customFormat="1" ht="51.75" customHeight="1">
      <c r="A7" s="64">
        <v>1</v>
      </c>
      <c r="B7" s="63" t="s">
        <v>251</v>
      </c>
      <c r="C7" s="60" t="s">
        <v>252</v>
      </c>
      <c r="D7" s="60" t="s">
        <v>18</v>
      </c>
      <c r="E7" s="62"/>
      <c r="F7" s="61">
        <v>0.5</v>
      </c>
      <c r="G7" s="61"/>
      <c r="H7" s="61"/>
      <c r="I7" s="21"/>
      <c r="J7" s="21"/>
      <c r="K7" s="101"/>
      <c r="L7" s="102"/>
      <c r="M7" s="101"/>
    </row>
    <row r="8" spans="1:13" s="14" customFormat="1" ht="19.5" customHeight="1">
      <c r="A8" s="11"/>
      <c r="B8" s="48"/>
      <c r="C8" s="9" t="s">
        <v>53</v>
      </c>
      <c r="D8" s="9" t="s">
        <v>10</v>
      </c>
      <c r="E8" s="55">
        <v>4.84</v>
      </c>
      <c r="F8" s="10">
        <f>F7*E8</f>
        <v>2.42</v>
      </c>
      <c r="G8" s="108"/>
      <c r="H8" s="10"/>
      <c r="I8" s="20"/>
      <c r="J8" s="21"/>
      <c r="K8" s="103"/>
      <c r="L8" s="102"/>
      <c r="M8" s="24"/>
    </row>
    <row r="9" spans="1:13" s="14" customFormat="1" ht="19.5" customHeight="1">
      <c r="A9" s="11"/>
      <c r="B9" s="48"/>
      <c r="C9" s="9" t="s">
        <v>54</v>
      </c>
      <c r="D9" s="9" t="s">
        <v>27</v>
      </c>
      <c r="E9" s="55">
        <v>1.67</v>
      </c>
      <c r="F9" s="10">
        <f>F7*E9</f>
        <v>0.835</v>
      </c>
      <c r="G9" s="10"/>
      <c r="H9" s="10"/>
      <c r="I9" s="20"/>
      <c r="J9" s="21"/>
      <c r="K9" s="24"/>
      <c r="L9" s="102"/>
      <c r="M9" s="24"/>
    </row>
    <row r="10" spans="1:13" s="15" customFormat="1" ht="51.75" customHeight="1">
      <c r="A10" s="64">
        <v>2</v>
      </c>
      <c r="B10" s="63" t="s">
        <v>253</v>
      </c>
      <c r="C10" s="60" t="s">
        <v>254</v>
      </c>
      <c r="D10" s="60" t="s">
        <v>214</v>
      </c>
      <c r="E10" s="62"/>
      <c r="F10" s="61">
        <f>F21</f>
        <v>145</v>
      </c>
      <c r="G10" s="61"/>
      <c r="H10" s="61"/>
      <c r="I10" s="21"/>
      <c r="J10" s="21"/>
      <c r="K10" s="101"/>
      <c r="L10" s="102"/>
      <c r="M10" s="101"/>
    </row>
    <row r="11" spans="1:13" s="14" customFormat="1" ht="19.5" customHeight="1">
      <c r="A11" s="11"/>
      <c r="B11" s="48"/>
      <c r="C11" s="9" t="s">
        <v>53</v>
      </c>
      <c r="D11" s="9" t="s">
        <v>10</v>
      </c>
      <c r="E11" s="55">
        <v>0.137</v>
      </c>
      <c r="F11" s="10">
        <f>F10*E11</f>
        <v>19.865000000000002</v>
      </c>
      <c r="G11" s="108"/>
      <c r="H11" s="10"/>
      <c r="I11" s="20"/>
      <c r="J11" s="21"/>
      <c r="K11" s="103"/>
      <c r="L11" s="102"/>
      <c r="M11" s="24"/>
    </row>
    <row r="12" spans="1:13" s="14" customFormat="1" ht="19.5" customHeight="1">
      <c r="A12" s="11"/>
      <c r="B12" s="48"/>
      <c r="C12" s="9" t="s">
        <v>54</v>
      </c>
      <c r="D12" s="9" t="s">
        <v>27</v>
      </c>
      <c r="E12" s="55">
        <v>0.59</v>
      </c>
      <c r="F12" s="10">
        <f>F10*E12</f>
        <v>85.55</v>
      </c>
      <c r="G12" s="10"/>
      <c r="H12" s="10"/>
      <c r="I12" s="20"/>
      <c r="J12" s="21"/>
      <c r="K12" s="24"/>
      <c r="L12" s="102"/>
      <c r="M12" s="24"/>
    </row>
    <row r="13" spans="1:13" s="15" customFormat="1" ht="51.75" customHeight="1">
      <c r="A13" s="64">
        <v>3</v>
      </c>
      <c r="B13" s="63" t="s">
        <v>255</v>
      </c>
      <c r="C13" s="60" t="s">
        <v>256</v>
      </c>
      <c r="D13" s="60" t="s">
        <v>24</v>
      </c>
      <c r="E13" s="62"/>
      <c r="F13" s="61">
        <v>14</v>
      </c>
      <c r="G13" s="61"/>
      <c r="H13" s="61"/>
      <c r="I13" s="21"/>
      <c r="J13" s="21"/>
      <c r="K13" s="101"/>
      <c r="L13" s="102"/>
      <c r="M13" s="101"/>
    </row>
    <row r="14" spans="1:13" s="14" customFormat="1" ht="19.5" customHeight="1">
      <c r="A14" s="11"/>
      <c r="B14" s="48"/>
      <c r="C14" s="9" t="s">
        <v>53</v>
      </c>
      <c r="D14" s="9" t="s">
        <v>10</v>
      </c>
      <c r="E14" s="55">
        <v>0.145</v>
      </c>
      <c r="F14" s="10">
        <f>F13*E14</f>
        <v>2.03</v>
      </c>
      <c r="G14" s="108"/>
      <c r="H14" s="10"/>
      <c r="I14" s="20"/>
      <c r="J14" s="21"/>
      <c r="K14" s="103"/>
      <c r="L14" s="102"/>
      <c r="M14" s="24"/>
    </row>
    <row r="15" spans="1:13" s="14" customFormat="1" ht="19.5" customHeight="1">
      <c r="A15" s="11"/>
      <c r="B15" s="48"/>
      <c r="C15" s="9" t="s">
        <v>55</v>
      </c>
      <c r="D15" s="9" t="s">
        <v>27</v>
      </c>
      <c r="E15" s="55">
        <v>0.0174</v>
      </c>
      <c r="F15" s="10">
        <f>F13*E15</f>
        <v>0.24359999999999998</v>
      </c>
      <c r="G15" s="10"/>
      <c r="H15" s="10"/>
      <c r="I15" s="20"/>
      <c r="J15" s="21"/>
      <c r="K15" s="24"/>
      <c r="L15" s="102"/>
      <c r="M15" s="24"/>
    </row>
    <row r="16" spans="1:13" s="15" customFormat="1" ht="51.75" customHeight="1">
      <c r="A16" s="64">
        <v>4</v>
      </c>
      <c r="B16" s="63" t="s">
        <v>258</v>
      </c>
      <c r="C16" s="60" t="s">
        <v>259</v>
      </c>
      <c r="D16" s="60" t="s">
        <v>240</v>
      </c>
      <c r="E16" s="62"/>
      <c r="F16" s="61">
        <v>1</v>
      </c>
      <c r="G16" s="61"/>
      <c r="H16" s="61"/>
      <c r="I16" s="21"/>
      <c r="J16" s="21"/>
      <c r="K16" s="101"/>
      <c r="L16" s="102"/>
      <c r="M16" s="101"/>
    </row>
    <row r="17" spans="1:13" s="14" customFormat="1" ht="19.5" customHeight="1">
      <c r="A17" s="11"/>
      <c r="B17" s="48"/>
      <c r="C17" s="9" t="s">
        <v>257</v>
      </c>
      <c r="D17" s="9" t="s">
        <v>10</v>
      </c>
      <c r="E17" s="55">
        <v>3.17</v>
      </c>
      <c r="F17" s="10">
        <f>F16*E17</f>
        <v>3.17</v>
      </c>
      <c r="G17" s="10"/>
      <c r="H17" s="10"/>
      <c r="I17" s="20"/>
      <c r="J17" s="21"/>
      <c r="K17" s="103"/>
      <c r="L17" s="102"/>
      <c r="M17" s="24"/>
    </row>
    <row r="18" spans="1:13" s="14" customFormat="1" ht="19.5" customHeight="1">
      <c r="A18" s="11"/>
      <c r="B18" s="48"/>
      <c r="C18" s="9" t="s">
        <v>260</v>
      </c>
      <c r="D18" s="9" t="s">
        <v>240</v>
      </c>
      <c r="E18" s="55">
        <v>1</v>
      </c>
      <c r="F18" s="10">
        <f>F16*E18</f>
        <v>1</v>
      </c>
      <c r="G18" s="10"/>
      <c r="H18" s="10"/>
      <c r="I18" s="20"/>
      <c r="J18" s="21"/>
      <c r="K18" s="24"/>
      <c r="L18" s="102"/>
      <c r="M18" s="24"/>
    </row>
    <row r="19" spans="1:13" s="14" customFormat="1" ht="19.5" customHeight="1">
      <c r="A19" s="11"/>
      <c r="B19" s="48"/>
      <c r="C19" s="9" t="s">
        <v>261</v>
      </c>
      <c r="D19" s="9" t="s">
        <v>24</v>
      </c>
      <c r="E19" s="55" t="s">
        <v>89</v>
      </c>
      <c r="F19" s="10">
        <v>2</v>
      </c>
      <c r="G19" s="10"/>
      <c r="H19" s="10"/>
      <c r="I19" s="20"/>
      <c r="J19" s="21"/>
      <c r="K19" s="24"/>
      <c r="L19" s="102"/>
      <c r="M19" s="24"/>
    </row>
    <row r="20" spans="1:13" s="14" customFormat="1" ht="19.5" customHeight="1">
      <c r="A20" s="11"/>
      <c r="B20" s="48"/>
      <c r="C20" s="9" t="s">
        <v>218</v>
      </c>
      <c r="D20" s="9" t="s">
        <v>27</v>
      </c>
      <c r="E20" s="55">
        <v>0.238</v>
      </c>
      <c r="F20" s="10">
        <f>F16*E20</f>
        <v>0.238</v>
      </c>
      <c r="G20" s="10"/>
      <c r="H20" s="10"/>
      <c r="I20" s="20"/>
      <c r="J20" s="21"/>
      <c r="K20" s="24"/>
      <c r="L20" s="102"/>
      <c r="M20" s="24"/>
    </row>
    <row r="21" spans="1:13" s="15" customFormat="1" ht="51.75" customHeight="1">
      <c r="A21" s="64">
        <v>7</v>
      </c>
      <c r="B21" s="63" t="s">
        <v>262</v>
      </c>
      <c r="C21" s="60" t="s">
        <v>263</v>
      </c>
      <c r="D21" s="60" t="s">
        <v>214</v>
      </c>
      <c r="E21" s="62"/>
      <c r="F21" s="61">
        <v>145</v>
      </c>
      <c r="G21" s="61"/>
      <c r="H21" s="61"/>
      <c r="I21" s="21"/>
      <c r="J21" s="21"/>
      <c r="K21" s="101"/>
      <c r="L21" s="102"/>
      <c r="M21" s="101"/>
    </row>
    <row r="22" spans="1:13" s="14" customFormat="1" ht="19.5" customHeight="1">
      <c r="A22" s="11"/>
      <c r="B22" s="48"/>
      <c r="C22" s="9" t="s">
        <v>53</v>
      </c>
      <c r="D22" s="9" t="s">
        <v>10</v>
      </c>
      <c r="E22" s="55">
        <v>0.139</v>
      </c>
      <c r="F22" s="10">
        <f>F21*E22</f>
        <v>20.155</v>
      </c>
      <c r="G22" s="108"/>
      <c r="H22" s="10"/>
      <c r="I22" s="20"/>
      <c r="J22" s="21"/>
      <c r="K22" s="103"/>
      <c r="L22" s="102"/>
      <c r="M22" s="24"/>
    </row>
    <row r="23" spans="1:13" s="14" customFormat="1" ht="19.5" customHeight="1">
      <c r="A23" s="11"/>
      <c r="B23" s="48"/>
      <c r="C23" s="9" t="s">
        <v>264</v>
      </c>
      <c r="D23" s="9" t="s">
        <v>214</v>
      </c>
      <c r="E23" s="55" t="s">
        <v>89</v>
      </c>
      <c r="F23" s="10">
        <v>135</v>
      </c>
      <c r="G23" s="10"/>
      <c r="H23" s="10"/>
      <c r="I23" s="20"/>
      <c r="J23" s="21"/>
      <c r="K23" s="24"/>
      <c r="L23" s="102"/>
      <c r="M23" s="24"/>
    </row>
    <row r="24" spans="1:13" s="14" customFormat="1" ht="19.5" customHeight="1">
      <c r="A24" s="11"/>
      <c r="B24" s="48"/>
      <c r="C24" s="9" t="s">
        <v>326</v>
      </c>
      <c r="D24" s="9" t="s">
        <v>214</v>
      </c>
      <c r="E24" s="55" t="s">
        <v>89</v>
      </c>
      <c r="F24" s="10">
        <v>10</v>
      </c>
      <c r="G24" s="10"/>
      <c r="H24" s="10"/>
      <c r="I24" s="20"/>
      <c r="J24" s="21"/>
      <c r="K24" s="24"/>
      <c r="L24" s="102"/>
      <c r="M24" s="24"/>
    </row>
    <row r="25" spans="1:13" s="14" customFormat="1" ht="19.5" customHeight="1">
      <c r="A25" s="11"/>
      <c r="B25" s="48"/>
      <c r="C25" s="9" t="s">
        <v>265</v>
      </c>
      <c r="D25" s="9" t="s">
        <v>24</v>
      </c>
      <c r="E25" s="55" t="s">
        <v>291</v>
      </c>
      <c r="F25" s="10">
        <v>18</v>
      </c>
      <c r="G25" s="10"/>
      <c r="H25" s="10"/>
      <c r="I25" s="20"/>
      <c r="J25" s="21"/>
      <c r="K25" s="24"/>
      <c r="L25" s="102"/>
      <c r="M25" s="24"/>
    </row>
    <row r="26" spans="1:13" s="14" customFormat="1" ht="19.5" customHeight="1">
      <c r="A26" s="11"/>
      <c r="B26" s="48"/>
      <c r="C26" s="9" t="s">
        <v>218</v>
      </c>
      <c r="D26" s="9" t="s">
        <v>27</v>
      </c>
      <c r="E26" s="87">
        <v>0.0097</v>
      </c>
      <c r="F26" s="10">
        <f>F21*E26</f>
        <v>1.4065</v>
      </c>
      <c r="G26" s="10"/>
      <c r="H26" s="10"/>
      <c r="I26" s="20"/>
      <c r="J26" s="21"/>
      <c r="K26" s="24"/>
      <c r="L26" s="102"/>
      <c r="M26" s="24"/>
    </row>
    <row r="27" spans="1:13" s="15" customFormat="1" ht="51.75" customHeight="1">
      <c r="A27" s="64">
        <v>8</v>
      </c>
      <c r="B27" s="63" t="s">
        <v>266</v>
      </c>
      <c r="C27" s="60" t="s">
        <v>267</v>
      </c>
      <c r="D27" s="60" t="s">
        <v>24</v>
      </c>
      <c r="E27" s="62"/>
      <c r="F27" s="61">
        <f>F29</f>
        <v>10</v>
      </c>
      <c r="G27" s="61"/>
      <c r="H27" s="61"/>
      <c r="I27" s="21"/>
      <c r="J27" s="21"/>
      <c r="K27" s="101"/>
      <c r="L27" s="102"/>
      <c r="M27" s="101"/>
    </row>
    <row r="28" spans="1:13" s="14" customFormat="1" ht="19.5" customHeight="1">
      <c r="A28" s="11"/>
      <c r="B28" s="48"/>
      <c r="C28" s="9" t="s">
        <v>257</v>
      </c>
      <c r="D28" s="9" t="s">
        <v>10</v>
      </c>
      <c r="E28" s="87">
        <v>0.192</v>
      </c>
      <c r="F28" s="10">
        <f>F27*E28</f>
        <v>1.92</v>
      </c>
      <c r="G28" s="10"/>
      <c r="H28" s="10"/>
      <c r="I28" s="20"/>
      <c r="J28" s="21"/>
      <c r="K28" s="103"/>
      <c r="L28" s="102"/>
      <c r="M28" s="24"/>
    </row>
    <row r="29" spans="1:13" s="14" customFormat="1" ht="30.75" customHeight="1">
      <c r="A29" s="11"/>
      <c r="B29" s="48"/>
      <c r="C29" s="9" t="s">
        <v>268</v>
      </c>
      <c r="D29" s="9" t="s">
        <v>24</v>
      </c>
      <c r="E29" s="55" t="s">
        <v>291</v>
      </c>
      <c r="F29" s="10">
        <v>10</v>
      </c>
      <c r="G29" s="10"/>
      <c r="H29" s="10"/>
      <c r="I29" s="20"/>
      <c r="J29" s="21"/>
      <c r="K29" s="24"/>
      <c r="L29" s="102"/>
      <c r="M29" s="24"/>
    </row>
    <row r="30" spans="1:13" s="14" customFormat="1" ht="19.5" customHeight="1">
      <c r="A30" s="11"/>
      <c r="B30" s="48"/>
      <c r="C30" s="9" t="s">
        <v>218</v>
      </c>
      <c r="D30" s="9" t="s">
        <v>27</v>
      </c>
      <c r="E30" s="87">
        <v>0.0266</v>
      </c>
      <c r="F30" s="10">
        <f>F27*E30</f>
        <v>0.266</v>
      </c>
      <c r="G30" s="10"/>
      <c r="H30" s="10"/>
      <c r="I30" s="20"/>
      <c r="J30" s="21"/>
      <c r="K30" s="24"/>
      <c r="L30" s="102"/>
      <c r="M30" s="24"/>
    </row>
    <row r="31" spans="1:13" s="15" customFormat="1" ht="45" customHeight="1">
      <c r="A31" s="64">
        <v>9</v>
      </c>
      <c r="B31" s="63" t="s">
        <v>269</v>
      </c>
      <c r="C31" s="60" t="s">
        <v>270</v>
      </c>
      <c r="D31" s="60" t="s">
        <v>24</v>
      </c>
      <c r="E31" s="62"/>
      <c r="F31" s="61">
        <v>9</v>
      </c>
      <c r="G31" s="61"/>
      <c r="H31" s="61"/>
      <c r="I31" s="21"/>
      <c r="J31" s="21"/>
      <c r="K31" s="101"/>
      <c r="L31" s="102"/>
      <c r="M31" s="101"/>
    </row>
    <row r="32" spans="1:13" s="14" customFormat="1" ht="19.5" customHeight="1">
      <c r="A32" s="11"/>
      <c r="B32" s="48"/>
      <c r="C32" s="9" t="s">
        <v>257</v>
      </c>
      <c r="D32" s="9" t="s">
        <v>10</v>
      </c>
      <c r="E32" s="55">
        <v>0.192</v>
      </c>
      <c r="F32" s="10">
        <f>F31*E32</f>
        <v>1.728</v>
      </c>
      <c r="G32" s="10"/>
      <c r="H32" s="10"/>
      <c r="I32" s="20"/>
      <c r="J32" s="21"/>
      <c r="K32" s="103"/>
      <c r="L32" s="102"/>
      <c r="M32" s="24"/>
    </row>
    <row r="33" spans="1:13" s="14" customFormat="1" ht="30.75" customHeight="1">
      <c r="A33" s="11"/>
      <c r="B33" s="48"/>
      <c r="C33" s="9" t="s">
        <v>271</v>
      </c>
      <c r="D33" s="9" t="s">
        <v>24</v>
      </c>
      <c r="E33" s="55">
        <v>1</v>
      </c>
      <c r="F33" s="10">
        <f>F31</f>
        <v>9</v>
      </c>
      <c r="G33" s="10"/>
      <c r="H33" s="10"/>
      <c r="I33" s="20"/>
      <c r="J33" s="21"/>
      <c r="K33" s="24"/>
      <c r="L33" s="102"/>
      <c r="M33" s="24"/>
    </row>
    <row r="34" spans="1:13" s="14" customFormat="1" ht="19.5" customHeight="1">
      <c r="A34" s="11"/>
      <c r="B34" s="48"/>
      <c r="C34" s="9" t="s">
        <v>218</v>
      </c>
      <c r="D34" s="9" t="s">
        <v>27</v>
      </c>
      <c r="E34" s="87">
        <v>0.0234</v>
      </c>
      <c r="F34" s="10">
        <f>F31*E34</f>
        <v>0.2106</v>
      </c>
      <c r="G34" s="10"/>
      <c r="H34" s="10"/>
      <c r="I34" s="20"/>
      <c r="J34" s="21"/>
      <c r="K34" s="24"/>
      <c r="L34" s="102"/>
      <c r="M34" s="24"/>
    </row>
    <row r="35" spans="1:10" s="15" customFormat="1" ht="42" customHeight="1">
      <c r="A35" s="59" t="s">
        <v>20</v>
      </c>
      <c r="B35" s="63" t="s">
        <v>272</v>
      </c>
      <c r="C35" s="60" t="s">
        <v>290</v>
      </c>
      <c r="D35" s="60" t="s">
        <v>24</v>
      </c>
      <c r="E35" s="62"/>
      <c r="F35" s="61">
        <v>12</v>
      </c>
      <c r="G35" s="61"/>
      <c r="H35" s="61"/>
      <c r="J35" s="21"/>
    </row>
    <row r="36" spans="1:11" ht="19.5" customHeight="1">
      <c r="A36" s="86"/>
      <c r="B36" s="48"/>
      <c r="C36" s="9" t="s">
        <v>257</v>
      </c>
      <c r="D36" s="9" t="s">
        <v>10</v>
      </c>
      <c r="E36" s="55">
        <v>0.604</v>
      </c>
      <c r="F36" s="104">
        <f>F35*E36</f>
        <v>7.247999999999999</v>
      </c>
      <c r="G36" s="104"/>
      <c r="H36" s="104"/>
      <c r="J36" s="21"/>
      <c r="K36" s="103"/>
    </row>
    <row r="37" spans="1:11" s="92" customFormat="1" ht="26.25" customHeight="1">
      <c r="A37" s="90"/>
      <c r="B37" s="91"/>
      <c r="C37" s="9" t="s">
        <v>283</v>
      </c>
      <c r="D37" s="79" t="s">
        <v>24</v>
      </c>
      <c r="E37" s="55" t="s">
        <v>291</v>
      </c>
      <c r="F37" s="80">
        <f>F35</f>
        <v>12</v>
      </c>
      <c r="G37" s="80"/>
      <c r="H37" s="104"/>
      <c r="J37" s="21"/>
      <c r="K37" s="105"/>
    </row>
    <row r="38" spans="1:11" s="92" customFormat="1" ht="19.5" customHeight="1">
      <c r="A38" s="90"/>
      <c r="B38" s="91"/>
      <c r="C38" s="9" t="s">
        <v>218</v>
      </c>
      <c r="D38" s="9" t="s">
        <v>27</v>
      </c>
      <c r="E38" s="106">
        <v>0.114</v>
      </c>
      <c r="F38" s="80">
        <f>F35*E38</f>
        <v>1.368</v>
      </c>
      <c r="G38" s="80"/>
      <c r="H38" s="104"/>
      <c r="J38" s="21"/>
      <c r="K38" s="105"/>
    </row>
    <row r="39" spans="1:10" s="15" customFormat="1" ht="42" customHeight="1">
      <c r="A39" s="59" t="s">
        <v>114</v>
      </c>
      <c r="B39" s="63" t="s">
        <v>286</v>
      </c>
      <c r="C39" s="60" t="s">
        <v>313</v>
      </c>
      <c r="D39" s="60" t="s">
        <v>24</v>
      </c>
      <c r="E39" s="62"/>
      <c r="F39" s="61">
        <v>1</v>
      </c>
      <c r="G39" s="61"/>
      <c r="H39" s="61"/>
      <c r="J39" s="21"/>
    </row>
    <row r="40" spans="1:11" ht="40.5">
      <c r="A40" s="86"/>
      <c r="B40" s="48"/>
      <c r="C40" s="9" t="s">
        <v>287</v>
      </c>
      <c r="D40" s="9" t="s">
        <v>24</v>
      </c>
      <c r="E40" s="55">
        <v>1</v>
      </c>
      <c r="F40" s="104">
        <f>F39*E40</f>
        <v>1</v>
      </c>
      <c r="G40" s="104"/>
      <c r="H40" s="104"/>
      <c r="J40" s="21"/>
      <c r="K40" s="103"/>
    </row>
    <row r="41" spans="1:10" s="15" customFormat="1" ht="42" customHeight="1">
      <c r="A41" s="59" t="s">
        <v>150</v>
      </c>
      <c r="B41" s="63" t="s">
        <v>273</v>
      </c>
      <c r="C41" s="60" t="s">
        <v>274</v>
      </c>
      <c r="D41" s="60" t="s">
        <v>24</v>
      </c>
      <c r="E41" s="62"/>
      <c r="F41" s="61">
        <v>1</v>
      </c>
      <c r="G41" s="61"/>
      <c r="H41" s="61"/>
      <c r="J41" s="21"/>
    </row>
    <row r="42" spans="1:11" ht="19.5" customHeight="1">
      <c r="A42" s="86"/>
      <c r="B42" s="48"/>
      <c r="C42" s="9" t="s">
        <v>53</v>
      </c>
      <c r="D42" s="9" t="s">
        <v>10</v>
      </c>
      <c r="E42" s="55">
        <v>1.04</v>
      </c>
      <c r="F42" s="104">
        <f>F41*E42</f>
        <v>1.04</v>
      </c>
      <c r="G42" s="104"/>
      <c r="H42" s="104"/>
      <c r="J42" s="21"/>
      <c r="K42" s="103"/>
    </row>
    <row r="43" spans="1:11" s="92" customFormat="1" ht="19.5" customHeight="1">
      <c r="A43" s="90"/>
      <c r="B43" s="91"/>
      <c r="C43" s="9" t="s">
        <v>54</v>
      </c>
      <c r="D43" s="9" t="s">
        <v>27</v>
      </c>
      <c r="E43" s="55">
        <v>0.08</v>
      </c>
      <c r="F43" s="80">
        <f>F41*E43</f>
        <v>0.08</v>
      </c>
      <c r="G43" s="80"/>
      <c r="H43" s="104"/>
      <c r="J43" s="21"/>
      <c r="K43" s="105"/>
    </row>
    <row r="44" spans="1:11" s="92" customFormat="1" ht="19.5" customHeight="1">
      <c r="A44" s="90"/>
      <c r="B44" s="91"/>
      <c r="C44" s="9" t="s">
        <v>275</v>
      </c>
      <c r="D44" s="79" t="s">
        <v>214</v>
      </c>
      <c r="E44" s="106">
        <v>6</v>
      </c>
      <c r="F44" s="80">
        <f>F41*E44</f>
        <v>6</v>
      </c>
      <c r="G44" s="80"/>
      <c r="H44" s="104"/>
      <c r="J44" s="21"/>
      <c r="K44" s="105"/>
    </row>
    <row r="45" spans="1:11" s="92" customFormat="1" ht="19.5" customHeight="1">
      <c r="A45" s="90"/>
      <c r="B45" s="91"/>
      <c r="C45" s="9" t="s">
        <v>218</v>
      </c>
      <c r="D45" s="9" t="s">
        <v>27</v>
      </c>
      <c r="E45" s="106">
        <v>1.4</v>
      </c>
      <c r="F45" s="80">
        <f>F41*E45</f>
        <v>1.4</v>
      </c>
      <c r="G45" s="80"/>
      <c r="H45" s="104"/>
      <c r="J45" s="21"/>
      <c r="K45" s="105"/>
    </row>
    <row r="46" spans="1:10" s="15" customFormat="1" ht="42" customHeight="1">
      <c r="A46" s="59" t="s">
        <v>250</v>
      </c>
      <c r="B46" s="63" t="s">
        <v>276</v>
      </c>
      <c r="C46" s="60" t="s">
        <v>277</v>
      </c>
      <c r="D46" s="60" t="s">
        <v>214</v>
      </c>
      <c r="E46" s="62"/>
      <c r="F46" s="61">
        <v>4</v>
      </c>
      <c r="G46" s="61"/>
      <c r="H46" s="61"/>
      <c r="J46" s="21"/>
    </row>
    <row r="47" spans="1:11" ht="19.5" customHeight="1">
      <c r="A47" s="86"/>
      <c r="B47" s="48"/>
      <c r="C47" s="9" t="s">
        <v>53</v>
      </c>
      <c r="D47" s="9" t="s">
        <v>10</v>
      </c>
      <c r="E47" s="55">
        <v>0.14</v>
      </c>
      <c r="F47" s="104">
        <f>F46*E47</f>
        <v>0.56</v>
      </c>
      <c r="G47" s="109"/>
      <c r="H47" s="104"/>
      <c r="J47" s="21"/>
      <c r="K47" s="103"/>
    </row>
    <row r="48" spans="1:11" s="92" customFormat="1" ht="19.5" customHeight="1">
      <c r="A48" s="90"/>
      <c r="B48" s="91"/>
      <c r="C48" s="9" t="s">
        <v>54</v>
      </c>
      <c r="D48" s="9" t="s">
        <v>27</v>
      </c>
      <c r="E48" s="55">
        <v>0.01</v>
      </c>
      <c r="F48" s="80">
        <f>F46*E48</f>
        <v>0.04</v>
      </c>
      <c r="G48" s="80"/>
      <c r="H48" s="104"/>
      <c r="J48" s="21"/>
      <c r="K48" s="105"/>
    </row>
    <row r="49" spans="1:11" s="92" customFormat="1" ht="19.5" customHeight="1">
      <c r="A49" s="90"/>
      <c r="B49" s="91"/>
      <c r="C49" s="9" t="s">
        <v>278</v>
      </c>
      <c r="D49" s="79" t="s">
        <v>214</v>
      </c>
      <c r="E49" s="106">
        <v>1</v>
      </c>
      <c r="F49" s="80">
        <f>F46*E49</f>
        <v>4</v>
      </c>
      <c r="G49" s="80"/>
      <c r="H49" s="104"/>
      <c r="J49" s="21"/>
      <c r="K49" s="105"/>
    </row>
    <row r="50" spans="1:11" s="92" customFormat="1" ht="19.5" customHeight="1">
      <c r="A50" s="90"/>
      <c r="B50" s="91"/>
      <c r="C50" s="9" t="s">
        <v>218</v>
      </c>
      <c r="D50" s="9" t="s">
        <v>27</v>
      </c>
      <c r="E50" s="106">
        <v>0.193</v>
      </c>
      <c r="F50" s="80">
        <f>F46*E50</f>
        <v>0.772</v>
      </c>
      <c r="G50" s="80"/>
      <c r="H50" s="104"/>
      <c r="J50" s="21"/>
      <c r="K50" s="105"/>
    </row>
    <row r="51" spans="1:8" s="1" customFormat="1" ht="19.5" customHeight="1">
      <c r="A51" s="46"/>
      <c r="B51" s="48"/>
      <c r="C51" s="7" t="s">
        <v>29</v>
      </c>
      <c r="D51" s="7" t="s">
        <v>27</v>
      </c>
      <c r="E51" s="8"/>
      <c r="F51" s="8"/>
      <c r="G51" s="8"/>
      <c r="H51" s="8"/>
    </row>
    <row r="52" spans="1:8" s="1" customFormat="1" ht="30.75" customHeight="1">
      <c r="A52" s="46"/>
      <c r="B52" s="48"/>
      <c r="C52" s="7" t="s">
        <v>330</v>
      </c>
      <c r="D52" s="7" t="s">
        <v>27</v>
      </c>
      <c r="E52" s="8"/>
      <c r="F52" s="8"/>
      <c r="G52" s="8"/>
      <c r="H52" s="8"/>
    </row>
    <row r="53" spans="1:8" s="1" customFormat="1" ht="19.5" customHeight="1">
      <c r="A53" s="46"/>
      <c r="B53" s="48"/>
      <c r="C53" s="7" t="s">
        <v>29</v>
      </c>
      <c r="D53" s="7" t="s">
        <v>27</v>
      </c>
      <c r="E53" s="8"/>
      <c r="F53" s="8"/>
      <c r="G53" s="8"/>
      <c r="H53" s="8"/>
    </row>
    <row r="54" spans="1:8" s="1" customFormat="1" ht="19.5" customHeight="1">
      <c r="A54" s="46"/>
      <c r="B54" s="48"/>
      <c r="C54" s="7" t="s">
        <v>329</v>
      </c>
      <c r="D54" s="7" t="s">
        <v>27</v>
      </c>
      <c r="E54" s="8"/>
      <c r="F54" s="8"/>
      <c r="G54" s="8"/>
      <c r="H54" s="8"/>
    </row>
    <row r="55" spans="1:8" s="1" customFormat="1" ht="19.5" customHeight="1">
      <c r="A55" s="44"/>
      <c r="B55" s="48"/>
      <c r="C55" s="7" t="s">
        <v>30</v>
      </c>
      <c r="D55" s="7" t="s">
        <v>27</v>
      </c>
      <c r="E55" s="8"/>
      <c r="F55" s="8"/>
      <c r="G55" s="8"/>
      <c r="H55" s="8"/>
    </row>
    <row r="56" spans="1:8" s="1" customFormat="1" ht="15.75">
      <c r="A56" s="45"/>
      <c r="B56" s="49"/>
      <c r="C56" s="18"/>
      <c r="D56" s="12"/>
      <c r="E56" s="12"/>
      <c r="F56" s="12"/>
      <c r="G56" s="12" t="s">
        <v>31</v>
      </c>
      <c r="H56" s="19"/>
    </row>
    <row r="57" spans="1:8" s="1" customFormat="1" ht="21">
      <c r="A57" s="126"/>
      <c r="B57" s="126"/>
      <c r="C57" s="126"/>
      <c r="D57" s="126"/>
      <c r="E57" s="126"/>
      <c r="F57" s="126"/>
      <c r="G57" s="126"/>
      <c r="H57" s="126"/>
    </row>
    <row r="58" spans="1:8" ht="15.75">
      <c r="A58" s="68"/>
      <c r="B58" s="68"/>
      <c r="C58" s="68"/>
      <c r="D58" s="68"/>
      <c r="E58" s="68"/>
      <c r="F58" s="68"/>
      <c r="G58" s="68"/>
      <c r="H58" s="22"/>
    </row>
    <row r="59" spans="1:8" ht="15.75">
      <c r="A59" s="68"/>
      <c r="B59" s="68"/>
      <c r="C59" s="68"/>
      <c r="D59" s="68"/>
      <c r="E59" s="68"/>
      <c r="F59" s="68"/>
      <c r="G59" s="68"/>
      <c r="H59" s="22"/>
    </row>
  </sheetData>
  <sheetProtection/>
  <mergeCells count="10">
    <mergeCell ref="A1:H1"/>
    <mergeCell ref="A2:H2"/>
    <mergeCell ref="A3:H3"/>
    <mergeCell ref="A57:H57"/>
    <mergeCell ref="A4:A5"/>
    <mergeCell ref="B4:B5"/>
    <mergeCell ref="C4:C5"/>
    <mergeCell ref="D4:D5"/>
    <mergeCell ref="E4:F4"/>
    <mergeCell ref="G4:H4"/>
  </mergeCells>
  <printOptions/>
  <pageMargins left="0.32" right="0.19" top="0.24" bottom="0.24" header="0.24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A37" sqref="A37:H37"/>
    </sheetView>
  </sheetViews>
  <sheetFormatPr defaultColWidth="9.140625" defaultRowHeight="12.75"/>
  <cols>
    <col min="1" max="1" width="4.00390625" style="42" customWidth="1"/>
    <col min="2" max="2" width="12.28125" style="49" customWidth="1"/>
    <col min="3" max="3" width="36.140625" style="1" customWidth="1"/>
    <col min="4" max="4" width="9.140625" style="1" customWidth="1"/>
    <col min="5" max="5" width="8.7109375" style="1" customWidth="1"/>
    <col min="6" max="6" width="9.8515625" style="1" customWidth="1"/>
    <col min="7" max="7" width="9.140625" style="47" customWidth="1"/>
    <col min="8" max="8" width="11.421875" style="22" customWidth="1"/>
    <col min="9" max="16384" width="9.140625" style="1" customWidth="1"/>
  </cols>
  <sheetData>
    <row r="1" spans="1:8" ht="15.75">
      <c r="A1" s="146" t="s">
        <v>91</v>
      </c>
      <c r="B1" s="146"/>
      <c r="C1" s="146"/>
      <c r="D1" s="146"/>
      <c r="E1" s="146"/>
      <c r="F1" s="146"/>
      <c r="G1" s="146"/>
      <c r="H1" s="146"/>
    </row>
    <row r="2" spans="1:8" ht="33.75" customHeight="1">
      <c r="A2" s="147" t="str">
        <f>'1-3'!A2:H2</f>
        <v>ლანჩხუთის მუნიციპალიტეტის სოფ ჩოლობარგის სკოლის შენობაზე სველი წერტილის მიშენება</v>
      </c>
      <c r="B2" s="147"/>
      <c r="C2" s="147"/>
      <c r="D2" s="147"/>
      <c r="E2" s="147"/>
      <c r="F2" s="147"/>
      <c r="G2" s="147"/>
      <c r="H2" s="147"/>
    </row>
    <row r="3" spans="1:8" ht="15.75">
      <c r="A3" s="146" t="s">
        <v>282</v>
      </c>
      <c r="B3" s="146"/>
      <c r="C3" s="146"/>
      <c r="D3" s="146"/>
      <c r="E3" s="146"/>
      <c r="F3" s="146"/>
      <c r="G3" s="146"/>
      <c r="H3" s="146"/>
    </row>
    <row r="4" spans="1:8" ht="36" customHeight="1">
      <c r="A4" s="144" t="s">
        <v>1</v>
      </c>
      <c r="B4" s="138" t="s">
        <v>2</v>
      </c>
      <c r="C4" s="140" t="s">
        <v>3</v>
      </c>
      <c r="D4" s="140" t="s">
        <v>4</v>
      </c>
      <c r="E4" s="142" t="s">
        <v>5</v>
      </c>
      <c r="F4" s="143"/>
      <c r="G4" s="142" t="s">
        <v>44</v>
      </c>
      <c r="H4" s="143"/>
    </row>
    <row r="5" spans="1:8" ht="73.5" customHeight="1">
      <c r="A5" s="145"/>
      <c r="B5" s="139"/>
      <c r="C5" s="141"/>
      <c r="D5" s="141"/>
      <c r="E5" s="23" t="s">
        <v>6</v>
      </c>
      <c r="F5" s="23" t="s">
        <v>7</v>
      </c>
      <c r="G5" s="69" t="s">
        <v>6</v>
      </c>
      <c r="H5" s="43" t="s">
        <v>7</v>
      </c>
    </row>
    <row r="6" spans="1:8" s="14" customFormat="1" ht="13.5">
      <c r="A6" s="37" t="s">
        <v>8</v>
      </c>
      <c r="B6" s="44">
        <v>2</v>
      </c>
      <c r="C6" s="4">
        <v>3</v>
      </c>
      <c r="D6" s="4">
        <v>4</v>
      </c>
      <c r="E6" s="4">
        <v>5</v>
      </c>
      <c r="F6" s="4">
        <v>6</v>
      </c>
      <c r="G6" s="16">
        <v>7</v>
      </c>
      <c r="H6" s="11">
        <v>8</v>
      </c>
    </row>
    <row r="7" spans="1:8" s="14" customFormat="1" ht="15.75">
      <c r="A7" s="37"/>
      <c r="B7" s="44"/>
      <c r="C7" s="50" t="s">
        <v>51</v>
      </c>
      <c r="D7" s="4"/>
      <c r="E7" s="4"/>
      <c r="F7" s="4"/>
      <c r="G7" s="16"/>
      <c r="H7" s="11"/>
    </row>
    <row r="8" spans="1:8" s="14" customFormat="1" ht="67.5">
      <c r="A8" s="59" t="s">
        <v>8</v>
      </c>
      <c r="B8" s="57" t="s">
        <v>118</v>
      </c>
      <c r="C8" s="60" t="s">
        <v>119</v>
      </c>
      <c r="D8" s="60" t="s">
        <v>120</v>
      </c>
      <c r="E8" s="62"/>
      <c r="F8" s="62">
        <f>(4*2*2+10*1.5*1)/1000</f>
        <v>0.031</v>
      </c>
      <c r="G8" s="61"/>
      <c r="H8" s="61"/>
    </row>
    <row r="9" spans="1:8" s="14" customFormat="1" ht="13.5">
      <c r="A9" s="115"/>
      <c r="B9" s="122"/>
      <c r="C9" s="116" t="s">
        <v>49</v>
      </c>
      <c r="D9" s="116" t="s">
        <v>10</v>
      </c>
      <c r="E9" s="110">
        <v>16.5</v>
      </c>
      <c r="F9" s="110">
        <f>F8*E9</f>
        <v>0.5115</v>
      </c>
      <c r="G9" s="117"/>
      <c r="H9" s="118"/>
    </row>
    <row r="10" spans="1:8" s="15" customFormat="1" ht="13.5">
      <c r="A10" s="115"/>
      <c r="B10" s="122"/>
      <c r="C10" s="116" t="s">
        <v>314</v>
      </c>
      <c r="D10" s="116" t="s">
        <v>28</v>
      </c>
      <c r="E10" s="110">
        <v>37</v>
      </c>
      <c r="F10" s="110">
        <f>F8*E10</f>
        <v>1.147</v>
      </c>
      <c r="G10" s="117"/>
      <c r="H10" s="118"/>
    </row>
    <row r="11" spans="1:8" s="15" customFormat="1" ht="38.25">
      <c r="A11" s="63" t="s">
        <v>47</v>
      </c>
      <c r="B11" s="57" t="s">
        <v>124</v>
      </c>
      <c r="C11" s="57" t="s">
        <v>125</v>
      </c>
      <c r="D11" s="57" t="s">
        <v>315</v>
      </c>
      <c r="E11" s="65"/>
      <c r="F11" s="65">
        <f>4*2/1000</f>
        <v>0.008</v>
      </c>
      <c r="G11" s="58"/>
      <c r="H11" s="61"/>
    </row>
    <row r="12" spans="1:8" s="14" customFormat="1" ht="13.5">
      <c r="A12" s="123"/>
      <c r="B12" s="115"/>
      <c r="C12" s="115" t="s">
        <v>126</v>
      </c>
      <c r="D12" s="115" t="s">
        <v>10</v>
      </c>
      <c r="E12" s="124">
        <f>216</f>
        <v>216</v>
      </c>
      <c r="F12" s="124">
        <f>F11*E12</f>
        <v>1.728</v>
      </c>
      <c r="G12" s="118"/>
      <c r="H12" s="118"/>
    </row>
    <row r="13" spans="1:8" s="14" customFormat="1" ht="40.5">
      <c r="A13" s="59" t="s">
        <v>11</v>
      </c>
      <c r="B13" s="57" t="s">
        <v>316</v>
      </c>
      <c r="C13" s="60" t="s">
        <v>284</v>
      </c>
      <c r="D13" s="60" t="s">
        <v>128</v>
      </c>
      <c r="E13" s="62"/>
      <c r="F13" s="62">
        <f>(4*2*2+1.7*3*2+4*2+2*2)*0.15/100</f>
        <v>0.057300000000000004</v>
      </c>
      <c r="G13" s="61"/>
      <c r="H13" s="61"/>
    </row>
    <row r="14" spans="1:8" s="15" customFormat="1" ht="13.5">
      <c r="A14" s="114"/>
      <c r="B14" s="115"/>
      <c r="C14" s="116" t="s">
        <v>53</v>
      </c>
      <c r="D14" s="116" t="s">
        <v>10</v>
      </c>
      <c r="E14" s="117">
        <v>410</v>
      </c>
      <c r="F14" s="110">
        <f>E14*F13</f>
        <v>23.493000000000002</v>
      </c>
      <c r="G14" s="117"/>
      <c r="H14" s="118"/>
    </row>
    <row r="15" spans="1:8" s="14" customFormat="1" ht="13.5">
      <c r="A15" s="114"/>
      <c r="B15" s="115"/>
      <c r="C15" s="116" t="s">
        <v>55</v>
      </c>
      <c r="D15" s="116" t="s">
        <v>129</v>
      </c>
      <c r="E15" s="117">
        <v>112</v>
      </c>
      <c r="F15" s="110">
        <f>F13*E15</f>
        <v>6.4176</v>
      </c>
      <c r="G15" s="117"/>
      <c r="H15" s="118"/>
    </row>
    <row r="16" spans="1:8" s="14" customFormat="1" ht="13.5">
      <c r="A16" s="114"/>
      <c r="B16" s="115"/>
      <c r="C16" s="116" t="s">
        <v>317</v>
      </c>
      <c r="D16" s="116" t="s">
        <v>318</v>
      </c>
      <c r="E16" s="110" t="s">
        <v>291</v>
      </c>
      <c r="F16" s="110">
        <v>2</v>
      </c>
      <c r="G16" s="117"/>
      <c r="H16" s="118"/>
    </row>
    <row r="17" spans="1:8" s="15" customFormat="1" ht="13.5">
      <c r="A17" s="114"/>
      <c r="B17" s="115"/>
      <c r="C17" s="116" t="s">
        <v>130</v>
      </c>
      <c r="D17" s="116" t="s">
        <v>12</v>
      </c>
      <c r="E17" s="110">
        <v>101.5</v>
      </c>
      <c r="F17" s="110">
        <f>E17*F13</f>
        <v>5.81595</v>
      </c>
      <c r="G17" s="117"/>
      <c r="H17" s="118"/>
    </row>
    <row r="18" spans="1:8" s="15" customFormat="1" ht="13.5">
      <c r="A18" s="114"/>
      <c r="B18" s="115"/>
      <c r="C18" s="116" t="s">
        <v>319</v>
      </c>
      <c r="D18" s="116" t="s">
        <v>18</v>
      </c>
      <c r="E18" s="110">
        <v>88.1</v>
      </c>
      <c r="F18" s="110">
        <f>F13*E18</f>
        <v>5.04813</v>
      </c>
      <c r="G18" s="117"/>
      <c r="H18" s="118"/>
    </row>
    <row r="19" spans="1:8" s="15" customFormat="1" ht="13.5">
      <c r="A19" s="114"/>
      <c r="B19" s="115"/>
      <c r="C19" s="116" t="s">
        <v>285</v>
      </c>
      <c r="D19" s="116" t="s">
        <v>116</v>
      </c>
      <c r="E19" s="110" t="s">
        <v>291</v>
      </c>
      <c r="F19" s="110">
        <f>10*1.5*1</f>
        <v>15</v>
      </c>
      <c r="G19" s="117"/>
      <c r="H19" s="118"/>
    </row>
    <row r="20" spans="1:8" s="15" customFormat="1" ht="27">
      <c r="A20" s="114"/>
      <c r="B20" s="115"/>
      <c r="C20" s="116" t="s">
        <v>320</v>
      </c>
      <c r="D20" s="116" t="s">
        <v>12</v>
      </c>
      <c r="E20" s="110">
        <v>1</v>
      </c>
      <c r="F20" s="110">
        <f>F13*E20</f>
        <v>0.057300000000000004</v>
      </c>
      <c r="G20" s="117"/>
      <c r="H20" s="118"/>
    </row>
    <row r="21" spans="1:8" s="14" customFormat="1" ht="13.5">
      <c r="A21" s="114"/>
      <c r="B21" s="115"/>
      <c r="C21" s="116" t="s">
        <v>288</v>
      </c>
      <c r="D21" s="116" t="s">
        <v>198</v>
      </c>
      <c r="E21" s="110" t="s">
        <v>291</v>
      </c>
      <c r="F21" s="110">
        <v>4</v>
      </c>
      <c r="G21" s="117"/>
      <c r="H21" s="118"/>
    </row>
    <row r="22" spans="1:8" s="14" customFormat="1" ht="13.5">
      <c r="A22" s="114"/>
      <c r="B22" s="115"/>
      <c r="C22" s="116" t="s">
        <v>289</v>
      </c>
      <c r="D22" s="116" t="s">
        <v>198</v>
      </c>
      <c r="E22" s="110" t="s">
        <v>291</v>
      </c>
      <c r="F22" s="110">
        <v>10</v>
      </c>
      <c r="G22" s="117"/>
      <c r="H22" s="118"/>
    </row>
    <row r="23" spans="1:8" s="14" customFormat="1" ht="13.5">
      <c r="A23" s="114"/>
      <c r="B23" s="115"/>
      <c r="C23" s="116" t="s">
        <v>199</v>
      </c>
      <c r="D23" s="116" t="s">
        <v>198</v>
      </c>
      <c r="E23" s="110" t="s">
        <v>291</v>
      </c>
      <c r="F23" s="110">
        <f>434.4+220</f>
        <v>654.4</v>
      </c>
      <c r="G23" s="117"/>
      <c r="H23" s="118"/>
    </row>
    <row r="24" spans="1:8" s="14" customFormat="1" ht="13.5">
      <c r="A24" s="114"/>
      <c r="B24" s="115"/>
      <c r="C24" s="116" t="s">
        <v>19</v>
      </c>
      <c r="D24" s="116" t="s">
        <v>129</v>
      </c>
      <c r="E24" s="117">
        <v>26</v>
      </c>
      <c r="F24" s="110">
        <f>F13*E24</f>
        <v>1.4898</v>
      </c>
      <c r="G24" s="117"/>
      <c r="H24" s="118"/>
    </row>
    <row r="25" spans="1:8" s="14" customFormat="1" ht="38.25">
      <c r="A25" s="59" t="s">
        <v>13</v>
      </c>
      <c r="B25" s="57" t="s">
        <v>321</v>
      </c>
      <c r="C25" s="60" t="s">
        <v>322</v>
      </c>
      <c r="D25" s="60" t="s">
        <v>128</v>
      </c>
      <c r="E25" s="62"/>
      <c r="F25" s="62">
        <f>F8*10</f>
        <v>0.31</v>
      </c>
      <c r="G25" s="61"/>
      <c r="H25" s="61"/>
    </row>
    <row r="26" spans="1:8" s="14" customFormat="1" ht="13.5">
      <c r="A26" s="114"/>
      <c r="B26" s="122"/>
      <c r="C26" s="116" t="s">
        <v>49</v>
      </c>
      <c r="D26" s="116" t="s">
        <v>10</v>
      </c>
      <c r="E26" s="110">
        <v>16.5</v>
      </c>
      <c r="F26" s="110">
        <f>F25*E26</f>
        <v>5.115</v>
      </c>
      <c r="G26" s="117"/>
      <c r="H26" s="118"/>
    </row>
    <row r="27" spans="1:8" s="14" customFormat="1" ht="13.5">
      <c r="A27" s="114"/>
      <c r="B27" s="122"/>
      <c r="C27" s="116" t="s">
        <v>314</v>
      </c>
      <c r="D27" s="116" t="s">
        <v>28</v>
      </c>
      <c r="E27" s="110">
        <v>37</v>
      </c>
      <c r="F27" s="110">
        <f>F25*E27</f>
        <v>11.47</v>
      </c>
      <c r="G27" s="117"/>
      <c r="H27" s="118"/>
    </row>
    <row r="28" spans="1:8" s="14" customFormat="1" ht="51">
      <c r="A28" s="59" t="s">
        <v>109</v>
      </c>
      <c r="B28" s="57" t="s">
        <v>323</v>
      </c>
      <c r="C28" s="60" t="s">
        <v>324</v>
      </c>
      <c r="D28" s="60" t="s">
        <v>128</v>
      </c>
      <c r="E28" s="62"/>
      <c r="F28" s="62">
        <v>0.31</v>
      </c>
      <c r="G28" s="61"/>
      <c r="H28" s="61"/>
    </row>
    <row r="29" spans="1:8" s="14" customFormat="1" ht="13.5">
      <c r="A29" s="114"/>
      <c r="B29" s="122"/>
      <c r="C29" s="116" t="s">
        <v>49</v>
      </c>
      <c r="D29" s="116" t="s">
        <v>10</v>
      </c>
      <c r="E29" s="110">
        <v>13.4</v>
      </c>
      <c r="F29" s="110">
        <f>E29*F28</f>
        <v>4.154</v>
      </c>
      <c r="G29" s="117"/>
      <c r="H29" s="118"/>
    </row>
    <row r="30" spans="1:8" s="14" customFormat="1" ht="27">
      <c r="A30" s="114"/>
      <c r="B30" s="122"/>
      <c r="C30" s="116" t="s">
        <v>325</v>
      </c>
      <c r="D30" s="116" t="s">
        <v>28</v>
      </c>
      <c r="E30" s="110">
        <v>13</v>
      </c>
      <c r="F30" s="110">
        <f>F28*E30</f>
        <v>4.03</v>
      </c>
      <c r="G30" s="117"/>
      <c r="H30" s="118"/>
    </row>
    <row r="31" spans="1:8" ht="15.75">
      <c r="A31" s="46"/>
      <c r="B31" s="48"/>
      <c r="C31" s="7" t="s">
        <v>29</v>
      </c>
      <c r="D31" s="7" t="s">
        <v>27</v>
      </c>
      <c r="E31" s="10"/>
      <c r="F31" s="10"/>
      <c r="G31" s="10"/>
      <c r="H31" s="10"/>
    </row>
    <row r="32" spans="1:8" ht="15.75">
      <c r="A32" s="53"/>
      <c r="B32" s="52"/>
      <c r="C32" s="9" t="s">
        <v>328</v>
      </c>
      <c r="D32" s="9" t="s">
        <v>27</v>
      </c>
      <c r="E32" s="10"/>
      <c r="F32" s="10"/>
      <c r="G32" s="10"/>
      <c r="H32" s="10"/>
    </row>
    <row r="33" spans="1:8" ht="15.75">
      <c r="A33" s="53"/>
      <c r="B33" s="52"/>
      <c r="C33" s="9" t="s">
        <v>29</v>
      </c>
      <c r="D33" s="9" t="s">
        <v>27</v>
      </c>
      <c r="E33" s="10"/>
      <c r="F33" s="10"/>
      <c r="G33" s="10"/>
      <c r="H33" s="10"/>
    </row>
    <row r="34" spans="1:8" ht="15.75">
      <c r="A34" s="53"/>
      <c r="B34" s="52"/>
      <c r="C34" s="9" t="s">
        <v>329</v>
      </c>
      <c r="D34" s="9" t="s">
        <v>27</v>
      </c>
      <c r="E34" s="10"/>
      <c r="F34" s="10"/>
      <c r="G34" s="10"/>
      <c r="H34" s="10"/>
    </row>
    <row r="35" spans="1:8" ht="15.75">
      <c r="A35" s="53"/>
      <c r="B35" s="52"/>
      <c r="C35" s="7" t="s">
        <v>30</v>
      </c>
      <c r="D35" s="7" t="s">
        <v>27</v>
      </c>
      <c r="E35" s="10"/>
      <c r="F35" s="10"/>
      <c r="G35" s="10"/>
      <c r="H35" s="8"/>
    </row>
    <row r="36" spans="1:8" ht="3.75" customHeight="1">
      <c r="A36" s="45"/>
      <c r="C36" s="18"/>
      <c r="D36" s="12"/>
      <c r="E36" s="12"/>
      <c r="F36" s="12"/>
      <c r="G36" s="70" t="s">
        <v>31</v>
      </c>
      <c r="H36" s="19"/>
    </row>
    <row r="37" spans="1:8" ht="21">
      <c r="A37" s="126"/>
      <c r="B37" s="126"/>
      <c r="C37" s="126"/>
      <c r="D37" s="126"/>
      <c r="E37" s="126"/>
      <c r="F37" s="126"/>
      <c r="G37" s="126"/>
      <c r="H37" s="126"/>
    </row>
    <row r="38" spans="1:7" ht="15.75">
      <c r="A38" s="68"/>
      <c r="B38" s="68"/>
      <c r="C38" s="68"/>
      <c r="D38" s="68"/>
      <c r="E38" s="68"/>
      <c r="F38" s="68"/>
      <c r="G38" s="71"/>
    </row>
    <row r="39" spans="1:7" ht="15.75">
      <c r="A39" s="68"/>
      <c r="B39" s="68"/>
      <c r="C39" s="68"/>
      <c r="D39" s="68"/>
      <c r="E39" s="68"/>
      <c r="F39" s="68"/>
      <c r="G39" s="71"/>
    </row>
  </sheetData>
  <sheetProtection/>
  <mergeCells count="10">
    <mergeCell ref="A1:H1"/>
    <mergeCell ref="A2:H2"/>
    <mergeCell ref="A3:H3"/>
    <mergeCell ref="A37:H37"/>
    <mergeCell ref="A4:A5"/>
    <mergeCell ref="B4:B5"/>
    <mergeCell ref="C4:C5"/>
    <mergeCell ref="D4:D5"/>
    <mergeCell ref="E4:F4"/>
    <mergeCell ref="G4:H4"/>
  </mergeCells>
  <printOptions/>
  <pageMargins left="0.3" right="0.22" top="0.24" bottom="0.24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2018-06-21T12:49:59Z</cp:lastPrinted>
  <dcterms:created xsi:type="dcterms:W3CDTF">1996-10-14T23:33:28Z</dcterms:created>
  <dcterms:modified xsi:type="dcterms:W3CDTF">2019-06-19T05:41:46Z</dcterms:modified>
  <cp:category/>
  <cp:version/>
  <cp:contentType/>
  <cp:contentStatus/>
</cp:coreProperties>
</file>