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8" activeTab="0"/>
  </bookViews>
  <sheets>
    <sheet name="1-1" sheetId="1" r:id="rId1"/>
    <sheet name="1-2" sheetId="2" r:id="rId2"/>
    <sheet name="1-3" sheetId="3" r:id="rId3"/>
    <sheet name="1-4" sheetId="4" r:id="rId4"/>
  </sheets>
  <definedNames/>
  <calcPr fullCalcOnLoad="1"/>
</workbook>
</file>

<file path=xl/sharedStrings.xml><?xml version="1.0" encoding="utf-8"?>
<sst xmlns="http://schemas.openxmlformats.org/spreadsheetml/2006/main" count="276" uniqueCount="162">
  <si>
    <t>samSeneblo samuSaoebi</t>
  </si>
  <si>
    <t>#</t>
  </si>
  <si>
    <t>safuZveli</t>
  </si>
  <si>
    <t>samuSaoTa dasaxeleba</t>
  </si>
  <si>
    <t>ganz. erT.</t>
  </si>
  <si>
    <t>raodenoba</t>
  </si>
  <si>
    <t>ganz. erTeulze</t>
  </si>
  <si>
    <t>saproeqto monacemze</t>
  </si>
  <si>
    <t>1</t>
  </si>
  <si>
    <t>100 kvm</t>
  </si>
  <si>
    <t>3</t>
  </si>
  <si>
    <t>kubm</t>
  </si>
  <si>
    <t>4</t>
  </si>
  <si>
    <t>7</t>
  </si>
  <si>
    <t>8</t>
  </si>
  <si>
    <t>kvm</t>
  </si>
  <si>
    <t>10</t>
  </si>
  <si>
    <t>100 g/m</t>
  </si>
  <si>
    <t>cali</t>
  </si>
  <si>
    <t>sabazro saxelSekrulebo</t>
  </si>
  <si>
    <t>s.n. da w. IV-2-82 t-2 cx.12-6-1 misadagebiT</t>
  </si>
  <si>
    <t>2</t>
  </si>
  <si>
    <t>eleqtrosamontaJo samuSaoebi</t>
  </si>
  <si>
    <t>I samSeneblo samuSaoebi</t>
  </si>
  <si>
    <t>s.n. da w.  IV-2-82 t-2 cx.10-11</t>
  </si>
  <si>
    <t>s.n. da w.  IV-2-82 t-2 cx.10-37-1</t>
  </si>
  <si>
    <t>xis sanivnive sistemis cecxldacva</t>
  </si>
  <si>
    <t>s.n. da w.  IV-2-82 t-2 cx.10-37-3</t>
  </si>
  <si>
    <t>molartyvis cecxldacva</t>
  </si>
  <si>
    <t>s.n. da w.   IV-2-82 t-2 10-38-3</t>
  </si>
  <si>
    <t>saxuravis xis elementebis antiseptireba</t>
  </si>
  <si>
    <t>gare kedlebis maRalxarisxovani SeRebva wyalmedegi saRebaviT</t>
  </si>
  <si>
    <t>ტონა</t>
  </si>
  <si>
    <t>ს.ნ და წ. 2-82 ტ-2 ცხ.8-22-2</t>
  </si>
  <si>
    <t>100 კვმ</t>
  </si>
  <si>
    <t>კვ.მ</t>
  </si>
  <si>
    <t>საბაზრო ხელშეკრულება</t>
  </si>
  <si>
    <t>საშენებლო ნაგვის გატანა 5 კმ მანძილზე</t>
  </si>
  <si>
    <t>proeqtiT</t>
  </si>
  <si>
    <t>lokalur-resursuli xarjTaRricxva #1</t>
  </si>
  <si>
    <t>s.n. da w.  IV-2-82 t-2 cx.15-52-1</t>
  </si>
  <si>
    <t>s.n. da w.  IV-2-82 t-2 cx.12-8-4</t>
  </si>
  <si>
    <t>Sekiduli tipis wyalsadinari Rarebis mowyoba</t>
  </si>
  <si>
    <t>s.n. da w.  IV-2-82 t-3 cx.16-17-1</t>
  </si>
  <si>
    <t>wyalmimRebi Zabris dayeneba</t>
  </si>
  <si>
    <t>s.n. da w.  IV-2-82 t-3 cx.16-6-2 misadagebiT</t>
  </si>
  <si>
    <t>wyalsawreti milebis dayeneba diametriT 100 mm</t>
  </si>
  <si>
    <t>5</t>
  </si>
  <si>
    <t>6</t>
  </si>
  <si>
    <t>lokalur-resursuli xarjTaRricxva #2</t>
  </si>
  <si>
    <t>lokalur-resursuli xarjTaRricxva #3</t>
  </si>
  <si>
    <t>9</t>
  </si>
  <si>
    <t>11</t>
  </si>
  <si>
    <t>sn da w IV-2-82 t-1 1-11-15</t>
  </si>
  <si>
    <t>III kategoriis gruntis damuSaveba qvabulSi eqskavatoriT, CamCis tevadobiT 0,5 kub.m gverdze dayriT</t>
  </si>
  <si>
    <t>1000 kubm</t>
  </si>
  <si>
    <t>sn da w IV-2-82 t-1 1-64-3</t>
  </si>
  <si>
    <t>qvabulis Ziris moSandakeba xeliT</t>
  </si>
  <si>
    <t>s.n. da w.  IV-2-82 t-2 cx.6-1-20</t>
  </si>
  <si>
    <t>100 kubm</t>
  </si>
  <si>
    <t>sndaw IV-2-82 t-1 1-22-15 1-118-11</t>
  </si>
  <si>
    <t>s.n. da w.  IV-2-82 t-2 cx.6-15-9</t>
  </si>
  <si>
    <t>s.n. da w.   IV-2-82 t-2 cx.8-15-1</t>
  </si>
  <si>
    <t xml:space="preserve">s.n. da w.  IV-2-82 t-2 cx.15-55-9(10) </t>
  </si>
  <si>
    <t>s.n. da w.  IV-2-82 t-2 cx.11-20-3</t>
  </si>
  <si>
    <t>saxuravis xis  sanivnive sistemis mowyoba შეფიცვრით</t>
  </si>
  <si>
    <t xml:space="preserve"> saxuravis burulis mowyoba პროფნასტილის furclebiT sisqiT 0.5 mm  molartyviT</t>
  </si>
  <si>
    <t>s.n. da w. IV-2-82 t-2 cx.12-8-5 misadagebiT</t>
  </si>
  <si>
    <t>fanjrebze Tunuqis sacremleebis mowyoba</t>
  </si>
  <si>
    <t>s.n. da w.  IV-2-82 t-2 cx.11-8-1(2)</t>
  </si>
  <si>
    <t>s.n. da w.   IV-2-82 t-2   cx.15-15-3</t>
  </si>
  <si>
    <t xml:space="preserve">sn da w IV-2-82 t-5 cx.34-59-8;  cx 34-61-11              </t>
  </si>
  <si>
    <t>Siga zedapirebis maRalxarisxovani SebaTqaSeba</t>
  </si>
  <si>
    <t>gare kedlebis maRalxarisxovani SebaTqaSeba და დაშხეფვა დეკორატიული ცემენტით</t>
  </si>
  <si>
    <t>s.n. da w.  IV-2-82 t-2 cx.15-168-7 cx.15-161-5</t>
  </si>
  <si>
    <t>გარე ინვენტარული ხარაჩოს დაყენება და დაშლა სიმაღლით 3,5 მეტრამდე</t>
  </si>
  <si>
    <t xml:space="preserve"> monoliTuri rk.betonis zRudarebis mowyoba </t>
  </si>
  <si>
    <r>
      <t xml:space="preserve">monoliTuri საძირკვლის მოწყობა კლასით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 xml:space="preserve"> 25</t>
    </r>
  </si>
  <si>
    <t xml:space="preserve"> eqskavatoriT gruntis ukuCayra da vibrosatkepniT datkepna  qvabulis ferdoebSi zedmeti gruntis teritoriaze mosworebiT. </t>
  </si>
  <si>
    <t>kedlebis, sisqiT 20 sm, wyoba wvrili sakedle blokebiT</t>
  </si>
  <si>
    <t>minapaketiT Seminuli izoaluminis fanjara</t>
  </si>
  <si>
    <t>izoaluminis karis Casma</t>
  </si>
  <si>
    <t>kedlebze kafelis filebis akvra</t>
  </si>
  <si>
    <t xml:space="preserve"> wyalmomarageba da kanalizacia</t>
  </si>
  <si>
    <t>wyalmomaragebis milebis gayvana diametriT - 25 mm-de</t>
  </si>
  <si>
    <t>gr.m</t>
  </si>
  <si>
    <r>
      <t xml:space="preserve">mili plastmasis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</si>
  <si>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r>
      <t xml:space="preserve">mili plastmasis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</si>
  <si>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t>milsadenebze Camketi armaturis dayeneba</t>
  </si>
  <si>
    <t>onkanis da Semrevis dayeneba</t>
  </si>
  <si>
    <t>Semrevi xelsabanis</t>
  </si>
  <si>
    <t>unitazis onkani</t>
  </si>
  <si>
    <t>milsadenebis hidravlikuri gamocda</t>
  </si>
  <si>
    <t>plastmasis sakanalizacio milis gayvana _ diametriT 50 mm</t>
  </si>
  <si>
    <r>
      <t xml:space="preserve">sakanalizacio plastmasis mili  </t>
    </r>
    <r>
      <rPr>
        <sz val="10"/>
        <rFont val="Calibri"/>
        <family val="2"/>
      </rPr>
      <t xml:space="preserve">ф50 </t>
    </r>
    <r>
      <rPr>
        <sz val="10"/>
        <rFont val="AcadNusx"/>
        <family val="0"/>
      </rPr>
      <t>mm</t>
    </r>
  </si>
  <si>
    <t>igive _ diametriT 100 mm</t>
  </si>
  <si>
    <r>
      <t xml:space="preserve">sakanalizacio plastmasis mili </t>
    </r>
    <r>
      <rPr>
        <sz val="10"/>
        <rFont val="Calibri"/>
        <family val="2"/>
      </rPr>
      <t xml:space="preserve">ф100 </t>
    </r>
    <r>
      <rPr>
        <sz val="10"/>
        <rFont val="AcadNusx"/>
        <family val="0"/>
      </rPr>
      <t>mm</t>
    </r>
  </si>
  <si>
    <t>xelsabanis dayeneba</t>
  </si>
  <si>
    <t>komp.</t>
  </si>
  <si>
    <t xml:space="preserve">xelsabani  </t>
  </si>
  <si>
    <t>unitazi  avziT</t>
  </si>
  <si>
    <r>
      <t xml:space="preserve">trapi </t>
    </r>
    <r>
      <rPr>
        <sz val="10"/>
        <rFont val="Calibri"/>
        <family val="2"/>
      </rPr>
      <t>ф</t>
    </r>
    <r>
      <rPr>
        <sz val="10"/>
        <rFont val="AcadNusx"/>
        <family val="0"/>
      </rPr>
      <t>50 mm</t>
    </r>
  </si>
  <si>
    <t>gruntis gaTxra arxSi xeliT</t>
  </si>
  <si>
    <t>gruntis ukuCayra xeliT da zedmeti gruntis adgilze gasworeba</t>
  </si>
  <si>
    <t>s.n. da w.        IV-2-82 t-8 cx.46-17-2</t>
  </si>
  <si>
    <t>eleqtro farebisTvis kedlebSi niSebis mowyoba</t>
  </si>
  <si>
    <t>s.n. da w.        IV-2-82 t-8 cx.46-20-1</t>
  </si>
  <si>
    <t>eleqtro sadenebisTvis kedlebSi arxebis mowyoba</t>
  </si>
  <si>
    <t>s.n. da w.        IV-2-82 t-8 cx.46-18-3</t>
  </si>
  <si>
    <t>eleqtro sadenebisTvis kedlebSi naxvretebis mowyoba</t>
  </si>
  <si>
    <t>s.n. da w.        IV-2-82 t-3 cx.21-27-1</t>
  </si>
  <si>
    <t xml:space="preserve"> Semyvan-gamanawilebeli faris dayeneba da momzadeba CarTvisaTvis</t>
  </si>
  <si>
    <t>avtomaturi amomrTveli 16 a</t>
  </si>
  <si>
    <t>s.n. da w.        IV-2-82 t-3 cx.21-18-1</t>
  </si>
  <si>
    <t>eleqtro sadenebis gayvana daxuruli el.gayvanilobisTvis</t>
  </si>
  <si>
    <r>
      <t>samZarRva spilenZis sadeni 3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</si>
  <si>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s.n. da w.        IV-2-82 t-3 cx.21-23-2</t>
  </si>
  <si>
    <t>Cafluli tipis CamrTvelis dayeneba</t>
  </si>
  <si>
    <t>s.n. da w.        IV-2-82 t-3 cx.21-23-7</t>
  </si>
  <si>
    <t>Cafluli tipis Stefseluri rozetis dayeneba</t>
  </si>
  <si>
    <t>s.n. da w.        IV-2-82 t-3 cx.21-25-1</t>
  </si>
  <si>
    <t>s.n. da w.        IV-6-82 T-6. cx.8-471-1</t>
  </si>
  <si>
    <t>damiwebis eleqtrodebis mowyoba</t>
  </si>
  <si>
    <r>
      <t>kuTxovana 50</t>
    </r>
    <r>
      <rPr>
        <sz val="10"/>
        <rFont val="Calibri"/>
        <family val="2"/>
      </rPr>
      <t>×50×5</t>
    </r>
  </si>
  <si>
    <t>s.n. da w.        IV-6-82 T-6. cx.8-472-2</t>
  </si>
  <si>
    <t>damiwebis konturis mowyoba</t>
  </si>
  <si>
    <r>
      <t xml:space="preserve">zolovana </t>
    </r>
    <r>
      <rPr>
        <sz val="10"/>
        <rFont val="Calibri"/>
        <family val="2"/>
      </rPr>
      <t>40×4</t>
    </r>
  </si>
  <si>
    <t>unitazis dayeneba (2 Cveulebrivi, erTi S.S.m pirebisTvis)</t>
  </si>
  <si>
    <t>unitazi avziT da damxmare moajirebiT (S.S.m. pirebisTvis)</t>
  </si>
  <si>
    <t>trapis dayeneba</t>
  </si>
  <si>
    <t>gamwmendi nagebobis mowyoba</t>
  </si>
  <si>
    <r>
      <t xml:space="preserve">monoliTuri rk/betonis gamwmendi nagebobis მოწყობა კლასით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 xml:space="preserve"> 25</t>
    </r>
  </si>
  <si>
    <t>sabazro saxleSekrulebo</t>
  </si>
  <si>
    <t>sanaTuris dayeneba eko naTuriT</t>
  </si>
  <si>
    <t xml:space="preserve"> 6-1-16</t>
  </si>
  <si>
    <t>SenobaSi betonis filis mowyoba</t>
  </si>
  <si>
    <t>სველი წერტილის Werze plastikatis profilebis akvra xis karkasze</t>
  </si>
  <si>
    <t xml:space="preserve">წველ წერტილში meTlaxis iatakis mowyoba </t>
  </si>
  <si>
    <t>სველ წერტილში iatakebze cementis mWimis mowyoba sisqiT 3 mm</t>
  </si>
  <si>
    <t>ფოიეში არსებული იატაკის დემონტაჟი</t>
  </si>
  <si>
    <r>
      <t>samZarRva spilenZis sadeni 1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</si>
  <si>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eleqtro wylis gamacxelebeli 100 litri moculobis (evropuli warmoebis) 2.0kvt</t>
  </si>
  <si>
    <t>1000 kvm</t>
  </si>
  <si>
    <t>s.n. da w.  IV-2-82 t-2 cx.6-1-7</t>
  </si>
  <si>
    <t xml:space="preserve">sndaw IV-2-82 
t-1 1-22-15                                               </t>
  </si>
  <si>
    <t xml:space="preserve">gruntis ukuCayra qvabulis ferdoebSi </t>
  </si>
  <si>
    <t>sndaw IV-2-82 
t-1  1-118-11</t>
  </si>
  <si>
    <t xml:space="preserve">gruntis datkepna pnevmaturi satkepnebiT </t>
  </si>
  <si>
    <t>შესასრულებელი სამუშაოების მოცულობები #1</t>
  </si>
  <si>
    <t>s.n. da w.   
IV-2-82 t-3 cx.16-7-3</t>
  </si>
  <si>
    <t>s.n. da w.
IV-2-82 t-3 cx.16-12-1</t>
  </si>
  <si>
    <t>s.n. da w.
 IV-2-82 t-3 cx.17-3-3</t>
  </si>
  <si>
    <t>s.n. da w.
 IV-2-82 t-3 cx.16-22</t>
  </si>
  <si>
    <t>s.n. da w.
IV-2-82 t-3 cx.16-6-1</t>
  </si>
  <si>
    <t>s.n. da w.
IV-2-82 t-3 cx.16-6-2</t>
  </si>
  <si>
    <t>s.n. da w.
IV-2-82 t-3 cx.17-1-4</t>
  </si>
  <si>
    <t>s.n. da w.
IV-2-82 t-3 cx.17-4-4</t>
  </si>
  <si>
    <t>s.n. da w.
IV-2-82 t-3 cx.17-1-9</t>
  </si>
  <si>
    <t>s.n. da w. 
 IV-2-82 t-1 cx.1-80-3</t>
  </si>
  <si>
    <t>s.n. da w.        
IV-2-82 t-1 cx.1-81-3</t>
  </si>
  <si>
    <t>m.d.f.-is karis Casma</t>
  </si>
  <si>
    <t>ლანჩხუთის მუნიციპალიტეტის სოფ ხიდმაღალაში სკოლის შენობაზე სველი წერტილის მიშენება</t>
  </si>
</sst>
</file>

<file path=xl/styles.xml><?xml version="1.0" encoding="utf-8"?>
<styleSheet xmlns="http://schemas.openxmlformats.org/spreadsheetml/2006/main">
  <numFmts count="45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#,##0_);\-#,##0"/>
    <numFmt numFmtId="195" formatCode="#,##0.000_);\-#,##0.000"/>
    <numFmt numFmtId="196" formatCode="#,##0.0_);\-#,##0.0"/>
    <numFmt numFmtId="197" formatCode="#,##0.00_);[Red]#,##0.00"/>
    <numFmt numFmtId="198" formatCode="#,##0.00_);\-#,##0.00"/>
    <numFmt numFmtId="199" formatCode="_-* #,##0_р_._-;\-* #,##0_р_._-;_-* &quot;-&quot;??_р_._-;_-@_-"/>
    <numFmt numFmtId="200" formatCode="0.000000000"/>
  </numFmts>
  <fonts count="42">
    <font>
      <sz val="10"/>
      <name val="Arial"/>
      <family val="0"/>
    </font>
    <font>
      <sz val="11"/>
      <name val="AcadNusx"/>
      <family val="0"/>
    </font>
    <font>
      <b/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sz val="10"/>
      <name val="Academiuri Nuskhuri"/>
      <family val="0"/>
    </font>
    <font>
      <b/>
      <sz val="10"/>
      <name val="Academiuri Nuskhuri"/>
      <family val="0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" borderId="1" applyNumberFormat="0" applyAlignment="0" applyProtection="0"/>
    <xf numFmtId="0" fontId="3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22" borderId="1" applyNumberFormat="0" applyAlignment="0" applyProtection="0"/>
    <xf numFmtId="0" fontId="37" fillId="0" borderId="6" applyNumberFormat="0" applyFill="0" applyAlignment="0" applyProtection="0"/>
    <xf numFmtId="0" fontId="38" fillId="23" borderId="0" applyNumberFormat="0" applyBorder="0" applyAlignment="0" applyProtection="0"/>
    <xf numFmtId="0" fontId="0" fillId="24" borderId="7" applyNumberFormat="0" applyFont="0" applyAlignment="0" applyProtection="0"/>
    <xf numFmtId="0" fontId="39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8" fillId="0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9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0" fontId="3" fillId="25" borderId="0" xfId="0" applyFont="1" applyFill="1" applyAlignment="1">
      <alignment horizontal="center" vertical="center" wrapText="1"/>
    </xf>
    <xf numFmtId="0" fontId="5" fillId="25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  <cellStyle name="Обычный_S.S.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37"/>
  <sheetViews>
    <sheetView tabSelected="1" zoomScalePageLayoutView="0" workbookViewId="0" topLeftCell="A22">
      <selection activeCell="B41" sqref="B41"/>
    </sheetView>
  </sheetViews>
  <sheetFormatPr defaultColWidth="9.140625" defaultRowHeight="12.75"/>
  <cols>
    <col min="1" max="1" width="4.00390625" style="59" customWidth="1"/>
    <col min="2" max="2" width="21.7109375" style="28" customWidth="1"/>
    <col min="3" max="3" width="41.7109375" style="9" customWidth="1"/>
    <col min="4" max="4" width="9.140625" style="9" customWidth="1"/>
    <col min="5" max="5" width="8.7109375" style="9" customWidth="1"/>
    <col min="6" max="6" width="9.8515625" style="9" customWidth="1"/>
    <col min="7" max="16384" width="9.140625" style="9" customWidth="1"/>
  </cols>
  <sheetData>
    <row r="1" spans="1:6" ht="15.75">
      <c r="A1" s="61" t="s">
        <v>148</v>
      </c>
      <c r="B1" s="61"/>
      <c r="C1" s="61"/>
      <c r="D1" s="61"/>
      <c r="E1" s="61"/>
      <c r="F1" s="61"/>
    </row>
    <row r="2" spans="1:6" ht="33.75" customHeight="1">
      <c r="A2" s="62" t="s">
        <v>161</v>
      </c>
      <c r="B2" s="62"/>
      <c r="C2" s="62"/>
      <c r="D2" s="62"/>
      <c r="E2" s="62"/>
      <c r="F2" s="62"/>
    </row>
    <row r="3" spans="1:6" ht="15.75">
      <c r="A3" s="61" t="s">
        <v>0</v>
      </c>
      <c r="B3" s="61"/>
      <c r="C3" s="61"/>
      <c r="D3" s="61"/>
      <c r="E3" s="61"/>
      <c r="F3" s="61"/>
    </row>
    <row r="4" spans="1:6" ht="36" customHeight="1">
      <c r="A4" s="63" t="s">
        <v>1</v>
      </c>
      <c r="B4" s="63" t="s">
        <v>2</v>
      </c>
      <c r="C4" s="65" t="s">
        <v>3</v>
      </c>
      <c r="D4" s="65" t="s">
        <v>4</v>
      </c>
      <c r="E4" s="67" t="s">
        <v>5</v>
      </c>
      <c r="F4" s="68"/>
    </row>
    <row r="5" spans="1:6" ht="73.5" customHeight="1">
      <c r="A5" s="64"/>
      <c r="B5" s="64"/>
      <c r="C5" s="66"/>
      <c r="D5" s="66"/>
      <c r="E5" s="52" t="s">
        <v>6</v>
      </c>
      <c r="F5" s="52" t="s">
        <v>7</v>
      </c>
    </row>
    <row r="6" spans="1:6" s="8" customFormat="1" ht="13.5">
      <c r="A6" s="26" t="s">
        <v>8</v>
      </c>
      <c r="B6" s="26">
        <v>2</v>
      </c>
      <c r="C6" s="5">
        <v>3</v>
      </c>
      <c r="D6" s="5">
        <v>4</v>
      </c>
      <c r="E6" s="5">
        <v>5</v>
      </c>
      <c r="F6" s="5">
        <v>6</v>
      </c>
    </row>
    <row r="7" spans="1:6" s="8" customFormat="1" ht="15.75">
      <c r="A7" s="26"/>
      <c r="B7" s="26"/>
      <c r="C7" s="53" t="s">
        <v>23</v>
      </c>
      <c r="D7" s="5"/>
      <c r="E7" s="5"/>
      <c r="F7" s="5"/>
    </row>
    <row r="8" spans="1:6" s="8" customFormat="1" ht="40.5">
      <c r="A8" s="34" t="s">
        <v>8</v>
      </c>
      <c r="B8" s="30" t="s">
        <v>53</v>
      </c>
      <c r="C8" s="3" t="s">
        <v>54</v>
      </c>
      <c r="D8" s="3" t="s">
        <v>55</v>
      </c>
      <c r="E8" s="54"/>
      <c r="F8" s="54">
        <f>(3.5*6.5*1.2)/1000</f>
        <v>0.0273</v>
      </c>
    </row>
    <row r="9" spans="1:6" s="8" customFormat="1" ht="25.5">
      <c r="A9" s="55" t="s">
        <v>21</v>
      </c>
      <c r="B9" s="30" t="s">
        <v>56</v>
      </c>
      <c r="C9" s="30" t="s">
        <v>57</v>
      </c>
      <c r="D9" s="30" t="s">
        <v>9</v>
      </c>
      <c r="E9" s="56"/>
      <c r="F9" s="56">
        <f>6.5*3.5/100</f>
        <v>0.2275</v>
      </c>
    </row>
    <row r="10" spans="1:6" s="8" customFormat="1" ht="27">
      <c r="A10" s="34" t="s">
        <v>10</v>
      </c>
      <c r="B10" s="30" t="s">
        <v>58</v>
      </c>
      <c r="C10" s="3" t="s">
        <v>77</v>
      </c>
      <c r="D10" s="3" t="s">
        <v>59</v>
      </c>
      <c r="E10" s="54"/>
      <c r="F10" s="54">
        <f>(21.4*0.8*0.4+20.2*0.3*1)/100</f>
        <v>0.12908</v>
      </c>
    </row>
    <row r="11" spans="1:6" s="8" customFormat="1" ht="54">
      <c r="A11" s="34" t="s">
        <v>12</v>
      </c>
      <c r="B11" s="30" t="s">
        <v>60</v>
      </c>
      <c r="C11" s="3" t="s">
        <v>78</v>
      </c>
      <c r="D11" s="3" t="s">
        <v>55</v>
      </c>
      <c r="E11" s="54"/>
      <c r="F11" s="54">
        <f>9.6/1000</f>
        <v>0.0096</v>
      </c>
    </row>
    <row r="12" spans="1:6" ht="27">
      <c r="A12" s="12">
        <v>5</v>
      </c>
      <c r="B12" s="55" t="s">
        <v>62</v>
      </c>
      <c r="C12" s="3" t="s">
        <v>79</v>
      </c>
      <c r="D12" s="3" t="s">
        <v>11</v>
      </c>
      <c r="E12" s="54"/>
      <c r="F12" s="54">
        <f>(5.5+2.8*3+1.65*2+1.3)*3*0.2</f>
        <v>11.100000000000001</v>
      </c>
    </row>
    <row r="13" spans="1:6" ht="27">
      <c r="A13" s="34" t="s">
        <v>48</v>
      </c>
      <c r="B13" s="30" t="s">
        <v>61</v>
      </c>
      <c r="C13" s="3" t="s">
        <v>76</v>
      </c>
      <c r="D13" s="3" t="s">
        <v>59</v>
      </c>
      <c r="E13" s="54"/>
      <c r="F13" s="54">
        <f>(22)*0.2*0.2/100</f>
        <v>0.0088</v>
      </c>
    </row>
    <row r="14" spans="1:6" ht="27">
      <c r="A14" s="12">
        <v>7</v>
      </c>
      <c r="B14" s="55" t="s">
        <v>24</v>
      </c>
      <c r="C14" s="3" t="s">
        <v>65</v>
      </c>
      <c r="D14" s="3" t="s">
        <v>11</v>
      </c>
      <c r="E14" s="54"/>
      <c r="F14" s="54">
        <v>0.98</v>
      </c>
    </row>
    <row r="15" spans="1:6" ht="25.5">
      <c r="A15" s="12">
        <v>8</v>
      </c>
      <c r="B15" s="55" t="s">
        <v>25</v>
      </c>
      <c r="C15" s="3" t="s">
        <v>26</v>
      </c>
      <c r="D15" s="3" t="s">
        <v>11</v>
      </c>
      <c r="E15" s="54"/>
      <c r="F15" s="54">
        <f>F14</f>
        <v>0.98</v>
      </c>
    </row>
    <row r="16" spans="1:6" ht="25.5">
      <c r="A16" s="12">
        <v>9</v>
      </c>
      <c r="B16" s="55" t="s">
        <v>27</v>
      </c>
      <c r="C16" s="3" t="s">
        <v>28</v>
      </c>
      <c r="D16" s="3" t="s">
        <v>9</v>
      </c>
      <c r="E16" s="54"/>
      <c r="F16" s="54">
        <f>F18</f>
        <v>0.19519999999999998</v>
      </c>
    </row>
    <row r="17" spans="1:6" ht="27">
      <c r="A17" s="12">
        <v>10</v>
      </c>
      <c r="B17" s="55" t="s">
        <v>29</v>
      </c>
      <c r="C17" s="3" t="s">
        <v>30</v>
      </c>
      <c r="D17" s="3" t="s">
        <v>9</v>
      </c>
      <c r="E17" s="54"/>
      <c r="F17" s="54">
        <f>F14</f>
        <v>0.98</v>
      </c>
    </row>
    <row r="18" spans="1:6" s="8" customFormat="1" ht="40.5">
      <c r="A18" s="12">
        <v>11</v>
      </c>
      <c r="B18" s="55" t="s">
        <v>20</v>
      </c>
      <c r="C18" s="3" t="s">
        <v>66</v>
      </c>
      <c r="D18" s="3" t="s">
        <v>9</v>
      </c>
      <c r="E18" s="54"/>
      <c r="F18" s="54">
        <f>3.2*6.1/100</f>
        <v>0.19519999999999998</v>
      </c>
    </row>
    <row r="19" spans="1:6" ht="27">
      <c r="A19" s="12">
        <v>12</v>
      </c>
      <c r="B19" s="55" t="s">
        <v>41</v>
      </c>
      <c r="C19" s="3" t="s">
        <v>42</v>
      </c>
      <c r="D19" s="3" t="s">
        <v>17</v>
      </c>
      <c r="E19" s="54"/>
      <c r="F19" s="54">
        <f>(6.1)/100</f>
        <v>0.061</v>
      </c>
    </row>
    <row r="20" spans="1:6" ht="25.5">
      <c r="A20" s="12">
        <v>13</v>
      </c>
      <c r="B20" s="55" t="s">
        <v>43</v>
      </c>
      <c r="C20" s="3" t="s">
        <v>44</v>
      </c>
      <c r="D20" s="3" t="s">
        <v>18</v>
      </c>
      <c r="E20" s="54"/>
      <c r="F20" s="54">
        <v>2</v>
      </c>
    </row>
    <row r="21" spans="1:6" ht="38.25">
      <c r="A21" s="12">
        <v>14</v>
      </c>
      <c r="B21" s="55" t="s">
        <v>45</v>
      </c>
      <c r="C21" s="3" t="s">
        <v>46</v>
      </c>
      <c r="D21" s="3" t="s">
        <v>17</v>
      </c>
      <c r="E21" s="54"/>
      <c r="F21" s="54">
        <f>F20*3.2/100</f>
        <v>0.064</v>
      </c>
    </row>
    <row r="22" spans="1:6" ht="27">
      <c r="A22" s="12">
        <v>15</v>
      </c>
      <c r="B22" s="55" t="s">
        <v>19</v>
      </c>
      <c r="C22" s="3" t="s">
        <v>80</v>
      </c>
      <c r="D22" s="3" t="s">
        <v>15</v>
      </c>
      <c r="E22" s="54"/>
      <c r="F22" s="54">
        <f>0.9*0.5*5</f>
        <v>2.25</v>
      </c>
    </row>
    <row r="23" spans="1:6" ht="25.5">
      <c r="A23" s="12">
        <v>16</v>
      </c>
      <c r="B23" s="55" t="s">
        <v>19</v>
      </c>
      <c r="C23" s="3" t="s">
        <v>81</v>
      </c>
      <c r="D23" s="3" t="s">
        <v>15</v>
      </c>
      <c r="E23" s="54"/>
      <c r="F23" s="54">
        <f>0.9*2.1*1+0.7*2.1*2</f>
        <v>4.83</v>
      </c>
    </row>
    <row r="24" spans="1:6" ht="25.5">
      <c r="A24" s="12">
        <v>16</v>
      </c>
      <c r="B24" s="55" t="s">
        <v>19</v>
      </c>
      <c r="C24" s="3" t="s">
        <v>160</v>
      </c>
      <c r="D24" s="3" t="s">
        <v>15</v>
      </c>
      <c r="E24" s="54"/>
      <c r="F24" s="54">
        <f>0.9*2.1</f>
        <v>1.8900000000000001</v>
      </c>
    </row>
    <row r="25" spans="1:6" ht="38.25">
      <c r="A25" s="12">
        <v>17</v>
      </c>
      <c r="B25" s="55" t="s">
        <v>67</v>
      </c>
      <c r="C25" s="3" t="s">
        <v>68</v>
      </c>
      <c r="D25" s="3" t="s">
        <v>9</v>
      </c>
      <c r="E25" s="54"/>
      <c r="F25" s="54">
        <f>0.9*5*0.5/100</f>
        <v>0.0225</v>
      </c>
    </row>
    <row r="26" spans="1:6" s="8" customFormat="1" ht="27">
      <c r="A26" s="34" t="s">
        <v>52</v>
      </c>
      <c r="B26" s="57" t="s">
        <v>134</v>
      </c>
      <c r="C26" s="3" t="s">
        <v>135</v>
      </c>
      <c r="D26" s="3" t="s">
        <v>59</v>
      </c>
      <c r="E26" s="54"/>
      <c r="F26" s="58">
        <f>1.19/100</f>
        <v>0.011899999999999999</v>
      </c>
    </row>
    <row r="27" spans="1:6" ht="27">
      <c r="A27" s="12">
        <v>18</v>
      </c>
      <c r="B27" s="55" t="s">
        <v>69</v>
      </c>
      <c r="C27" s="3" t="s">
        <v>138</v>
      </c>
      <c r="D27" s="3" t="s">
        <v>9</v>
      </c>
      <c r="E27" s="54"/>
      <c r="F27" s="54">
        <f>(4.7+3.4+1.9+1.9)/100</f>
        <v>0.11900000000000001</v>
      </c>
    </row>
    <row r="28" spans="1:6" ht="27">
      <c r="A28" s="12">
        <v>19</v>
      </c>
      <c r="B28" s="55" t="s">
        <v>64</v>
      </c>
      <c r="C28" s="3" t="s">
        <v>137</v>
      </c>
      <c r="D28" s="3" t="s">
        <v>9</v>
      </c>
      <c r="E28" s="54"/>
      <c r="F28" s="54">
        <f>F27</f>
        <v>0.11900000000000001</v>
      </c>
    </row>
    <row r="29" spans="1:6" ht="27">
      <c r="A29" s="12">
        <v>20</v>
      </c>
      <c r="B29" s="55" t="s">
        <v>63</v>
      </c>
      <c r="C29" s="3" t="s">
        <v>72</v>
      </c>
      <c r="D29" s="3" t="s">
        <v>9</v>
      </c>
      <c r="E29" s="54"/>
      <c r="F29" s="54">
        <f>F30</f>
        <v>0.924</v>
      </c>
    </row>
    <row r="30" spans="1:6" ht="25.5">
      <c r="A30" s="12">
        <v>21</v>
      </c>
      <c r="B30" s="55" t="s">
        <v>70</v>
      </c>
      <c r="C30" s="3" t="s">
        <v>82</v>
      </c>
      <c r="D30" s="3" t="s">
        <v>9</v>
      </c>
      <c r="E30" s="54"/>
      <c r="F30" s="54">
        <f>((2.8*4+1.3*2+3.1*2+5.4*2)*3)/100</f>
        <v>0.924</v>
      </c>
    </row>
    <row r="31" spans="1:6" ht="40.5">
      <c r="A31" s="12">
        <v>22</v>
      </c>
      <c r="B31" s="55" t="s">
        <v>71</v>
      </c>
      <c r="C31" s="3" t="s">
        <v>136</v>
      </c>
      <c r="D31" s="3" t="s">
        <v>9</v>
      </c>
      <c r="E31" s="54"/>
      <c r="F31" s="54">
        <f>F28</f>
        <v>0.11900000000000001</v>
      </c>
    </row>
    <row r="32" spans="1:6" ht="27">
      <c r="A32" s="12">
        <v>23</v>
      </c>
      <c r="B32" s="55" t="s">
        <v>36</v>
      </c>
      <c r="C32" s="3" t="s">
        <v>139</v>
      </c>
      <c r="D32" s="3" t="s">
        <v>35</v>
      </c>
      <c r="E32" s="54"/>
      <c r="F32" s="54">
        <v>46.4</v>
      </c>
    </row>
    <row r="33" spans="1:6" ht="40.5">
      <c r="A33" s="12">
        <v>24</v>
      </c>
      <c r="B33" s="55" t="s">
        <v>40</v>
      </c>
      <c r="C33" s="3" t="s">
        <v>73</v>
      </c>
      <c r="D33" s="3" t="s">
        <v>9</v>
      </c>
      <c r="E33" s="54"/>
      <c r="F33" s="54">
        <f>(10.7)*3.4/100</f>
        <v>0.36379999999999996</v>
      </c>
    </row>
    <row r="34" spans="1:6" ht="38.25">
      <c r="A34" s="12">
        <v>25</v>
      </c>
      <c r="B34" s="55" t="s">
        <v>74</v>
      </c>
      <c r="C34" s="3" t="s">
        <v>31</v>
      </c>
      <c r="D34" s="3" t="s">
        <v>9</v>
      </c>
      <c r="E34" s="54"/>
      <c r="F34" s="54">
        <f>F33</f>
        <v>0.36379999999999996</v>
      </c>
    </row>
    <row r="35" spans="1:6" ht="40.5">
      <c r="A35" s="12">
        <v>26</v>
      </c>
      <c r="B35" s="55" t="s">
        <v>33</v>
      </c>
      <c r="C35" s="3" t="s">
        <v>75</v>
      </c>
      <c r="D35" s="3" t="s">
        <v>34</v>
      </c>
      <c r="E35" s="54"/>
      <c r="F35" s="54">
        <f>F34</f>
        <v>0.36379999999999996</v>
      </c>
    </row>
    <row r="36" spans="1:6" ht="27">
      <c r="A36" s="12">
        <v>27</v>
      </c>
      <c r="B36" s="55" t="s">
        <v>36</v>
      </c>
      <c r="C36" s="3" t="s">
        <v>37</v>
      </c>
      <c r="D36" s="3" t="s">
        <v>32</v>
      </c>
      <c r="E36" s="54"/>
      <c r="F36" s="54">
        <v>20</v>
      </c>
    </row>
    <row r="37" spans="1:6" ht="15.75">
      <c r="A37" s="32"/>
      <c r="B37" s="32"/>
      <c r="C37" s="32"/>
      <c r="D37" s="32"/>
      <c r="E37" s="32"/>
      <c r="F37" s="32"/>
    </row>
  </sheetData>
  <sheetProtection/>
  <mergeCells count="8">
    <mergeCell ref="A1:F1"/>
    <mergeCell ref="A2:F2"/>
    <mergeCell ref="A3:F3"/>
    <mergeCell ref="B4:B5"/>
    <mergeCell ref="C4:C5"/>
    <mergeCell ref="D4:D5"/>
    <mergeCell ref="E4:F4"/>
    <mergeCell ref="A4:A5"/>
  </mergeCells>
  <printOptions horizontalCentered="1"/>
  <pageMargins left="0.31" right="0.1968503937007874" top="0.4330708661417323" bottom="0.3937007874015748" header="0.31496062992125984" footer="0.1968503937007874"/>
  <pageSetup horizontalDpi="600" verticalDpi="600" orientation="portrait" paperSize="9" r:id="rId1"/>
  <headerFooter scaleWithDoc="0"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F27"/>
  <sheetViews>
    <sheetView zoomScalePageLayoutView="0" workbookViewId="0" topLeftCell="A1">
      <selection activeCell="E8" sqref="E8"/>
    </sheetView>
  </sheetViews>
  <sheetFormatPr defaultColWidth="8.8515625" defaultRowHeight="12.75"/>
  <cols>
    <col min="1" max="1" width="4.28125" style="23" customWidth="1"/>
    <col min="2" max="2" width="24.140625" style="19" customWidth="1"/>
    <col min="3" max="3" width="40.28125" style="20" customWidth="1"/>
    <col min="4" max="4" width="6.7109375" style="21" customWidth="1"/>
    <col min="5" max="5" width="7.8515625" style="44" customWidth="1"/>
    <col min="6" max="6" width="8.57421875" style="45" bestFit="1" customWidth="1"/>
    <col min="7" max="16384" width="8.8515625" style="38" customWidth="1"/>
  </cols>
  <sheetData>
    <row r="1" spans="1:6" s="10" customFormat="1" ht="24" customHeight="1">
      <c r="A1" s="73" t="s">
        <v>49</v>
      </c>
      <c r="B1" s="73"/>
      <c r="C1" s="73"/>
      <c r="D1" s="73"/>
      <c r="E1" s="73"/>
      <c r="F1" s="73"/>
    </row>
    <row r="2" spans="1:6" s="10" customFormat="1" ht="43.5" customHeight="1">
      <c r="A2" s="73" t="str">
        <f>'1-1'!A2:F2</f>
        <v>ლანჩხუთის მუნიციპალიტეტის სოფ ხიდმაღალაში სკოლის შენობაზე სველი წერტილის მიშენება</v>
      </c>
      <c r="B2" s="73"/>
      <c r="C2" s="73"/>
      <c r="D2" s="73"/>
      <c r="E2" s="73"/>
      <c r="F2" s="73"/>
    </row>
    <row r="3" spans="1:6" s="10" customFormat="1" ht="21" customHeight="1">
      <c r="A3" s="73" t="s">
        <v>83</v>
      </c>
      <c r="B3" s="73"/>
      <c r="C3" s="73"/>
      <c r="D3" s="73"/>
      <c r="E3" s="73"/>
      <c r="F3" s="73"/>
    </row>
    <row r="4" spans="1:6" s="10" customFormat="1" ht="30.75" customHeight="1">
      <c r="A4" s="74" t="s">
        <v>1</v>
      </c>
      <c r="B4" s="76" t="s">
        <v>2</v>
      </c>
      <c r="C4" s="69" t="s">
        <v>3</v>
      </c>
      <c r="D4" s="69" t="s">
        <v>4</v>
      </c>
      <c r="E4" s="71" t="s">
        <v>5</v>
      </c>
      <c r="F4" s="72"/>
    </row>
    <row r="5" spans="1:6" s="10" customFormat="1" ht="66" customHeight="1">
      <c r="A5" s="75"/>
      <c r="B5" s="77"/>
      <c r="C5" s="70"/>
      <c r="D5" s="70"/>
      <c r="E5" s="37" t="s">
        <v>6</v>
      </c>
      <c r="F5" s="37" t="s">
        <v>7</v>
      </c>
    </row>
    <row r="6" spans="1:6" s="10" customFormat="1" ht="18.75" customHeight="1">
      <c r="A6" s="24" t="s">
        <v>8</v>
      </c>
      <c r="B6" s="26">
        <v>2</v>
      </c>
      <c r="C6" s="2">
        <v>3</v>
      </c>
      <c r="D6" s="2">
        <v>4</v>
      </c>
      <c r="E6" s="2">
        <v>5</v>
      </c>
      <c r="F6" s="2">
        <v>6</v>
      </c>
    </row>
    <row r="7" spans="1:6" s="11" customFormat="1" ht="27">
      <c r="A7" s="34" t="s">
        <v>8</v>
      </c>
      <c r="B7" s="34" t="s">
        <v>149</v>
      </c>
      <c r="C7" s="3" t="s">
        <v>84</v>
      </c>
      <c r="D7" s="3" t="s">
        <v>85</v>
      </c>
      <c r="E7" s="4"/>
      <c r="F7" s="4">
        <f>F8+F9</f>
        <v>74.5</v>
      </c>
    </row>
    <row r="8" spans="1:6" s="41" customFormat="1" ht="27">
      <c r="A8" s="39"/>
      <c r="B8" s="40"/>
      <c r="C8" s="5" t="s">
        <v>86</v>
      </c>
      <c r="D8" s="5" t="s">
        <v>85</v>
      </c>
      <c r="E8" s="31" t="s">
        <v>38</v>
      </c>
      <c r="F8" s="36">
        <f>1.2*4+11*0.6</f>
        <v>11.399999999999999</v>
      </c>
    </row>
    <row r="9" spans="1:6" s="41" customFormat="1" ht="27">
      <c r="A9" s="39"/>
      <c r="B9" s="40"/>
      <c r="C9" s="5" t="s">
        <v>87</v>
      </c>
      <c r="D9" s="5" t="s">
        <v>85</v>
      </c>
      <c r="E9" s="31" t="s">
        <v>38</v>
      </c>
      <c r="F9" s="36">
        <f>50+1.1+3.4*2+1.7*2+0.9*2</f>
        <v>63.099999999999994</v>
      </c>
    </row>
    <row r="10" spans="1:6" s="41" customFormat="1" ht="27">
      <c r="A10" s="34" t="s">
        <v>21</v>
      </c>
      <c r="B10" s="34" t="s">
        <v>150</v>
      </c>
      <c r="C10" s="3" t="s">
        <v>88</v>
      </c>
      <c r="D10" s="60" t="s">
        <v>18</v>
      </c>
      <c r="E10" s="58"/>
      <c r="F10" s="4">
        <v>3</v>
      </c>
    </row>
    <row r="11" spans="1:6" s="41" customFormat="1" ht="27">
      <c r="A11" s="34" t="s">
        <v>10</v>
      </c>
      <c r="B11" s="34" t="s">
        <v>151</v>
      </c>
      <c r="C11" s="3" t="s">
        <v>89</v>
      </c>
      <c r="D11" s="60" t="s">
        <v>18</v>
      </c>
      <c r="E11" s="58"/>
      <c r="F11" s="4">
        <v>6</v>
      </c>
    </row>
    <row r="12" spans="1:6" ht="27">
      <c r="A12" s="39"/>
      <c r="B12" s="40"/>
      <c r="C12" s="5" t="s">
        <v>90</v>
      </c>
      <c r="D12" s="35" t="s">
        <v>18</v>
      </c>
      <c r="E12" s="31" t="s">
        <v>38</v>
      </c>
      <c r="F12" s="36">
        <v>3</v>
      </c>
    </row>
    <row r="13" spans="1:6" ht="27">
      <c r="A13" s="39"/>
      <c r="B13" s="40"/>
      <c r="C13" s="5" t="s">
        <v>91</v>
      </c>
      <c r="D13" s="35" t="s">
        <v>18</v>
      </c>
      <c r="E13" s="31" t="s">
        <v>38</v>
      </c>
      <c r="F13" s="36">
        <v>3</v>
      </c>
    </row>
    <row r="14" spans="1:6" s="41" customFormat="1" ht="27">
      <c r="A14" s="34" t="s">
        <v>12</v>
      </c>
      <c r="B14" s="34" t="s">
        <v>152</v>
      </c>
      <c r="C14" s="3" t="s">
        <v>92</v>
      </c>
      <c r="D14" s="3" t="s">
        <v>85</v>
      </c>
      <c r="E14" s="58"/>
      <c r="F14" s="4">
        <f>F7</f>
        <v>74.5</v>
      </c>
    </row>
    <row r="15" spans="1:6" s="10" customFormat="1" ht="27">
      <c r="A15" s="34" t="s">
        <v>47</v>
      </c>
      <c r="B15" s="34" t="s">
        <v>153</v>
      </c>
      <c r="C15" s="3" t="s">
        <v>93</v>
      </c>
      <c r="D15" s="3" t="s">
        <v>85</v>
      </c>
      <c r="E15" s="58"/>
      <c r="F15" s="4">
        <f>1.7+0.9+0.9+1.2+1.2+1.2+1.1</f>
        <v>8.200000000000001</v>
      </c>
    </row>
    <row r="16" spans="1:6" s="10" customFormat="1" ht="27">
      <c r="A16" s="39"/>
      <c r="B16" s="40"/>
      <c r="C16" s="5" t="s">
        <v>94</v>
      </c>
      <c r="D16" s="5" t="s">
        <v>85</v>
      </c>
      <c r="E16" s="42">
        <v>0.998</v>
      </c>
      <c r="F16" s="36">
        <f>F15*E16</f>
        <v>8.1836</v>
      </c>
    </row>
    <row r="17" spans="1:6" s="10" customFormat="1" ht="27">
      <c r="A17" s="34" t="s">
        <v>48</v>
      </c>
      <c r="B17" s="34" t="s">
        <v>154</v>
      </c>
      <c r="C17" s="3" t="s">
        <v>95</v>
      </c>
      <c r="D17" s="3" t="s">
        <v>85</v>
      </c>
      <c r="E17" s="58"/>
      <c r="F17" s="4">
        <f>3.4+1.1+2.5</f>
        <v>7</v>
      </c>
    </row>
    <row r="18" spans="1:6" s="10" customFormat="1" ht="27">
      <c r="A18" s="39"/>
      <c r="B18" s="40"/>
      <c r="C18" s="5" t="s">
        <v>96</v>
      </c>
      <c r="D18" s="5" t="s">
        <v>85</v>
      </c>
      <c r="E18" s="42">
        <v>1.03</v>
      </c>
      <c r="F18" s="36">
        <f>E18*F17</f>
        <v>7.21</v>
      </c>
    </row>
    <row r="19" spans="1:6" ht="27">
      <c r="A19" s="34" t="s">
        <v>13</v>
      </c>
      <c r="B19" s="34" t="s">
        <v>155</v>
      </c>
      <c r="C19" s="3" t="s">
        <v>97</v>
      </c>
      <c r="D19" s="60" t="s">
        <v>98</v>
      </c>
      <c r="E19" s="58"/>
      <c r="F19" s="4">
        <v>3</v>
      </c>
    </row>
    <row r="20" spans="1:6" ht="27">
      <c r="A20" s="39"/>
      <c r="B20" s="40"/>
      <c r="C20" s="5" t="s">
        <v>99</v>
      </c>
      <c r="D20" s="35" t="s">
        <v>98</v>
      </c>
      <c r="E20" s="31" t="s">
        <v>38</v>
      </c>
      <c r="F20" s="36">
        <f>F19</f>
        <v>3</v>
      </c>
    </row>
    <row r="21" spans="1:6" ht="27">
      <c r="A21" s="34" t="s">
        <v>14</v>
      </c>
      <c r="B21" s="34" t="s">
        <v>156</v>
      </c>
      <c r="C21" s="3" t="s">
        <v>127</v>
      </c>
      <c r="D21" s="60" t="s">
        <v>98</v>
      </c>
      <c r="E21" s="58"/>
      <c r="F21" s="4">
        <v>3</v>
      </c>
    </row>
    <row r="22" spans="1:6" ht="27">
      <c r="A22" s="39"/>
      <c r="B22" s="40"/>
      <c r="C22" s="5" t="s">
        <v>100</v>
      </c>
      <c r="D22" s="35" t="s">
        <v>98</v>
      </c>
      <c r="E22" s="31" t="s">
        <v>38</v>
      </c>
      <c r="F22" s="36">
        <v>2</v>
      </c>
    </row>
    <row r="23" spans="1:6" ht="27">
      <c r="A23" s="39"/>
      <c r="B23" s="40"/>
      <c r="C23" s="5" t="s">
        <v>128</v>
      </c>
      <c r="D23" s="35" t="s">
        <v>98</v>
      </c>
      <c r="E23" s="31" t="s">
        <v>38</v>
      </c>
      <c r="F23" s="36">
        <v>1</v>
      </c>
    </row>
    <row r="24" spans="1:6" ht="27">
      <c r="A24" s="34" t="s">
        <v>51</v>
      </c>
      <c r="B24" s="34" t="s">
        <v>157</v>
      </c>
      <c r="C24" s="3" t="s">
        <v>129</v>
      </c>
      <c r="D24" s="60" t="s">
        <v>18</v>
      </c>
      <c r="E24" s="58"/>
      <c r="F24" s="4">
        <v>2</v>
      </c>
    </row>
    <row r="25" spans="1:6" ht="27">
      <c r="A25" s="39"/>
      <c r="B25" s="40"/>
      <c r="C25" s="5" t="s">
        <v>101</v>
      </c>
      <c r="D25" s="35" t="s">
        <v>18</v>
      </c>
      <c r="E25" s="31" t="s">
        <v>38</v>
      </c>
      <c r="F25" s="36">
        <f>F24</f>
        <v>2</v>
      </c>
    </row>
    <row r="26" spans="1:6" ht="27">
      <c r="A26" s="12">
        <v>10</v>
      </c>
      <c r="B26" s="55" t="s">
        <v>158</v>
      </c>
      <c r="C26" s="3" t="s">
        <v>102</v>
      </c>
      <c r="D26" s="3" t="s">
        <v>59</v>
      </c>
      <c r="E26" s="58"/>
      <c r="F26" s="58">
        <f>0.3*0.4*3/100</f>
        <v>0.0036</v>
      </c>
    </row>
    <row r="27" spans="1:6" ht="40.5">
      <c r="A27" s="12">
        <v>11</v>
      </c>
      <c r="B27" s="55" t="s">
        <v>159</v>
      </c>
      <c r="C27" s="3" t="s">
        <v>103</v>
      </c>
      <c r="D27" s="3" t="s">
        <v>59</v>
      </c>
      <c r="E27" s="58"/>
      <c r="F27" s="58">
        <f>F26</f>
        <v>0.0036</v>
      </c>
    </row>
  </sheetData>
  <sheetProtection/>
  <mergeCells count="8">
    <mergeCell ref="D4:D5"/>
    <mergeCell ref="E4:F4"/>
    <mergeCell ref="A1:F1"/>
    <mergeCell ref="A3:F3"/>
    <mergeCell ref="A2:F2"/>
    <mergeCell ref="A4:A5"/>
    <mergeCell ref="B4:B5"/>
    <mergeCell ref="C4:C5"/>
  </mergeCells>
  <printOptions horizontalCentered="1"/>
  <pageMargins left="0.2" right="0.15748031496062992" top="0.5118110236220472" bottom="0.29" header="0.5118110236220472" footer="0"/>
  <pageSetup horizontalDpi="600" verticalDpi="600" orientation="portrait" paperSize="9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4.28125" style="23" customWidth="1"/>
    <col min="2" max="2" width="17.421875" style="19" customWidth="1"/>
    <col min="3" max="3" width="40.421875" style="20" customWidth="1"/>
    <col min="4" max="4" width="10.28125" style="21" customWidth="1"/>
    <col min="5" max="5" width="10.57421875" style="18" customWidth="1"/>
    <col min="6" max="6" width="11.28125" style="22" customWidth="1"/>
    <col min="8" max="8" width="9.421875" style="0" bestFit="1" customWidth="1"/>
    <col min="9" max="9" width="9.140625" style="18" customWidth="1"/>
  </cols>
  <sheetData>
    <row r="1" spans="1:6" s="1" customFormat="1" ht="24" customHeight="1">
      <c r="A1" s="78" t="s">
        <v>50</v>
      </c>
      <c r="B1" s="78"/>
      <c r="C1" s="78"/>
      <c r="D1" s="78"/>
      <c r="E1" s="78"/>
      <c r="F1" s="78"/>
    </row>
    <row r="2" spans="1:6" s="1" customFormat="1" ht="37.5" customHeight="1">
      <c r="A2" s="78" t="str">
        <f>'1-1'!A2:F2</f>
        <v>ლანჩხუთის მუნიციპალიტეტის სოფ ხიდმაღალაში სკოლის შენობაზე სველი წერტილის მიშენება</v>
      </c>
      <c r="B2" s="78"/>
      <c r="C2" s="78"/>
      <c r="D2" s="78"/>
      <c r="E2" s="78"/>
      <c r="F2" s="78"/>
    </row>
    <row r="3" spans="1:6" s="1" customFormat="1" ht="21" customHeight="1">
      <c r="A3" s="78" t="s">
        <v>22</v>
      </c>
      <c r="B3" s="78"/>
      <c r="C3" s="78"/>
      <c r="D3" s="78"/>
      <c r="E3" s="78"/>
      <c r="F3" s="78"/>
    </row>
    <row r="4" spans="1:6" s="1" customFormat="1" ht="30.75" customHeight="1">
      <c r="A4" s="79" t="s">
        <v>1</v>
      </c>
      <c r="B4" s="63" t="s">
        <v>2</v>
      </c>
      <c r="C4" s="81" t="s">
        <v>3</v>
      </c>
      <c r="D4" s="81" t="s">
        <v>4</v>
      </c>
      <c r="E4" s="83" t="s">
        <v>5</v>
      </c>
      <c r="F4" s="84"/>
    </row>
    <row r="5" spans="1:6" s="1" customFormat="1" ht="66" customHeight="1">
      <c r="A5" s="80"/>
      <c r="B5" s="64"/>
      <c r="C5" s="82"/>
      <c r="D5" s="82"/>
      <c r="E5" s="16" t="s">
        <v>6</v>
      </c>
      <c r="F5" s="16" t="s">
        <v>7</v>
      </c>
    </row>
    <row r="6" spans="1:6" s="10" customFormat="1" ht="18.75" customHeight="1">
      <c r="A6" s="24" t="s">
        <v>8</v>
      </c>
      <c r="B6" s="26">
        <v>2</v>
      </c>
      <c r="C6" s="2">
        <v>3</v>
      </c>
      <c r="D6" s="2">
        <v>4</v>
      </c>
      <c r="E6" s="2">
        <v>5</v>
      </c>
      <c r="F6" s="2">
        <v>6</v>
      </c>
    </row>
    <row r="7" spans="1:11" s="11" customFormat="1" ht="38.25">
      <c r="A7" s="12">
        <v>1</v>
      </c>
      <c r="B7" s="55" t="s">
        <v>104</v>
      </c>
      <c r="C7" s="3" t="s">
        <v>105</v>
      </c>
      <c r="D7" s="3" t="s">
        <v>15</v>
      </c>
      <c r="E7" s="54"/>
      <c r="F7" s="4">
        <v>0.3</v>
      </c>
      <c r="G7" s="15"/>
      <c r="H7" s="15"/>
      <c r="I7" s="46"/>
      <c r="J7" s="47"/>
      <c r="K7" s="46"/>
    </row>
    <row r="8" spans="1:11" s="11" customFormat="1" ht="38.25">
      <c r="A8" s="12">
        <v>2</v>
      </c>
      <c r="B8" s="55" t="s">
        <v>106</v>
      </c>
      <c r="C8" s="3" t="s">
        <v>107</v>
      </c>
      <c r="D8" s="3" t="s">
        <v>85</v>
      </c>
      <c r="E8" s="54"/>
      <c r="F8" s="4">
        <f>F12</f>
        <v>70</v>
      </c>
      <c r="G8" s="15"/>
      <c r="H8" s="15"/>
      <c r="I8" s="46"/>
      <c r="J8" s="47"/>
      <c r="K8" s="46"/>
    </row>
    <row r="9" spans="1:11" s="11" customFormat="1" ht="38.25">
      <c r="A9" s="12">
        <v>3</v>
      </c>
      <c r="B9" s="55" t="s">
        <v>108</v>
      </c>
      <c r="C9" s="3" t="s">
        <v>109</v>
      </c>
      <c r="D9" s="3" t="s">
        <v>18</v>
      </c>
      <c r="E9" s="54"/>
      <c r="F9" s="4">
        <v>6</v>
      </c>
      <c r="G9" s="15"/>
      <c r="H9" s="15"/>
      <c r="I9" s="46"/>
      <c r="J9" s="47"/>
      <c r="K9" s="46"/>
    </row>
    <row r="10" spans="1:11" s="11" customFormat="1" ht="40.5">
      <c r="A10" s="12">
        <v>4</v>
      </c>
      <c r="B10" s="55" t="s">
        <v>110</v>
      </c>
      <c r="C10" s="3" t="s">
        <v>111</v>
      </c>
      <c r="D10" s="3" t="s">
        <v>98</v>
      </c>
      <c r="E10" s="54"/>
      <c r="F10" s="4">
        <v>1</v>
      </c>
      <c r="G10" s="15"/>
      <c r="H10" s="15"/>
      <c r="I10" s="46"/>
      <c r="J10" s="47"/>
      <c r="K10" s="46"/>
    </row>
    <row r="11" spans="1:11" s="10" customFormat="1" ht="13.5">
      <c r="A11" s="7"/>
      <c r="B11" s="27"/>
      <c r="C11" s="5" t="s">
        <v>112</v>
      </c>
      <c r="D11" s="5" t="s">
        <v>18</v>
      </c>
      <c r="E11" s="31" t="s">
        <v>38</v>
      </c>
      <c r="F11" s="6">
        <v>12</v>
      </c>
      <c r="G11" s="14"/>
      <c r="H11" s="15"/>
      <c r="I11" s="17"/>
      <c r="J11" s="47"/>
      <c r="K11" s="17"/>
    </row>
    <row r="12" spans="1:11" s="11" customFormat="1" ht="38.25">
      <c r="A12" s="12">
        <v>7</v>
      </c>
      <c r="B12" s="55" t="s">
        <v>113</v>
      </c>
      <c r="C12" s="3" t="s">
        <v>114</v>
      </c>
      <c r="D12" s="3" t="s">
        <v>85</v>
      </c>
      <c r="E12" s="54"/>
      <c r="F12" s="4">
        <v>70</v>
      </c>
      <c r="G12" s="15"/>
      <c r="H12" s="15"/>
      <c r="I12" s="46"/>
      <c r="J12" s="47"/>
      <c r="K12" s="46"/>
    </row>
    <row r="13" spans="1:11" s="10" customFormat="1" ht="13.5">
      <c r="A13" s="7"/>
      <c r="B13" s="27"/>
      <c r="C13" s="5" t="s">
        <v>115</v>
      </c>
      <c r="D13" s="5" t="s">
        <v>85</v>
      </c>
      <c r="E13" s="31" t="s">
        <v>38</v>
      </c>
      <c r="F13" s="6">
        <v>60</v>
      </c>
      <c r="G13" s="14"/>
      <c r="H13" s="15"/>
      <c r="I13" s="17"/>
      <c r="J13" s="47"/>
      <c r="K13" s="17"/>
    </row>
    <row r="14" spans="1:11" s="10" customFormat="1" ht="13.5">
      <c r="A14" s="7"/>
      <c r="B14" s="27"/>
      <c r="C14" s="5" t="s">
        <v>140</v>
      </c>
      <c r="D14" s="5" t="s">
        <v>85</v>
      </c>
      <c r="E14" s="31" t="s">
        <v>38</v>
      </c>
      <c r="F14" s="6">
        <v>10</v>
      </c>
      <c r="G14" s="14"/>
      <c r="H14" s="15"/>
      <c r="I14" s="17"/>
      <c r="J14" s="47"/>
      <c r="K14" s="17"/>
    </row>
    <row r="15" spans="1:11" s="11" customFormat="1" ht="38.25">
      <c r="A15" s="12">
        <v>8</v>
      </c>
      <c r="B15" s="55" t="s">
        <v>116</v>
      </c>
      <c r="C15" s="3" t="s">
        <v>117</v>
      </c>
      <c r="D15" s="3" t="s">
        <v>18</v>
      </c>
      <c r="E15" s="54"/>
      <c r="F15" s="4">
        <v>4</v>
      </c>
      <c r="G15" s="15"/>
      <c r="H15" s="15"/>
      <c r="I15" s="46"/>
      <c r="J15" s="47"/>
      <c r="K15" s="46"/>
    </row>
    <row r="16" spans="1:11" s="11" customFormat="1" ht="38.25">
      <c r="A16" s="12">
        <v>9</v>
      </c>
      <c r="B16" s="55" t="s">
        <v>118</v>
      </c>
      <c r="C16" s="3" t="s">
        <v>119</v>
      </c>
      <c r="D16" s="3" t="s">
        <v>18</v>
      </c>
      <c r="E16" s="54"/>
      <c r="F16" s="4">
        <v>4</v>
      </c>
      <c r="G16" s="15"/>
      <c r="H16" s="15"/>
      <c r="I16" s="46"/>
      <c r="J16" s="47"/>
      <c r="K16" s="46"/>
    </row>
    <row r="17" spans="1:8" s="11" customFormat="1" ht="38.25">
      <c r="A17" s="34" t="s">
        <v>16</v>
      </c>
      <c r="B17" s="55" t="s">
        <v>120</v>
      </c>
      <c r="C17" s="3" t="s">
        <v>133</v>
      </c>
      <c r="D17" s="3" t="s">
        <v>18</v>
      </c>
      <c r="E17" s="54"/>
      <c r="F17" s="4">
        <v>5</v>
      </c>
      <c r="H17" s="15"/>
    </row>
    <row r="18" spans="1:8" s="11" customFormat="1" ht="40.5">
      <c r="A18" s="34" t="s">
        <v>52</v>
      </c>
      <c r="B18" s="55" t="s">
        <v>132</v>
      </c>
      <c r="C18" s="3" t="s">
        <v>141</v>
      </c>
      <c r="D18" s="3" t="s">
        <v>18</v>
      </c>
      <c r="E18" s="54"/>
      <c r="F18" s="4">
        <v>1</v>
      </c>
      <c r="H18" s="15"/>
    </row>
    <row r="19" spans="1:8" s="13" customFormat="1" ht="38.25">
      <c r="A19" s="34" t="s">
        <v>16</v>
      </c>
      <c r="B19" s="55" t="s">
        <v>121</v>
      </c>
      <c r="C19" s="3" t="s">
        <v>122</v>
      </c>
      <c r="D19" s="3" t="s">
        <v>18</v>
      </c>
      <c r="E19" s="54"/>
      <c r="F19" s="4">
        <v>1</v>
      </c>
      <c r="H19" s="15"/>
    </row>
    <row r="20" spans="1:9" s="43" customFormat="1" ht="13.5">
      <c r="A20" s="39"/>
      <c r="B20" s="40"/>
      <c r="C20" s="5" t="s">
        <v>123</v>
      </c>
      <c r="D20" s="35" t="s">
        <v>85</v>
      </c>
      <c r="E20" s="48">
        <v>6</v>
      </c>
      <c r="F20" s="36">
        <f>F19*E20</f>
        <v>6</v>
      </c>
      <c r="H20" s="15"/>
      <c r="I20" s="51"/>
    </row>
    <row r="21" spans="1:8" s="13" customFormat="1" ht="38.25">
      <c r="A21" s="34" t="s">
        <v>52</v>
      </c>
      <c r="B21" s="55" t="s">
        <v>124</v>
      </c>
      <c r="C21" s="3" t="s">
        <v>125</v>
      </c>
      <c r="D21" s="3" t="s">
        <v>85</v>
      </c>
      <c r="E21" s="54"/>
      <c r="F21" s="4">
        <v>4</v>
      </c>
      <c r="H21" s="15"/>
    </row>
    <row r="22" spans="1:9" s="43" customFormat="1" ht="13.5">
      <c r="A22" s="39"/>
      <c r="B22" s="40"/>
      <c r="C22" s="5" t="s">
        <v>126</v>
      </c>
      <c r="D22" s="35" t="s">
        <v>85</v>
      </c>
      <c r="E22" s="48">
        <v>1</v>
      </c>
      <c r="F22" s="36">
        <f>F21*E22</f>
        <v>4</v>
      </c>
      <c r="H22" s="15"/>
      <c r="I22" s="51"/>
    </row>
  </sheetData>
  <sheetProtection/>
  <mergeCells count="8">
    <mergeCell ref="A1:F1"/>
    <mergeCell ref="A2:F2"/>
    <mergeCell ref="A3:F3"/>
    <mergeCell ref="A4:A5"/>
    <mergeCell ref="B4:B5"/>
    <mergeCell ref="C4:C5"/>
    <mergeCell ref="D4:D5"/>
    <mergeCell ref="E4:F4"/>
  </mergeCells>
  <printOptions/>
  <pageMargins left="0.32" right="0.19" top="0.24" bottom="0.24" header="0.24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0">
      <selection activeCell="Q10" sqref="Q10"/>
    </sheetView>
  </sheetViews>
  <sheetFormatPr defaultColWidth="9.140625" defaultRowHeight="12.75"/>
  <cols>
    <col min="1" max="1" width="4.00390625" style="25" customWidth="1"/>
    <col min="2" max="2" width="18.140625" style="28" customWidth="1"/>
    <col min="3" max="3" width="41.28125" style="1" customWidth="1"/>
    <col min="4" max="4" width="9.140625" style="1" customWidth="1"/>
    <col min="5" max="5" width="8.7109375" style="1" customWidth="1"/>
    <col min="6" max="6" width="9.8515625" style="1" customWidth="1"/>
    <col min="7" max="16384" width="9.140625" style="1" customWidth="1"/>
  </cols>
  <sheetData>
    <row r="1" spans="1:6" ht="15.75">
      <c r="A1" s="78" t="s">
        <v>39</v>
      </c>
      <c r="B1" s="78"/>
      <c r="C1" s="78"/>
      <c r="D1" s="78"/>
      <c r="E1" s="78"/>
      <c r="F1" s="78"/>
    </row>
    <row r="2" spans="1:6" ht="33.75" customHeight="1">
      <c r="A2" s="73" t="str">
        <f>'1-3'!A2:F2</f>
        <v>ლანჩხუთის მუნიციპალიტეტის სოფ ხიდმაღალაში სკოლის შენობაზე სველი წერტილის მიშენება</v>
      </c>
      <c r="B2" s="73"/>
      <c r="C2" s="73"/>
      <c r="D2" s="73"/>
      <c r="E2" s="73"/>
      <c r="F2" s="73"/>
    </row>
    <row r="3" spans="1:6" ht="15.75">
      <c r="A3" s="78" t="s">
        <v>130</v>
      </c>
      <c r="B3" s="78"/>
      <c r="C3" s="78"/>
      <c r="D3" s="78"/>
      <c r="E3" s="78"/>
      <c r="F3" s="78"/>
    </row>
    <row r="4" spans="1:6" ht="36" customHeight="1">
      <c r="A4" s="79" t="s">
        <v>1</v>
      </c>
      <c r="B4" s="63" t="s">
        <v>2</v>
      </c>
      <c r="C4" s="81" t="s">
        <v>3</v>
      </c>
      <c r="D4" s="81" t="s">
        <v>4</v>
      </c>
      <c r="E4" s="83" t="s">
        <v>5</v>
      </c>
      <c r="F4" s="84"/>
    </row>
    <row r="5" spans="1:6" ht="73.5" customHeight="1">
      <c r="A5" s="80"/>
      <c r="B5" s="64"/>
      <c r="C5" s="82"/>
      <c r="D5" s="82"/>
      <c r="E5" s="16" t="s">
        <v>6</v>
      </c>
      <c r="F5" s="16" t="s">
        <v>7</v>
      </c>
    </row>
    <row r="6" spans="1:6" s="10" customFormat="1" ht="13.5">
      <c r="A6" s="24" t="s">
        <v>8</v>
      </c>
      <c r="B6" s="26">
        <v>2</v>
      </c>
      <c r="C6" s="2">
        <v>3</v>
      </c>
      <c r="D6" s="2">
        <v>4</v>
      </c>
      <c r="E6" s="2">
        <v>5</v>
      </c>
      <c r="F6" s="2">
        <v>6</v>
      </c>
    </row>
    <row r="7" spans="1:6" s="10" customFormat="1" ht="15.75">
      <c r="A7" s="24"/>
      <c r="B7" s="26"/>
      <c r="C7" s="29" t="s">
        <v>23</v>
      </c>
      <c r="D7" s="2"/>
      <c r="E7" s="2"/>
      <c r="F7" s="2"/>
    </row>
    <row r="8" spans="1:6" s="49" customFormat="1" ht="43.5" customHeight="1">
      <c r="A8" s="34" t="s">
        <v>8</v>
      </c>
      <c r="B8" s="30" t="s">
        <v>53</v>
      </c>
      <c r="C8" s="3" t="s">
        <v>54</v>
      </c>
      <c r="D8" s="3" t="s">
        <v>55</v>
      </c>
      <c r="E8" s="54"/>
      <c r="F8" s="54">
        <f>(4*2*2+10*1.5*1)/1000</f>
        <v>0.031</v>
      </c>
    </row>
    <row r="9" spans="1:6" s="49" customFormat="1" ht="25.5">
      <c r="A9" s="55" t="s">
        <v>21</v>
      </c>
      <c r="B9" s="30" t="s">
        <v>56</v>
      </c>
      <c r="C9" s="30" t="s">
        <v>57</v>
      </c>
      <c r="D9" s="30" t="s">
        <v>142</v>
      </c>
      <c r="E9" s="56"/>
      <c r="F9" s="56">
        <f>4*2/1000</f>
        <v>0.008</v>
      </c>
    </row>
    <row r="10" spans="1:6" s="49" customFormat="1" ht="27">
      <c r="A10" s="34" t="s">
        <v>10</v>
      </c>
      <c r="B10" s="30" t="s">
        <v>143</v>
      </c>
      <c r="C10" s="3" t="s">
        <v>131</v>
      </c>
      <c r="D10" s="3" t="s">
        <v>59</v>
      </c>
      <c r="E10" s="54"/>
      <c r="F10" s="54">
        <f>(4*2*2+1.7*3*2+4*2+2*2)*0.15/100</f>
        <v>0.057300000000000004</v>
      </c>
    </row>
    <row r="11" spans="1:6" s="49" customFormat="1" ht="27">
      <c r="A11" s="34" t="s">
        <v>12</v>
      </c>
      <c r="B11" s="30" t="s">
        <v>144</v>
      </c>
      <c r="C11" s="3" t="s">
        <v>145</v>
      </c>
      <c r="D11" s="3" t="s">
        <v>59</v>
      </c>
      <c r="E11" s="54"/>
      <c r="F11" s="54">
        <f>F8*10</f>
        <v>0.31</v>
      </c>
    </row>
    <row r="12" spans="1:6" s="50" customFormat="1" ht="27">
      <c r="A12" s="34" t="s">
        <v>47</v>
      </c>
      <c r="B12" s="30" t="s">
        <v>146</v>
      </c>
      <c r="C12" s="3" t="s">
        <v>147</v>
      </c>
      <c r="D12" s="3" t="s">
        <v>59</v>
      </c>
      <c r="E12" s="54"/>
      <c r="F12" s="54">
        <v>0.31</v>
      </c>
    </row>
    <row r="13" spans="1:6" ht="15.75">
      <c r="A13" s="33"/>
      <c r="B13" s="33"/>
      <c r="C13" s="33"/>
      <c r="D13" s="33"/>
      <c r="E13" s="33"/>
      <c r="F13" s="33"/>
    </row>
    <row r="14" spans="1:6" ht="15.75">
      <c r="A14" s="33"/>
      <c r="B14" s="33"/>
      <c r="C14" s="33"/>
      <c r="D14" s="33"/>
      <c r="E14" s="33"/>
      <c r="F14" s="33"/>
    </row>
  </sheetData>
  <sheetProtection/>
  <mergeCells count="8">
    <mergeCell ref="A1:F1"/>
    <mergeCell ref="A2:F2"/>
    <mergeCell ref="A3:F3"/>
    <mergeCell ref="A4:A5"/>
    <mergeCell ref="B4:B5"/>
    <mergeCell ref="C4:C5"/>
    <mergeCell ref="D4:D5"/>
    <mergeCell ref="E4:F4"/>
  </mergeCells>
  <printOptions/>
  <pageMargins left="0.69" right="0.22" top="0.24" bottom="0.24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2019-06-03T07:36:19Z</cp:lastPrinted>
  <dcterms:created xsi:type="dcterms:W3CDTF">1996-10-14T23:33:28Z</dcterms:created>
  <dcterms:modified xsi:type="dcterms:W3CDTF">2019-06-03T08:39:08Z</dcterms:modified>
  <cp:category/>
  <cp:version/>
  <cp:contentType/>
  <cp:contentStatus/>
</cp:coreProperties>
</file>