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/>
  </bookViews>
  <sheets>
    <sheet name="კრებსითი" sheetId="4" r:id="rId1"/>
    <sheet name="1-1" sheetId="5" r:id="rId2"/>
    <sheet name="2-1" sheetId="9" r:id="rId3"/>
    <sheet name="3-1" sheetId="32" r:id="rId4"/>
    <sheet name="სატენდერო კრებსითი" sheetId="31" r:id="rId5"/>
    <sheet name="სატენდერო" sheetId="30" r:id="rId6"/>
    <sheet name="ტრანსპორტირება" sheetId="29" r:id="rId7"/>
  </sheets>
  <definedNames>
    <definedName name="_xlnm.Print_Area" localSheetId="1">'1-1'!$A$1:$M$29</definedName>
    <definedName name="_xlnm.Print_Area" localSheetId="2">'2-1'!$A$1:$M$39</definedName>
    <definedName name="_xlnm.Print_Area" localSheetId="3">'3-1'!$A$1:$M$80</definedName>
    <definedName name="_xlnm.Print_Area" localSheetId="0">კრებსითი!$A$1:$G$34</definedName>
    <definedName name="_xlnm.Print_Area" localSheetId="5">სატენდერო!$A$1:$I$56</definedName>
    <definedName name="_xlnm.Print_Area" localSheetId="4">'სატენდერო კრებსითი'!$A$1:$D$30</definedName>
    <definedName name="_xlnm.Print_Area" localSheetId="6">ტრანსპორტირება!$A$1:$L$74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/>
  <c r="G16" s="1"/>
  <c r="E16"/>
  <c r="D16"/>
  <c r="F14"/>
  <c r="E14"/>
  <c r="G14" s="1"/>
  <c r="D14"/>
  <c r="F12"/>
  <c r="E12"/>
  <c r="D12"/>
  <c r="D18" s="1"/>
  <c r="F18"/>
  <c r="E18" i="5"/>
  <c r="F18" s="1"/>
  <c r="F26" i="9"/>
  <c r="F28" s="1"/>
  <c r="F18"/>
  <c r="F19" s="1"/>
  <c r="F22" s="1"/>
  <c r="F10"/>
  <c r="F14" s="1"/>
  <c r="F47" i="32"/>
  <c r="F62"/>
  <c r="F61"/>
  <c r="F60"/>
  <c r="F59"/>
  <c r="F58"/>
  <c r="F57"/>
  <c r="F56"/>
  <c r="F53"/>
  <c r="F52"/>
  <c r="F51"/>
  <c r="F50"/>
  <c r="E50"/>
  <c r="F49"/>
  <c r="F48"/>
  <c r="E44"/>
  <c r="E43"/>
  <c r="F41"/>
  <c r="F37"/>
  <c r="F40" s="1"/>
  <c r="F34"/>
  <c r="F33"/>
  <c r="F32"/>
  <c r="F31"/>
  <c r="F28"/>
  <c r="F26"/>
  <c r="F25"/>
  <c r="F24"/>
  <c r="F23"/>
  <c r="F21"/>
  <c r="F20"/>
  <c r="F19"/>
  <c r="F27" s="1"/>
  <c r="F14"/>
  <c r="F11"/>
  <c r="F10"/>
  <c r="F15" s="1"/>
  <c r="G12" i="4" l="1"/>
  <c r="G18" s="1"/>
  <c r="G20" s="1"/>
  <c r="G21" s="1"/>
  <c r="G22" s="1"/>
  <c r="G23" s="1"/>
  <c r="E18"/>
  <c r="F27" i="9"/>
  <c r="F13"/>
  <c r="F16"/>
  <c r="F21"/>
  <c r="F12"/>
  <c r="F20"/>
  <c r="F11"/>
  <c r="F23"/>
  <c r="F39" i="32"/>
  <c r="F38"/>
  <c r="F42"/>
  <c r="F43"/>
  <c r="F44"/>
  <c r="F22"/>
  <c r="F13"/>
  <c r="F16"/>
  <c r="F12"/>
  <c r="G24" i="4" l="1"/>
  <c r="G25" s="1"/>
  <c r="G26" l="1"/>
  <c r="G28" s="1"/>
  <c r="J31" i="29" l="1"/>
  <c r="J29"/>
  <c r="J28"/>
  <c r="J27"/>
  <c r="I43" i="30" l="1"/>
  <c r="I42"/>
  <c r="I41"/>
  <c r="I40"/>
  <c r="I39"/>
  <c r="I38"/>
  <c r="D43"/>
  <c r="D42"/>
  <c r="D41"/>
  <c r="D40"/>
  <c r="D39"/>
  <c r="D38"/>
  <c r="C43"/>
  <c r="E43" s="1"/>
  <c r="C42"/>
  <c r="C41"/>
  <c r="E41" s="1"/>
  <c r="C40"/>
  <c r="E40" s="1"/>
  <c r="C39"/>
  <c r="E39" s="1"/>
  <c r="C38"/>
  <c r="F38" s="1"/>
  <c r="A43"/>
  <c r="A42"/>
  <c r="A41"/>
  <c r="A40"/>
  <c r="A39"/>
  <c r="A38"/>
  <c r="B43"/>
  <c r="B42"/>
  <c r="B41"/>
  <c r="B40"/>
  <c r="B39"/>
  <c r="B38"/>
  <c r="B37"/>
  <c r="B23" i="31" s="1"/>
  <c r="F42" i="30" l="1"/>
  <c r="F40"/>
  <c r="F41"/>
  <c r="F43"/>
  <c r="E38"/>
  <c r="F39"/>
  <c r="E42"/>
  <c r="B16" i="4" l="1"/>
  <c r="G70" i="29"/>
  <c r="K70" s="1"/>
  <c r="H42" i="30" l="1"/>
  <c r="G42" s="1"/>
  <c r="H43" l="1"/>
  <c r="G43" s="1"/>
  <c r="H41" l="1"/>
  <c r="G41" s="1"/>
  <c r="H40"/>
  <c r="G40" s="1"/>
  <c r="H39" l="1"/>
  <c r="G39" s="1"/>
  <c r="H38" l="1"/>
  <c r="H44" l="1"/>
  <c r="H45" s="1"/>
  <c r="H46" s="1"/>
  <c r="H47" s="1"/>
  <c r="H48" s="1"/>
  <c r="D23" i="31" s="1"/>
  <c r="G38" i="30"/>
  <c r="G69" i="2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31" i="30" l="1"/>
  <c r="I30"/>
  <c r="I29"/>
  <c r="I28"/>
  <c r="D31"/>
  <c r="D28"/>
  <c r="C31"/>
  <c r="E31" s="1"/>
  <c r="C30"/>
  <c r="E30" s="1"/>
  <c r="C29"/>
  <c r="E29" s="1"/>
  <c r="C28"/>
  <c r="A31"/>
  <c r="A30"/>
  <c r="A29"/>
  <c r="A28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31" i="30" l="1"/>
  <c r="F28"/>
  <c r="E28"/>
  <c r="F21"/>
  <c r="E21"/>
  <c r="K69" i="29" l="1"/>
  <c r="A22"/>
  <c r="H31" i="30" l="1"/>
  <c r="G31" s="1"/>
  <c r="D30" l="1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A3"/>
  <c r="A7" l="1"/>
  <c r="B14" i="4" l="1"/>
  <c r="B12" l="1"/>
  <c r="D29" i="30" l="1"/>
  <c r="F29" s="1"/>
  <c r="H29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2"/>
  <c r="H33" s="1"/>
  <c r="H34" s="1"/>
  <c r="H35" s="1"/>
  <c r="H36" s="1"/>
  <c r="D21" i="31" s="1"/>
  <c r="D24" l="1"/>
  <c r="D25" s="1"/>
  <c r="D26" s="1"/>
  <c r="D27" s="1"/>
  <c r="D28" s="1"/>
</calcChain>
</file>

<file path=xl/sharedStrings.xml><?xml version="1.0" encoding="utf-8"?>
<sst xmlns="http://schemas.openxmlformats.org/spreadsheetml/2006/main" count="651" uniqueCount="265">
  <si>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</si>
  <si>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</si>
  <si>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</si>
  <si>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</si>
  <si>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</si>
  <si>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</si>
  <si>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</si>
  <si>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</si>
  <si>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</si>
  <si>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</si>
  <si>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</si>
  <si>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</si>
  <si>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</si>
  <si>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</si>
  <si>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</si>
  <si>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</si>
  <si>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</si>
  <si>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</si>
  <si>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</si>
  <si>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</si>
  <si>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</si>
  <si>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</si>
  <si>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</si>
  <si>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</si>
  <si>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</si>
  <si>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</si>
  <si>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</si>
  <si>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</si>
  <si>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</si>
  <si>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</si>
  <si>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</si>
  <si>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</si>
  <si>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</si>
  <si>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</si>
  <si>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</si>
  <si>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</si>
  <si>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</si>
  <si>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</si>
  <si>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</si>
  <si>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</si>
  <si>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</si>
  <si>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</si>
  <si>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</si>
  <si>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</si>
  <si>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</si>
  <si>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</si>
  <si>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</si>
  <si>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</si>
  <si>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</si>
  <si>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</si>
  <si>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</si>
  <si>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</si>
  <si>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</si>
  <si>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</si>
  <si>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მიწის ვაკისი</t>
  </si>
  <si>
    <t xml:space="preserve">ხარჯთაღმრიცხველი: </t>
  </si>
  <si>
    <t>Checked</t>
  </si>
  <si>
    <t>1.6.1</t>
  </si>
  <si>
    <t>1.6.2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</si>
  <si>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</si>
  <si>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</si>
  <si>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</si>
  <si>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</si>
  <si>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</si>
  <si>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</si>
  <si>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</si>
  <si>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</si>
  <si>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თვითმავალი სატკეპნი საგზაო, პნევმოსვლით 18 ტ</t>
  </si>
  <si>
    <t>ბიტუმის ემულსია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</si>
  <si>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</si>
  <si>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</si>
  <si>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</si>
  <si>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100 მ</t>
  </si>
  <si>
    <t>ქვიშა-ხრეშოვანი ნარევი</t>
  </si>
  <si>
    <t>რ/ბ ანაკრები კიუვეტი</t>
  </si>
  <si>
    <t>ლითონის მილი D=1220 მმ, კედლის სისქე t=14მმ</t>
  </si>
  <si>
    <t>ბიტუმი ნავთობის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</si>
  <si>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</si>
  <si>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</si>
  <si>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</si>
  <si>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</si>
  <si>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</si>
  <si>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</si>
  <si>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</si>
  <si>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ბეტონი B22.5 F200 W6</t>
  </si>
  <si>
    <t>1-68-3</t>
  </si>
  <si>
    <t>ავტოგრეიდერი 79 კვტ (108 ც.ძ.)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</si>
  <si>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</si>
  <si>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</si>
  <si>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</si>
  <si>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</si>
  <si>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</si>
  <si>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</si>
  <si>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</si>
  <si>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</si>
  <si>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</si>
  <si>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</si>
  <si>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</si>
  <si>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</si>
  <si>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</si>
  <si>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</si>
  <si>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</si>
  <si>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</si>
  <si>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</si>
  <si>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</si>
  <si>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</si>
  <si>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</si>
  <si>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</si>
  <si>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</si>
  <si>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</si>
  <si>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</si>
  <si>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</si>
  <si>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</si>
  <si>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</si>
  <si>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</si>
  <si>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</si>
  <si>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</si>
  <si>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</si>
  <si>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</si>
  <si>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</si>
  <si>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</si>
  <si>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</si>
  <si>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</si>
  <si>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</si>
  <si>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</si>
  <si>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</si>
  <si>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</si>
  <si>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</si>
  <si>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</si>
  <si>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</si>
  <si>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</si>
  <si>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</si>
  <si>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</si>
  <si>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</si>
  <si>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</si>
  <si>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</si>
  <si>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</si>
  <si>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</si>
  <si>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</si>
  <si>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</si>
  <si>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</si>
  <si>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</si>
  <si>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</si>
  <si>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</si>
  <si>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</si>
  <si>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</si>
  <si>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</si>
  <si>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</si>
  <si>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</si>
  <si>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</si>
  <si>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</si>
  <si>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</si>
  <si>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</si>
  <si>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</si>
  <si>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</si>
  <si>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</si>
  <si>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</si>
  <si>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3-1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</si>
  <si>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</si>
  <si>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</si>
  <si>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</si>
  <si>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</si>
  <si>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</si>
  <si>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</si>
  <si>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</si>
  <si>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</si>
  <si>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</si>
  <si>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1.5.5</t>
  </si>
  <si>
    <t>1.6.3</t>
  </si>
  <si>
    <t>1.6.4</t>
  </si>
  <si>
    <t>1.6.5</t>
  </si>
  <si>
    <t>1.6.6</t>
  </si>
  <si>
    <t>1.6.7</t>
  </si>
  <si>
    <t>1.4.2</t>
  </si>
  <si>
    <t>1.4.3</t>
  </si>
  <si>
    <t>1.4.4</t>
  </si>
  <si>
    <t>1.2.7</t>
  </si>
  <si>
    <t>1.4.5</t>
  </si>
  <si>
    <t>1.4.6</t>
  </si>
  <si>
    <t>1.4.7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</si>
  <si>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</si>
  <si>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</si>
  <si>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</si>
  <si>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</si>
  <si>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</si>
  <si>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</si>
  <si>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</si>
  <si>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</si>
  <si>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</si>
  <si>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</si>
  <si>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</si>
  <si>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</si>
  <si>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</si>
  <si>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</si>
  <si>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რკინაბეტონის ანაკრები მილი d-1500 მმ L-1000 მმ</t>
  </si>
  <si>
    <t>ერთ. ფასი</t>
  </si>
  <si>
    <t>სულ</t>
  </si>
  <si>
    <t>ქარხანა</t>
  </si>
  <si>
    <t>ქუთაისი</t>
  </si>
  <si>
    <t>27-19-2</t>
  </si>
  <si>
    <t>ბეტონი M200</t>
  </si>
  <si>
    <t>რ/ბ  სარტყელის  მოწყობა</t>
  </si>
  <si>
    <t>რ/ბ სარტყელის   მონტაჟი</t>
  </si>
  <si>
    <t>საფუძვლის ფენის მოწყობა ქვიშა-ცემენტის 5% ნარევით</t>
  </si>
  <si>
    <t>ცემენტი მ400</t>
  </si>
  <si>
    <t>27-20-3</t>
  </si>
  <si>
    <t>ქვიშა-ცემენტის მოსაპირკეთებელი ხნსარი 1:2</t>
  </si>
  <si>
    <t>ბეტონის ქვაფენილის მოწყობა</t>
  </si>
  <si>
    <t>ბეტონის ქვაფენილი</t>
  </si>
  <si>
    <t>ქვიშა-ცემენტის 5% ნარევის მოყრა და ჩასოლვა ქვაფენილის ზედაპირზე</t>
  </si>
  <si>
    <t>ქვიშა შავი</t>
  </si>
  <si>
    <t>თავი 3. გზის სამოსი</t>
  </si>
  <si>
    <t xml:space="preserve">საგზაო სამოსი </t>
  </si>
  <si>
    <t xml:space="preserve">ქვესაგები ფენის მოწყობა ქვიშახრეშოვანი ნარევით </t>
  </si>
  <si>
    <t>დაბა მესტიაში აღმაშენებლის ჩიხის სარეაბილიტაციო სამუშაოების ლოკალურ-რესურსული ხარჯთაღრიცხვა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</si>
  <si>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</si>
  <si>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</si>
  <si>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</si>
  <si>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</si>
  <si>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</si>
  <si>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</si>
  <si>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</si>
  <si>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</si>
  <si>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27-7-2.</t>
  </si>
  <si>
    <t>მ3</t>
  </si>
  <si>
    <t>100 მ3</t>
  </si>
  <si>
    <t>14-1-200</t>
  </si>
  <si>
    <t>14-1-222</t>
  </si>
  <si>
    <t>14-1-228</t>
  </si>
  <si>
    <t>4-1-228</t>
  </si>
  <si>
    <t>6-15-9.</t>
  </si>
  <si>
    <t>მ</t>
  </si>
  <si>
    <t>4-1-355</t>
  </si>
  <si>
    <t>1-1-010</t>
  </si>
  <si>
    <t>არმატურა A-I კლასი</t>
  </si>
  <si>
    <t>1-1-012</t>
  </si>
  <si>
    <t>5-1-132</t>
  </si>
  <si>
    <t>ფარი ყალიბის სისქით 18 მმ</t>
  </si>
  <si>
    <t>მ2</t>
  </si>
  <si>
    <t>5-1-022</t>
  </si>
  <si>
    <t>1.10.10</t>
  </si>
  <si>
    <t>1-10-014</t>
  </si>
  <si>
    <t>ელექტროდი შედუღების</t>
  </si>
  <si>
    <t>კგ</t>
  </si>
  <si>
    <t>4-1-226</t>
  </si>
  <si>
    <t>4-1-177</t>
  </si>
  <si>
    <t>1000 მ2</t>
  </si>
  <si>
    <t>4-1-071</t>
  </si>
  <si>
    <t>ბეტონის ქვაფენილი 20x10x5.5 სმ</t>
  </si>
  <si>
    <t>4-1-378</t>
  </si>
  <si>
    <t>1.5.6</t>
  </si>
  <si>
    <t>ქვიშა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</si>
  <si>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</si>
  <si>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</si>
  <si>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</si>
  <si>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</si>
  <si>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</si>
  <si>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15-ტრ-3</t>
  </si>
  <si>
    <t>14-1-142</t>
  </si>
  <si>
    <t>10000 მ2</t>
  </si>
  <si>
    <t>პროექტის კოდი: AGM-BoQ</t>
  </si>
  <si>
    <t>შესრულების თარიღი: 13/06/2018</t>
  </si>
  <si>
    <t>ვალუტა: ლარი ₾</t>
  </si>
  <si>
    <t xml:space="preserve">ფასთა კრებული: 2018 წლის II კვარტალი </t>
  </si>
  <si>
    <t>СЦИР-82, გვ. 557, ცხრ. 17; პ. 7 ა კ=1.1;  პ. 15 კ=1.13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</si>
</sst>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0" fontId="10" fillId="0" borderId="0"/>
    <xf numFmtId="0" fontId="11" fillId="0" borderId="0"/>
    <xf numFmtId="164" fontId="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" fillId="0" borderId="0" xfId="0" applyFont="1"/>
    <xf numFmtId="0" fontId="1" fillId="4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9" fontId="1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/>
    <xf numFmtId="0" fontId="13" fillId="0" borderId="1" xfId="6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49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2" fontId="9" fillId="0" borderId="0" xfId="0" applyNumberFormat="1" applyFont="1" applyFill="1"/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7">
    <cellStyle name="Comma 2" xfId="3"/>
    <cellStyle name="Normal 12" xfId="4"/>
    <cellStyle name="Normal 2 3" xfId="2"/>
    <cellStyle name="Normal 3" xfId="5"/>
    <cellStyle name="Обычный" xfId="0" builtinId="0"/>
    <cellStyle name="Процентный" xfId="1" builtinId="5"/>
    <cellStyle name="Финансовый" xfId="6" builtinId="3"/>
  </cellStyles>
  <dxfs count="0"/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6"/>
  <sheetViews>
    <sheetView tabSelected="1" view="pageBreakPreview" zoomScaleNormal="55" zoomScaleSheetLayoutView="100" workbookViewId="0">
      <selection activeCell="N16" sqref="N16"/>
    </sheetView>
  </sheetViews>
  <sheetFormatPr defaultRowHeight="12.75"/>
  <cols>
    <col min="1" max="1" width="6.85546875" style="41" customWidth="1"/>
    <col min="2" max="2" width="59" style="41" customWidth="1"/>
    <col min="3" max="3" width="9.7109375" style="41" customWidth="1"/>
    <col min="4" max="7" width="25.140625" style="41" customWidth="1"/>
    <col min="8" max="10" width="20.7109375" style="41" customWidth="1"/>
    <col min="11" max="16384" width="9.140625" style="41"/>
  </cols>
  <sheetData>
    <row r="1" spans="1:7">
      <c r="A1" s="61"/>
      <c r="B1" s="61"/>
      <c r="C1" s="62"/>
      <c r="D1" s="62"/>
      <c r="E1" s="62"/>
      <c r="F1" s="62"/>
      <c r="G1" s="62"/>
    </row>
    <row r="2" spans="1:7">
      <c r="A2" s="61"/>
      <c r="B2" s="61"/>
      <c r="C2" s="62"/>
      <c r="D2" s="62"/>
      <c r="E2" s="62"/>
      <c r="F2" s="62"/>
      <c r="G2" s="62"/>
    </row>
    <row r="3" spans="1:7">
      <c r="A3" s="59"/>
      <c r="B3" s="59"/>
      <c r="C3" s="62"/>
      <c r="D3" s="62"/>
      <c r="E3" s="62"/>
      <c r="F3" s="59" t="s">
        <v>17</v>
      </c>
      <c r="G3" s="59"/>
    </row>
    <row r="4" spans="1:7">
      <c r="A4" s="59"/>
      <c r="B4" s="59" t="s">
        <v>263</v>
      </c>
      <c r="C4" s="62"/>
      <c r="D4" s="62"/>
      <c r="E4" s="62"/>
      <c r="F4" s="59" t="s">
        <v>18</v>
      </c>
      <c r="G4" s="59"/>
    </row>
    <row r="5" spans="1:7">
      <c r="A5" s="59"/>
      <c r="B5" s="59"/>
      <c r="C5" s="62"/>
      <c r="D5" s="62"/>
      <c r="E5" s="62"/>
      <c r="F5" s="59" t="s">
        <v>55</v>
      </c>
      <c r="G5" s="59" t="s">
        <v>20</v>
      </c>
    </row>
    <row r="6" spans="1:7">
      <c r="A6" s="59"/>
      <c r="B6" s="59" t="s">
        <v>262</v>
      </c>
      <c r="C6" s="62"/>
      <c r="D6" s="62"/>
      <c r="E6" s="62"/>
      <c r="F6" s="59" t="s">
        <v>19</v>
      </c>
      <c r="G6" s="59"/>
    </row>
    <row r="7" spans="1:7" s="63" customFormat="1">
      <c r="A7" s="107" t="s">
        <v>47</v>
      </c>
      <c r="B7" s="107"/>
      <c r="C7" s="107"/>
      <c r="D7" s="107"/>
      <c r="E7" s="107"/>
      <c r="F7" s="107"/>
      <c r="G7" s="107"/>
    </row>
    <row r="8" spans="1:7" s="63" customFormat="1">
      <c r="A8" s="60"/>
      <c r="B8" s="60"/>
      <c r="C8" s="60"/>
      <c r="D8" s="60"/>
      <c r="E8" s="60"/>
      <c r="F8" s="60"/>
      <c r="G8" s="60"/>
    </row>
    <row r="9" spans="1:7" s="64" customFormat="1" ht="25.5">
      <c r="A9" s="43" t="s">
        <v>2</v>
      </c>
      <c r="B9" s="43" t="s">
        <v>3</v>
      </c>
      <c r="C9" s="43" t="s">
        <v>12</v>
      </c>
      <c r="D9" s="44" t="s">
        <v>48</v>
      </c>
      <c r="E9" s="44" t="s">
        <v>49</v>
      </c>
      <c r="F9" s="44" t="s">
        <v>50</v>
      </c>
      <c r="G9" s="44" t="s">
        <v>51</v>
      </c>
    </row>
    <row r="10" spans="1:7" s="64" customForma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</row>
    <row r="11" spans="1:7" s="64" customFormat="1" ht="12.75" customHeight="1">
      <c r="A11" s="70"/>
      <c r="B11" s="43" t="s">
        <v>52</v>
      </c>
      <c r="C11" s="47"/>
      <c r="D11" s="73"/>
      <c r="E11" s="73"/>
      <c r="F11" s="73"/>
      <c r="G11" s="73"/>
    </row>
    <row r="12" spans="1:7" s="64" customFormat="1">
      <c r="A12" s="65" t="s">
        <v>121</v>
      </c>
      <c r="B12" s="71" t="str">
        <f>'1-1'!C14</f>
        <v>მოსამზადებელი სამუშაოები</v>
      </c>
      <c r="C12" s="44"/>
      <c r="D12" s="72">
        <f>'1-1'!H20</f>
        <v>0</v>
      </c>
      <c r="E12" s="72">
        <f>'1-1'!J20</f>
        <v>0</v>
      </c>
      <c r="F12" s="72">
        <f>'1-1'!L20</f>
        <v>0</v>
      </c>
      <c r="G12" s="72">
        <f>SUM(D12:F12)</f>
        <v>0</v>
      </c>
    </row>
    <row r="13" spans="1:7" s="64" customFormat="1">
      <c r="A13" s="70"/>
      <c r="B13" s="43" t="s">
        <v>53</v>
      </c>
      <c r="C13" s="47"/>
      <c r="D13" s="73"/>
      <c r="E13" s="73"/>
      <c r="F13" s="73"/>
      <c r="G13" s="72"/>
    </row>
    <row r="14" spans="1:7" s="64" customFormat="1">
      <c r="A14" s="65" t="s">
        <v>134</v>
      </c>
      <c r="B14" s="71" t="str">
        <f>'2-1'!C7</f>
        <v>მიწის ვაკისი</v>
      </c>
      <c r="C14" s="44"/>
      <c r="D14" s="72">
        <f>'2-1'!H30</f>
        <v>0</v>
      </c>
      <c r="E14" s="72">
        <f>'2-1'!J30</f>
        <v>0</v>
      </c>
      <c r="F14" s="72">
        <f>'2-1'!L30</f>
        <v>0</v>
      </c>
      <c r="G14" s="72">
        <f t="shared" ref="G14:G16" si="0">SUM(D14:F14)</f>
        <v>0</v>
      </c>
    </row>
    <row r="15" spans="1:7" s="64" customFormat="1">
      <c r="A15" s="70"/>
      <c r="B15" s="43" t="s">
        <v>211</v>
      </c>
      <c r="C15" s="47"/>
      <c r="D15" s="73"/>
      <c r="E15" s="73"/>
      <c r="F15" s="73"/>
      <c r="G15" s="72"/>
    </row>
    <row r="16" spans="1:7" s="64" customFormat="1">
      <c r="A16" s="65" t="s">
        <v>157</v>
      </c>
      <c r="B16" s="71" t="str">
        <f>'3-1'!C7</f>
        <v xml:space="preserve">საგზაო სამოსი </v>
      </c>
      <c r="C16" s="44"/>
      <c r="D16" s="72">
        <f>'3-1'!H64</f>
        <v>0</v>
      </c>
      <c r="E16" s="72">
        <f>'3-1'!J64</f>
        <v>0</v>
      </c>
      <c r="F16" s="72">
        <f>'3-1'!L64</f>
        <v>0</v>
      </c>
      <c r="G16" s="72">
        <f t="shared" si="0"/>
        <v>0</v>
      </c>
    </row>
    <row r="17" spans="1:7" s="64" customFormat="1">
      <c r="A17" s="65"/>
      <c r="B17" s="44"/>
      <c r="C17" s="44"/>
      <c r="D17" s="72"/>
      <c r="E17" s="72"/>
      <c r="F17" s="72"/>
      <c r="G17" s="72"/>
    </row>
    <row r="18" spans="1:7" s="64" customFormat="1">
      <c r="A18" s="58"/>
      <c r="B18" s="43" t="s">
        <v>4</v>
      </c>
      <c r="C18" s="50"/>
      <c r="D18" s="56">
        <f t="shared" ref="D18:F18" si="1">SUM(D12:D17)</f>
        <v>0</v>
      </c>
      <c r="E18" s="56">
        <f t="shared" si="1"/>
        <v>0</v>
      </c>
      <c r="F18" s="56">
        <f t="shared" si="1"/>
        <v>0</v>
      </c>
      <c r="G18" s="56">
        <f>SUM(G12:G17)</f>
        <v>0</v>
      </c>
    </row>
    <row r="19" spans="1:7" s="64" customFormat="1">
      <c r="A19" s="48"/>
      <c r="B19" s="66"/>
      <c r="C19" s="46"/>
      <c r="D19" s="57"/>
      <c r="E19" s="57"/>
      <c r="F19" s="57"/>
      <c r="G19" s="57"/>
    </row>
    <row r="20" spans="1:7" s="64" customFormat="1">
      <c r="A20" s="48"/>
      <c r="B20" s="66" t="s">
        <v>10</v>
      </c>
      <c r="C20" s="46">
        <v>0.1</v>
      </c>
      <c r="D20" s="57"/>
      <c r="E20" s="57"/>
      <c r="F20" s="57"/>
      <c r="G20" s="57">
        <f>G18*C20</f>
        <v>0</v>
      </c>
    </row>
    <row r="21" spans="1:7" s="64" customFormat="1">
      <c r="A21" s="48"/>
      <c r="B21" s="67" t="s">
        <v>4</v>
      </c>
      <c r="C21" s="46"/>
      <c r="D21" s="57"/>
      <c r="E21" s="57"/>
      <c r="F21" s="57"/>
      <c r="G21" s="57">
        <f>SUM(G18:G20)</f>
        <v>0</v>
      </c>
    </row>
    <row r="22" spans="1:7" s="64" customFormat="1">
      <c r="A22" s="48"/>
      <c r="B22" s="66" t="s">
        <v>11</v>
      </c>
      <c r="C22" s="46">
        <v>0.08</v>
      </c>
      <c r="D22" s="57"/>
      <c r="E22" s="57"/>
      <c r="F22" s="57"/>
      <c r="G22" s="57">
        <f>G21*C22</f>
        <v>0</v>
      </c>
    </row>
    <row r="23" spans="1:7" s="64" customFormat="1">
      <c r="A23" s="45"/>
      <c r="B23" s="67" t="s">
        <v>4</v>
      </c>
      <c r="C23" s="46"/>
      <c r="D23" s="57"/>
      <c r="E23" s="57"/>
      <c r="F23" s="57"/>
      <c r="G23" s="57">
        <f>SUM(G21:G22)</f>
        <v>0</v>
      </c>
    </row>
    <row r="24" spans="1:7">
      <c r="A24" s="53"/>
      <c r="B24" s="66" t="s">
        <v>26</v>
      </c>
      <c r="C24" s="68">
        <v>0.05</v>
      </c>
      <c r="D24" s="57"/>
      <c r="E24" s="57"/>
      <c r="F24" s="57"/>
      <c r="G24" s="57">
        <f>G23*C24</f>
        <v>0</v>
      </c>
    </row>
    <row r="25" spans="1:7">
      <c r="A25" s="53"/>
      <c r="B25" s="67" t="s">
        <v>4</v>
      </c>
      <c r="C25" s="46"/>
      <c r="D25" s="57"/>
      <c r="E25" s="57"/>
      <c r="F25" s="57"/>
      <c r="G25" s="57">
        <f>SUM(G23:G24)</f>
        <v>0</v>
      </c>
    </row>
    <row r="26" spans="1:7">
      <c r="A26" s="53"/>
      <c r="B26" s="66" t="s">
        <v>27</v>
      </c>
      <c r="C26" s="68">
        <v>0.18</v>
      </c>
      <c r="D26" s="57"/>
      <c r="E26" s="57"/>
      <c r="F26" s="57"/>
      <c r="G26" s="57">
        <f>G25*C26</f>
        <v>0</v>
      </c>
    </row>
    <row r="27" spans="1:7">
      <c r="A27" s="53"/>
      <c r="B27" s="66"/>
      <c r="C27" s="69"/>
      <c r="D27" s="57"/>
      <c r="E27" s="57"/>
      <c r="F27" s="57"/>
      <c r="G27" s="57"/>
    </row>
    <row r="28" spans="1:7">
      <c r="A28" s="43"/>
      <c r="B28" s="43" t="s">
        <v>4</v>
      </c>
      <c r="C28" s="43"/>
      <c r="D28" s="56"/>
      <c r="E28" s="56"/>
      <c r="F28" s="56"/>
      <c r="G28" s="56">
        <f>SUM(G25:G27)</f>
        <v>0</v>
      </c>
    </row>
    <row r="29" spans="1:7">
      <c r="B29" s="51"/>
      <c r="C29" s="52"/>
      <c r="D29" s="52"/>
      <c r="E29" s="52"/>
      <c r="F29" s="52"/>
      <c r="G29" s="52"/>
    </row>
    <row r="30" spans="1:7">
      <c r="B30" s="51"/>
      <c r="C30" s="52"/>
      <c r="D30" s="52"/>
      <c r="E30" s="52"/>
      <c r="F30" s="52"/>
      <c r="G30" s="52"/>
    </row>
    <row r="31" spans="1:7">
      <c r="B31" s="51"/>
      <c r="C31" s="52"/>
      <c r="D31" s="52"/>
      <c r="E31" s="52"/>
      <c r="F31" s="52"/>
      <c r="G31" s="52"/>
    </row>
    <row r="32" spans="1:7">
      <c r="B32" s="51"/>
      <c r="C32" s="52"/>
      <c r="D32" s="52"/>
      <c r="E32" s="52"/>
      <c r="F32" s="52"/>
      <c r="G32" s="52"/>
    </row>
    <row r="33" spans="2:7">
      <c r="B33" s="51"/>
      <c r="C33" s="52"/>
      <c r="D33" s="52"/>
      <c r="E33" s="52"/>
      <c r="F33" s="52"/>
      <c r="G33" s="52"/>
    </row>
    <row r="34" spans="2:7">
      <c r="B34" s="51"/>
      <c r="C34" s="52"/>
      <c r="D34" s="52"/>
      <c r="E34" s="52"/>
      <c r="F34" s="52"/>
      <c r="G34" s="52"/>
    </row>
    <row r="35" spans="2:7">
      <c r="B35" s="51"/>
      <c r="C35" s="52"/>
      <c r="D35" s="52"/>
      <c r="E35" s="52"/>
      <c r="F35" s="52"/>
      <c r="G35" s="52"/>
    </row>
    <row r="36" spans="2:7">
      <c r="B36" s="51"/>
      <c r="C36" s="52"/>
      <c r="D36" s="52"/>
      <c r="E36" s="52"/>
      <c r="F36" s="52"/>
      <c r="G36" s="52"/>
    </row>
    <row r="37" spans="2:7">
      <c r="B37" s="51"/>
      <c r="C37" s="52"/>
      <c r="D37" s="52"/>
      <c r="E37" s="52"/>
      <c r="F37" s="52"/>
      <c r="G37" s="52"/>
    </row>
    <row r="38" spans="2:7">
      <c r="B38" s="51"/>
      <c r="C38" s="52"/>
      <c r="D38" s="52"/>
      <c r="E38" s="52"/>
      <c r="F38" s="52"/>
      <c r="G38" s="52"/>
    </row>
    <row r="39" spans="2:7">
      <c r="B39" s="51"/>
      <c r="C39" s="52"/>
      <c r="D39" s="52"/>
      <c r="E39" s="52"/>
      <c r="F39" s="52"/>
      <c r="G39" s="52"/>
    </row>
    <row r="40" spans="2:7">
      <c r="B40" s="51"/>
      <c r="C40" s="52"/>
      <c r="D40" s="52"/>
      <c r="E40" s="52"/>
      <c r="F40" s="52"/>
      <c r="G40" s="52"/>
    </row>
    <row r="41" spans="2:7">
      <c r="B41" s="51"/>
      <c r="C41" s="52"/>
      <c r="D41" s="52"/>
      <c r="E41" s="52"/>
      <c r="F41" s="52"/>
      <c r="G41" s="52"/>
    </row>
    <row r="42" spans="2:7">
      <c r="B42" s="51"/>
      <c r="C42" s="52"/>
      <c r="D42" s="52"/>
      <c r="E42" s="52"/>
      <c r="F42" s="52"/>
      <c r="G42" s="52"/>
    </row>
    <row r="43" spans="2:7">
      <c r="B43" s="51"/>
      <c r="C43" s="52"/>
      <c r="D43" s="52"/>
      <c r="E43" s="52"/>
      <c r="F43" s="52"/>
      <c r="G43" s="52"/>
    </row>
    <row r="44" spans="2:7">
      <c r="B44" s="51"/>
      <c r="C44" s="52"/>
      <c r="D44" s="52"/>
      <c r="E44" s="52"/>
      <c r="F44" s="52"/>
      <c r="G44" s="52"/>
    </row>
    <row r="45" spans="2:7">
      <c r="B45" s="51"/>
      <c r="C45" s="52"/>
      <c r="D45" s="52"/>
      <c r="E45" s="52"/>
      <c r="F45" s="52"/>
      <c r="G45" s="52"/>
    </row>
    <row r="46" spans="2:7">
      <c r="B46" s="51"/>
      <c r="C46" s="52"/>
      <c r="D46" s="52"/>
      <c r="E46" s="52"/>
      <c r="F46" s="52"/>
      <c r="G46" s="52"/>
    </row>
    <row r="47" spans="2:7">
      <c r="B47" s="51"/>
      <c r="C47" s="52"/>
      <c r="D47" s="52"/>
      <c r="E47" s="52"/>
      <c r="F47" s="52"/>
      <c r="G47" s="52"/>
    </row>
    <row r="48" spans="2:7">
      <c r="B48" s="51"/>
      <c r="C48" s="52"/>
      <c r="D48" s="52"/>
      <c r="E48" s="52"/>
      <c r="F48" s="52"/>
      <c r="G48" s="52"/>
    </row>
    <row r="49" spans="2:7">
      <c r="B49" s="51"/>
      <c r="C49" s="52"/>
      <c r="D49" s="52"/>
      <c r="E49" s="52"/>
      <c r="F49" s="52"/>
      <c r="G49" s="52"/>
    </row>
    <row r="50" spans="2:7">
      <c r="B50" s="51"/>
      <c r="C50" s="52"/>
      <c r="D50" s="52"/>
      <c r="E50" s="52"/>
      <c r="F50" s="52"/>
      <c r="G50" s="52"/>
    </row>
    <row r="51" spans="2:7">
      <c r="B51" s="51"/>
      <c r="C51" s="52"/>
      <c r="D51" s="52"/>
      <c r="E51" s="52"/>
      <c r="F51" s="52"/>
      <c r="G51" s="52"/>
    </row>
    <row r="52" spans="2:7">
      <c r="B52" s="51"/>
      <c r="C52" s="52"/>
      <c r="D52" s="52"/>
      <c r="E52" s="52"/>
      <c r="F52" s="52"/>
      <c r="G52" s="52"/>
    </row>
    <row r="53" spans="2:7">
      <c r="B53" s="51"/>
      <c r="C53" s="52"/>
      <c r="D53" s="52"/>
      <c r="E53" s="52"/>
      <c r="F53" s="52"/>
      <c r="G53" s="52"/>
    </row>
    <row r="54" spans="2:7">
      <c r="B54" s="51"/>
      <c r="C54" s="52"/>
      <c r="D54" s="52"/>
      <c r="E54" s="52"/>
      <c r="F54" s="52"/>
      <c r="G54" s="52"/>
    </row>
    <row r="55" spans="2:7">
      <c r="B55" s="51"/>
      <c r="C55" s="52"/>
      <c r="D55" s="52"/>
      <c r="E55" s="52"/>
      <c r="F55" s="52"/>
      <c r="G55" s="52"/>
    </row>
    <row r="56" spans="2:7">
      <c r="B56" s="51"/>
      <c r="C56" s="52"/>
      <c r="D56" s="52"/>
      <c r="E56" s="52"/>
      <c r="F56" s="52"/>
      <c r="G56" s="52"/>
    </row>
    <row r="57" spans="2:7">
      <c r="B57" s="51"/>
      <c r="C57" s="52"/>
      <c r="D57" s="52"/>
      <c r="E57" s="52"/>
      <c r="F57" s="52"/>
      <c r="G57" s="52"/>
    </row>
    <row r="58" spans="2:7">
      <c r="B58" s="51"/>
      <c r="C58" s="52"/>
      <c r="D58" s="52"/>
      <c r="E58" s="52"/>
      <c r="F58" s="52"/>
      <c r="G58" s="52"/>
    </row>
    <row r="59" spans="2:7">
      <c r="B59" s="51"/>
      <c r="C59" s="52"/>
      <c r="D59" s="52"/>
      <c r="E59" s="52"/>
      <c r="F59" s="52"/>
      <c r="G59" s="52"/>
    </row>
    <row r="60" spans="2:7">
      <c r="B60" s="51"/>
      <c r="C60" s="52"/>
      <c r="D60" s="52"/>
      <c r="E60" s="52"/>
      <c r="F60" s="52"/>
      <c r="G60" s="52"/>
    </row>
    <row r="61" spans="2:7">
      <c r="B61" s="51"/>
      <c r="C61" s="52"/>
      <c r="D61" s="52"/>
      <c r="E61" s="52"/>
      <c r="F61" s="52"/>
      <c r="G61" s="52"/>
    </row>
    <row r="62" spans="2:7">
      <c r="B62" s="51"/>
      <c r="C62" s="52"/>
      <c r="D62" s="52"/>
      <c r="E62" s="52"/>
      <c r="F62" s="52"/>
      <c r="G62" s="52"/>
    </row>
    <row r="63" spans="2:7">
      <c r="B63" s="51"/>
      <c r="C63" s="52"/>
      <c r="D63" s="52"/>
      <c r="E63" s="52"/>
      <c r="F63" s="52"/>
      <c r="G63" s="52"/>
    </row>
    <row r="64" spans="2:7">
      <c r="B64" s="51"/>
      <c r="C64" s="51"/>
      <c r="D64" s="51"/>
      <c r="E64" s="51"/>
      <c r="F64" s="51"/>
      <c r="G64" s="51"/>
    </row>
    <row r="65" spans="2:7">
      <c r="B65" s="51"/>
      <c r="C65" s="51"/>
      <c r="D65" s="51"/>
      <c r="E65" s="51"/>
      <c r="F65" s="51"/>
      <c r="G65" s="51"/>
    </row>
    <row r="66" spans="2:7">
      <c r="B66" s="51"/>
      <c r="C66" s="51"/>
      <c r="D66" s="51"/>
      <c r="E66" s="51"/>
      <c r="F66" s="51"/>
      <c r="G66" s="51"/>
    </row>
    <row r="67" spans="2:7">
      <c r="B67" s="51"/>
      <c r="C67" s="51"/>
      <c r="D67" s="51"/>
      <c r="E67" s="51"/>
      <c r="F67" s="51"/>
      <c r="G67" s="51"/>
    </row>
    <row r="68" spans="2:7">
      <c r="B68" s="51"/>
      <c r="C68" s="51"/>
      <c r="D68" s="51"/>
      <c r="E68" s="51"/>
      <c r="F68" s="51"/>
      <c r="G68" s="51"/>
    </row>
    <row r="69" spans="2:7">
      <c r="B69" s="51"/>
      <c r="C69" s="51"/>
      <c r="D69" s="51"/>
      <c r="E69" s="51"/>
      <c r="F69" s="51"/>
      <c r="G69" s="51"/>
    </row>
    <row r="70" spans="2:7">
      <c r="B70" s="51"/>
      <c r="C70" s="51"/>
      <c r="D70" s="51"/>
      <c r="E70" s="51"/>
      <c r="F70" s="51"/>
      <c r="G70" s="51"/>
    </row>
    <row r="71" spans="2:7">
      <c r="B71" s="51"/>
      <c r="C71" s="51"/>
      <c r="D71" s="51"/>
      <c r="E71" s="51"/>
      <c r="F71" s="51"/>
      <c r="G71" s="51"/>
    </row>
    <row r="72" spans="2:7">
      <c r="B72" s="51"/>
      <c r="C72" s="51"/>
      <c r="D72" s="51"/>
      <c r="E72" s="51"/>
      <c r="F72" s="51"/>
      <c r="G72" s="51"/>
    </row>
    <row r="73" spans="2:7">
      <c r="B73" s="51"/>
      <c r="C73" s="51"/>
      <c r="D73" s="51"/>
      <c r="E73" s="51"/>
      <c r="F73" s="51"/>
      <c r="G73" s="51"/>
    </row>
    <row r="74" spans="2:7">
      <c r="B74" s="51"/>
      <c r="C74" s="51"/>
      <c r="D74" s="51"/>
      <c r="E74" s="51"/>
      <c r="F74" s="51"/>
      <c r="G74" s="51"/>
    </row>
    <row r="75" spans="2:7">
      <c r="B75" s="51"/>
      <c r="C75" s="51"/>
      <c r="D75" s="51"/>
      <c r="E75" s="51"/>
      <c r="F75" s="51"/>
      <c r="G75" s="51"/>
    </row>
    <row r="76" spans="2:7">
      <c r="B76" s="51"/>
      <c r="C76" s="51"/>
      <c r="D76" s="51"/>
      <c r="E76" s="51"/>
      <c r="F76" s="51"/>
      <c r="G76" s="51"/>
    </row>
  </sheetData>
  <mergeCells count="1">
    <mergeCell ref="A7:G7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5"/>
  <sheetViews>
    <sheetView view="pageBreakPreview" zoomScaleNormal="60" zoomScaleSheetLayoutView="100" workbookViewId="0">
      <selection activeCell="G24" sqref="G24"/>
    </sheetView>
  </sheetViews>
  <sheetFormatPr defaultRowHeight="12.75"/>
  <cols>
    <col min="1" max="1" width="5.28515625" style="89" bestFit="1" customWidth="1"/>
    <col min="2" max="2" width="12.7109375" style="89" customWidth="1"/>
    <col min="3" max="3" width="43.140625" style="89" customWidth="1"/>
    <col min="4" max="12" width="9.5703125" style="89" customWidth="1"/>
    <col min="13" max="13" width="9.5703125" style="94" customWidth="1"/>
    <col min="14" max="16" width="20.7109375" style="41" customWidth="1"/>
    <col min="17" max="16384" width="9.140625" style="41"/>
  </cols>
  <sheetData>
    <row r="1" spans="1:1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2" customHeight="1">
      <c r="A3" s="76"/>
      <c r="B3" s="76" t="s">
        <v>260</v>
      </c>
      <c r="C3" s="76"/>
      <c r="D3" s="76"/>
      <c r="E3" s="76"/>
      <c r="F3" s="76"/>
      <c r="G3" s="76"/>
      <c r="H3" s="76" t="s">
        <v>17</v>
      </c>
      <c r="I3" s="76"/>
      <c r="J3" s="76"/>
      <c r="K3" s="76"/>
      <c r="L3" s="76"/>
      <c r="M3" s="76"/>
    </row>
    <row r="4" spans="1:13">
      <c r="A4" s="76"/>
      <c r="B4" s="76" t="s">
        <v>263</v>
      </c>
      <c r="C4" s="76"/>
      <c r="D4" s="76"/>
      <c r="E4" s="76"/>
      <c r="F4" s="76"/>
      <c r="G4" s="76"/>
      <c r="H4" s="76" t="s">
        <v>18</v>
      </c>
      <c r="I4" s="76"/>
      <c r="J4" s="76"/>
      <c r="K4" s="76"/>
      <c r="L4" s="76"/>
      <c r="M4" s="76"/>
    </row>
    <row r="5" spans="1:13">
      <c r="A5" s="76"/>
      <c r="B5" s="76" t="s">
        <v>261</v>
      </c>
      <c r="C5" s="76"/>
      <c r="D5" s="76"/>
      <c r="E5" s="76"/>
      <c r="F5" s="76"/>
      <c r="G5" s="76"/>
      <c r="H5" s="76" t="s">
        <v>55</v>
      </c>
      <c r="I5" s="76"/>
      <c r="J5" s="76"/>
      <c r="K5" s="76" t="s">
        <v>20</v>
      </c>
      <c r="L5" s="76"/>
      <c r="M5" s="76"/>
    </row>
    <row r="6" spans="1:13">
      <c r="A6" s="76"/>
      <c r="B6" s="76" t="s">
        <v>262</v>
      </c>
      <c r="C6" s="76"/>
      <c r="D6" s="76"/>
      <c r="E6" s="76"/>
      <c r="F6" s="76"/>
      <c r="G6" s="76"/>
      <c r="H6" s="76" t="s">
        <v>19</v>
      </c>
      <c r="I6" s="76"/>
      <c r="J6" s="76"/>
      <c r="K6" s="76"/>
      <c r="L6" s="76"/>
      <c r="M6" s="76"/>
    </row>
    <row r="7" spans="1:1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s="54" customFormat="1">
      <c r="A8" s="112" t="s">
        <v>214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54" customForma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s="42" customFormat="1" ht="12.75" customHeight="1">
      <c r="A10" s="108" t="s">
        <v>215</v>
      </c>
      <c r="B10" s="113" t="s">
        <v>216</v>
      </c>
      <c r="C10" s="113" t="s">
        <v>217</v>
      </c>
      <c r="D10" s="113" t="s">
        <v>218</v>
      </c>
      <c r="E10" s="108" t="s">
        <v>219</v>
      </c>
      <c r="F10" s="108"/>
      <c r="G10" s="113" t="s">
        <v>220</v>
      </c>
      <c r="H10" s="113"/>
      <c r="I10" s="113" t="s">
        <v>6</v>
      </c>
      <c r="J10" s="113"/>
      <c r="K10" s="108" t="s">
        <v>221</v>
      </c>
      <c r="L10" s="108"/>
      <c r="M10" s="108" t="s">
        <v>4</v>
      </c>
    </row>
    <row r="11" spans="1:13" s="42" customFormat="1" ht="12.75" customHeight="1">
      <c r="A11" s="108"/>
      <c r="B11" s="113"/>
      <c r="C11" s="113"/>
      <c r="D11" s="113"/>
      <c r="E11" s="75" t="s">
        <v>222</v>
      </c>
      <c r="F11" s="75" t="s">
        <v>196</v>
      </c>
      <c r="G11" s="75" t="s">
        <v>222</v>
      </c>
      <c r="H11" s="75" t="s">
        <v>196</v>
      </c>
      <c r="I11" s="75" t="s">
        <v>222</v>
      </c>
      <c r="J11" s="75" t="s">
        <v>196</v>
      </c>
      <c r="K11" s="75" t="s">
        <v>222</v>
      </c>
      <c r="L11" s="75" t="s">
        <v>196</v>
      </c>
      <c r="M11" s="108"/>
    </row>
    <row r="12" spans="1:13" s="42" customFormat="1">
      <c r="A12" s="75">
        <v>1</v>
      </c>
      <c r="B12" s="75">
        <v>2</v>
      </c>
      <c r="C12" s="74">
        <v>3</v>
      </c>
      <c r="D12" s="75">
        <v>4</v>
      </c>
      <c r="E12" s="75">
        <v>5</v>
      </c>
      <c r="F12" s="75">
        <v>6</v>
      </c>
      <c r="G12" s="75">
        <v>7</v>
      </c>
      <c r="H12" s="55">
        <v>8</v>
      </c>
      <c r="I12" s="75">
        <v>9</v>
      </c>
      <c r="J12" s="55">
        <v>10</v>
      </c>
      <c r="K12" s="75">
        <v>11</v>
      </c>
      <c r="L12" s="55">
        <v>12</v>
      </c>
      <c r="M12" s="55">
        <v>13</v>
      </c>
    </row>
    <row r="13" spans="1:13" s="42" customForma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9"/>
    </row>
    <row r="14" spans="1:13" s="42" customFormat="1">
      <c r="A14" s="75"/>
      <c r="B14" s="80"/>
      <c r="C14" s="74" t="s">
        <v>32</v>
      </c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12.75" customHeight="1">
      <c r="A15" s="75"/>
      <c r="B15" s="109" t="s">
        <v>264</v>
      </c>
      <c r="C15" s="74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1:13">
      <c r="A16" s="80">
        <v>1.1000000000000001</v>
      </c>
      <c r="B16" s="110"/>
      <c r="C16" s="82" t="s">
        <v>33</v>
      </c>
      <c r="D16" s="80" t="s">
        <v>34</v>
      </c>
      <c r="E16" s="83"/>
      <c r="F16" s="83">
        <v>0.2</v>
      </c>
      <c r="G16" s="83"/>
      <c r="H16" s="83"/>
      <c r="I16" s="83"/>
      <c r="J16" s="83"/>
      <c r="K16" s="83"/>
      <c r="L16" s="83"/>
      <c r="M16" s="83"/>
    </row>
    <row r="17" spans="1:13" s="49" customFormat="1">
      <c r="A17" s="80"/>
      <c r="B17" s="110"/>
      <c r="C17" s="82"/>
      <c r="D17" s="80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49" customFormat="1">
      <c r="A18" s="80" t="s">
        <v>0</v>
      </c>
      <c r="B18" s="111"/>
      <c r="C18" s="82" t="s">
        <v>15</v>
      </c>
      <c r="D18" s="80" t="s">
        <v>1</v>
      </c>
      <c r="E18" s="83">
        <f>1.1*1.13*(127+67)</f>
        <v>241.14199999999997</v>
      </c>
      <c r="F18" s="83">
        <f>E18*F16</f>
        <v>48.228399999999993</v>
      </c>
      <c r="G18" s="83"/>
      <c r="H18" s="83"/>
      <c r="I18" s="83"/>
      <c r="J18" s="83"/>
      <c r="K18" s="83"/>
      <c r="L18" s="83"/>
      <c r="M18" s="83"/>
    </row>
    <row r="19" spans="1:13" s="49" customFormat="1">
      <c r="A19" s="80"/>
      <c r="B19" s="84"/>
      <c r="C19" s="82"/>
      <c r="D19" s="80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A20" s="75"/>
      <c r="B20" s="85"/>
      <c r="C20" s="75" t="s">
        <v>4</v>
      </c>
      <c r="D20" s="75"/>
      <c r="E20" s="86"/>
      <c r="F20" s="86"/>
      <c r="G20" s="86"/>
      <c r="H20" s="86"/>
      <c r="I20" s="86"/>
      <c r="J20" s="86"/>
      <c r="K20" s="86"/>
      <c r="L20" s="86"/>
      <c r="M20" s="86"/>
    </row>
    <row r="21" spans="1:13">
      <c r="A21" s="80"/>
      <c r="B21" s="87"/>
      <c r="C21" s="80"/>
      <c r="D21" s="80"/>
      <c r="E21" s="83"/>
      <c r="F21" s="83"/>
      <c r="G21" s="83"/>
      <c r="H21" s="83"/>
      <c r="I21" s="83"/>
      <c r="J21" s="83"/>
      <c r="K21" s="83"/>
      <c r="L21" s="83"/>
      <c r="M21" s="83"/>
    </row>
    <row r="22" spans="1:13">
      <c r="A22" s="80"/>
      <c r="B22" s="87"/>
      <c r="C22" s="80" t="s">
        <v>10</v>
      </c>
      <c r="D22" s="88">
        <v>0.1</v>
      </c>
      <c r="E22" s="83"/>
      <c r="F22" s="83"/>
      <c r="G22" s="83"/>
      <c r="H22" s="83"/>
      <c r="I22" s="83"/>
      <c r="J22" s="83"/>
      <c r="K22" s="83"/>
      <c r="L22" s="83"/>
      <c r="M22" s="83"/>
    </row>
    <row r="23" spans="1:13">
      <c r="A23" s="80"/>
      <c r="B23" s="87"/>
      <c r="C23" s="80" t="s">
        <v>4</v>
      </c>
      <c r="D23" s="88"/>
      <c r="E23" s="83"/>
      <c r="F23" s="83"/>
      <c r="G23" s="83"/>
      <c r="H23" s="83"/>
      <c r="I23" s="83"/>
      <c r="J23" s="83"/>
      <c r="K23" s="83"/>
      <c r="L23" s="83"/>
      <c r="M23" s="83"/>
    </row>
    <row r="24" spans="1:13">
      <c r="A24" s="80"/>
      <c r="B24" s="87"/>
      <c r="C24" s="80" t="s">
        <v>11</v>
      </c>
      <c r="D24" s="88">
        <v>0.08</v>
      </c>
      <c r="E24" s="83"/>
      <c r="F24" s="83"/>
      <c r="G24" s="83"/>
      <c r="H24" s="83"/>
      <c r="I24" s="83"/>
      <c r="J24" s="83"/>
      <c r="K24" s="83"/>
      <c r="L24" s="83"/>
      <c r="M24" s="83"/>
    </row>
    <row r="25" spans="1:13">
      <c r="A25" s="80"/>
      <c r="B25" s="87"/>
      <c r="C25" s="80"/>
      <c r="D25" s="88"/>
      <c r="E25" s="83"/>
      <c r="F25" s="83"/>
      <c r="G25" s="83"/>
      <c r="H25" s="83"/>
      <c r="I25" s="83"/>
      <c r="J25" s="83"/>
      <c r="K25" s="83"/>
      <c r="L25" s="83"/>
      <c r="M25" s="83"/>
    </row>
    <row r="26" spans="1:13">
      <c r="A26" s="75"/>
      <c r="B26" s="85"/>
      <c r="C26" s="75" t="s">
        <v>4</v>
      </c>
      <c r="D26" s="75"/>
      <c r="E26" s="86"/>
      <c r="F26" s="86"/>
      <c r="G26" s="86"/>
      <c r="H26" s="86"/>
      <c r="I26" s="86"/>
      <c r="J26" s="86"/>
      <c r="K26" s="86"/>
      <c r="L26" s="86"/>
      <c r="M26" s="86"/>
    </row>
    <row r="27" spans="1:13">
      <c r="B27" s="90"/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2"/>
    </row>
    <row r="28" spans="1:13">
      <c r="B28" s="90"/>
      <c r="C28" s="91"/>
      <c r="D28" s="90"/>
      <c r="E28" s="90"/>
      <c r="F28" s="90"/>
      <c r="G28" s="90"/>
      <c r="H28" s="90"/>
      <c r="I28" s="90"/>
      <c r="J28" s="90"/>
      <c r="K28" s="90"/>
      <c r="L28" s="90"/>
      <c r="M28" s="92"/>
    </row>
    <row r="29" spans="1:13">
      <c r="B29" s="90"/>
      <c r="C29" s="91"/>
      <c r="D29" s="90"/>
      <c r="E29" s="90"/>
      <c r="F29" s="90"/>
      <c r="G29" s="90"/>
      <c r="H29" s="90"/>
      <c r="I29" s="90"/>
      <c r="J29" s="90"/>
      <c r="K29" s="90"/>
      <c r="L29" s="90"/>
      <c r="M29" s="92"/>
    </row>
    <row r="30" spans="1:13">
      <c r="B30" s="90"/>
      <c r="C30" s="91"/>
      <c r="D30" s="90"/>
      <c r="E30" s="90"/>
      <c r="F30" s="90"/>
      <c r="G30" s="90"/>
      <c r="H30" s="90"/>
      <c r="I30" s="90"/>
      <c r="J30" s="90"/>
      <c r="K30" s="90"/>
      <c r="L30" s="90"/>
      <c r="M30" s="92"/>
    </row>
    <row r="31" spans="1:13">
      <c r="B31" s="90"/>
      <c r="C31" s="91"/>
      <c r="D31" s="90"/>
      <c r="E31" s="90"/>
      <c r="F31" s="90"/>
      <c r="G31" s="90"/>
      <c r="H31" s="90"/>
      <c r="I31" s="90"/>
      <c r="J31" s="90"/>
      <c r="K31" s="90"/>
      <c r="L31" s="90"/>
      <c r="M31" s="92"/>
    </row>
    <row r="32" spans="1:13">
      <c r="B32" s="90"/>
      <c r="C32" s="91"/>
      <c r="D32" s="90"/>
      <c r="E32" s="90"/>
      <c r="F32" s="90"/>
      <c r="G32" s="90"/>
      <c r="H32" s="90"/>
      <c r="I32" s="90"/>
      <c r="J32" s="90"/>
      <c r="K32" s="90"/>
      <c r="L32" s="90"/>
      <c r="M32" s="92"/>
    </row>
    <row r="33" spans="2:13">
      <c r="B33" s="90"/>
      <c r="C33" s="91"/>
      <c r="D33" s="90"/>
      <c r="E33" s="90"/>
      <c r="F33" s="90"/>
      <c r="G33" s="90"/>
      <c r="H33" s="90"/>
      <c r="I33" s="90"/>
      <c r="J33" s="90"/>
      <c r="K33" s="90"/>
      <c r="L33" s="90"/>
      <c r="M33" s="92"/>
    </row>
    <row r="34" spans="2:13">
      <c r="B34" s="90"/>
      <c r="C34" s="91"/>
      <c r="D34" s="90"/>
      <c r="E34" s="90"/>
      <c r="F34" s="90"/>
      <c r="G34" s="90"/>
      <c r="H34" s="90"/>
      <c r="I34" s="90"/>
      <c r="J34" s="90"/>
      <c r="K34" s="90"/>
      <c r="L34" s="90"/>
      <c r="M34" s="92"/>
    </row>
    <row r="35" spans="2:13">
      <c r="B35" s="90"/>
      <c r="C35" s="91"/>
      <c r="D35" s="90"/>
      <c r="E35" s="90"/>
      <c r="F35" s="90"/>
      <c r="G35" s="90"/>
      <c r="H35" s="90"/>
      <c r="I35" s="90"/>
      <c r="J35" s="90"/>
      <c r="K35" s="90"/>
      <c r="L35" s="90"/>
      <c r="M35" s="92"/>
    </row>
    <row r="36" spans="2:13">
      <c r="B36" s="90"/>
      <c r="C36" s="91"/>
      <c r="D36" s="90"/>
      <c r="E36" s="90"/>
      <c r="F36" s="90"/>
      <c r="G36" s="90"/>
      <c r="H36" s="90"/>
      <c r="I36" s="90"/>
      <c r="J36" s="90"/>
      <c r="K36" s="90"/>
      <c r="L36" s="90"/>
      <c r="M36" s="92"/>
    </row>
    <row r="37" spans="2:13">
      <c r="B37" s="90"/>
      <c r="C37" s="91"/>
      <c r="D37" s="90"/>
      <c r="E37" s="90"/>
      <c r="F37" s="90"/>
      <c r="G37" s="90"/>
      <c r="H37" s="90"/>
      <c r="I37" s="90"/>
      <c r="J37" s="90"/>
      <c r="K37" s="90"/>
      <c r="L37" s="90"/>
      <c r="M37" s="92"/>
    </row>
    <row r="38" spans="2:13">
      <c r="B38" s="90"/>
      <c r="C38" s="91"/>
      <c r="D38" s="90"/>
      <c r="E38" s="90"/>
      <c r="F38" s="90"/>
      <c r="G38" s="90"/>
      <c r="H38" s="90"/>
      <c r="I38" s="90"/>
      <c r="J38" s="90"/>
      <c r="K38" s="90"/>
      <c r="L38" s="90"/>
      <c r="M38" s="92"/>
    </row>
    <row r="39" spans="2:13">
      <c r="B39" s="90"/>
      <c r="C39" s="91"/>
      <c r="D39" s="90"/>
      <c r="E39" s="90"/>
      <c r="F39" s="90"/>
      <c r="G39" s="90"/>
      <c r="H39" s="90"/>
      <c r="I39" s="90"/>
      <c r="J39" s="90"/>
      <c r="K39" s="90"/>
      <c r="L39" s="90"/>
      <c r="M39" s="92"/>
    </row>
    <row r="40" spans="2:13">
      <c r="B40" s="90"/>
      <c r="C40" s="91"/>
      <c r="D40" s="90"/>
      <c r="E40" s="90"/>
      <c r="F40" s="90"/>
      <c r="G40" s="90"/>
      <c r="H40" s="90"/>
      <c r="I40" s="90"/>
      <c r="J40" s="90"/>
      <c r="K40" s="90"/>
      <c r="L40" s="90"/>
      <c r="M40" s="92"/>
    </row>
    <row r="41" spans="2:13">
      <c r="B41" s="90"/>
      <c r="C41" s="91"/>
      <c r="D41" s="90"/>
      <c r="E41" s="90"/>
      <c r="F41" s="90"/>
      <c r="G41" s="90"/>
      <c r="H41" s="90"/>
      <c r="I41" s="90"/>
      <c r="J41" s="90"/>
      <c r="K41" s="90"/>
      <c r="L41" s="90"/>
      <c r="M41" s="92"/>
    </row>
    <row r="42" spans="2:13">
      <c r="B42" s="90"/>
      <c r="C42" s="91"/>
      <c r="D42" s="90"/>
      <c r="E42" s="90"/>
      <c r="F42" s="90"/>
      <c r="G42" s="90"/>
      <c r="H42" s="90"/>
      <c r="I42" s="90"/>
      <c r="J42" s="90"/>
      <c r="K42" s="90"/>
      <c r="L42" s="90"/>
      <c r="M42" s="92"/>
    </row>
    <row r="43" spans="2:13">
      <c r="B43" s="90"/>
      <c r="C43" s="91"/>
      <c r="D43" s="90"/>
      <c r="E43" s="90"/>
      <c r="F43" s="90"/>
      <c r="G43" s="90"/>
      <c r="H43" s="90"/>
      <c r="I43" s="90"/>
      <c r="J43" s="90"/>
      <c r="K43" s="90"/>
      <c r="L43" s="90"/>
      <c r="M43" s="92"/>
    </row>
    <row r="44" spans="2:13">
      <c r="B44" s="90"/>
      <c r="C44" s="91"/>
      <c r="D44" s="90"/>
      <c r="E44" s="90"/>
      <c r="F44" s="90"/>
      <c r="G44" s="90"/>
      <c r="H44" s="90"/>
      <c r="I44" s="90"/>
      <c r="J44" s="90"/>
      <c r="K44" s="90"/>
      <c r="L44" s="90"/>
      <c r="M44" s="92"/>
    </row>
    <row r="45" spans="2:13">
      <c r="B45" s="90"/>
      <c r="C45" s="91"/>
      <c r="D45" s="90"/>
      <c r="E45" s="90"/>
      <c r="F45" s="90"/>
      <c r="G45" s="90"/>
      <c r="H45" s="90"/>
      <c r="I45" s="90"/>
      <c r="J45" s="90"/>
      <c r="K45" s="90"/>
      <c r="L45" s="90"/>
      <c r="M45" s="92"/>
    </row>
    <row r="46" spans="2:13">
      <c r="B46" s="90"/>
      <c r="C46" s="91"/>
      <c r="D46" s="90"/>
      <c r="E46" s="90"/>
      <c r="F46" s="90"/>
      <c r="G46" s="90"/>
      <c r="H46" s="90"/>
      <c r="I46" s="90"/>
      <c r="J46" s="90"/>
      <c r="K46" s="90"/>
      <c r="L46" s="90"/>
      <c r="M46" s="92"/>
    </row>
    <row r="47" spans="2:13">
      <c r="B47" s="90"/>
      <c r="C47" s="91"/>
      <c r="D47" s="90"/>
      <c r="E47" s="90"/>
      <c r="F47" s="90"/>
      <c r="G47" s="90"/>
      <c r="H47" s="90"/>
      <c r="I47" s="90"/>
      <c r="J47" s="90"/>
      <c r="K47" s="90"/>
      <c r="L47" s="90"/>
      <c r="M47" s="92"/>
    </row>
    <row r="48" spans="2:13">
      <c r="B48" s="90"/>
      <c r="C48" s="91"/>
      <c r="D48" s="90"/>
      <c r="E48" s="90"/>
      <c r="F48" s="90"/>
      <c r="G48" s="90"/>
      <c r="H48" s="90"/>
      <c r="I48" s="90"/>
      <c r="J48" s="90"/>
      <c r="K48" s="90"/>
      <c r="L48" s="90"/>
      <c r="M48" s="92"/>
    </row>
    <row r="49" spans="2:13">
      <c r="B49" s="90"/>
      <c r="C49" s="91"/>
      <c r="D49" s="90"/>
      <c r="E49" s="90"/>
      <c r="F49" s="90"/>
      <c r="G49" s="90"/>
      <c r="H49" s="90"/>
      <c r="I49" s="90"/>
      <c r="J49" s="90"/>
      <c r="K49" s="90"/>
      <c r="L49" s="90"/>
      <c r="M49" s="92"/>
    </row>
    <row r="50" spans="2:13">
      <c r="B50" s="90"/>
      <c r="C50" s="91"/>
      <c r="D50" s="90"/>
      <c r="E50" s="90"/>
      <c r="F50" s="90"/>
      <c r="G50" s="90"/>
      <c r="H50" s="90"/>
      <c r="I50" s="90"/>
      <c r="J50" s="90"/>
      <c r="K50" s="90"/>
      <c r="L50" s="90"/>
      <c r="M50" s="92"/>
    </row>
    <row r="51" spans="2:13">
      <c r="B51" s="90"/>
      <c r="C51" s="91"/>
      <c r="D51" s="90"/>
      <c r="E51" s="90"/>
      <c r="F51" s="90"/>
      <c r="G51" s="90"/>
      <c r="H51" s="90"/>
      <c r="I51" s="90"/>
      <c r="J51" s="90"/>
      <c r="K51" s="90"/>
      <c r="L51" s="90"/>
      <c r="M51" s="92"/>
    </row>
    <row r="52" spans="2:13">
      <c r="B52" s="90"/>
      <c r="C52" s="91"/>
      <c r="D52" s="90"/>
      <c r="E52" s="90"/>
      <c r="F52" s="90"/>
      <c r="G52" s="90"/>
      <c r="H52" s="90"/>
      <c r="I52" s="90"/>
      <c r="J52" s="90"/>
      <c r="K52" s="90"/>
      <c r="L52" s="90"/>
      <c r="M52" s="92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3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3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3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3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3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3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3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3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3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3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3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3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3"/>
    </row>
  </sheetData>
  <mergeCells count="11">
    <mergeCell ref="M10:M11"/>
    <mergeCell ref="B15:B18"/>
    <mergeCell ref="A8:M8"/>
    <mergeCell ref="K10:L10"/>
    <mergeCell ref="A10:A11"/>
    <mergeCell ref="B10:B11"/>
    <mergeCell ref="C10:C11"/>
    <mergeCell ref="D10:D11"/>
    <mergeCell ref="E10:F10"/>
    <mergeCell ref="G10:H10"/>
    <mergeCell ref="I10:J10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0"/>
  <sheetViews>
    <sheetView view="pageBreakPreview" zoomScaleNormal="60" zoomScaleSheetLayoutView="100" workbookViewId="0">
      <selection activeCell="G7" sqref="G7:M36"/>
    </sheetView>
  </sheetViews>
  <sheetFormatPr defaultRowHeight="12.75"/>
  <cols>
    <col min="1" max="1" width="6.42578125" style="101" bestFit="1" customWidth="1"/>
    <col min="2" max="2" width="12.140625" style="89" customWidth="1"/>
    <col min="3" max="3" width="49.85546875" style="89" customWidth="1"/>
    <col min="4" max="4" width="7.85546875" style="89" bestFit="1" customWidth="1"/>
    <col min="5" max="12" width="9.5703125" style="89" customWidth="1"/>
    <col min="13" max="13" width="13.28515625" style="94" customWidth="1"/>
    <col min="14" max="14" width="8.7109375" style="41" hidden="1" customWidth="1"/>
    <col min="15" max="15" width="20.7109375" style="41" hidden="1" customWidth="1"/>
    <col min="16" max="16384" width="9.140625" style="41"/>
  </cols>
  <sheetData>
    <row r="1" spans="1:13" s="54" customFormat="1">
      <c r="A1" s="114" t="s">
        <v>214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54" customForma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42" customFormat="1" ht="24.75" customHeight="1">
      <c r="A3" s="108" t="s">
        <v>215</v>
      </c>
      <c r="B3" s="113" t="s">
        <v>216</v>
      </c>
      <c r="C3" s="113" t="s">
        <v>217</v>
      </c>
      <c r="D3" s="113" t="s">
        <v>218</v>
      </c>
      <c r="E3" s="108" t="s">
        <v>219</v>
      </c>
      <c r="F3" s="108"/>
      <c r="G3" s="113" t="s">
        <v>220</v>
      </c>
      <c r="H3" s="113"/>
      <c r="I3" s="113" t="s">
        <v>6</v>
      </c>
      <c r="J3" s="113"/>
      <c r="K3" s="108" t="s">
        <v>221</v>
      </c>
      <c r="L3" s="108"/>
      <c r="M3" s="108" t="s">
        <v>4</v>
      </c>
    </row>
    <row r="4" spans="1:13" s="42" customFormat="1">
      <c r="A4" s="108"/>
      <c r="B4" s="113"/>
      <c r="C4" s="113"/>
      <c r="D4" s="113"/>
      <c r="E4" s="75" t="s">
        <v>222</v>
      </c>
      <c r="F4" s="75" t="s">
        <v>196</v>
      </c>
      <c r="G4" s="75" t="s">
        <v>222</v>
      </c>
      <c r="H4" s="75" t="s">
        <v>196</v>
      </c>
      <c r="I4" s="75" t="s">
        <v>222</v>
      </c>
      <c r="J4" s="75" t="s">
        <v>196</v>
      </c>
      <c r="K4" s="75" t="s">
        <v>222</v>
      </c>
      <c r="L4" s="75" t="s">
        <v>196</v>
      </c>
      <c r="M4" s="108"/>
    </row>
    <row r="5" spans="1:13" s="42" customFormat="1">
      <c r="A5" s="75">
        <v>1</v>
      </c>
      <c r="B5" s="75">
        <v>2</v>
      </c>
      <c r="C5" s="74">
        <v>3</v>
      </c>
      <c r="D5" s="75">
        <v>4</v>
      </c>
      <c r="E5" s="75">
        <v>5</v>
      </c>
      <c r="F5" s="75">
        <v>6</v>
      </c>
      <c r="G5" s="75">
        <v>7</v>
      </c>
      <c r="H5" s="55">
        <v>8</v>
      </c>
      <c r="I5" s="75">
        <v>9</v>
      </c>
      <c r="J5" s="55">
        <v>10</v>
      </c>
      <c r="K5" s="75">
        <v>11</v>
      </c>
      <c r="L5" s="55">
        <v>12</v>
      </c>
      <c r="M5" s="55">
        <v>13</v>
      </c>
    </row>
    <row r="6" spans="1:13" s="42" customFormat="1">
      <c r="A6" s="75"/>
      <c r="B6" s="75"/>
      <c r="C6" s="74"/>
      <c r="D6" s="75"/>
      <c r="E6" s="75"/>
      <c r="F6" s="75"/>
      <c r="G6" s="75"/>
      <c r="H6" s="55"/>
      <c r="I6" s="75"/>
      <c r="J6" s="55"/>
      <c r="K6" s="75"/>
      <c r="L6" s="55"/>
      <c r="M6" s="55"/>
    </row>
    <row r="7" spans="1:13" s="42" customFormat="1">
      <c r="A7" s="75"/>
      <c r="B7" s="80"/>
      <c r="C7" s="74" t="s">
        <v>54</v>
      </c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ht="12.75" customHeight="1">
      <c r="A8" s="75"/>
      <c r="B8" s="80"/>
      <c r="C8" s="74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ht="25.5">
      <c r="A9" s="80">
        <v>1.1000000000000001</v>
      </c>
      <c r="B9" s="87" t="s">
        <v>63</v>
      </c>
      <c r="C9" s="97" t="s">
        <v>62</v>
      </c>
      <c r="D9" s="80" t="s">
        <v>224</v>
      </c>
      <c r="E9" s="83"/>
      <c r="F9" s="83">
        <v>127</v>
      </c>
      <c r="G9" s="83"/>
      <c r="H9" s="83"/>
      <c r="I9" s="83"/>
      <c r="J9" s="83"/>
      <c r="K9" s="83"/>
      <c r="L9" s="83"/>
      <c r="M9" s="83"/>
    </row>
    <row r="10" spans="1:13">
      <c r="A10" s="80"/>
      <c r="B10" s="87"/>
      <c r="C10" s="97"/>
      <c r="D10" s="80" t="s">
        <v>252</v>
      </c>
      <c r="E10" s="83"/>
      <c r="F10" s="98">
        <f>F9/1000</f>
        <v>0.127</v>
      </c>
      <c r="G10" s="83"/>
      <c r="H10" s="83"/>
      <c r="I10" s="83"/>
      <c r="J10" s="83"/>
      <c r="K10" s="83"/>
      <c r="L10" s="83"/>
      <c r="M10" s="83"/>
    </row>
    <row r="11" spans="1:13">
      <c r="A11" s="80" t="s">
        <v>0</v>
      </c>
      <c r="B11" s="87"/>
      <c r="C11" s="97" t="s">
        <v>15</v>
      </c>
      <c r="D11" s="80" t="s">
        <v>1</v>
      </c>
      <c r="E11" s="83">
        <v>20</v>
      </c>
      <c r="F11" s="83">
        <f>E11*F10</f>
        <v>2.54</v>
      </c>
      <c r="G11" s="83"/>
      <c r="H11" s="83"/>
      <c r="I11" s="83"/>
      <c r="J11" s="83"/>
      <c r="K11" s="83"/>
      <c r="L11" s="83"/>
      <c r="M11" s="83"/>
    </row>
    <row r="12" spans="1:13">
      <c r="A12" s="80" t="s">
        <v>158</v>
      </c>
      <c r="B12" s="87" t="s">
        <v>253</v>
      </c>
      <c r="C12" s="99" t="s">
        <v>254</v>
      </c>
      <c r="D12" s="80" t="s">
        <v>24</v>
      </c>
      <c r="E12" s="83">
        <v>44.8</v>
      </c>
      <c r="F12" s="83">
        <f>E12*F10</f>
        <v>5.6895999999999995</v>
      </c>
      <c r="G12" s="83"/>
      <c r="H12" s="83"/>
      <c r="I12" s="83"/>
      <c r="J12" s="83"/>
      <c r="K12" s="83"/>
      <c r="L12" s="83"/>
      <c r="M12" s="83"/>
    </row>
    <row r="13" spans="1:13">
      <c r="A13" s="80" t="s">
        <v>159</v>
      </c>
      <c r="B13" s="87"/>
      <c r="C13" s="97" t="s">
        <v>13</v>
      </c>
      <c r="D13" s="80" t="s">
        <v>25</v>
      </c>
      <c r="E13" s="83">
        <v>2.1</v>
      </c>
      <c r="F13" s="83">
        <f>E13*F10</f>
        <v>0.26669999999999999</v>
      </c>
      <c r="G13" s="83"/>
      <c r="H13" s="83"/>
      <c r="I13" s="83"/>
      <c r="J13" s="83"/>
      <c r="K13" s="83"/>
      <c r="L13" s="83"/>
      <c r="M13" s="83"/>
    </row>
    <row r="14" spans="1:13">
      <c r="A14" s="80" t="s">
        <v>160</v>
      </c>
      <c r="B14" s="87" t="s">
        <v>255</v>
      </c>
      <c r="C14" s="99" t="s">
        <v>256</v>
      </c>
      <c r="D14" s="80" t="s">
        <v>224</v>
      </c>
      <c r="E14" s="83">
        <v>0.05</v>
      </c>
      <c r="F14" s="83">
        <f>E14*F10</f>
        <v>6.3500000000000006E-3</v>
      </c>
      <c r="G14" s="83"/>
      <c r="H14" s="83"/>
      <c r="I14" s="83"/>
      <c r="J14" s="83"/>
      <c r="K14" s="83"/>
      <c r="L14" s="83"/>
      <c r="M14" s="83"/>
    </row>
    <row r="15" spans="1:13">
      <c r="A15" s="80"/>
      <c r="B15" s="87"/>
      <c r="C15" s="97"/>
      <c r="D15" s="80"/>
      <c r="E15" s="83"/>
      <c r="F15" s="83"/>
      <c r="G15" s="83"/>
      <c r="H15" s="83"/>
      <c r="I15" s="83"/>
      <c r="J15" s="83"/>
      <c r="K15" s="83"/>
      <c r="L15" s="83"/>
      <c r="M15" s="83"/>
    </row>
    <row r="16" spans="1:13">
      <c r="A16" s="80">
        <v>1.2</v>
      </c>
      <c r="B16" s="87" t="s">
        <v>257</v>
      </c>
      <c r="C16" s="97" t="s">
        <v>31</v>
      </c>
      <c r="D16" s="80" t="s">
        <v>23</v>
      </c>
      <c r="E16" s="83"/>
      <c r="F16" s="83">
        <f>F10*1000*1.95</f>
        <v>247.65</v>
      </c>
      <c r="G16" s="83"/>
      <c r="H16" s="83"/>
      <c r="I16" s="83"/>
      <c r="J16" s="83"/>
      <c r="K16" s="83"/>
      <c r="L16" s="83"/>
      <c r="M16" s="83"/>
    </row>
    <row r="17" spans="1:14">
      <c r="A17" s="80"/>
      <c r="B17" s="87"/>
      <c r="C17" s="97"/>
      <c r="D17" s="80"/>
      <c r="E17" s="83"/>
      <c r="F17" s="83"/>
      <c r="G17" s="83"/>
      <c r="H17" s="83"/>
      <c r="I17" s="83"/>
      <c r="J17" s="83"/>
      <c r="K17" s="83"/>
      <c r="L17" s="83"/>
      <c r="M17" s="83"/>
    </row>
    <row r="18" spans="1:14">
      <c r="A18" s="80">
        <v>1.3</v>
      </c>
      <c r="B18" s="87" t="s">
        <v>65</v>
      </c>
      <c r="C18" s="97" t="s">
        <v>64</v>
      </c>
      <c r="D18" s="80" t="s">
        <v>224</v>
      </c>
      <c r="E18" s="83"/>
      <c r="F18" s="83">
        <f>F9</f>
        <v>127</v>
      </c>
      <c r="G18" s="83"/>
      <c r="H18" s="83"/>
      <c r="I18" s="83"/>
      <c r="J18" s="83"/>
      <c r="K18" s="83"/>
      <c r="L18" s="83"/>
      <c r="M18" s="83"/>
    </row>
    <row r="19" spans="1:14">
      <c r="A19" s="80"/>
      <c r="B19" s="87"/>
      <c r="C19" s="97"/>
      <c r="D19" s="80" t="s">
        <v>252</v>
      </c>
      <c r="E19" s="83"/>
      <c r="F19" s="98">
        <f>F18/1000</f>
        <v>0.127</v>
      </c>
      <c r="G19" s="83"/>
      <c r="H19" s="83"/>
      <c r="I19" s="83"/>
      <c r="J19" s="83"/>
      <c r="K19" s="83"/>
      <c r="L19" s="83"/>
      <c r="M19" s="83"/>
      <c r="N19" s="52" t="s">
        <v>56</v>
      </c>
    </row>
    <row r="20" spans="1:14">
      <c r="A20" s="80" t="s">
        <v>30</v>
      </c>
      <c r="B20" s="87"/>
      <c r="C20" s="97" t="s">
        <v>15</v>
      </c>
      <c r="D20" s="80" t="s">
        <v>1</v>
      </c>
      <c r="E20" s="83">
        <v>3.23</v>
      </c>
      <c r="F20" s="83">
        <f>E20*F19</f>
        <v>0.41021000000000002</v>
      </c>
      <c r="G20" s="83"/>
      <c r="H20" s="83"/>
      <c r="I20" s="83"/>
      <c r="J20" s="83"/>
      <c r="K20" s="83"/>
      <c r="L20" s="83"/>
      <c r="M20" s="83"/>
    </row>
    <row r="21" spans="1:14">
      <c r="A21" s="80" t="s">
        <v>44</v>
      </c>
      <c r="B21" s="87" t="s">
        <v>258</v>
      </c>
      <c r="C21" s="97" t="s">
        <v>66</v>
      </c>
      <c r="D21" s="80" t="s">
        <v>24</v>
      </c>
      <c r="E21" s="83">
        <v>3.62</v>
      </c>
      <c r="F21" s="83">
        <f>E21*F19</f>
        <v>0.45974000000000004</v>
      </c>
      <c r="G21" s="83"/>
      <c r="H21" s="83"/>
      <c r="I21" s="83"/>
      <c r="J21" s="83"/>
      <c r="K21" s="83"/>
      <c r="L21" s="83"/>
      <c r="M21" s="83"/>
    </row>
    <row r="22" spans="1:14" s="49" customFormat="1">
      <c r="A22" s="80" t="s">
        <v>45</v>
      </c>
      <c r="B22" s="87"/>
      <c r="C22" s="97" t="s">
        <v>13</v>
      </c>
      <c r="D22" s="80" t="s">
        <v>25</v>
      </c>
      <c r="E22" s="83">
        <v>0.18</v>
      </c>
      <c r="F22" s="83">
        <f>E22*F19</f>
        <v>2.2859999999999998E-2</v>
      </c>
      <c r="G22" s="83"/>
      <c r="H22" s="83"/>
      <c r="I22" s="83"/>
      <c r="J22" s="83"/>
      <c r="K22" s="83"/>
      <c r="L22" s="83"/>
      <c r="M22" s="83"/>
    </row>
    <row r="23" spans="1:14" s="49" customFormat="1">
      <c r="A23" s="80" t="s">
        <v>46</v>
      </c>
      <c r="B23" s="87" t="s">
        <v>255</v>
      </c>
      <c r="C23" s="99" t="s">
        <v>256</v>
      </c>
      <c r="D23" s="80" t="s">
        <v>224</v>
      </c>
      <c r="E23" s="83">
        <v>0.04</v>
      </c>
      <c r="F23" s="83">
        <f>E23*F19</f>
        <v>5.0800000000000003E-3</v>
      </c>
      <c r="G23" s="83"/>
      <c r="H23" s="83"/>
      <c r="I23" s="83"/>
      <c r="J23" s="83"/>
      <c r="K23" s="83"/>
      <c r="L23" s="83"/>
      <c r="M23" s="83"/>
    </row>
    <row r="24" spans="1:14" s="49" customFormat="1">
      <c r="A24" s="80"/>
      <c r="B24" s="87"/>
      <c r="C24" s="97"/>
      <c r="D24" s="80"/>
      <c r="E24" s="83"/>
      <c r="F24" s="83"/>
      <c r="G24" s="83"/>
      <c r="H24" s="83"/>
      <c r="I24" s="83"/>
      <c r="J24" s="83"/>
      <c r="K24" s="83"/>
      <c r="L24" s="83"/>
      <c r="M24" s="83"/>
    </row>
    <row r="25" spans="1:14" s="49" customFormat="1">
      <c r="A25" s="100">
        <v>1.4</v>
      </c>
      <c r="B25" s="87" t="s">
        <v>85</v>
      </c>
      <c r="C25" s="97" t="s">
        <v>87</v>
      </c>
      <c r="D25" s="80" t="s">
        <v>238</v>
      </c>
      <c r="E25" s="83"/>
      <c r="F25" s="83">
        <v>825</v>
      </c>
      <c r="G25" s="83"/>
      <c r="H25" s="83"/>
      <c r="I25" s="83"/>
      <c r="J25" s="83"/>
      <c r="K25" s="83"/>
      <c r="L25" s="83"/>
      <c r="M25" s="83"/>
    </row>
    <row r="26" spans="1:14" s="49" customFormat="1">
      <c r="A26" s="100"/>
      <c r="B26" s="87"/>
      <c r="C26" s="97"/>
      <c r="D26" s="80" t="s">
        <v>259</v>
      </c>
      <c r="E26" s="83"/>
      <c r="F26" s="98">
        <f>F25/10000</f>
        <v>8.2500000000000004E-2</v>
      </c>
      <c r="G26" s="83"/>
      <c r="H26" s="83"/>
      <c r="I26" s="83"/>
      <c r="J26" s="83"/>
      <c r="K26" s="83"/>
      <c r="L26" s="83"/>
      <c r="M26" s="83"/>
    </row>
    <row r="27" spans="1:14">
      <c r="A27" s="80" t="s">
        <v>22</v>
      </c>
      <c r="B27" s="87"/>
      <c r="C27" s="97" t="s">
        <v>15</v>
      </c>
      <c r="D27" s="80" t="s">
        <v>1</v>
      </c>
      <c r="E27" s="83">
        <v>0.31</v>
      </c>
      <c r="F27" s="83">
        <f>E27*F26</f>
        <v>2.5575000000000001E-2</v>
      </c>
      <c r="G27" s="83"/>
      <c r="H27" s="83"/>
      <c r="I27" s="83"/>
      <c r="J27" s="83"/>
      <c r="K27" s="83"/>
      <c r="L27" s="83"/>
      <c r="M27" s="83"/>
    </row>
    <row r="28" spans="1:14">
      <c r="A28" s="80" t="s">
        <v>173</v>
      </c>
      <c r="B28" s="87" t="s">
        <v>226</v>
      </c>
      <c r="C28" s="97" t="s">
        <v>86</v>
      </c>
      <c r="D28" s="80" t="s">
        <v>24</v>
      </c>
      <c r="E28" s="83">
        <v>1.1200000000000001</v>
      </c>
      <c r="F28" s="83">
        <f>E28*F26</f>
        <v>9.240000000000001E-2</v>
      </c>
      <c r="G28" s="83"/>
      <c r="H28" s="83"/>
      <c r="I28" s="83"/>
      <c r="J28" s="83"/>
      <c r="K28" s="83"/>
      <c r="L28" s="83"/>
      <c r="M28" s="83"/>
    </row>
    <row r="29" spans="1:14">
      <c r="A29" s="80"/>
      <c r="B29" s="87"/>
      <c r="C29" s="97"/>
      <c r="D29" s="80"/>
      <c r="E29" s="83"/>
      <c r="F29" s="83"/>
      <c r="G29" s="83"/>
      <c r="H29" s="83"/>
      <c r="I29" s="83"/>
      <c r="J29" s="83"/>
      <c r="K29" s="83"/>
      <c r="L29" s="83"/>
      <c r="M29" s="83"/>
    </row>
    <row r="30" spans="1:14">
      <c r="A30" s="75"/>
      <c r="B30" s="85"/>
      <c r="C30" s="75" t="s">
        <v>4</v>
      </c>
      <c r="D30" s="75"/>
      <c r="E30" s="86"/>
      <c r="F30" s="86"/>
      <c r="G30" s="86"/>
      <c r="H30" s="86"/>
      <c r="I30" s="86"/>
      <c r="J30" s="86"/>
      <c r="K30" s="86"/>
      <c r="L30" s="86"/>
      <c r="M30" s="86"/>
    </row>
    <row r="31" spans="1:14">
      <c r="A31" s="80"/>
      <c r="B31" s="87"/>
      <c r="C31" s="80"/>
      <c r="D31" s="80"/>
      <c r="E31" s="83"/>
      <c r="F31" s="83"/>
      <c r="G31" s="83"/>
      <c r="H31" s="83"/>
      <c r="I31" s="83"/>
      <c r="J31" s="83"/>
      <c r="K31" s="83"/>
      <c r="L31" s="83"/>
      <c r="M31" s="83"/>
    </row>
    <row r="32" spans="1:14">
      <c r="A32" s="80"/>
      <c r="B32" s="87"/>
      <c r="C32" s="80" t="s">
        <v>10</v>
      </c>
      <c r="D32" s="88">
        <v>0.1</v>
      </c>
      <c r="E32" s="83"/>
      <c r="F32" s="83"/>
      <c r="G32" s="83"/>
      <c r="H32" s="83"/>
      <c r="I32" s="83"/>
      <c r="J32" s="83"/>
      <c r="K32" s="83"/>
      <c r="L32" s="83"/>
      <c r="M32" s="83"/>
    </row>
    <row r="33" spans="1:13">
      <c r="A33" s="80"/>
      <c r="B33" s="87"/>
      <c r="C33" s="80" t="s">
        <v>4</v>
      </c>
      <c r="D33" s="88"/>
      <c r="E33" s="83"/>
      <c r="F33" s="83"/>
      <c r="G33" s="83"/>
      <c r="H33" s="83"/>
      <c r="I33" s="83"/>
      <c r="J33" s="83"/>
      <c r="K33" s="83"/>
      <c r="L33" s="83"/>
      <c r="M33" s="83"/>
    </row>
    <row r="34" spans="1:13">
      <c r="A34" s="80"/>
      <c r="B34" s="87"/>
      <c r="C34" s="80" t="s">
        <v>11</v>
      </c>
      <c r="D34" s="88">
        <v>0.08</v>
      </c>
      <c r="E34" s="83"/>
      <c r="F34" s="83"/>
      <c r="G34" s="83"/>
      <c r="H34" s="83"/>
      <c r="I34" s="83"/>
      <c r="J34" s="83"/>
      <c r="K34" s="83"/>
      <c r="L34" s="83"/>
      <c r="M34" s="83"/>
    </row>
    <row r="35" spans="1:13">
      <c r="A35" s="80"/>
      <c r="B35" s="87"/>
      <c r="C35" s="80"/>
      <c r="D35" s="88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75"/>
      <c r="B36" s="87"/>
      <c r="C36" s="75" t="s">
        <v>4</v>
      </c>
      <c r="D36" s="75"/>
      <c r="E36" s="86"/>
      <c r="F36" s="86"/>
      <c r="G36" s="86"/>
      <c r="H36" s="86"/>
      <c r="I36" s="86"/>
      <c r="J36" s="86"/>
      <c r="K36" s="86"/>
      <c r="L36" s="86"/>
      <c r="M36" s="86"/>
    </row>
    <row r="37" spans="1:13">
      <c r="B37" s="90"/>
      <c r="C37" s="91"/>
      <c r="D37" s="90"/>
      <c r="E37" s="90"/>
      <c r="F37" s="90"/>
      <c r="G37" s="90"/>
      <c r="H37" s="90"/>
      <c r="I37" s="90"/>
      <c r="J37" s="90"/>
      <c r="K37" s="90"/>
      <c r="L37" s="90"/>
      <c r="M37" s="92"/>
    </row>
    <row r="38" spans="1:13">
      <c r="B38" s="90"/>
      <c r="C38" s="91"/>
      <c r="D38" s="90"/>
      <c r="E38" s="90"/>
      <c r="F38" s="90"/>
      <c r="G38" s="90"/>
      <c r="H38" s="90"/>
      <c r="I38" s="90"/>
      <c r="J38" s="90"/>
      <c r="K38" s="90"/>
      <c r="L38" s="90"/>
      <c r="M38" s="92"/>
    </row>
    <row r="39" spans="1:13">
      <c r="B39" s="90"/>
      <c r="C39" s="91"/>
      <c r="D39" s="90"/>
      <c r="E39" s="90"/>
      <c r="F39" s="90"/>
      <c r="G39" s="90"/>
      <c r="H39" s="90"/>
      <c r="I39" s="90"/>
      <c r="J39" s="90"/>
      <c r="K39" s="90"/>
      <c r="L39" s="90"/>
      <c r="M39" s="92"/>
    </row>
    <row r="40" spans="1:13">
      <c r="B40" s="90"/>
      <c r="C40" s="91"/>
      <c r="D40" s="90"/>
      <c r="E40" s="90"/>
      <c r="F40" s="90"/>
      <c r="G40" s="90"/>
      <c r="H40" s="90"/>
      <c r="I40" s="90"/>
      <c r="J40" s="90"/>
      <c r="K40" s="90"/>
      <c r="L40" s="90"/>
      <c r="M40" s="92"/>
    </row>
    <row r="41" spans="1:13">
      <c r="B41" s="90"/>
      <c r="C41" s="91"/>
      <c r="D41" s="90"/>
      <c r="E41" s="90"/>
      <c r="F41" s="90"/>
      <c r="G41" s="90"/>
      <c r="H41" s="90"/>
      <c r="I41" s="90"/>
      <c r="J41" s="90"/>
      <c r="K41" s="90"/>
      <c r="L41" s="90"/>
      <c r="M41" s="92"/>
    </row>
    <row r="42" spans="1:13">
      <c r="B42" s="90"/>
      <c r="C42" s="91"/>
      <c r="D42" s="90"/>
      <c r="E42" s="90"/>
      <c r="F42" s="90"/>
      <c r="G42" s="90"/>
      <c r="H42" s="90"/>
      <c r="I42" s="90"/>
      <c r="J42" s="90"/>
      <c r="K42" s="90"/>
      <c r="L42" s="90"/>
      <c r="M42" s="92"/>
    </row>
    <row r="43" spans="1:13">
      <c r="B43" s="90"/>
      <c r="C43" s="91"/>
      <c r="D43" s="90"/>
      <c r="E43" s="90"/>
      <c r="F43" s="90"/>
      <c r="G43" s="90"/>
      <c r="H43" s="90"/>
      <c r="I43" s="90"/>
      <c r="J43" s="90"/>
      <c r="K43" s="90"/>
      <c r="L43" s="90"/>
      <c r="M43" s="92"/>
    </row>
    <row r="44" spans="1:13">
      <c r="B44" s="90"/>
      <c r="C44" s="91"/>
      <c r="D44" s="90"/>
      <c r="E44" s="90"/>
      <c r="F44" s="90"/>
      <c r="G44" s="90"/>
      <c r="H44" s="90"/>
      <c r="I44" s="90"/>
      <c r="J44" s="90"/>
      <c r="K44" s="90"/>
      <c r="L44" s="90"/>
      <c r="M44" s="92"/>
    </row>
    <row r="45" spans="1:13">
      <c r="B45" s="90"/>
      <c r="C45" s="91"/>
      <c r="D45" s="90"/>
      <c r="E45" s="90"/>
      <c r="F45" s="90"/>
      <c r="G45" s="90"/>
      <c r="H45" s="90"/>
      <c r="I45" s="90"/>
      <c r="J45" s="90"/>
      <c r="K45" s="90"/>
      <c r="L45" s="90"/>
      <c r="M45" s="92"/>
    </row>
    <row r="46" spans="1:13">
      <c r="B46" s="90"/>
      <c r="C46" s="91"/>
      <c r="D46" s="90"/>
      <c r="E46" s="90"/>
      <c r="F46" s="90"/>
      <c r="G46" s="90"/>
      <c r="H46" s="90"/>
      <c r="I46" s="90"/>
      <c r="J46" s="90"/>
      <c r="K46" s="90"/>
      <c r="L46" s="90"/>
      <c r="M46" s="92"/>
    </row>
    <row r="47" spans="1:13">
      <c r="B47" s="90"/>
      <c r="C47" s="91"/>
      <c r="D47" s="90"/>
      <c r="E47" s="90"/>
      <c r="F47" s="90"/>
      <c r="G47" s="90"/>
      <c r="H47" s="90"/>
      <c r="I47" s="90"/>
      <c r="J47" s="90"/>
      <c r="K47" s="90"/>
      <c r="L47" s="90"/>
      <c r="M47" s="92"/>
    </row>
    <row r="48" spans="1:13">
      <c r="B48" s="90"/>
      <c r="C48" s="91"/>
      <c r="D48" s="90"/>
      <c r="E48" s="90"/>
      <c r="F48" s="90"/>
      <c r="G48" s="90"/>
      <c r="H48" s="90"/>
      <c r="I48" s="90"/>
      <c r="J48" s="90"/>
      <c r="K48" s="90"/>
      <c r="L48" s="90"/>
      <c r="M48" s="92"/>
    </row>
    <row r="49" spans="2:13">
      <c r="B49" s="90"/>
      <c r="C49" s="91"/>
      <c r="D49" s="90"/>
      <c r="E49" s="90"/>
      <c r="F49" s="90"/>
      <c r="G49" s="90"/>
      <c r="H49" s="90"/>
      <c r="I49" s="90"/>
      <c r="J49" s="90"/>
      <c r="K49" s="90"/>
      <c r="L49" s="90"/>
      <c r="M49" s="92"/>
    </row>
    <row r="50" spans="2:13">
      <c r="B50" s="90"/>
      <c r="C50" s="91"/>
      <c r="D50" s="90"/>
      <c r="E50" s="90"/>
      <c r="F50" s="90"/>
      <c r="G50" s="90"/>
      <c r="H50" s="90"/>
      <c r="I50" s="90"/>
      <c r="J50" s="90"/>
      <c r="K50" s="90"/>
      <c r="L50" s="90"/>
      <c r="M50" s="92"/>
    </row>
    <row r="51" spans="2:13">
      <c r="B51" s="90"/>
      <c r="C51" s="91"/>
      <c r="D51" s="90"/>
      <c r="E51" s="90"/>
      <c r="F51" s="90"/>
      <c r="G51" s="90"/>
      <c r="H51" s="90"/>
      <c r="I51" s="90"/>
      <c r="J51" s="90"/>
      <c r="K51" s="90"/>
      <c r="L51" s="90"/>
      <c r="M51" s="92"/>
    </row>
    <row r="52" spans="2:13">
      <c r="B52" s="90"/>
      <c r="C52" s="91"/>
      <c r="D52" s="90"/>
      <c r="E52" s="90"/>
      <c r="F52" s="90"/>
      <c r="G52" s="90"/>
      <c r="H52" s="90"/>
      <c r="I52" s="90"/>
      <c r="J52" s="90"/>
      <c r="K52" s="90"/>
      <c r="L52" s="90"/>
      <c r="M52" s="92"/>
    </row>
    <row r="53" spans="2:13">
      <c r="B53" s="90"/>
      <c r="C53" s="91"/>
      <c r="D53" s="90"/>
      <c r="E53" s="90"/>
      <c r="F53" s="90"/>
      <c r="G53" s="90"/>
      <c r="H53" s="90"/>
      <c r="I53" s="90"/>
      <c r="J53" s="90"/>
      <c r="K53" s="90"/>
      <c r="L53" s="90"/>
      <c r="M53" s="92"/>
    </row>
    <row r="54" spans="2:13">
      <c r="B54" s="90"/>
      <c r="C54" s="91"/>
      <c r="D54" s="90"/>
      <c r="E54" s="90"/>
      <c r="F54" s="90"/>
      <c r="G54" s="90"/>
      <c r="H54" s="90"/>
      <c r="I54" s="90"/>
      <c r="J54" s="90"/>
      <c r="K54" s="90"/>
      <c r="L54" s="90"/>
      <c r="M54" s="92"/>
    </row>
    <row r="55" spans="2:13">
      <c r="B55" s="90"/>
      <c r="C55" s="91"/>
      <c r="D55" s="90"/>
      <c r="E55" s="90"/>
      <c r="F55" s="90"/>
      <c r="G55" s="90"/>
      <c r="H55" s="90"/>
      <c r="I55" s="90"/>
      <c r="J55" s="90"/>
      <c r="K55" s="90"/>
      <c r="L55" s="90"/>
      <c r="M55" s="92"/>
    </row>
    <row r="56" spans="2:13">
      <c r="B56" s="90"/>
      <c r="C56" s="91"/>
      <c r="D56" s="90"/>
      <c r="E56" s="90"/>
      <c r="F56" s="90"/>
      <c r="G56" s="90"/>
      <c r="H56" s="90"/>
      <c r="I56" s="90"/>
      <c r="J56" s="90"/>
      <c r="K56" s="90"/>
      <c r="L56" s="90"/>
      <c r="M56" s="92"/>
    </row>
    <row r="57" spans="2:13">
      <c r="B57" s="90"/>
      <c r="C57" s="91"/>
      <c r="D57" s="90"/>
      <c r="E57" s="90"/>
      <c r="F57" s="90"/>
      <c r="G57" s="90"/>
      <c r="H57" s="90"/>
      <c r="I57" s="90"/>
      <c r="J57" s="90"/>
      <c r="K57" s="90"/>
      <c r="L57" s="90"/>
      <c r="M57" s="92"/>
    </row>
    <row r="58" spans="2:13">
      <c r="B58" s="90"/>
      <c r="C58" s="91"/>
      <c r="D58" s="90"/>
      <c r="E58" s="90"/>
      <c r="F58" s="90"/>
      <c r="G58" s="90"/>
      <c r="H58" s="90"/>
      <c r="I58" s="90"/>
      <c r="J58" s="90"/>
      <c r="K58" s="90"/>
      <c r="L58" s="90"/>
      <c r="M58" s="92"/>
    </row>
    <row r="59" spans="2:13">
      <c r="B59" s="90"/>
      <c r="C59" s="91"/>
      <c r="D59" s="90"/>
      <c r="E59" s="90"/>
      <c r="F59" s="90"/>
      <c r="G59" s="90"/>
      <c r="H59" s="90"/>
      <c r="I59" s="90"/>
      <c r="J59" s="90"/>
      <c r="K59" s="90"/>
      <c r="L59" s="90"/>
      <c r="M59" s="92"/>
    </row>
    <row r="60" spans="2:13">
      <c r="B60" s="90"/>
      <c r="C60" s="91"/>
      <c r="D60" s="90"/>
      <c r="E60" s="90"/>
      <c r="F60" s="90"/>
      <c r="G60" s="90"/>
      <c r="H60" s="90"/>
      <c r="I60" s="90"/>
      <c r="J60" s="90"/>
      <c r="K60" s="90"/>
      <c r="L60" s="90"/>
      <c r="M60" s="92"/>
    </row>
    <row r="61" spans="2:13">
      <c r="B61" s="90"/>
      <c r="C61" s="91"/>
      <c r="D61" s="90"/>
      <c r="E61" s="90"/>
      <c r="F61" s="90"/>
      <c r="G61" s="90"/>
      <c r="H61" s="90"/>
      <c r="I61" s="90"/>
      <c r="J61" s="90"/>
      <c r="K61" s="90"/>
      <c r="L61" s="90"/>
      <c r="M61" s="92"/>
    </row>
    <row r="62" spans="2:13">
      <c r="B62" s="90"/>
      <c r="C62" s="91"/>
      <c r="D62" s="90"/>
      <c r="E62" s="90"/>
      <c r="F62" s="90"/>
      <c r="G62" s="90"/>
      <c r="H62" s="90"/>
      <c r="I62" s="90"/>
      <c r="J62" s="90"/>
      <c r="K62" s="90"/>
      <c r="L62" s="90"/>
      <c r="M62" s="92"/>
    </row>
    <row r="63" spans="2:13">
      <c r="B63" s="90"/>
      <c r="C63" s="91"/>
      <c r="D63" s="90"/>
      <c r="E63" s="90"/>
      <c r="F63" s="90"/>
      <c r="G63" s="90"/>
      <c r="H63" s="90"/>
      <c r="I63" s="90"/>
      <c r="J63" s="90"/>
      <c r="K63" s="90"/>
      <c r="L63" s="90"/>
      <c r="M63" s="92"/>
    </row>
    <row r="64" spans="2:13">
      <c r="B64" s="90"/>
      <c r="C64" s="91"/>
      <c r="D64" s="90"/>
      <c r="E64" s="90"/>
      <c r="F64" s="90"/>
      <c r="G64" s="90"/>
      <c r="H64" s="90"/>
      <c r="I64" s="90"/>
      <c r="J64" s="90"/>
      <c r="K64" s="90"/>
      <c r="L64" s="90"/>
      <c r="M64" s="92"/>
    </row>
    <row r="65" spans="2:13">
      <c r="B65" s="90"/>
      <c r="C65" s="91"/>
      <c r="D65" s="90"/>
      <c r="E65" s="90"/>
      <c r="F65" s="90"/>
      <c r="G65" s="90"/>
      <c r="H65" s="90"/>
      <c r="I65" s="90"/>
      <c r="J65" s="90"/>
      <c r="K65" s="90"/>
      <c r="L65" s="90"/>
      <c r="M65" s="92"/>
    </row>
    <row r="66" spans="2:13">
      <c r="B66" s="90"/>
      <c r="C66" s="91"/>
      <c r="D66" s="90"/>
      <c r="E66" s="90"/>
      <c r="F66" s="90"/>
      <c r="G66" s="90"/>
      <c r="H66" s="90"/>
      <c r="I66" s="90"/>
      <c r="J66" s="90"/>
      <c r="K66" s="90"/>
      <c r="L66" s="90"/>
      <c r="M66" s="92"/>
    </row>
    <row r="67" spans="2:13">
      <c r="B67" s="90"/>
      <c r="C67" s="91"/>
      <c r="D67" s="90"/>
      <c r="E67" s="90"/>
      <c r="F67" s="90"/>
      <c r="G67" s="90"/>
      <c r="H67" s="90"/>
      <c r="I67" s="90"/>
      <c r="J67" s="90"/>
      <c r="K67" s="90"/>
      <c r="L67" s="90"/>
      <c r="M67" s="92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3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3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3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3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3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3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3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3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3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3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3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3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3"/>
    </row>
  </sheetData>
  <mergeCells count="10">
    <mergeCell ref="E3:F3"/>
    <mergeCell ref="G3:H3"/>
    <mergeCell ref="I3:J3"/>
    <mergeCell ref="A1:M1"/>
    <mergeCell ref="A3:A4"/>
    <mergeCell ref="B3:B4"/>
    <mergeCell ref="C3:C4"/>
    <mergeCell ref="K3:L3"/>
    <mergeCell ref="D3:D4"/>
    <mergeCell ref="M3:M4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Normal="60" zoomScaleSheetLayoutView="100" workbookViewId="0">
      <selection activeCell="I15" sqref="I15"/>
    </sheetView>
  </sheetViews>
  <sheetFormatPr defaultRowHeight="12.75"/>
  <cols>
    <col min="1" max="1" width="5.28515625" style="101" bestFit="1" customWidth="1"/>
    <col min="2" max="2" width="12.42578125" style="89" customWidth="1"/>
    <col min="3" max="3" width="67.140625" style="89" bestFit="1" customWidth="1"/>
    <col min="4" max="12" width="9.28515625" style="89" customWidth="1"/>
    <col min="13" max="13" width="10.42578125" style="94" customWidth="1"/>
    <col min="14" max="16" width="20.7109375" style="41" customWidth="1"/>
    <col min="17" max="16384" width="9.140625" style="41"/>
  </cols>
  <sheetData>
    <row r="1" spans="1:13" s="54" customFormat="1" ht="27.75" customHeight="1">
      <c r="A1" s="114" t="s">
        <v>214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54" customForma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42" customFormat="1" ht="27" customHeight="1">
      <c r="A3" s="108" t="s">
        <v>215</v>
      </c>
      <c r="B3" s="113" t="s">
        <v>216</v>
      </c>
      <c r="C3" s="113" t="s">
        <v>217</v>
      </c>
      <c r="D3" s="113" t="s">
        <v>218</v>
      </c>
      <c r="E3" s="108" t="s">
        <v>219</v>
      </c>
      <c r="F3" s="108"/>
      <c r="G3" s="113" t="s">
        <v>220</v>
      </c>
      <c r="H3" s="113"/>
      <c r="I3" s="113" t="s">
        <v>6</v>
      </c>
      <c r="J3" s="113"/>
      <c r="K3" s="108" t="s">
        <v>221</v>
      </c>
      <c r="L3" s="108"/>
      <c r="M3" s="108" t="s">
        <v>4</v>
      </c>
    </row>
    <row r="4" spans="1:13" s="42" customFormat="1">
      <c r="A4" s="108"/>
      <c r="B4" s="113"/>
      <c r="C4" s="113"/>
      <c r="D4" s="113"/>
      <c r="E4" s="75" t="s">
        <v>222</v>
      </c>
      <c r="F4" s="75" t="s">
        <v>196</v>
      </c>
      <c r="G4" s="75" t="s">
        <v>222</v>
      </c>
      <c r="H4" s="75" t="s">
        <v>196</v>
      </c>
      <c r="I4" s="75" t="s">
        <v>222</v>
      </c>
      <c r="J4" s="75" t="s">
        <v>196</v>
      </c>
      <c r="K4" s="75" t="s">
        <v>222</v>
      </c>
      <c r="L4" s="75" t="s">
        <v>196</v>
      </c>
      <c r="M4" s="108"/>
    </row>
    <row r="5" spans="1:13" s="42" customFormat="1">
      <c r="A5" s="75">
        <v>1</v>
      </c>
      <c r="B5" s="75">
        <v>2</v>
      </c>
      <c r="C5" s="74">
        <v>3</v>
      </c>
      <c r="D5" s="75">
        <v>4</v>
      </c>
      <c r="E5" s="75">
        <v>5</v>
      </c>
      <c r="F5" s="75">
        <v>6</v>
      </c>
      <c r="G5" s="75">
        <v>7</v>
      </c>
      <c r="H5" s="55">
        <v>8</v>
      </c>
      <c r="I5" s="75">
        <v>9</v>
      </c>
      <c r="J5" s="55">
        <v>10</v>
      </c>
      <c r="K5" s="75">
        <v>11</v>
      </c>
      <c r="L5" s="55">
        <v>12</v>
      </c>
      <c r="M5" s="55">
        <v>13</v>
      </c>
    </row>
    <row r="6" spans="1:13" s="42" customFormat="1">
      <c r="A6" s="75"/>
      <c r="B6" s="75"/>
      <c r="C6" s="75"/>
      <c r="D6" s="75"/>
      <c r="E6" s="86"/>
      <c r="F6" s="86"/>
      <c r="G6" s="86"/>
      <c r="H6" s="86"/>
      <c r="I6" s="86"/>
      <c r="J6" s="86"/>
      <c r="K6" s="86"/>
      <c r="L6" s="86"/>
      <c r="M6" s="86"/>
    </row>
    <row r="7" spans="1:13" s="42" customFormat="1">
      <c r="A7" s="75"/>
      <c r="B7" s="80"/>
      <c r="C7" s="75" t="s">
        <v>212</v>
      </c>
      <c r="D7" s="80"/>
      <c r="E7" s="83"/>
      <c r="F7" s="83"/>
      <c r="G7" s="83"/>
      <c r="H7" s="83"/>
      <c r="I7" s="83"/>
      <c r="J7" s="83"/>
      <c r="K7" s="83"/>
      <c r="L7" s="83"/>
      <c r="M7" s="83"/>
    </row>
    <row r="8" spans="1:13">
      <c r="A8" s="75"/>
      <c r="B8" s="80"/>
      <c r="C8" s="75"/>
      <c r="D8" s="80"/>
      <c r="E8" s="83"/>
      <c r="F8" s="83"/>
      <c r="G8" s="83"/>
      <c r="H8" s="83"/>
      <c r="I8" s="83"/>
      <c r="J8" s="83"/>
      <c r="K8" s="83"/>
      <c r="L8" s="83"/>
      <c r="M8" s="83"/>
    </row>
    <row r="9" spans="1:13">
      <c r="A9" s="80">
        <v>1.1000000000000001</v>
      </c>
      <c r="B9" s="87" t="s">
        <v>223</v>
      </c>
      <c r="C9" s="99" t="s">
        <v>213</v>
      </c>
      <c r="D9" s="80" t="s">
        <v>224</v>
      </c>
      <c r="E9" s="83"/>
      <c r="F9" s="83">
        <v>220</v>
      </c>
      <c r="G9" s="83"/>
      <c r="H9" s="83"/>
      <c r="I9" s="83"/>
      <c r="J9" s="83"/>
      <c r="K9" s="83"/>
      <c r="L9" s="83"/>
      <c r="M9" s="83"/>
    </row>
    <row r="10" spans="1:13">
      <c r="A10" s="80"/>
      <c r="B10" s="87"/>
      <c r="C10" s="99"/>
      <c r="D10" s="80" t="s">
        <v>225</v>
      </c>
      <c r="E10" s="83"/>
      <c r="F10" s="83">
        <f>F9/100</f>
        <v>2.2000000000000002</v>
      </c>
      <c r="G10" s="83"/>
      <c r="H10" s="83"/>
      <c r="I10" s="83"/>
      <c r="J10" s="83"/>
      <c r="K10" s="83"/>
      <c r="L10" s="83"/>
      <c r="M10" s="83"/>
    </row>
    <row r="11" spans="1:13">
      <c r="A11" s="80" t="s">
        <v>0</v>
      </c>
      <c r="B11" s="87"/>
      <c r="C11" s="99" t="s">
        <v>15</v>
      </c>
      <c r="D11" s="80" t="s">
        <v>1</v>
      </c>
      <c r="E11" s="83">
        <v>15</v>
      </c>
      <c r="F11" s="83">
        <f>E11*F10</f>
        <v>33</v>
      </c>
      <c r="G11" s="83"/>
      <c r="H11" s="83"/>
      <c r="I11" s="83"/>
      <c r="J11" s="83"/>
      <c r="K11" s="83"/>
      <c r="L11" s="83"/>
      <c r="M11" s="83"/>
    </row>
    <row r="12" spans="1:13">
      <c r="A12" s="80" t="s">
        <v>158</v>
      </c>
      <c r="B12" s="87" t="s">
        <v>226</v>
      </c>
      <c r="C12" s="99" t="s">
        <v>59</v>
      </c>
      <c r="D12" s="80" t="s">
        <v>24</v>
      </c>
      <c r="E12" s="83">
        <v>2.16</v>
      </c>
      <c r="F12" s="83">
        <f>E12*F10</f>
        <v>4.7520000000000007</v>
      </c>
      <c r="G12" s="83"/>
      <c r="H12" s="83"/>
      <c r="I12" s="83"/>
      <c r="J12" s="83"/>
      <c r="K12" s="83"/>
      <c r="L12" s="83"/>
      <c r="M12" s="83"/>
    </row>
    <row r="13" spans="1:13">
      <c r="A13" s="80" t="s">
        <v>159</v>
      </c>
      <c r="B13" s="87" t="s">
        <v>227</v>
      </c>
      <c r="C13" s="99" t="s">
        <v>67</v>
      </c>
      <c r="D13" s="80" t="s">
        <v>24</v>
      </c>
      <c r="E13" s="83">
        <v>2.73</v>
      </c>
      <c r="F13" s="83">
        <f>E13*F10</f>
        <v>6.0060000000000002</v>
      </c>
      <c r="G13" s="83"/>
      <c r="H13" s="83"/>
      <c r="I13" s="83"/>
      <c r="J13" s="83"/>
      <c r="K13" s="83"/>
      <c r="L13" s="83"/>
      <c r="M13" s="83"/>
    </row>
    <row r="14" spans="1:13">
      <c r="A14" s="80" t="s">
        <v>160</v>
      </c>
      <c r="B14" s="87" t="s">
        <v>228</v>
      </c>
      <c r="C14" s="99" t="s">
        <v>60</v>
      </c>
      <c r="D14" s="80" t="s">
        <v>24</v>
      </c>
      <c r="E14" s="83">
        <v>0.97</v>
      </c>
      <c r="F14" s="83">
        <f>E14*F10</f>
        <v>2.1339999999999999</v>
      </c>
      <c r="G14" s="83"/>
      <c r="H14" s="83"/>
      <c r="I14" s="83"/>
      <c r="J14" s="83"/>
      <c r="K14" s="83"/>
      <c r="L14" s="83"/>
      <c r="M14" s="83"/>
    </row>
    <row r="15" spans="1:13">
      <c r="A15" s="80" t="s">
        <v>165</v>
      </c>
      <c r="B15" s="87"/>
      <c r="C15" s="99" t="s">
        <v>61</v>
      </c>
      <c r="D15" s="80" t="s">
        <v>224</v>
      </c>
      <c r="E15" s="83">
        <v>7</v>
      </c>
      <c r="F15" s="83">
        <f>E15*F10</f>
        <v>15.400000000000002</v>
      </c>
      <c r="G15" s="83"/>
      <c r="H15" s="83"/>
      <c r="I15" s="83"/>
      <c r="J15" s="83"/>
      <c r="K15" s="83"/>
      <c r="L15" s="83"/>
      <c r="M15" s="83"/>
    </row>
    <row r="16" spans="1:13">
      <c r="A16" s="80" t="s">
        <v>166</v>
      </c>
      <c r="B16" s="87" t="s">
        <v>229</v>
      </c>
      <c r="C16" s="99" t="s">
        <v>129</v>
      </c>
      <c r="D16" s="80" t="s">
        <v>224</v>
      </c>
      <c r="E16" s="83">
        <v>122</v>
      </c>
      <c r="F16" s="83">
        <f>E16*F10</f>
        <v>268.40000000000003</v>
      </c>
      <c r="G16" s="83"/>
      <c r="H16" s="83"/>
      <c r="I16" s="83"/>
      <c r="J16" s="83"/>
      <c r="K16" s="83"/>
      <c r="L16" s="83"/>
      <c r="M16" s="83"/>
    </row>
    <row r="17" spans="1:13">
      <c r="A17" s="80"/>
      <c r="B17" s="87"/>
      <c r="C17" s="99"/>
      <c r="D17" s="80"/>
      <c r="E17" s="83"/>
      <c r="F17" s="83"/>
      <c r="G17" s="83"/>
      <c r="H17" s="83"/>
      <c r="I17" s="83"/>
      <c r="J17" s="83"/>
      <c r="K17" s="83"/>
      <c r="L17" s="83"/>
      <c r="M17" s="83"/>
    </row>
    <row r="18" spans="1:13">
      <c r="A18" s="80">
        <v>1.2</v>
      </c>
      <c r="B18" s="87" t="s">
        <v>230</v>
      </c>
      <c r="C18" s="99" t="s">
        <v>201</v>
      </c>
      <c r="D18" s="80" t="s">
        <v>231</v>
      </c>
      <c r="E18" s="83"/>
      <c r="F18" s="83">
        <v>611</v>
      </c>
      <c r="G18" s="83"/>
      <c r="H18" s="83"/>
      <c r="I18" s="83"/>
      <c r="J18" s="83"/>
      <c r="K18" s="83"/>
      <c r="L18" s="83"/>
      <c r="M18" s="83"/>
    </row>
    <row r="19" spans="1:13">
      <c r="A19" s="80">
        <v>1.2</v>
      </c>
      <c r="B19" s="87"/>
      <c r="C19" s="99"/>
      <c r="D19" s="80" t="s">
        <v>225</v>
      </c>
      <c r="E19" s="83">
        <v>0.04</v>
      </c>
      <c r="F19" s="83">
        <f>F18*E19/100</f>
        <v>0.24440000000000001</v>
      </c>
      <c r="G19" s="83"/>
      <c r="H19" s="83"/>
      <c r="I19" s="83"/>
      <c r="J19" s="83"/>
      <c r="K19" s="83"/>
      <c r="L19" s="83"/>
      <c r="M19" s="83"/>
    </row>
    <row r="20" spans="1:13">
      <c r="A20" s="80" t="s">
        <v>21</v>
      </c>
      <c r="B20" s="87"/>
      <c r="C20" s="99" t="s">
        <v>15</v>
      </c>
      <c r="D20" s="80" t="s">
        <v>1</v>
      </c>
      <c r="E20" s="83">
        <v>854</v>
      </c>
      <c r="F20" s="83">
        <f>E20*F19</f>
        <v>208.7176</v>
      </c>
      <c r="G20" s="83"/>
      <c r="H20" s="83"/>
      <c r="I20" s="83"/>
      <c r="J20" s="83"/>
      <c r="K20" s="83"/>
      <c r="L20" s="83"/>
      <c r="M20" s="83"/>
    </row>
    <row r="21" spans="1:13">
      <c r="A21" s="80" t="s">
        <v>35</v>
      </c>
      <c r="B21" s="87"/>
      <c r="C21" s="99" t="s">
        <v>13</v>
      </c>
      <c r="D21" s="80" t="s">
        <v>25</v>
      </c>
      <c r="E21" s="83">
        <v>106</v>
      </c>
      <c r="F21" s="83">
        <f>E21*F19</f>
        <v>25.906400000000001</v>
      </c>
      <c r="G21" s="83"/>
      <c r="H21" s="83"/>
      <c r="I21" s="83"/>
      <c r="J21" s="83"/>
      <c r="K21" s="83"/>
      <c r="L21" s="83"/>
      <c r="M21" s="83"/>
    </row>
    <row r="22" spans="1:13">
      <c r="A22" s="80" t="s">
        <v>36</v>
      </c>
      <c r="B22" s="87" t="s">
        <v>232</v>
      </c>
      <c r="C22" s="99" t="s">
        <v>84</v>
      </c>
      <c r="D22" s="80" t="s">
        <v>224</v>
      </c>
      <c r="E22" s="83">
        <v>101.5</v>
      </c>
      <c r="F22" s="83">
        <f>E22*F19</f>
        <v>24.8066</v>
      </c>
      <c r="G22" s="83"/>
      <c r="H22" s="83"/>
      <c r="I22" s="83"/>
      <c r="J22" s="83"/>
      <c r="K22" s="83"/>
      <c r="L22" s="83"/>
      <c r="M22" s="83"/>
    </row>
    <row r="23" spans="1:13">
      <c r="A23" s="80" t="s">
        <v>37</v>
      </c>
      <c r="B23" s="87" t="s">
        <v>233</v>
      </c>
      <c r="C23" s="99" t="s">
        <v>234</v>
      </c>
      <c r="D23" s="80" t="s">
        <v>23</v>
      </c>
      <c r="E23" s="83">
        <v>0.2</v>
      </c>
      <c r="F23" s="98">
        <f>F18*E23/1000</f>
        <v>0.1222</v>
      </c>
      <c r="G23" s="83"/>
      <c r="H23" s="83"/>
      <c r="I23" s="83"/>
      <c r="J23" s="83"/>
      <c r="K23" s="83"/>
      <c r="L23" s="83"/>
      <c r="M23" s="83"/>
    </row>
    <row r="24" spans="1:13">
      <c r="A24" s="80" t="s">
        <v>37</v>
      </c>
      <c r="B24" s="87" t="s">
        <v>235</v>
      </c>
      <c r="C24" s="99" t="s">
        <v>101</v>
      </c>
      <c r="D24" s="80" t="s">
        <v>23</v>
      </c>
      <c r="E24" s="83">
        <v>3.6</v>
      </c>
      <c r="F24" s="83">
        <f>F18*E24/1000</f>
        <v>2.1995999999999998</v>
      </c>
      <c r="G24" s="83"/>
      <c r="H24" s="83"/>
      <c r="I24" s="83"/>
      <c r="J24" s="83"/>
      <c r="K24" s="83"/>
      <c r="L24" s="83"/>
      <c r="M24" s="83"/>
    </row>
    <row r="25" spans="1:13">
      <c r="A25" s="80" t="s">
        <v>38</v>
      </c>
      <c r="B25" s="102" t="s">
        <v>236</v>
      </c>
      <c r="C25" s="82" t="s">
        <v>237</v>
      </c>
      <c r="D25" s="80" t="s">
        <v>238</v>
      </c>
      <c r="E25" s="83">
        <v>140</v>
      </c>
      <c r="F25" s="83">
        <f>E25*F19</f>
        <v>34.216000000000001</v>
      </c>
      <c r="G25" s="83"/>
      <c r="H25" s="83"/>
      <c r="I25" s="83"/>
      <c r="J25" s="83"/>
      <c r="K25" s="83"/>
      <c r="L25" s="83"/>
      <c r="M25" s="83"/>
    </row>
    <row r="26" spans="1:13">
      <c r="A26" s="80" t="s">
        <v>39</v>
      </c>
      <c r="B26" s="102" t="s">
        <v>239</v>
      </c>
      <c r="C26" s="82" t="s">
        <v>71</v>
      </c>
      <c r="D26" s="80" t="s">
        <v>224</v>
      </c>
      <c r="E26" s="83">
        <v>1.45</v>
      </c>
      <c r="F26" s="83">
        <f>E26*F19</f>
        <v>0.35437999999999997</v>
      </c>
      <c r="G26" s="83"/>
      <c r="H26" s="83"/>
      <c r="I26" s="83"/>
      <c r="J26" s="83"/>
      <c r="K26" s="83"/>
      <c r="L26" s="83"/>
      <c r="M26" s="83"/>
    </row>
    <row r="27" spans="1:13">
      <c r="A27" s="80" t="s">
        <v>240</v>
      </c>
      <c r="B27" s="102" t="s">
        <v>241</v>
      </c>
      <c r="C27" s="82" t="s">
        <v>242</v>
      </c>
      <c r="D27" s="80" t="s">
        <v>243</v>
      </c>
      <c r="E27" s="83">
        <v>250</v>
      </c>
      <c r="F27" s="83">
        <f>E27*F19</f>
        <v>61.1</v>
      </c>
      <c r="G27" s="83"/>
      <c r="H27" s="83"/>
      <c r="I27" s="83"/>
      <c r="J27" s="83"/>
      <c r="K27" s="83"/>
      <c r="L27" s="83"/>
      <c r="M27" s="83"/>
    </row>
    <row r="28" spans="1:13">
      <c r="A28" s="80" t="s">
        <v>176</v>
      </c>
      <c r="B28" s="87"/>
      <c r="C28" s="99" t="s">
        <v>14</v>
      </c>
      <c r="D28" s="80" t="s">
        <v>25</v>
      </c>
      <c r="E28" s="83">
        <v>74</v>
      </c>
      <c r="F28" s="83">
        <f>E28*F19</f>
        <v>18.085599999999999</v>
      </c>
      <c r="G28" s="83"/>
      <c r="H28" s="83"/>
      <c r="I28" s="83"/>
      <c r="J28" s="83"/>
      <c r="K28" s="83"/>
      <c r="L28" s="83"/>
      <c r="M28" s="83"/>
    </row>
    <row r="29" spans="1:13">
      <c r="A29" s="80"/>
      <c r="B29" s="87"/>
      <c r="C29" s="99"/>
      <c r="D29" s="80"/>
      <c r="E29" s="83"/>
      <c r="F29" s="83"/>
      <c r="G29" s="83"/>
      <c r="H29" s="83"/>
      <c r="I29" s="83"/>
      <c r="J29" s="83"/>
      <c r="K29" s="83"/>
      <c r="L29" s="83"/>
      <c r="M29" s="83"/>
    </row>
    <row r="30" spans="1:13">
      <c r="A30" s="80">
        <v>1.3</v>
      </c>
      <c r="B30" s="103" t="s">
        <v>199</v>
      </c>
      <c r="C30" s="104" t="s">
        <v>202</v>
      </c>
      <c r="D30" s="105" t="s">
        <v>72</v>
      </c>
      <c r="E30" s="106"/>
      <c r="F30" s="106">
        <v>0</v>
      </c>
      <c r="G30" s="106"/>
      <c r="H30" s="106"/>
      <c r="I30" s="106"/>
      <c r="J30" s="106"/>
      <c r="K30" s="106"/>
      <c r="L30" s="106"/>
      <c r="M30" s="106"/>
    </row>
    <row r="31" spans="1:13">
      <c r="A31" s="80" t="s">
        <v>30</v>
      </c>
      <c r="B31" s="103"/>
      <c r="C31" s="104" t="s">
        <v>15</v>
      </c>
      <c r="D31" s="105" t="s">
        <v>1</v>
      </c>
      <c r="E31" s="106">
        <v>74</v>
      </c>
      <c r="F31" s="106">
        <f>ROUND(E31*F30,2)</f>
        <v>0</v>
      </c>
      <c r="G31" s="106"/>
      <c r="H31" s="106"/>
      <c r="I31" s="106"/>
      <c r="J31" s="106"/>
      <c r="K31" s="106"/>
      <c r="L31" s="106"/>
      <c r="M31" s="106"/>
    </row>
    <row r="32" spans="1:13">
      <c r="A32" s="80" t="s">
        <v>44</v>
      </c>
      <c r="B32" s="103"/>
      <c r="C32" s="104" t="s">
        <v>13</v>
      </c>
      <c r="D32" s="105" t="s">
        <v>24</v>
      </c>
      <c r="E32" s="106">
        <v>0.71</v>
      </c>
      <c r="F32" s="106">
        <f>ROUND(E32*F30,1)</f>
        <v>0</v>
      </c>
      <c r="G32" s="106"/>
      <c r="H32" s="106"/>
      <c r="I32" s="106"/>
      <c r="J32" s="106"/>
      <c r="K32" s="106"/>
      <c r="L32" s="106"/>
      <c r="M32" s="106"/>
    </row>
    <row r="33" spans="1:13">
      <c r="A33" s="80" t="s">
        <v>45</v>
      </c>
      <c r="B33" s="103"/>
      <c r="C33" s="104" t="s">
        <v>200</v>
      </c>
      <c r="D33" s="105" t="s">
        <v>224</v>
      </c>
      <c r="E33" s="106">
        <v>5.9</v>
      </c>
      <c r="F33" s="106">
        <f>ROUND(E33*F30,2)</f>
        <v>0</v>
      </c>
      <c r="G33" s="106"/>
      <c r="H33" s="106"/>
      <c r="I33" s="106"/>
      <c r="J33" s="106"/>
      <c r="K33" s="106"/>
      <c r="L33" s="106"/>
      <c r="M33" s="106"/>
    </row>
    <row r="34" spans="1:13">
      <c r="A34" s="80" t="s">
        <v>46</v>
      </c>
      <c r="B34" s="103"/>
      <c r="C34" s="104" t="s">
        <v>14</v>
      </c>
      <c r="D34" s="105" t="s">
        <v>25</v>
      </c>
      <c r="E34" s="106">
        <v>9.6</v>
      </c>
      <c r="F34" s="106">
        <f>ROUND(E34*F30,1)</f>
        <v>0</v>
      </c>
      <c r="G34" s="106"/>
      <c r="H34" s="106"/>
      <c r="I34" s="106"/>
      <c r="J34" s="106"/>
      <c r="K34" s="106"/>
      <c r="L34" s="106"/>
      <c r="M34" s="106"/>
    </row>
    <row r="35" spans="1:13">
      <c r="A35" s="80"/>
      <c r="B35" s="87"/>
      <c r="C35" s="99"/>
      <c r="D35" s="80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0">
        <v>1.4</v>
      </c>
      <c r="B36" s="87" t="s">
        <v>223</v>
      </c>
      <c r="C36" s="99" t="s">
        <v>203</v>
      </c>
      <c r="D36" s="80" t="s">
        <v>224</v>
      </c>
      <c r="E36" s="83"/>
      <c r="F36" s="83">
        <v>70</v>
      </c>
      <c r="G36" s="83"/>
      <c r="H36" s="83"/>
      <c r="I36" s="83"/>
      <c r="J36" s="83"/>
      <c r="K36" s="83"/>
      <c r="L36" s="83"/>
      <c r="M36" s="83"/>
    </row>
    <row r="37" spans="1:13">
      <c r="A37" s="80"/>
      <c r="B37" s="87"/>
      <c r="C37" s="99"/>
      <c r="D37" s="80" t="s">
        <v>225</v>
      </c>
      <c r="E37" s="83"/>
      <c r="F37" s="98">
        <f>F36/100</f>
        <v>0.7</v>
      </c>
      <c r="G37" s="83"/>
      <c r="H37" s="83"/>
      <c r="I37" s="83"/>
      <c r="J37" s="83"/>
      <c r="K37" s="83"/>
      <c r="L37" s="83"/>
      <c r="M37" s="83"/>
    </row>
    <row r="38" spans="1:13">
      <c r="A38" s="80" t="s">
        <v>22</v>
      </c>
      <c r="B38" s="87"/>
      <c r="C38" s="99" t="s">
        <v>15</v>
      </c>
      <c r="D38" s="80" t="s">
        <v>1</v>
      </c>
      <c r="E38" s="83">
        <v>15</v>
      </c>
      <c r="F38" s="83">
        <f>E38*F37</f>
        <v>10.5</v>
      </c>
      <c r="G38" s="83"/>
      <c r="H38" s="83"/>
      <c r="I38" s="83"/>
      <c r="J38" s="83"/>
      <c r="K38" s="83"/>
      <c r="L38" s="83"/>
      <c r="M38" s="83"/>
    </row>
    <row r="39" spans="1:13">
      <c r="A39" s="80" t="s">
        <v>173</v>
      </c>
      <c r="B39" s="87" t="s">
        <v>226</v>
      </c>
      <c r="C39" s="99" t="s">
        <v>59</v>
      </c>
      <c r="D39" s="80" t="s">
        <v>24</v>
      </c>
      <c r="E39" s="83">
        <v>2.16</v>
      </c>
      <c r="F39" s="83">
        <f>E39*F37</f>
        <v>1.512</v>
      </c>
      <c r="G39" s="83"/>
      <c r="H39" s="83"/>
      <c r="I39" s="83"/>
      <c r="J39" s="83"/>
      <c r="K39" s="83"/>
      <c r="L39" s="83"/>
      <c r="M39" s="83"/>
    </row>
    <row r="40" spans="1:13">
      <c r="A40" s="80" t="s">
        <v>174</v>
      </c>
      <c r="B40" s="87" t="s">
        <v>227</v>
      </c>
      <c r="C40" s="99" t="s">
        <v>67</v>
      </c>
      <c r="D40" s="80" t="s">
        <v>24</v>
      </c>
      <c r="E40" s="83">
        <v>2.73</v>
      </c>
      <c r="F40" s="83">
        <f>E40*F37</f>
        <v>1.9109999999999998</v>
      </c>
      <c r="G40" s="83"/>
      <c r="H40" s="83"/>
      <c r="I40" s="83"/>
      <c r="J40" s="83"/>
      <c r="K40" s="83"/>
      <c r="L40" s="83"/>
      <c r="M40" s="83"/>
    </row>
    <row r="41" spans="1:13">
      <c r="A41" s="80" t="s">
        <v>175</v>
      </c>
      <c r="B41" s="87" t="s">
        <v>228</v>
      </c>
      <c r="C41" s="99" t="s">
        <v>60</v>
      </c>
      <c r="D41" s="80" t="s">
        <v>24</v>
      </c>
      <c r="E41" s="83">
        <v>0.97</v>
      </c>
      <c r="F41" s="83">
        <f>E41*F37</f>
        <v>0.67899999999999994</v>
      </c>
      <c r="G41" s="83"/>
      <c r="H41" s="83"/>
      <c r="I41" s="83"/>
      <c r="J41" s="83"/>
      <c r="K41" s="83"/>
      <c r="L41" s="83"/>
      <c r="M41" s="83"/>
    </row>
    <row r="42" spans="1:13" ht="12.75" customHeight="1">
      <c r="A42" s="80" t="s">
        <v>177</v>
      </c>
      <c r="B42" s="87"/>
      <c r="C42" s="99" t="s">
        <v>61</v>
      </c>
      <c r="D42" s="80" t="s">
        <v>224</v>
      </c>
      <c r="E42" s="83">
        <v>7</v>
      </c>
      <c r="F42" s="83">
        <f>E42*F37</f>
        <v>4.8999999999999995</v>
      </c>
      <c r="G42" s="83"/>
      <c r="H42" s="83"/>
      <c r="I42" s="83"/>
      <c r="J42" s="83"/>
      <c r="K42" s="83"/>
      <c r="L42" s="83"/>
      <c r="M42" s="83"/>
    </row>
    <row r="43" spans="1:13">
      <c r="A43" s="80" t="s">
        <v>178</v>
      </c>
      <c r="B43" s="87" t="s">
        <v>244</v>
      </c>
      <c r="C43" s="99" t="s">
        <v>210</v>
      </c>
      <c r="D43" s="80" t="s">
        <v>224</v>
      </c>
      <c r="E43" s="83">
        <f>122*95%</f>
        <v>115.89999999999999</v>
      </c>
      <c r="F43" s="83">
        <f>E43*F37</f>
        <v>81.13</v>
      </c>
      <c r="G43" s="83"/>
      <c r="H43" s="83"/>
      <c r="I43" s="83"/>
      <c r="J43" s="83"/>
      <c r="K43" s="83"/>
      <c r="L43" s="83"/>
      <c r="M43" s="83"/>
    </row>
    <row r="44" spans="1:13">
      <c r="A44" s="80" t="s">
        <v>179</v>
      </c>
      <c r="B44" s="87" t="s">
        <v>245</v>
      </c>
      <c r="C44" s="99" t="s">
        <v>204</v>
      </c>
      <c r="D44" s="80" t="s">
        <v>23</v>
      </c>
      <c r="E44" s="83">
        <f>122*5%</f>
        <v>6.1000000000000005</v>
      </c>
      <c r="F44" s="83">
        <f>F37*E44</f>
        <v>4.2700000000000005</v>
      </c>
      <c r="G44" s="83"/>
      <c r="H44" s="83"/>
      <c r="I44" s="83"/>
      <c r="J44" s="83"/>
      <c r="K44" s="83"/>
      <c r="L44" s="83"/>
      <c r="M44" s="83"/>
    </row>
    <row r="45" spans="1:13">
      <c r="A45" s="80"/>
      <c r="B45" s="87"/>
      <c r="C45" s="99"/>
      <c r="D45" s="80"/>
      <c r="E45" s="83"/>
      <c r="F45" s="83"/>
      <c r="G45" s="83"/>
      <c r="H45" s="83"/>
      <c r="I45" s="83"/>
      <c r="J45" s="83"/>
      <c r="K45" s="83"/>
      <c r="L45" s="83"/>
      <c r="M45" s="83"/>
    </row>
    <row r="46" spans="1:13">
      <c r="A46" s="80">
        <v>1.5</v>
      </c>
      <c r="B46" s="87" t="s">
        <v>205</v>
      </c>
      <c r="C46" s="99" t="s">
        <v>207</v>
      </c>
      <c r="D46" s="80" t="s">
        <v>238</v>
      </c>
      <c r="E46" s="83"/>
      <c r="F46" s="83">
        <v>695</v>
      </c>
      <c r="G46" s="83"/>
      <c r="H46" s="83"/>
      <c r="I46" s="83"/>
      <c r="J46" s="83"/>
      <c r="K46" s="83"/>
      <c r="L46" s="83"/>
      <c r="M46" s="83"/>
    </row>
    <row r="47" spans="1:13">
      <c r="A47" s="80"/>
      <c r="B47" s="87"/>
      <c r="C47" s="99"/>
      <c r="D47" s="80" t="s">
        <v>246</v>
      </c>
      <c r="E47" s="83"/>
      <c r="F47" s="98">
        <f>F46/1000</f>
        <v>0.69499999999999995</v>
      </c>
      <c r="G47" s="83"/>
      <c r="H47" s="83"/>
      <c r="I47" s="83"/>
      <c r="J47" s="83"/>
      <c r="K47" s="83"/>
      <c r="L47" s="83"/>
      <c r="M47" s="83"/>
    </row>
    <row r="48" spans="1:13">
      <c r="A48" s="80" t="s">
        <v>161</v>
      </c>
      <c r="B48" s="87"/>
      <c r="C48" s="99" t="s">
        <v>15</v>
      </c>
      <c r="D48" s="80" t="s">
        <v>1</v>
      </c>
      <c r="E48" s="83">
        <v>737</v>
      </c>
      <c r="F48" s="83">
        <f>ROUND(E48*F47,2)</f>
        <v>512.22</v>
      </c>
      <c r="G48" s="83"/>
      <c r="H48" s="83"/>
      <c r="I48" s="83"/>
      <c r="J48" s="83"/>
      <c r="K48" s="83"/>
      <c r="L48" s="83"/>
      <c r="M48" s="83"/>
    </row>
    <row r="49" spans="1:13">
      <c r="A49" s="80" t="s">
        <v>162</v>
      </c>
      <c r="B49" s="87" t="s">
        <v>228</v>
      </c>
      <c r="C49" s="99" t="s">
        <v>60</v>
      </c>
      <c r="D49" s="80" t="s">
        <v>24</v>
      </c>
      <c r="E49" s="83">
        <v>15.3</v>
      </c>
      <c r="F49" s="83">
        <f>ROUND(E49*F47,1)</f>
        <v>10.6</v>
      </c>
      <c r="G49" s="83"/>
      <c r="H49" s="83"/>
      <c r="I49" s="83"/>
      <c r="J49" s="83"/>
      <c r="K49" s="83"/>
      <c r="L49" s="83"/>
      <c r="M49" s="83"/>
    </row>
    <row r="50" spans="1:13" s="49" customFormat="1">
      <c r="A50" s="80" t="s">
        <v>163</v>
      </c>
      <c r="B50" s="87" t="s">
        <v>247</v>
      </c>
      <c r="C50" s="99" t="s">
        <v>248</v>
      </c>
      <c r="D50" s="80" t="s">
        <v>224</v>
      </c>
      <c r="E50" s="83">
        <f>8+123</f>
        <v>131</v>
      </c>
      <c r="F50" s="83">
        <f>ROUND(E50*F47,1)</f>
        <v>91</v>
      </c>
      <c r="G50" s="83"/>
      <c r="H50" s="83"/>
      <c r="I50" s="83"/>
      <c r="J50" s="83"/>
      <c r="K50" s="83"/>
      <c r="L50" s="83"/>
      <c r="M50" s="83"/>
    </row>
    <row r="51" spans="1:13" s="49" customFormat="1">
      <c r="A51" s="80" t="s">
        <v>164</v>
      </c>
      <c r="B51" s="87" t="s">
        <v>249</v>
      </c>
      <c r="C51" s="99" t="s">
        <v>206</v>
      </c>
      <c r="D51" s="80" t="s">
        <v>224</v>
      </c>
      <c r="E51" s="83">
        <v>18.8</v>
      </c>
      <c r="F51" s="83">
        <f>ROUND(E51*F47,2)</f>
        <v>13.07</v>
      </c>
      <c r="G51" s="83"/>
      <c r="H51" s="83"/>
      <c r="I51" s="83"/>
      <c r="J51" s="83"/>
      <c r="K51" s="83"/>
      <c r="L51" s="83"/>
      <c r="M51" s="83"/>
    </row>
    <row r="52" spans="1:13" s="49" customFormat="1">
      <c r="A52" s="80" t="s">
        <v>167</v>
      </c>
      <c r="B52" s="87"/>
      <c r="C52" s="99" t="s">
        <v>14</v>
      </c>
      <c r="D52" s="80" t="s">
        <v>25</v>
      </c>
      <c r="E52" s="83">
        <v>3.32</v>
      </c>
      <c r="F52" s="83">
        <f>ROUND(E52*F47,1)</f>
        <v>2.2999999999999998</v>
      </c>
      <c r="G52" s="83"/>
      <c r="H52" s="83"/>
      <c r="I52" s="83"/>
      <c r="J52" s="83"/>
      <c r="K52" s="83"/>
      <c r="L52" s="83"/>
      <c r="M52" s="83"/>
    </row>
    <row r="53" spans="1:13" s="49" customFormat="1">
      <c r="A53" s="80" t="s">
        <v>250</v>
      </c>
      <c r="B53" s="87" t="s">
        <v>244</v>
      </c>
      <c r="C53" s="99" t="s">
        <v>251</v>
      </c>
      <c r="D53" s="80" t="s">
        <v>224</v>
      </c>
      <c r="E53" s="83">
        <v>9.1999999999999993</v>
      </c>
      <c r="F53" s="83">
        <f>E53*F47</f>
        <v>6.3939999999999992</v>
      </c>
      <c r="G53" s="83"/>
      <c r="H53" s="83"/>
      <c r="I53" s="83"/>
      <c r="J53" s="83"/>
      <c r="K53" s="83"/>
      <c r="L53" s="83"/>
      <c r="M53" s="83"/>
    </row>
    <row r="54" spans="1:13" s="49" customFormat="1">
      <c r="A54" s="80"/>
      <c r="B54" s="87"/>
      <c r="C54" s="99"/>
      <c r="D54" s="80"/>
      <c r="E54" s="83"/>
      <c r="F54" s="83"/>
      <c r="G54" s="83"/>
      <c r="H54" s="83"/>
      <c r="I54" s="83"/>
      <c r="J54" s="83"/>
      <c r="K54" s="83"/>
      <c r="L54" s="83"/>
      <c r="M54" s="83"/>
    </row>
    <row r="55" spans="1:13">
      <c r="A55" s="80">
        <v>1.6</v>
      </c>
      <c r="B55" s="103" t="s">
        <v>223</v>
      </c>
      <c r="C55" s="104" t="s">
        <v>209</v>
      </c>
      <c r="D55" s="105" t="s">
        <v>225</v>
      </c>
      <c r="E55" s="106"/>
      <c r="F55" s="106">
        <v>0</v>
      </c>
      <c r="G55" s="106"/>
      <c r="H55" s="106"/>
      <c r="I55" s="106"/>
      <c r="J55" s="106"/>
      <c r="K55" s="106"/>
      <c r="L55" s="106"/>
      <c r="M55" s="106"/>
    </row>
    <row r="56" spans="1:13">
      <c r="A56" s="80" t="s">
        <v>57</v>
      </c>
      <c r="B56" s="103"/>
      <c r="C56" s="104" t="s">
        <v>15</v>
      </c>
      <c r="D56" s="105" t="s">
        <v>1</v>
      </c>
      <c r="E56" s="106">
        <v>15</v>
      </c>
      <c r="F56" s="106">
        <f>E56*F55</f>
        <v>0</v>
      </c>
      <c r="G56" s="106"/>
      <c r="H56" s="106"/>
      <c r="I56" s="106"/>
      <c r="J56" s="106"/>
      <c r="K56" s="106"/>
      <c r="L56" s="106"/>
      <c r="M56" s="106"/>
    </row>
    <row r="57" spans="1:13">
      <c r="A57" s="80" t="s">
        <v>58</v>
      </c>
      <c r="B57" s="103"/>
      <c r="C57" s="104" t="s">
        <v>59</v>
      </c>
      <c r="D57" s="105" t="s">
        <v>24</v>
      </c>
      <c r="E57" s="106">
        <v>2.16</v>
      </c>
      <c r="F57" s="106">
        <f>E57*F55</f>
        <v>0</v>
      </c>
      <c r="G57" s="106"/>
      <c r="H57" s="106"/>
      <c r="I57" s="106"/>
      <c r="J57" s="106"/>
      <c r="K57" s="106"/>
      <c r="L57" s="106"/>
      <c r="M57" s="106"/>
    </row>
    <row r="58" spans="1:13">
      <c r="A58" s="80" t="s">
        <v>168</v>
      </c>
      <c r="B58" s="103"/>
      <c r="C58" s="104" t="s">
        <v>67</v>
      </c>
      <c r="D58" s="105" t="s">
        <v>24</v>
      </c>
      <c r="E58" s="106">
        <v>2.73</v>
      </c>
      <c r="F58" s="106">
        <f>E58*F55</f>
        <v>0</v>
      </c>
      <c r="G58" s="106"/>
      <c r="H58" s="106"/>
      <c r="I58" s="106"/>
      <c r="J58" s="106"/>
      <c r="K58" s="106"/>
      <c r="L58" s="106"/>
      <c r="M58" s="106"/>
    </row>
    <row r="59" spans="1:13">
      <c r="A59" s="80" t="s">
        <v>169</v>
      </c>
      <c r="B59" s="103"/>
      <c r="C59" s="104" t="s">
        <v>60</v>
      </c>
      <c r="D59" s="105" t="s">
        <v>24</v>
      </c>
      <c r="E59" s="106">
        <v>0.97</v>
      </c>
      <c r="F59" s="106">
        <f>E59*F55</f>
        <v>0</v>
      </c>
      <c r="G59" s="106"/>
      <c r="H59" s="106"/>
      <c r="I59" s="106"/>
      <c r="J59" s="106"/>
      <c r="K59" s="106"/>
      <c r="L59" s="106"/>
      <c r="M59" s="106"/>
    </row>
    <row r="60" spans="1:13">
      <c r="A60" s="80" t="s">
        <v>170</v>
      </c>
      <c r="B60" s="103"/>
      <c r="C60" s="104" t="s">
        <v>61</v>
      </c>
      <c r="D60" s="105" t="s">
        <v>224</v>
      </c>
      <c r="E60" s="106">
        <v>7</v>
      </c>
      <c r="F60" s="106">
        <f>E60*F55</f>
        <v>0</v>
      </c>
      <c r="G60" s="106"/>
      <c r="H60" s="106"/>
      <c r="I60" s="106"/>
      <c r="J60" s="106"/>
      <c r="K60" s="106"/>
      <c r="L60" s="106"/>
      <c r="M60" s="106"/>
    </row>
    <row r="61" spans="1:13">
      <c r="A61" s="80" t="s">
        <v>171</v>
      </c>
      <c r="B61" s="103"/>
      <c r="C61" s="104" t="s">
        <v>210</v>
      </c>
      <c r="D61" s="105" t="s">
        <v>224</v>
      </c>
      <c r="E61" s="106">
        <v>122</v>
      </c>
      <c r="F61" s="106">
        <f>E61*F55</f>
        <v>0</v>
      </c>
      <c r="G61" s="106"/>
      <c r="H61" s="106"/>
      <c r="I61" s="106"/>
      <c r="J61" s="106"/>
      <c r="K61" s="106"/>
      <c r="L61" s="106"/>
      <c r="M61" s="106"/>
    </row>
    <row r="62" spans="1:13">
      <c r="A62" s="80" t="s">
        <v>172</v>
      </c>
      <c r="B62" s="103"/>
      <c r="C62" s="104" t="s">
        <v>204</v>
      </c>
      <c r="D62" s="105" t="s">
        <v>23</v>
      </c>
      <c r="E62" s="106">
        <v>0.05</v>
      </c>
      <c r="F62" s="106">
        <f>F61*E62</f>
        <v>0</v>
      </c>
      <c r="G62" s="106"/>
      <c r="H62" s="106"/>
      <c r="I62" s="106"/>
      <c r="J62" s="106"/>
      <c r="K62" s="106"/>
      <c r="L62" s="106"/>
      <c r="M62" s="106"/>
    </row>
    <row r="63" spans="1:13">
      <c r="A63" s="80"/>
      <c r="B63" s="87"/>
      <c r="C63" s="99"/>
      <c r="D63" s="80"/>
      <c r="E63" s="83"/>
      <c r="F63" s="83"/>
      <c r="G63" s="83"/>
      <c r="H63" s="83"/>
      <c r="I63" s="83"/>
      <c r="J63" s="83"/>
      <c r="K63" s="83"/>
      <c r="L63" s="83"/>
      <c r="M63" s="83"/>
    </row>
    <row r="64" spans="1:13">
      <c r="A64" s="75"/>
      <c r="B64" s="85"/>
      <c r="C64" s="75" t="s">
        <v>4</v>
      </c>
      <c r="D64" s="75"/>
      <c r="E64" s="86"/>
      <c r="F64" s="86"/>
      <c r="G64" s="86"/>
      <c r="H64" s="86"/>
      <c r="I64" s="86"/>
      <c r="J64" s="86"/>
      <c r="K64" s="86"/>
      <c r="L64" s="86"/>
      <c r="M64" s="86"/>
    </row>
    <row r="65" spans="1:13">
      <c r="A65" s="75"/>
      <c r="B65" s="87"/>
      <c r="C65" s="80"/>
      <c r="D65" s="80"/>
      <c r="E65" s="83"/>
      <c r="F65" s="83"/>
      <c r="G65" s="83"/>
      <c r="H65" s="83"/>
      <c r="I65" s="83"/>
      <c r="J65" s="83"/>
      <c r="K65" s="83"/>
      <c r="L65" s="83"/>
      <c r="M65" s="83"/>
    </row>
    <row r="66" spans="1:13">
      <c r="A66" s="75"/>
      <c r="B66" s="87"/>
      <c r="C66" s="80" t="s">
        <v>10</v>
      </c>
      <c r="D66" s="88">
        <v>0.1</v>
      </c>
      <c r="E66" s="83"/>
      <c r="F66" s="83"/>
      <c r="G66" s="83"/>
      <c r="H66" s="83"/>
      <c r="I66" s="83"/>
      <c r="J66" s="83"/>
      <c r="K66" s="83"/>
      <c r="L66" s="83"/>
      <c r="M66" s="83"/>
    </row>
    <row r="67" spans="1:13">
      <c r="A67" s="75"/>
      <c r="B67" s="87"/>
      <c r="C67" s="80" t="s">
        <v>4</v>
      </c>
      <c r="D67" s="88"/>
      <c r="E67" s="83"/>
      <c r="F67" s="83"/>
      <c r="G67" s="83"/>
      <c r="H67" s="83"/>
      <c r="I67" s="83"/>
      <c r="J67" s="83"/>
      <c r="K67" s="83"/>
      <c r="L67" s="83"/>
      <c r="M67" s="83"/>
    </row>
    <row r="68" spans="1:13">
      <c r="A68" s="75"/>
      <c r="B68" s="87"/>
      <c r="C68" s="80" t="s">
        <v>11</v>
      </c>
      <c r="D68" s="88">
        <v>0.08</v>
      </c>
      <c r="E68" s="83"/>
      <c r="F68" s="83"/>
      <c r="G68" s="83"/>
      <c r="H68" s="83"/>
      <c r="I68" s="83"/>
      <c r="J68" s="83"/>
      <c r="K68" s="83"/>
      <c r="L68" s="83"/>
      <c r="M68" s="83"/>
    </row>
    <row r="69" spans="1:13">
      <c r="A69" s="75"/>
      <c r="B69" s="87"/>
      <c r="C69" s="80"/>
      <c r="D69" s="88"/>
      <c r="E69" s="83"/>
      <c r="F69" s="83"/>
      <c r="G69" s="83"/>
      <c r="H69" s="83"/>
      <c r="I69" s="83"/>
      <c r="J69" s="83"/>
      <c r="K69" s="83"/>
      <c r="L69" s="83"/>
      <c r="M69" s="83"/>
    </row>
    <row r="70" spans="1:13">
      <c r="A70" s="75"/>
      <c r="B70" s="87"/>
      <c r="C70" s="75" t="s">
        <v>4</v>
      </c>
      <c r="D70" s="75"/>
      <c r="E70" s="86"/>
      <c r="F70" s="86"/>
      <c r="G70" s="86"/>
      <c r="H70" s="86"/>
      <c r="I70" s="86"/>
      <c r="J70" s="86"/>
      <c r="K70" s="86"/>
      <c r="L70" s="86"/>
      <c r="M70" s="86"/>
    </row>
    <row r="71" spans="1:13">
      <c r="B71" s="90"/>
      <c r="C71" s="91"/>
      <c r="D71" s="90"/>
      <c r="E71" s="90"/>
      <c r="F71" s="90"/>
      <c r="G71" s="90"/>
      <c r="H71" s="90"/>
      <c r="I71" s="90"/>
      <c r="J71" s="90"/>
      <c r="K71" s="90"/>
      <c r="L71" s="90"/>
      <c r="M71" s="92"/>
    </row>
    <row r="72" spans="1:13">
      <c r="B72" s="90"/>
      <c r="C72" s="91"/>
      <c r="D72" s="90"/>
      <c r="E72" s="90"/>
      <c r="F72" s="90"/>
      <c r="G72" s="90"/>
      <c r="H72" s="90"/>
      <c r="I72" s="90"/>
      <c r="J72" s="90"/>
      <c r="K72" s="90"/>
      <c r="L72" s="90"/>
      <c r="M72" s="92"/>
    </row>
    <row r="73" spans="1:13">
      <c r="B73" s="90"/>
      <c r="C73" s="91"/>
      <c r="D73" s="90"/>
      <c r="E73" s="90"/>
      <c r="F73" s="90"/>
      <c r="G73" s="90"/>
      <c r="H73" s="90"/>
      <c r="I73" s="90"/>
      <c r="J73" s="90"/>
      <c r="K73" s="90"/>
      <c r="L73" s="90"/>
      <c r="M73" s="92"/>
    </row>
    <row r="74" spans="1:13">
      <c r="B74" s="90"/>
      <c r="C74" s="91"/>
      <c r="D74" s="90"/>
      <c r="E74" s="90"/>
      <c r="F74" s="90"/>
      <c r="G74" s="90"/>
      <c r="H74" s="90"/>
      <c r="I74" s="90"/>
      <c r="J74" s="90"/>
      <c r="K74" s="90"/>
      <c r="L74" s="90"/>
      <c r="M74" s="92"/>
    </row>
    <row r="75" spans="1:13">
      <c r="B75" s="90"/>
      <c r="C75" s="91"/>
      <c r="D75" s="90"/>
      <c r="E75" s="90"/>
      <c r="F75" s="90"/>
      <c r="G75" s="90"/>
      <c r="H75" s="90"/>
      <c r="I75" s="90"/>
      <c r="J75" s="90"/>
      <c r="K75" s="90"/>
      <c r="L75" s="90"/>
      <c r="M75" s="92"/>
    </row>
    <row r="76" spans="1:13">
      <c r="B76" s="90"/>
      <c r="C76" s="91"/>
      <c r="D76" s="90"/>
      <c r="E76" s="90"/>
      <c r="F76" s="90"/>
      <c r="G76" s="90"/>
      <c r="H76" s="90"/>
      <c r="I76" s="90"/>
      <c r="J76" s="90"/>
      <c r="K76" s="90"/>
      <c r="L76" s="90"/>
      <c r="M76" s="92"/>
    </row>
    <row r="77" spans="1:13">
      <c r="B77" s="90"/>
      <c r="C77" s="91"/>
      <c r="D77" s="90"/>
      <c r="E77" s="90"/>
      <c r="F77" s="90"/>
      <c r="G77" s="90"/>
      <c r="H77" s="90"/>
      <c r="I77" s="90"/>
      <c r="J77" s="90"/>
      <c r="K77" s="90"/>
      <c r="L77" s="90"/>
      <c r="M77" s="92"/>
    </row>
    <row r="78" spans="1:13">
      <c r="B78" s="90"/>
      <c r="C78" s="91"/>
      <c r="D78" s="90"/>
      <c r="E78" s="90"/>
      <c r="F78" s="90"/>
      <c r="G78" s="90"/>
      <c r="H78" s="90"/>
      <c r="I78" s="90"/>
      <c r="J78" s="90"/>
      <c r="K78" s="90"/>
      <c r="L78" s="90"/>
      <c r="M78" s="92"/>
    </row>
    <row r="79" spans="1:13">
      <c r="B79" s="90"/>
      <c r="C79" s="91"/>
      <c r="D79" s="90"/>
      <c r="E79" s="90"/>
      <c r="F79" s="90"/>
      <c r="G79" s="90"/>
      <c r="H79" s="90"/>
      <c r="I79" s="90"/>
      <c r="J79" s="90"/>
      <c r="K79" s="90"/>
      <c r="L79" s="90"/>
      <c r="M79" s="92"/>
    </row>
    <row r="80" spans="1:13">
      <c r="B80" s="90"/>
      <c r="C80" s="91"/>
      <c r="D80" s="90"/>
      <c r="E80" s="90"/>
      <c r="F80" s="90"/>
      <c r="G80" s="90"/>
      <c r="H80" s="90"/>
      <c r="I80" s="90"/>
      <c r="J80" s="90"/>
      <c r="K80" s="90"/>
      <c r="L80" s="90"/>
      <c r="M80" s="92"/>
    </row>
    <row r="81" spans="2:13">
      <c r="B81" s="90"/>
      <c r="C81" s="91"/>
      <c r="D81" s="90"/>
      <c r="E81" s="90"/>
      <c r="F81" s="90"/>
      <c r="G81" s="90"/>
      <c r="H81" s="90"/>
      <c r="I81" s="90"/>
      <c r="J81" s="90"/>
      <c r="K81" s="90"/>
      <c r="L81" s="90"/>
      <c r="M81" s="92"/>
    </row>
    <row r="82" spans="2:13">
      <c r="B82" s="90"/>
      <c r="C82" s="91"/>
      <c r="D82" s="90"/>
      <c r="E82" s="90"/>
      <c r="F82" s="90"/>
      <c r="G82" s="90"/>
      <c r="H82" s="90"/>
      <c r="I82" s="90"/>
      <c r="J82" s="90"/>
      <c r="K82" s="90"/>
      <c r="L82" s="90"/>
      <c r="M82" s="92"/>
    </row>
    <row r="83" spans="2:13">
      <c r="B83" s="90"/>
      <c r="C83" s="91"/>
      <c r="D83" s="90"/>
      <c r="E83" s="90"/>
      <c r="F83" s="90"/>
      <c r="G83" s="90"/>
      <c r="H83" s="90"/>
      <c r="I83" s="90"/>
      <c r="J83" s="90"/>
      <c r="K83" s="90"/>
      <c r="L83" s="90"/>
      <c r="M83" s="92"/>
    </row>
    <row r="84" spans="2:13">
      <c r="B84" s="90"/>
      <c r="C84" s="91"/>
      <c r="D84" s="90"/>
      <c r="E84" s="90"/>
      <c r="F84" s="90"/>
      <c r="G84" s="90"/>
      <c r="H84" s="90"/>
      <c r="I84" s="90"/>
      <c r="J84" s="90"/>
      <c r="K84" s="90"/>
      <c r="L84" s="90"/>
      <c r="M84" s="92"/>
    </row>
    <row r="85" spans="2:13">
      <c r="B85" s="90"/>
      <c r="C85" s="91"/>
      <c r="D85" s="90"/>
      <c r="E85" s="90"/>
      <c r="F85" s="90"/>
      <c r="G85" s="90"/>
      <c r="H85" s="90"/>
      <c r="I85" s="90"/>
      <c r="J85" s="90"/>
      <c r="K85" s="90"/>
      <c r="L85" s="90"/>
      <c r="M85" s="92"/>
    </row>
    <row r="86" spans="2:13">
      <c r="B86" s="90"/>
      <c r="C86" s="91"/>
      <c r="D86" s="90"/>
      <c r="E86" s="90"/>
      <c r="F86" s="90"/>
      <c r="G86" s="90"/>
      <c r="H86" s="90"/>
      <c r="I86" s="90"/>
      <c r="J86" s="90"/>
      <c r="K86" s="90"/>
      <c r="L86" s="90"/>
      <c r="M86" s="92"/>
    </row>
    <row r="87" spans="2:13">
      <c r="B87" s="90"/>
      <c r="C87" s="91"/>
      <c r="D87" s="90"/>
      <c r="E87" s="90"/>
      <c r="F87" s="90"/>
      <c r="G87" s="90"/>
      <c r="H87" s="90"/>
      <c r="I87" s="90"/>
      <c r="J87" s="90"/>
      <c r="K87" s="90"/>
      <c r="L87" s="90"/>
      <c r="M87" s="92"/>
    </row>
    <row r="88" spans="2:13">
      <c r="B88" s="90"/>
      <c r="C88" s="91"/>
      <c r="D88" s="90"/>
      <c r="E88" s="90"/>
      <c r="F88" s="90"/>
      <c r="G88" s="90"/>
      <c r="H88" s="90"/>
      <c r="I88" s="90"/>
      <c r="J88" s="90"/>
      <c r="K88" s="90"/>
      <c r="L88" s="90"/>
      <c r="M88" s="92"/>
    </row>
    <row r="89" spans="2:13">
      <c r="B89" s="90"/>
      <c r="C89" s="91"/>
      <c r="D89" s="90"/>
      <c r="E89" s="90"/>
      <c r="F89" s="90"/>
      <c r="G89" s="90"/>
      <c r="H89" s="90"/>
      <c r="I89" s="90"/>
      <c r="J89" s="90"/>
      <c r="K89" s="90"/>
      <c r="L89" s="90"/>
      <c r="M89" s="92"/>
    </row>
    <row r="90" spans="2:13">
      <c r="B90" s="90"/>
      <c r="C90" s="91"/>
      <c r="D90" s="90"/>
      <c r="E90" s="90"/>
      <c r="F90" s="90"/>
      <c r="G90" s="90"/>
      <c r="H90" s="90"/>
      <c r="I90" s="90"/>
      <c r="J90" s="90"/>
      <c r="K90" s="90"/>
      <c r="L90" s="90"/>
      <c r="M90" s="92"/>
    </row>
    <row r="91" spans="2:13">
      <c r="B91" s="90"/>
      <c r="C91" s="91"/>
      <c r="D91" s="90"/>
      <c r="E91" s="90"/>
      <c r="F91" s="90"/>
      <c r="G91" s="90"/>
      <c r="H91" s="90"/>
      <c r="I91" s="90"/>
      <c r="J91" s="90"/>
      <c r="K91" s="90"/>
      <c r="L91" s="90"/>
      <c r="M91" s="92"/>
    </row>
    <row r="92" spans="2:13">
      <c r="B92" s="90"/>
      <c r="C92" s="91"/>
      <c r="D92" s="90"/>
      <c r="E92" s="90"/>
      <c r="F92" s="90"/>
      <c r="G92" s="90"/>
      <c r="H92" s="90"/>
      <c r="I92" s="90"/>
      <c r="J92" s="90"/>
      <c r="K92" s="90"/>
      <c r="L92" s="90"/>
      <c r="M92" s="92"/>
    </row>
    <row r="93" spans="2:13">
      <c r="B93" s="90"/>
      <c r="C93" s="91"/>
      <c r="D93" s="90"/>
      <c r="E93" s="90"/>
      <c r="F93" s="90"/>
      <c r="G93" s="90"/>
      <c r="H93" s="90"/>
      <c r="I93" s="90"/>
      <c r="J93" s="90"/>
      <c r="K93" s="90"/>
      <c r="L93" s="90"/>
      <c r="M93" s="92"/>
    </row>
    <row r="94" spans="2:13">
      <c r="B94" s="90"/>
      <c r="C94" s="91"/>
      <c r="D94" s="90"/>
      <c r="E94" s="90"/>
      <c r="F94" s="90"/>
      <c r="G94" s="90"/>
      <c r="H94" s="90"/>
      <c r="I94" s="90"/>
      <c r="J94" s="90"/>
      <c r="K94" s="90"/>
      <c r="L94" s="90"/>
      <c r="M94" s="92"/>
    </row>
    <row r="95" spans="2:13">
      <c r="B95" s="90"/>
      <c r="C95" s="91"/>
      <c r="D95" s="90"/>
      <c r="E95" s="90"/>
      <c r="F95" s="90"/>
      <c r="G95" s="90"/>
      <c r="H95" s="90"/>
      <c r="I95" s="90"/>
      <c r="J95" s="90"/>
      <c r="K95" s="90"/>
      <c r="L95" s="90"/>
      <c r="M95" s="92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3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3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3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3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3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3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3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3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3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3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3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3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3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topLeftCell="A13" zoomScale="60" zoomScaleNormal="55" workbookViewId="0">
      <selection activeCell="N16" sqref="N16"/>
    </sheetView>
  </sheetViews>
  <sheetFormatPr defaultRowHeight="15"/>
  <cols>
    <col min="1" max="1" width="15.7109375" customWidth="1"/>
    <col min="2" max="2" width="200.7109375" customWidth="1"/>
    <col min="3" max="3" width="9.7109375" customWidth="1"/>
    <col min="4" max="4" width="34.7109375" customWidth="1"/>
    <col min="5" max="7" width="20.7109375" customWidth="1"/>
  </cols>
  <sheetData>
    <row r="1" spans="1:4">
      <c r="A1" s="16"/>
      <c r="B1" s="16"/>
      <c r="C1" s="5"/>
      <c r="D1" s="5"/>
    </row>
    <row r="2" spans="1:4">
      <c r="A2" s="31"/>
      <c r="B2" s="31"/>
      <c r="C2" s="31"/>
      <c r="D2" s="31"/>
    </row>
    <row r="3" spans="1:4" ht="15" customHeight="1">
      <c r="A3" s="32">
        <f>სატენდერო!A3</f>
        <v>0</v>
      </c>
      <c r="B3" s="32"/>
      <c r="C3" s="31"/>
      <c r="D3" s="115"/>
    </row>
    <row r="4" spans="1:4" ht="15" customHeight="1">
      <c r="A4" s="32"/>
      <c r="B4" s="32"/>
      <c r="C4" s="31"/>
      <c r="D4" s="115"/>
    </row>
    <row r="5" spans="1:4" ht="15" customHeight="1">
      <c r="A5" s="32" t="s">
        <v>28</v>
      </c>
      <c r="B5" s="32"/>
      <c r="C5" s="31"/>
      <c r="D5" s="115"/>
    </row>
    <row r="6" spans="1:4" ht="15" customHeight="1">
      <c r="A6" s="32"/>
      <c r="B6" s="32"/>
      <c r="C6" s="31"/>
      <c r="D6" s="115"/>
    </row>
    <row r="7" spans="1:4" ht="15" customHeight="1">
      <c r="A7" s="32">
        <f>სატენდერო!A7</f>
        <v>0</v>
      </c>
      <c r="B7" s="32"/>
      <c r="C7" s="31"/>
      <c r="D7" s="115"/>
    </row>
    <row r="8" spans="1:4" ht="15" customHeight="1">
      <c r="A8" s="32"/>
      <c r="B8" s="32"/>
      <c r="C8" s="31"/>
      <c r="D8" s="115"/>
    </row>
    <row r="9" spans="1:4" ht="15" customHeight="1">
      <c r="A9" s="32" t="s">
        <v>29</v>
      </c>
      <c r="B9" s="32"/>
      <c r="C9" s="31"/>
      <c r="D9" s="115"/>
    </row>
    <row r="10" spans="1:4" ht="15" customHeight="1">
      <c r="A10" s="32"/>
      <c r="B10" s="32"/>
      <c r="C10" s="6"/>
      <c r="D10" s="115"/>
    </row>
    <row r="11" spans="1:4" ht="15" customHeight="1">
      <c r="A11" s="115"/>
      <c r="B11" s="115"/>
      <c r="C11" s="31"/>
      <c r="D11" s="115"/>
    </row>
    <row r="12" spans="1:4" ht="15" customHeight="1">
      <c r="A12" s="115"/>
      <c r="B12" s="115"/>
      <c r="C12" s="31"/>
      <c r="D12" s="115"/>
    </row>
    <row r="13" spans="1:4" s="13" customFormat="1" ht="80.099999999999994" customHeight="1">
      <c r="A13" s="118" t="s">
        <v>47</v>
      </c>
      <c r="B13" s="119"/>
      <c r="C13" s="119"/>
      <c r="D13" s="119"/>
    </row>
    <row r="14" spans="1:4" s="13" customFormat="1" ht="39.950000000000003" customHeight="1">
      <c r="A14" s="120" t="s">
        <v>2</v>
      </c>
      <c r="B14" s="120" t="s">
        <v>3</v>
      </c>
      <c r="C14" s="120" t="s">
        <v>12</v>
      </c>
      <c r="D14" s="121" t="s">
        <v>51</v>
      </c>
    </row>
    <row r="15" spans="1:4" s="13" customFormat="1" ht="39.950000000000003" customHeight="1">
      <c r="A15" s="120"/>
      <c r="B15" s="120"/>
      <c r="C15" s="120"/>
      <c r="D15" s="121"/>
    </row>
    <row r="16" spans="1:4" s="13" customFormat="1" ht="39.950000000000003" customHeight="1">
      <c r="A16" s="120"/>
      <c r="B16" s="120"/>
      <c r="C16" s="120"/>
      <c r="D16" s="121"/>
    </row>
    <row r="17" spans="1:4" s="13" customFormat="1" ht="39.950000000000003" customHeight="1">
      <c r="A17" s="19">
        <v>1</v>
      </c>
      <c r="B17" s="19">
        <v>2</v>
      </c>
      <c r="C17" s="19">
        <v>3</v>
      </c>
      <c r="D17" s="19">
        <v>4</v>
      </c>
    </row>
    <row r="18" spans="1:4" s="12" customFormat="1" ht="39.950000000000003" customHeight="1">
      <c r="A18" s="116" t="s">
        <v>52</v>
      </c>
      <c r="B18" s="117"/>
      <c r="C18" s="117"/>
      <c r="D18" s="117"/>
    </row>
    <row r="19" spans="1:4" s="12" customFormat="1" ht="39.950000000000003" customHeight="1">
      <c r="A19" s="20" t="s">
        <v>121</v>
      </c>
      <c r="B19" s="21" t="str">
        <f>სატენდერო!B20</f>
        <v>მოსამზადებელი სამუშაოები</v>
      </c>
      <c r="C19" s="21"/>
      <c r="D19" s="22">
        <f>სატენდერო!H26</f>
        <v>0</v>
      </c>
    </row>
    <row r="20" spans="1:4" s="12" customFormat="1" ht="39.950000000000003" customHeight="1">
      <c r="A20" s="116" t="s">
        <v>53</v>
      </c>
      <c r="B20" s="117"/>
      <c r="C20" s="117"/>
      <c r="D20" s="117"/>
    </row>
    <row r="21" spans="1:4" s="12" customFormat="1" ht="39.950000000000003" customHeight="1">
      <c r="A21" s="20" t="s">
        <v>134</v>
      </c>
      <c r="B21" s="21" t="str">
        <f>სატენდერო!B27</f>
        <v>მიწის ვაკისი</v>
      </c>
      <c r="C21" s="21"/>
      <c r="D21" s="22">
        <f>სატენდერო!H36</f>
        <v>0</v>
      </c>
    </row>
    <row r="22" spans="1:4" s="12" customFormat="1" ht="39.950000000000003" customHeight="1">
      <c r="A22" s="116" t="s">
        <v>211</v>
      </c>
      <c r="B22" s="117"/>
      <c r="C22" s="117"/>
      <c r="D22" s="117"/>
    </row>
    <row r="23" spans="1:4" s="12" customFormat="1" ht="39.950000000000003" customHeight="1">
      <c r="A23" s="20" t="s">
        <v>157</v>
      </c>
      <c r="B23" s="21" t="str">
        <f>სატენდერო!B37</f>
        <v xml:space="preserve">საგზაო სამოსი </v>
      </c>
      <c r="C23" s="21"/>
      <c r="D23" s="22">
        <f>სატენდერო!H48</f>
        <v>0</v>
      </c>
    </row>
    <row r="24" spans="1:4" s="13" customFormat="1" ht="39.950000000000003" customHeight="1">
      <c r="A24" s="19"/>
      <c r="B24" s="21" t="s">
        <v>4</v>
      </c>
      <c r="C24" s="23"/>
      <c r="D24" s="24">
        <f>ROUND(D19+D21+D23,2)</f>
        <v>0</v>
      </c>
    </row>
    <row r="25" spans="1:4" s="13" customFormat="1" ht="39.950000000000003" customHeight="1">
      <c r="A25" s="19"/>
      <c r="B25" s="19" t="s">
        <v>26</v>
      </c>
      <c r="C25" s="25">
        <v>0.05</v>
      </c>
      <c r="D25" s="23">
        <f>ROUND(D24*C25,2)</f>
        <v>0</v>
      </c>
    </row>
    <row r="26" spans="1:4" s="13" customFormat="1" ht="39.950000000000003" customHeight="1">
      <c r="A26" s="19"/>
      <c r="B26" s="19" t="s">
        <v>4</v>
      </c>
      <c r="C26" s="19"/>
      <c r="D26" s="24">
        <f>ROUND(SUM(D24:D25),2)</f>
        <v>0</v>
      </c>
    </row>
    <row r="27" spans="1:4" s="13" customFormat="1" ht="39.950000000000003" customHeight="1">
      <c r="A27" s="19"/>
      <c r="B27" s="19" t="s">
        <v>27</v>
      </c>
      <c r="C27" s="25">
        <v>0.18</v>
      </c>
      <c r="D27" s="24">
        <f>ROUND(D26*C27,2)</f>
        <v>0</v>
      </c>
    </row>
    <row r="28" spans="1:4" s="13" customFormat="1" ht="39.950000000000003" customHeight="1">
      <c r="A28" s="19"/>
      <c r="B28" s="19" t="s">
        <v>4</v>
      </c>
      <c r="C28" s="19"/>
      <c r="D28" s="26">
        <f>ROUND(SUM(D26:D27),2)</f>
        <v>0</v>
      </c>
    </row>
    <row r="29" spans="1:4" ht="39.950000000000003" customHeight="1">
      <c r="A29" s="3"/>
      <c r="B29" s="4"/>
      <c r="C29" s="15"/>
      <c r="D29" s="15"/>
    </row>
    <row r="30" spans="1:4" ht="39.950000000000003" customHeight="1">
      <c r="A30" s="3"/>
      <c r="B30" s="4"/>
      <c r="C30" s="15"/>
      <c r="D30" s="8"/>
    </row>
    <row r="31" spans="1:4" ht="39.950000000000003" customHeight="1">
      <c r="A31" s="3"/>
      <c r="B31" s="4"/>
      <c r="C31" s="15"/>
      <c r="D31" s="15"/>
    </row>
    <row r="32" spans="1:4" ht="39.950000000000003" customHeight="1">
      <c r="A32" s="3"/>
      <c r="B32" s="4"/>
      <c r="C32" s="15"/>
      <c r="D32" s="15"/>
    </row>
    <row r="33" spans="1:4" ht="39.950000000000003" customHeight="1">
      <c r="A33" s="3"/>
      <c r="B33" s="4"/>
      <c r="C33" s="15"/>
      <c r="D33" s="15"/>
    </row>
    <row r="34" spans="1:4" ht="39.950000000000003" customHeight="1">
      <c r="A34" s="3"/>
      <c r="B34" s="4"/>
      <c r="C34" s="15"/>
      <c r="D34" s="15"/>
    </row>
    <row r="35" spans="1:4" ht="39.950000000000003" customHeight="1">
      <c r="A35" s="3"/>
      <c r="B35" s="4"/>
      <c r="C35" s="15"/>
      <c r="D35" s="15"/>
    </row>
    <row r="36" spans="1:4" ht="39.950000000000003" customHeight="1">
      <c r="A36" s="3"/>
      <c r="B36" s="4"/>
      <c r="C36" s="15"/>
      <c r="D36" s="15"/>
    </row>
    <row r="37" spans="1:4" ht="39.950000000000003" customHeight="1">
      <c r="A37" s="3"/>
      <c r="B37" s="4"/>
      <c r="C37" s="15"/>
      <c r="D37" s="15"/>
    </row>
    <row r="38" spans="1:4" ht="39.950000000000003" customHeight="1">
      <c r="A38" s="3"/>
      <c r="B38" s="4"/>
      <c r="C38" s="15"/>
      <c r="D38" s="15"/>
    </row>
    <row r="39" spans="1:4" ht="39.950000000000003" customHeight="1">
      <c r="A39" s="3"/>
      <c r="B39" s="4"/>
      <c r="C39" s="15"/>
      <c r="D39" s="15"/>
    </row>
    <row r="40" spans="1:4" ht="39.950000000000003" customHeight="1">
      <c r="A40" s="3"/>
      <c r="B40" s="4"/>
      <c r="C40" s="15"/>
      <c r="D40" s="15"/>
    </row>
    <row r="41" spans="1:4" ht="39.950000000000003" customHeight="1">
      <c r="A41" s="3"/>
      <c r="B41" s="4"/>
      <c r="C41" s="15"/>
      <c r="D41" s="15"/>
    </row>
    <row r="42" spans="1:4" ht="39.950000000000003" customHeight="1">
      <c r="A42" s="3"/>
      <c r="B42" s="4"/>
      <c r="C42" s="15"/>
      <c r="D42" s="15"/>
    </row>
    <row r="43" spans="1:4" ht="39.950000000000003" customHeight="1">
      <c r="A43" s="3"/>
      <c r="B43" s="4"/>
      <c r="C43" s="15"/>
      <c r="D43" s="15"/>
    </row>
    <row r="44" spans="1:4" ht="39.950000000000003" customHeight="1">
      <c r="A44" s="3"/>
      <c r="B44" s="4"/>
      <c r="C44" s="15"/>
      <c r="D44" s="15"/>
    </row>
    <row r="45" spans="1:4" ht="39.950000000000003" customHeight="1">
      <c r="A45" s="3"/>
      <c r="B45" s="4"/>
      <c r="C45" s="15"/>
      <c r="D45" s="15"/>
    </row>
    <row r="46" spans="1:4" ht="39.950000000000003" customHeight="1">
      <c r="A46" s="3"/>
      <c r="B46" s="4"/>
      <c r="C46" s="15"/>
      <c r="D46" s="15"/>
    </row>
    <row r="47" spans="1:4" ht="39.950000000000003" customHeight="1">
      <c r="A47" s="3"/>
      <c r="B47" s="4"/>
      <c r="C47" s="15"/>
      <c r="D47" s="15"/>
    </row>
    <row r="48" spans="1:4" ht="39.950000000000003" customHeight="1">
      <c r="A48" s="3"/>
      <c r="B48" s="4"/>
      <c r="C48" s="15"/>
      <c r="D48" s="15"/>
    </row>
    <row r="49" spans="1:4" ht="39.950000000000003" customHeight="1">
      <c r="A49" s="3"/>
      <c r="B49" s="4"/>
      <c r="C49" s="15"/>
      <c r="D49" s="15"/>
    </row>
    <row r="50" spans="1:4" ht="39.950000000000003" customHeight="1">
      <c r="A50" s="3"/>
      <c r="B50" s="4"/>
      <c r="C50" s="15"/>
      <c r="D50" s="15"/>
    </row>
    <row r="51" spans="1:4" ht="39.950000000000003" customHeight="1">
      <c r="A51" s="3"/>
      <c r="B51" s="4"/>
      <c r="C51" s="15"/>
      <c r="D51" s="15"/>
    </row>
    <row r="52" spans="1:4" ht="39.950000000000003" customHeight="1">
      <c r="A52" s="3"/>
      <c r="B52" s="4"/>
      <c r="C52" s="15"/>
      <c r="D52" s="15"/>
    </row>
    <row r="53" spans="1:4" ht="39.950000000000003" customHeight="1">
      <c r="A53" s="3"/>
      <c r="B53" s="4"/>
      <c r="C53" s="15"/>
      <c r="D53" s="15"/>
    </row>
    <row r="54" spans="1:4" ht="39.950000000000003" customHeight="1">
      <c r="A54" s="3"/>
      <c r="B54" s="4"/>
      <c r="C54" s="15"/>
      <c r="D54" s="15"/>
    </row>
    <row r="55" spans="1:4" ht="39.950000000000003" customHeight="1">
      <c r="A55" s="3"/>
      <c r="B55" s="4"/>
      <c r="C55" s="15"/>
      <c r="D55" s="15"/>
    </row>
    <row r="56" spans="1:4" ht="39.950000000000003" customHeight="1">
      <c r="A56" s="3"/>
      <c r="B56" s="4"/>
      <c r="C56" s="15"/>
      <c r="D56" s="15"/>
    </row>
    <row r="57" spans="1:4" ht="39.950000000000003" customHeight="1">
      <c r="A57" s="3"/>
      <c r="B57" s="4"/>
      <c r="C57" s="15"/>
      <c r="D57" s="15"/>
    </row>
    <row r="58" spans="1:4" ht="39.950000000000003" customHeight="1">
      <c r="A58" s="3"/>
      <c r="B58" s="4"/>
      <c r="C58" s="15"/>
      <c r="D58" s="15"/>
    </row>
    <row r="59" spans="1:4" ht="39.950000000000003" customHeight="1">
      <c r="A59" s="3"/>
      <c r="B59" s="4"/>
      <c r="C59" s="15"/>
      <c r="D59" s="15"/>
    </row>
    <row r="60" spans="1:4" ht="39.950000000000003" customHeight="1">
      <c r="A60" s="3"/>
      <c r="B60" s="4"/>
      <c r="C60" s="15"/>
      <c r="D60" s="15"/>
    </row>
    <row r="61" spans="1:4" ht="39.950000000000003" customHeight="1">
      <c r="A61" s="3"/>
      <c r="B61" s="4"/>
      <c r="C61" s="15"/>
      <c r="D61" s="15"/>
    </row>
    <row r="62" spans="1:4" ht="39.950000000000003" customHeight="1">
      <c r="A62" s="3"/>
      <c r="B62" s="4"/>
      <c r="C62" s="15"/>
      <c r="D62" s="15"/>
    </row>
    <row r="63" spans="1:4" ht="39.950000000000003" customHeight="1">
      <c r="A63" s="3"/>
      <c r="B63" s="4"/>
      <c r="C63" s="15"/>
      <c r="D63" s="15"/>
    </row>
    <row r="64" spans="1:4" ht="39.950000000000003" customHeight="1">
      <c r="A64" s="3"/>
      <c r="B64" s="4"/>
      <c r="C64" s="15"/>
      <c r="D64" s="15"/>
    </row>
    <row r="65" spans="2:4">
      <c r="B65" s="1"/>
      <c r="C65" s="2"/>
      <c r="D65" s="2"/>
    </row>
    <row r="66" spans="2:4">
      <c r="B66" s="1"/>
      <c r="C66" s="2"/>
      <c r="D66" s="2"/>
    </row>
    <row r="67" spans="2:4">
      <c r="B67" s="1"/>
      <c r="C67" s="2"/>
      <c r="D67" s="2"/>
    </row>
    <row r="68" spans="2:4">
      <c r="B68" s="1"/>
      <c r="C68" s="2"/>
      <c r="D68" s="2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</sheetData>
  <mergeCells count="14">
    <mergeCell ref="A20:D20"/>
    <mergeCell ref="A22:D22"/>
    <mergeCell ref="A13:D13"/>
    <mergeCell ref="A14:A16"/>
    <mergeCell ref="B14:B16"/>
    <mergeCell ref="C14:C16"/>
    <mergeCell ref="D14:D16"/>
    <mergeCell ref="A18:D18"/>
    <mergeCell ref="D3:D4"/>
    <mergeCell ref="D5:D6"/>
    <mergeCell ref="D7:D8"/>
    <mergeCell ref="D9:D10"/>
    <mergeCell ref="A11:B12"/>
    <mergeCell ref="D11:D12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topLeftCell="A36" zoomScale="50" zoomScaleNormal="55" zoomScaleSheetLayoutView="50" workbookViewId="0">
      <selection activeCell="N16" sqref="N16"/>
    </sheetView>
  </sheetViews>
  <sheetFormatPr defaultRowHeight="15"/>
  <cols>
    <col min="1" max="1" width="15.7109375" style="2" customWidth="1"/>
    <col min="2" max="2" width="181.7109375" style="2" customWidth="1"/>
    <col min="3" max="4" width="15.7109375" style="2" hidden="1" customWidth="1"/>
    <col min="5" max="5" width="17.7109375" style="2" customWidth="1"/>
    <col min="6" max="6" width="15.7109375" style="2" customWidth="1"/>
    <col min="7" max="7" width="17.7109375" style="2" customWidth="1"/>
    <col min="8" max="8" width="21.28515625" style="9" bestFit="1" customWidth="1"/>
    <col min="9" max="9" width="20.7109375" style="2" customWidth="1"/>
    <col min="10" max="11" width="20.7109375" customWidth="1"/>
  </cols>
  <sheetData>
    <row r="1" spans="1:17">
      <c r="A1" s="122"/>
      <c r="B1" s="122"/>
      <c r="C1" s="31"/>
      <c r="D1" s="31"/>
      <c r="E1" s="31"/>
      <c r="F1" s="31"/>
      <c r="G1" s="31"/>
      <c r="H1" s="40"/>
      <c r="I1" s="31"/>
    </row>
    <row r="2" spans="1:17">
      <c r="A2" s="122"/>
      <c r="B2" s="122"/>
      <c r="C2" s="31"/>
      <c r="D2" s="31"/>
      <c r="E2" s="31"/>
      <c r="F2" s="31"/>
      <c r="G2" s="31"/>
      <c r="H2" s="40"/>
      <c r="I2" s="31"/>
    </row>
    <row r="3" spans="1:17" ht="15" customHeight="1">
      <c r="A3" s="115">
        <f>'1-1'!A3:C3</f>
        <v>0</v>
      </c>
      <c r="B3" s="115"/>
      <c r="C3" s="31"/>
      <c r="D3" s="31"/>
      <c r="E3" s="115" t="s">
        <v>17</v>
      </c>
      <c r="F3" s="115"/>
      <c r="G3" s="115"/>
      <c r="H3" s="115"/>
      <c r="I3" s="115"/>
    </row>
    <row r="4" spans="1:17" ht="15" customHeight="1">
      <c r="A4" s="115"/>
      <c r="B4" s="115"/>
      <c r="C4" s="31"/>
      <c r="D4" s="31"/>
      <c r="E4" s="115"/>
      <c r="F4" s="115"/>
      <c r="G4" s="115"/>
      <c r="H4" s="115"/>
      <c r="I4" s="115"/>
    </row>
    <row r="5" spans="1:17" ht="15" customHeight="1">
      <c r="A5" s="115" t="s">
        <v>28</v>
      </c>
      <c r="B5" s="115"/>
      <c r="C5" s="31"/>
      <c r="D5" s="31"/>
      <c r="E5" s="115" t="s">
        <v>18</v>
      </c>
      <c r="F5" s="115"/>
      <c r="G5" s="115"/>
      <c r="H5" s="115"/>
      <c r="I5" s="115"/>
    </row>
    <row r="6" spans="1:17" ht="15" customHeight="1">
      <c r="A6" s="115"/>
      <c r="B6" s="115"/>
      <c r="C6" s="31"/>
      <c r="D6" s="31"/>
      <c r="E6" s="115"/>
      <c r="F6" s="115"/>
      <c r="G6" s="115"/>
      <c r="H6" s="115"/>
      <c r="I6" s="115"/>
    </row>
    <row r="7" spans="1:17" ht="15" customHeight="1">
      <c r="A7" s="115">
        <f>'1-1'!A5:C5</f>
        <v>0</v>
      </c>
      <c r="B7" s="115"/>
      <c r="C7" s="31"/>
      <c r="D7" s="31"/>
      <c r="E7" s="115" t="s">
        <v>55</v>
      </c>
      <c r="F7" s="115"/>
      <c r="G7" s="115"/>
      <c r="H7" s="115" t="s">
        <v>20</v>
      </c>
      <c r="I7" s="115"/>
    </row>
    <row r="8" spans="1:17" ht="15" customHeight="1">
      <c r="A8" s="115"/>
      <c r="B8" s="115"/>
      <c r="C8" s="31"/>
      <c r="D8" s="31"/>
      <c r="E8" s="115"/>
      <c r="F8" s="115"/>
      <c r="G8" s="115"/>
      <c r="H8" s="115"/>
      <c r="I8" s="115"/>
    </row>
    <row r="9" spans="1:17" ht="15" customHeight="1">
      <c r="A9" s="115" t="s">
        <v>29</v>
      </c>
      <c r="B9" s="115"/>
      <c r="C9" s="31"/>
      <c r="D9" s="31"/>
      <c r="E9" s="115" t="s">
        <v>19</v>
      </c>
      <c r="F9" s="115"/>
      <c r="G9" s="115"/>
      <c r="H9" s="115"/>
      <c r="I9" s="115"/>
    </row>
    <row r="10" spans="1:17" ht="15" customHeight="1">
      <c r="A10" s="115"/>
      <c r="B10" s="115"/>
      <c r="C10" s="31"/>
      <c r="D10" s="31"/>
      <c r="E10" s="115"/>
      <c r="F10" s="115"/>
      <c r="G10" s="115"/>
      <c r="H10" s="115"/>
      <c r="I10" s="115"/>
      <c r="Q10" s="2"/>
    </row>
    <row r="11" spans="1:17" ht="15" customHeight="1">
      <c r="A11" s="115"/>
      <c r="B11" s="115"/>
      <c r="C11" s="31"/>
      <c r="D11" s="115"/>
      <c r="E11" s="115"/>
      <c r="F11" s="115"/>
      <c r="G11" s="115"/>
      <c r="H11" s="115"/>
      <c r="I11" s="115"/>
    </row>
    <row r="12" spans="1:17" ht="15" customHeight="1">
      <c r="A12" s="115"/>
      <c r="B12" s="115"/>
      <c r="C12" s="31"/>
      <c r="D12" s="115"/>
      <c r="E12" s="115"/>
      <c r="F12" s="115"/>
      <c r="G12" s="115"/>
      <c r="H12" s="115"/>
      <c r="I12" s="115"/>
    </row>
    <row r="13" spans="1:17" ht="15" customHeight="1">
      <c r="A13" s="126" t="e">
        <f>'1-1'!A8:M9</f>
        <v>#VALUE!</v>
      </c>
      <c r="B13" s="126"/>
      <c r="C13" s="126"/>
      <c r="D13" s="126"/>
      <c r="E13" s="126"/>
      <c r="F13" s="126"/>
      <c r="G13" s="126"/>
      <c r="H13" s="126"/>
      <c r="I13" s="126"/>
    </row>
    <row r="14" spans="1:17" ht="15" customHeight="1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17" ht="15" customHeight="1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17" s="11" customFormat="1" ht="39.950000000000003" customHeight="1">
      <c r="A16" s="120" t="s">
        <v>2</v>
      </c>
      <c r="B16" s="127" t="s">
        <v>3</v>
      </c>
      <c r="C16" s="130" t="s">
        <v>7</v>
      </c>
      <c r="D16" s="130" t="s">
        <v>8</v>
      </c>
      <c r="E16" s="130" t="s">
        <v>7</v>
      </c>
      <c r="F16" s="130" t="s">
        <v>8</v>
      </c>
      <c r="G16" s="123" t="s">
        <v>195</v>
      </c>
      <c r="H16" s="120" t="s">
        <v>196</v>
      </c>
      <c r="I16" s="120" t="s">
        <v>5</v>
      </c>
    </row>
    <row r="17" spans="1:10" s="11" customFormat="1" ht="39.950000000000003" customHeight="1">
      <c r="A17" s="120"/>
      <c r="B17" s="128"/>
      <c r="C17" s="131"/>
      <c r="D17" s="131"/>
      <c r="E17" s="131"/>
      <c r="F17" s="131"/>
      <c r="G17" s="124"/>
      <c r="H17" s="120"/>
      <c r="I17" s="120"/>
    </row>
    <row r="18" spans="1:10" s="11" customFormat="1" ht="39.950000000000003" customHeight="1">
      <c r="A18" s="120"/>
      <c r="B18" s="129"/>
      <c r="C18" s="132"/>
      <c r="D18" s="132"/>
      <c r="E18" s="132"/>
      <c r="F18" s="132"/>
      <c r="G18" s="125"/>
      <c r="H18" s="120"/>
      <c r="I18" s="120"/>
      <c r="J18" s="39"/>
    </row>
    <row r="19" spans="1:10" s="11" customFormat="1" ht="39.950000000000003" customHeight="1">
      <c r="A19" s="19">
        <v>1</v>
      </c>
      <c r="B19" s="19">
        <v>2</v>
      </c>
      <c r="C19" s="19">
        <v>3</v>
      </c>
      <c r="D19" s="19">
        <v>4</v>
      </c>
      <c r="E19" s="19">
        <v>3</v>
      </c>
      <c r="F19" s="19">
        <v>4</v>
      </c>
      <c r="G19" s="19">
        <v>5</v>
      </c>
      <c r="H19" s="19">
        <v>6</v>
      </c>
      <c r="I19" s="19">
        <v>7</v>
      </c>
    </row>
    <row r="20" spans="1:10" s="11" customFormat="1" ht="80.099999999999994" customHeight="1">
      <c r="A20" s="19"/>
      <c r="B20" s="21" t="str">
        <f>'1-1'!C14</f>
        <v>მოსამზადებელი სამუშაოები</v>
      </c>
      <c r="C20" s="23"/>
      <c r="D20" s="23"/>
      <c r="E20" s="23"/>
      <c r="F20" s="23"/>
      <c r="G20" s="23"/>
      <c r="H20" s="24"/>
      <c r="I20" s="23"/>
    </row>
    <row r="21" spans="1:10" ht="39.950000000000003" customHeight="1">
      <c r="A21" s="28">
        <f>'1-1'!A15</f>
        <v>0</v>
      </c>
      <c r="B21" s="28">
        <f>'1-1'!C15</f>
        <v>0</v>
      </c>
      <c r="C21" s="28">
        <f>'1-1'!D15</f>
        <v>0</v>
      </c>
      <c r="D21" s="28">
        <f>'1-1'!F15</f>
        <v>0</v>
      </c>
      <c r="E21" s="27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24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27" t="e">
        <f t="shared" ref="G21" si="2">ROUND(H21/F21,2)</f>
        <v>#DIV/0!</v>
      </c>
      <c r="H21" s="28">
        <f>'1-1'!M15</f>
        <v>0</v>
      </c>
      <c r="I21" s="28" t="str">
        <f>'1-1'!B15</f>
        <v>СЦИР-82, გვ. 557, ცხრ. 17; პ. 7 ა კ=1.1;  პ. 15 კ=1.13</v>
      </c>
    </row>
    <row r="22" spans="1:10" s="11" customFormat="1" ht="39.950000000000003" customHeight="1">
      <c r="A22" s="19"/>
      <c r="B22" s="19" t="s">
        <v>4</v>
      </c>
      <c r="C22" s="23"/>
      <c r="D22" s="24"/>
      <c r="E22" s="24"/>
      <c r="F22" s="27"/>
      <c r="G22" s="24"/>
      <c r="H22" s="24">
        <f>ROUND(SUM(H21:H21),2)</f>
        <v>0</v>
      </c>
      <c r="I22" s="29"/>
    </row>
    <row r="23" spans="1:10" s="11" customFormat="1" ht="39.950000000000003" customHeight="1">
      <c r="A23" s="19"/>
      <c r="B23" s="19" t="s">
        <v>10</v>
      </c>
      <c r="C23" s="23"/>
      <c r="D23" s="23"/>
      <c r="E23" s="30" t="s">
        <v>12</v>
      </c>
      <c r="F23" s="23">
        <v>10</v>
      </c>
      <c r="G23" s="23"/>
      <c r="H23" s="24">
        <f>ROUND(H22*F23%,2)</f>
        <v>0</v>
      </c>
      <c r="I23" s="29"/>
    </row>
    <row r="24" spans="1:10" s="11" customFormat="1" ht="39.950000000000003" customHeight="1">
      <c r="A24" s="19"/>
      <c r="B24" s="19" t="s">
        <v>4</v>
      </c>
      <c r="C24" s="23"/>
      <c r="D24" s="23"/>
      <c r="E24" s="27"/>
      <c r="F24" s="23"/>
      <c r="G24" s="27"/>
      <c r="H24" s="27">
        <f>ROUND(SUM(H22:H23),2)</f>
        <v>0</v>
      </c>
      <c r="I24" s="29"/>
    </row>
    <row r="25" spans="1:10" s="11" customFormat="1" ht="39.950000000000003" customHeight="1">
      <c r="A25" s="19"/>
      <c r="B25" s="19" t="s">
        <v>11</v>
      </c>
      <c r="C25" s="23"/>
      <c r="D25" s="23"/>
      <c r="E25" s="30" t="s">
        <v>12</v>
      </c>
      <c r="F25" s="23">
        <v>8</v>
      </c>
      <c r="G25" s="23"/>
      <c r="H25" s="24">
        <f>ROUND(H24*F25%,2)</f>
        <v>0</v>
      </c>
      <c r="I25" s="29"/>
    </row>
    <row r="26" spans="1:10" s="11" customFormat="1" ht="39.950000000000003" customHeight="1">
      <c r="A26" s="19"/>
      <c r="B26" s="19" t="s">
        <v>4</v>
      </c>
      <c r="C26" s="23"/>
      <c r="D26" s="23"/>
      <c r="E26" s="23"/>
      <c r="F26" s="23"/>
      <c r="G26" s="23"/>
      <c r="H26" s="24">
        <f>ROUND(SUM(H24:H25),2)</f>
        <v>0</v>
      </c>
      <c r="I26" s="29"/>
    </row>
    <row r="27" spans="1:10" s="11" customFormat="1" ht="80.099999999999994" customHeight="1">
      <c r="A27" s="19"/>
      <c r="B27" s="21" t="str">
        <f>'2-1'!C7</f>
        <v>მიწის ვაკისი</v>
      </c>
      <c r="C27" s="23"/>
      <c r="D27" s="23"/>
      <c r="E27" s="23"/>
      <c r="F27" s="23"/>
      <c r="G27" s="23"/>
      <c r="H27" s="24"/>
      <c r="I27" s="23"/>
    </row>
    <row r="28" spans="1:10" ht="39.950000000000003" customHeight="1">
      <c r="A28" s="28">
        <f>'2-1'!A8</f>
        <v>0</v>
      </c>
      <c r="B28" s="28">
        <f>'2-1'!C8</f>
        <v>0</v>
      </c>
      <c r="C28" s="28">
        <f>'2-1'!D8</f>
        <v>0</v>
      </c>
      <c r="D28" s="28">
        <f>'2-1'!F8</f>
        <v>0</v>
      </c>
      <c r="E28" s="27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27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27" t="e">
        <f t="shared" ref="G28" si="5">ROUND(H28/F28,2)</f>
        <v>#DIV/0!</v>
      </c>
      <c r="H28" s="28">
        <f>'2-1'!M8</f>
        <v>0</v>
      </c>
      <c r="I28" s="28">
        <f>'2-1'!B8</f>
        <v>0</v>
      </c>
    </row>
    <row r="29" spans="1:10" ht="39.950000000000003" customHeight="1">
      <c r="A29" s="28" t="str">
        <f>'2-1'!A13</f>
        <v>1.1.3</v>
      </c>
      <c r="B29" s="28" t="str">
        <f>'2-1'!C13</f>
        <v>სხვა მანქანები</v>
      </c>
      <c r="C29" s="28" t="str">
        <f>'2-1'!D13</f>
        <v>ლარი</v>
      </c>
      <c r="D29" s="28">
        <f>'2-1'!F13</f>
        <v>0.26669999999999999</v>
      </c>
      <c r="E29" s="27" t="str">
        <f t="shared" ref="E29:E31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ლარი</v>
      </c>
      <c r="F29" s="27">
        <f t="shared" ref="F29:F31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0.26669999999999999</v>
      </c>
      <c r="G29" s="27">
        <f t="shared" ref="G29:G31" si="8">ROUND(H29/F29,2)</f>
        <v>0</v>
      </c>
      <c r="H29" s="28">
        <f>'2-1'!M13</f>
        <v>0</v>
      </c>
      <c r="I29" s="28">
        <f>'2-1'!B13</f>
        <v>0</v>
      </c>
    </row>
    <row r="30" spans="1:10" ht="39.950000000000003" customHeight="1">
      <c r="A30" s="28" t="str">
        <f>'2-1'!A14</f>
        <v>1.1.4</v>
      </c>
      <c r="B30" s="28" t="str">
        <f>'2-1'!C14</f>
        <v>ღორღი ბუნებრივი ქვის ფრაქცია 40-70</v>
      </c>
      <c r="C30" s="28" t="str">
        <f>'2-1'!D14</f>
        <v>მ3</v>
      </c>
      <c r="D30" s="28">
        <f>'2-1'!F14</f>
        <v>6.3500000000000006E-3</v>
      </c>
      <c r="E30" s="27" t="b">
        <f t="shared" si="6"/>
        <v>0</v>
      </c>
      <c r="F30" s="27" t="b">
        <f t="shared" si="7"/>
        <v>0</v>
      </c>
      <c r="G30" s="27" t="e">
        <f t="shared" si="8"/>
        <v>#DIV/0!</v>
      </c>
      <c r="H30" s="28">
        <f>'2-1'!M14</f>
        <v>0</v>
      </c>
      <c r="I30" s="28" t="str">
        <f>'2-1'!B14</f>
        <v>4-1-238</v>
      </c>
    </row>
    <row r="31" spans="1:10" ht="39.950000000000003" customHeight="1">
      <c r="A31" s="38">
        <f>'2-1'!A19</f>
        <v>0</v>
      </c>
      <c r="B31" s="28">
        <f>'2-1'!C19</f>
        <v>0</v>
      </c>
      <c r="C31" s="28" t="str">
        <f>'2-1'!D19</f>
        <v>1000 მ3</v>
      </c>
      <c r="D31" s="28">
        <f>'2-1'!F19</f>
        <v>0.127</v>
      </c>
      <c r="E31" s="27" t="b">
        <f t="shared" si="6"/>
        <v>0</v>
      </c>
      <c r="F31" s="27" t="b">
        <f t="shared" si="7"/>
        <v>0</v>
      </c>
      <c r="G31" s="27" t="e">
        <f t="shared" si="8"/>
        <v>#DIV/0!</v>
      </c>
      <c r="H31" s="28">
        <f>'2-1'!M19</f>
        <v>0</v>
      </c>
      <c r="I31" s="28">
        <f>'2-1'!B19</f>
        <v>0</v>
      </c>
      <c r="J31" s="7"/>
    </row>
    <row r="32" spans="1:10" s="11" customFormat="1" ht="39.950000000000003" customHeight="1">
      <c r="A32" s="19"/>
      <c r="B32" s="19" t="s">
        <v>4</v>
      </c>
      <c r="C32" s="23"/>
      <c r="D32" s="24"/>
      <c r="E32" s="24"/>
      <c r="F32" s="27"/>
      <c r="G32" s="24"/>
      <c r="H32" s="24">
        <f>ROUND(SUM(H28:H31),2)</f>
        <v>0</v>
      </c>
      <c r="I32" s="29"/>
    </row>
    <row r="33" spans="1:9" s="11" customFormat="1" ht="39.950000000000003" customHeight="1">
      <c r="A33" s="19"/>
      <c r="B33" s="19" t="s">
        <v>10</v>
      </c>
      <c r="C33" s="23"/>
      <c r="D33" s="23"/>
      <c r="E33" s="30" t="s">
        <v>12</v>
      </c>
      <c r="F33" s="23">
        <v>10</v>
      </c>
      <c r="G33" s="23"/>
      <c r="H33" s="24">
        <f>ROUND(H32*F33%,2)</f>
        <v>0</v>
      </c>
      <c r="I33" s="29"/>
    </row>
    <row r="34" spans="1:9" s="11" customFormat="1" ht="39.950000000000003" customHeight="1">
      <c r="A34" s="19"/>
      <c r="B34" s="19" t="s">
        <v>4</v>
      </c>
      <c r="C34" s="23"/>
      <c r="D34" s="23"/>
      <c r="E34" s="27"/>
      <c r="F34" s="23"/>
      <c r="G34" s="27"/>
      <c r="H34" s="27">
        <f>ROUND(SUM(H32:H33),2)</f>
        <v>0</v>
      </c>
      <c r="I34" s="29"/>
    </row>
    <row r="35" spans="1:9" s="11" customFormat="1" ht="39.950000000000003" customHeight="1">
      <c r="A35" s="19"/>
      <c r="B35" s="19" t="s">
        <v>11</v>
      </c>
      <c r="C35" s="23"/>
      <c r="D35" s="23"/>
      <c r="E35" s="30" t="s">
        <v>12</v>
      </c>
      <c r="F35" s="23">
        <v>8</v>
      </c>
      <c r="G35" s="23"/>
      <c r="H35" s="24">
        <f>ROUND(H34*F35%,2)</f>
        <v>0</v>
      </c>
      <c r="I35" s="29"/>
    </row>
    <row r="36" spans="1:9" s="11" customFormat="1" ht="39.950000000000003" customHeight="1">
      <c r="A36" s="19"/>
      <c r="B36" s="19" t="s">
        <v>4</v>
      </c>
      <c r="C36" s="23"/>
      <c r="D36" s="23"/>
      <c r="E36" s="23"/>
      <c r="F36" s="23"/>
      <c r="G36" s="23"/>
      <c r="H36" s="24">
        <f>ROUND(SUM(H34:H35),2)</f>
        <v>0</v>
      </c>
      <c r="I36" s="29"/>
    </row>
    <row r="37" spans="1:9" s="11" customFormat="1" ht="80.099999999999994" customHeight="1">
      <c r="A37" s="19"/>
      <c r="B37" s="21" t="str">
        <f>'3-1'!C7</f>
        <v xml:space="preserve">საგზაო სამოსი </v>
      </c>
      <c r="C37" s="23"/>
      <c r="D37" s="23"/>
      <c r="E37" s="23"/>
      <c r="F37" s="23"/>
      <c r="G37" s="23"/>
      <c r="H37" s="24"/>
      <c r="I37" s="23"/>
    </row>
    <row r="38" spans="1:9" ht="39.950000000000003" customHeight="1">
      <c r="A38" s="28">
        <f>'3-1'!A8</f>
        <v>0</v>
      </c>
      <c r="B38" s="28">
        <f>'3-1'!C8</f>
        <v>0</v>
      </c>
      <c r="C38" s="28">
        <f>'3-1'!D8</f>
        <v>0</v>
      </c>
      <c r="D38" s="28">
        <f>'3-1'!F8</f>
        <v>0</v>
      </c>
      <c r="E38" s="27" t="b">
        <f t="shared" ref="E38" si="9">IF(C38="კმ","კმ",IF(C38="1 ჰა","1 ჰა",IF(C38="100 ც","ც",IF(C38="1 ც","ც",IF(C38="ც","ც",IF(C38="ტ","ტ",IF(C38="1 ტ","ტ",IF(C38="მ³","მ³",IF(C38="1 მ³","მ³",IF(C38="10 მ³","მ³",IF(C38="100 მ³","მ³",IF(C38="1000 მ³","მ³",IF(C38="1000 მ","მ",IF(C38="100 მ","მ",IF(C38="10 მ","მ",IF(C38="10 მ ","მ",IF(C38="მ","მ",IF(C38="1000 მ²","მ²",IF(C38="1000 მ² ","მ²",IF(C38="100 მ²","მ²",IF(C38="100 მ² ","მ²",IF(C38="10 მ²","მ²",IF(C38="მ² ","მ²",IF(C38="ლარი","ლარი",IF(C38="ხიდი","ლარი",IF(C38="100 მ","მ",IF(C38="გ.მ.","მ")))))))))))))))))))))))))))</f>
        <v>0</v>
      </c>
      <c r="F38" s="27" t="b">
        <f t="shared" ref="F38" si="10">IF(C38="კმ",D38,IF(C38="1 ჰა",D38,IF(C38="100 ც",D38*100,IF(C38="1 ც",D38,IF(C38="ც",D38,IF(C38="ტ",D38,IF(C38="1 ტ",D38,IF(C38="მ³",D38,IF(C38="1 მ³",D38,IF(C38="10 მ³",D38*10,IF(C38="100 მ³",D38*100,IF(C38="1000 მ³",D38*1000,IF(C38="1000 მ",D38*1000,IF(C38="100 მ",D38*100,IF(C38="10 მ",D38*10,IF(C38="10 მ ",D38*10,IF(C38="მ",D38,IF(C38="1000 მ²",D38*1000,IF(C38="1000 მ² ",D38*1000,IF(C38="100 მ²",D38*100,IF(C38="100 მ² ",D38*100,IF(C38="10 მ²",D38*10,IF(C38="მ² ",D38,IF(C38="ლარი",D38,IF(C38="ხიდი",D38,IF(C38="100 მ",D38*100,IF(C38="გ.მ.",D38)))))))))))))))))))))))))))</f>
        <v>0</v>
      </c>
      <c r="G38" s="27" t="e">
        <f t="shared" ref="G38" si="11">ROUND(H38/F38,2)</f>
        <v>#DIV/0!</v>
      </c>
      <c r="H38" s="28">
        <f>'3-1'!M8</f>
        <v>0</v>
      </c>
      <c r="I38" s="28">
        <f>'3-1'!B8</f>
        <v>0</v>
      </c>
    </row>
    <row r="39" spans="1:9" ht="39.950000000000003" customHeight="1">
      <c r="A39" s="28" t="str">
        <f>'3-1'!A15</f>
        <v>1.1.5</v>
      </c>
      <c r="B39" s="28" t="str">
        <f>'3-1'!C15</f>
        <v>წყალი</v>
      </c>
      <c r="C39" s="28" t="str">
        <f>'3-1'!D15</f>
        <v>მ3</v>
      </c>
      <c r="D39" s="28">
        <f>'3-1'!F15</f>
        <v>15.400000000000002</v>
      </c>
      <c r="E39" s="27" t="b">
        <f t="shared" ref="E39:E43" si="12">IF(C39="კმ","კმ",IF(C39="1 ჰა","1 ჰა",IF(C39="100 ც","ც",IF(C39="1 ც","ც",IF(C39="ც","ც",IF(C39="ტ","ტ",IF(C39="1 ტ","ტ",IF(C39="მ³","მ³",IF(C39="1 მ³","მ³",IF(C39="10 მ³","მ³",IF(C39="100 მ³","მ³",IF(C39="1000 მ³","მ³",IF(C39="1000 მ","მ",IF(C39="100 მ","მ",IF(C39="10 მ","მ",IF(C39="10 მ ","მ",IF(C39="მ","მ",IF(C39="1000 მ²","მ²",IF(C39="1000 მ² ","მ²",IF(C39="100 მ²","მ²",IF(C39="100 მ² ","მ²",IF(C39="10 მ²","მ²",IF(C39="მ² ","მ²",IF(C39="ლარი","ლარი",IF(C39="ხიდი","ლარი",IF(C39="100 მ","მ",IF(C39="გ.მ.","მ")))))))))))))))))))))))))))</f>
        <v>0</v>
      </c>
      <c r="F39" s="27" t="b">
        <f t="shared" ref="F39:F43" si="13">IF(C39="კმ",D39,IF(C39="1 ჰა",D39,IF(C39="100 ც",D39*100,IF(C39="1 ც",D39,IF(C39="ც",D39,IF(C39="ტ",D39,IF(C39="1 ტ",D39,IF(C39="მ³",D39,IF(C39="1 მ³",D39,IF(C39="10 მ³",D39*10,IF(C39="100 მ³",D39*100,IF(C39="1000 მ³",D39*1000,IF(C39="1000 მ",D39*1000,IF(C39="100 მ",D39*100,IF(C39="10 მ",D39*10,IF(C39="10 მ ",D39*10,IF(C39="მ",D39,IF(C39="1000 მ²",D39*1000,IF(C39="1000 მ² ",D39*1000,IF(C39="100 მ²",D39*100,IF(C39="100 მ² ",D39*100,IF(C39="10 მ²",D39*10,IF(C39="მ² ",D39,IF(C39="ლარი",D39,IF(C39="ხიდი",D39,IF(C39="100 მ",D39*100,IF(C39="გ.მ.",D39)))))))))))))))))))))))))))</f>
        <v>0</v>
      </c>
      <c r="G39" s="27" t="e">
        <f t="shared" ref="G39:G43" si="14">ROUND(H39/F39,2)</f>
        <v>#DIV/0!</v>
      </c>
      <c r="H39" s="28">
        <f>'3-1'!M15</f>
        <v>0</v>
      </c>
      <c r="I39" s="28">
        <f>'3-1'!B15</f>
        <v>0</v>
      </c>
    </row>
    <row r="40" spans="1:9" ht="39.950000000000003" customHeight="1">
      <c r="A40" s="28" t="str">
        <f>'3-1'!A23</f>
        <v>1.2.4</v>
      </c>
      <c r="B40" s="28" t="str">
        <f>'3-1'!C23</f>
        <v>არმატურა A-I კლასი</v>
      </c>
      <c r="C40" s="28" t="str">
        <f>'3-1'!D23</f>
        <v>ტ</v>
      </c>
      <c r="D40" s="28">
        <f>'3-1'!F23</f>
        <v>0.1222</v>
      </c>
      <c r="E40" s="27" t="str">
        <f t="shared" si="12"/>
        <v>ტ</v>
      </c>
      <c r="F40" s="27">
        <f t="shared" si="13"/>
        <v>0.1222</v>
      </c>
      <c r="G40" s="27">
        <f t="shared" si="14"/>
        <v>0</v>
      </c>
      <c r="H40" s="28">
        <f>'3-1'!M23</f>
        <v>0</v>
      </c>
      <c r="I40" s="28" t="str">
        <f>'3-1'!B23</f>
        <v>1-1-010</v>
      </c>
    </row>
    <row r="41" spans="1:9" ht="39.950000000000003" customHeight="1">
      <c r="A41" s="28" t="str">
        <f>'3-1'!A28</f>
        <v>1.2.7</v>
      </c>
      <c r="B41" s="28" t="str">
        <f>'3-1'!C28</f>
        <v>სხვა მასალები</v>
      </c>
      <c r="C41" s="28" t="str">
        <f>'3-1'!D28</f>
        <v>ლარი</v>
      </c>
      <c r="D41" s="28">
        <f>'3-1'!F28</f>
        <v>18.085599999999999</v>
      </c>
      <c r="E41" s="27" t="str">
        <f t="shared" si="12"/>
        <v>ლარი</v>
      </c>
      <c r="F41" s="27">
        <f t="shared" si="13"/>
        <v>18.085599999999999</v>
      </c>
      <c r="G41" s="27">
        <f t="shared" si="14"/>
        <v>0</v>
      </c>
      <c r="H41" s="28">
        <f>'3-1'!M28</f>
        <v>0</v>
      </c>
      <c r="I41" s="28">
        <f>'3-1'!B28</f>
        <v>0</v>
      </c>
    </row>
    <row r="42" spans="1:9" ht="39.950000000000003" customHeight="1">
      <c r="A42" s="28">
        <f>'3-1'!A36</f>
        <v>1.4</v>
      </c>
      <c r="B42" s="28" t="str">
        <f>'3-1'!C36</f>
        <v>საფუძვლის ფენის მოწყობა ქვიშა-ცემენტის 5% ნარევით</v>
      </c>
      <c r="C42" s="28" t="str">
        <f>'3-1'!D36</f>
        <v>მ3</v>
      </c>
      <c r="D42" s="28">
        <f>'3-1'!F36</f>
        <v>70</v>
      </c>
      <c r="E42" s="27" t="b">
        <f t="shared" si="12"/>
        <v>0</v>
      </c>
      <c r="F42" s="27" t="b">
        <f t="shared" si="13"/>
        <v>0</v>
      </c>
      <c r="G42" s="27" t="e">
        <f t="shared" si="14"/>
        <v>#DIV/0!</v>
      </c>
      <c r="H42" s="28">
        <f>'3-1'!M36</f>
        <v>0</v>
      </c>
      <c r="I42" s="28" t="str">
        <f>'3-1'!B36</f>
        <v>27-7-2.</v>
      </c>
    </row>
    <row r="43" spans="1:9" ht="39.950000000000003" customHeight="1">
      <c r="A43" s="28" t="str">
        <f>'3-1'!A42</f>
        <v>1.4.5</v>
      </c>
      <c r="B43" s="28" t="str">
        <f>'3-1'!C42</f>
        <v>წყალი</v>
      </c>
      <c r="C43" s="28" t="str">
        <f>'3-1'!D42</f>
        <v>მ3</v>
      </c>
      <c r="D43" s="28">
        <f>'3-1'!F42</f>
        <v>4.8999999999999995</v>
      </c>
      <c r="E43" s="27" t="b">
        <f t="shared" si="12"/>
        <v>0</v>
      </c>
      <c r="F43" s="27" t="b">
        <f t="shared" si="13"/>
        <v>0</v>
      </c>
      <c r="G43" s="27" t="e">
        <f t="shared" si="14"/>
        <v>#DIV/0!</v>
      </c>
      <c r="H43" s="28">
        <f>'3-1'!M42</f>
        <v>0</v>
      </c>
      <c r="I43" s="28">
        <f>'3-1'!B42</f>
        <v>0</v>
      </c>
    </row>
    <row r="44" spans="1:9" s="11" customFormat="1" ht="39.950000000000003" customHeight="1">
      <c r="A44" s="19"/>
      <c r="B44" s="19" t="s">
        <v>4</v>
      </c>
      <c r="C44" s="23"/>
      <c r="D44" s="24"/>
      <c r="E44" s="24"/>
      <c r="F44" s="27"/>
      <c r="G44" s="24"/>
      <c r="H44" s="24">
        <f>ROUND(SUM(H38:H43),2)</f>
        <v>0</v>
      </c>
      <c r="I44" s="29"/>
    </row>
    <row r="45" spans="1:9" s="11" customFormat="1" ht="39.950000000000003" customHeight="1">
      <c r="A45" s="19"/>
      <c r="B45" s="19" t="s">
        <v>10</v>
      </c>
      <c r="C45" s="23"/>
      <c r="D45" s="23"/>
      <c r="E45" s="30" t="s">
        <v>12</v>
      </c>
      <c r="F45" s="23">
        <v>10</v>
      </c>
      <c r="G45" s="23"/>
      <c r="H45" s="24">
        <f>ROUND(H44*F45%,2)</f>
        <v>0</v>
      </c>
      <c r="I45" s="29"/>
    </row>
    <row r="46" spans="1:9" s="11" customFormat="1" ht="39.950000000000003" customHeight="1">
      <c r="A46" s="19"/>
      <c r="B46" s="19" t="s">
        <v>4</v>
      </c>
      <c r="C46" s="23"/>
      <c r="D46" s="23"/>
      <c r="E46" s="27"/>
      <c r="F46" s="23"/>
      <c r="G46" s="27"/>
      <c r="H46" s="24">
        <f>ROUND(SUM(H44:H45),2)</f>
        <v>0</v>
      </c>
      <c r="I46" s="29"/>
    </row>
    <row r="47" spans="1:9" s="11" customFormat="1" ht="39.950000000000003" customHeight="1">
      <c r="A47" s="19"/>
      <c r="B47" s="19" t="s">
        <v>11</v>
      </c>
      <c r="C47" s="23"/>
      <c r="D47" s="23"/>
      <c r="E47" s="30" t="s">
        <v>12</v>
      </c>
      <c r="F47" s="23">
        <v>8</v>
      </c>
      <c r="G47" s="23"/>
      <c r="H47" s="24">
        <f>ROUND(H46*F47%,2)</f>
        <v>0</v>
      </c>
      <c r="I47" s="29"/>
    </row>
    <row r="48" spans="1:9" s="11" customFormat="1" ht="39.75" customHeight="1">
      <c r="A48" s="19"/>
      <c r="B48" s="19" t="s">
        <v>4</v>
      </c>
      <c r="C48" s="23"/>
      <c r="D48" s="23"/>
      <c r="E48" s="23"/>
      <c r="F48" s="23"/>
      <c r="G48" s="23"/>
      <c r="H48" s="24">
        <f>ROUND(SUM(H46:H47),2)</f>
        <v>0</v>
      </c>
      <c r="I48" s="29"/>
    </row>
  </sheetData>
  <mergeCells count="27"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  <mergeCell ref="A7:B8"/>
    <mergeCell ref="E7:G8"/>
    <mergeCell ref="H7:I8"/>
    <mergeCell ref="A9:B10"/>
    <mergeCell ref="E9:G10"/>
    <mergeCell ref="H9:I10"/>
    <mergeCell ref="A5:B6"/>
    <mergeCell ref="E5:G6"/>
    <mergeCell ref="H5:I6"/>
    <mergeCell ref="A1:B1"/>
    <mergeCell ref="A2:B2"/>
    <mergeCell ref="A3:B4"/>
    <mergeCell ref="E3:G4"/>
    <mergeCell ref="H3:I4"/>
  </mergeCells>
  <pageMargins left="0.7" right="0.7" top="0.75" bottom="0.75" header="0.3" footer="0.3"/>
  <pageSetup paperSize="9"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topLeftCell="A58" zoomScale="55" zoomScaleNormal="55" zoomScaleSheetLayoutView="55" workbookViewId="0">
      <selection activeCell="N16" sqref="N16"/>
    </sheetView>
  </sheetViews>
  <sheetFormatPr defaultRowHeight="19.5"/>
  <cols>
    <col min="1" max="1" width="15.7109375" customWidth="1"/>
    <col min="2" max="2" width="105.7109375" customWidth="1"/>
    <col min="3" max="4" width="12.7109375" customWidth="1"/>
    <col min="5" max="5" width="25.7109375" customWidth="1"/>
    <col min="6" max="7" width="20.7109375" customWidth="1"/>
    <col min="8" max="9" width="13.28515625" customWidth="1"/>
    <col min="10" max="15" width="20.7109375" customWidth="1"/>
    <col min="19" max="20" width="20.7109375" style="15" customWidth="1"/>
  </cols>
  <sheetData>
    <row r="1" spans="1:220">
      <c r="A1" s="133"/>
      <c r="B1" s="133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20">
      <c r="A2" s="133"/>
      <c r="B2" s="133"/>
      <c r="C2" s="5"/>
      <c r="D2" s="5"/>
      <c r="E2" s="5"/>
      <c r="F2" s="5"/>
      <c r="G2" s="5"/>
      <c r="H2" s="5"/>
      <c r="I2" s="5"/>
      <c r="J2" s="5"/>
      <c r="K2" s="5"/>
      <c r="L2" s="5"/>
      <c r="S2" s="134" t="s">
        <v>103</v>
      </c>
      <c r="T2" s="134"/>
      <c r="U2" s="15">
        <v>1</v>
      </c>
      <c r="V2" s="15">
        <v>2</v>
      </c>
      <c r="W2" s="15">
        <v>3</v>
      </c>
      <c r="X2" s="15">
        <v>4</v>
      </c>
      <c r="Y2" s="15">
        <v>5</v>
      </c>
      <c r="Z2" s="15">
        <v>6</v>
      </c>
      <c r="AA2" s="15">
        <v>7</v>
      </c>
      <c r="AB2" s="15">
        <v>8</v>
      </c>
      <c r="AC2" s="15">
        <v>9</v>
      </c>
      <c r="AD2" s="15">
        <v>10</v>
      </c>
      <c r="AE2" s="15">
        <v>11</v>
      </c>
      <c r="AF2" s="15">
        <v>12</v>
      </c>
      <c r="AG2" s="15">
        <v>13</v>
      </c>
      <c r="AH2" s="15">
        <v>14</v>
      </c>
      <c r="AI2" s="15">
        <v>15</v>
      </c>
      <c r="AJ2" s="15">
        <v>16</v>
      </c>
      <c r="AK2" s="15">
        <v>17</v>
      </c>
      <c r="AL2" s="15">
        <v>18</v>
      </c>
      <c r="AM2" s="15">
        <v>19</v>
      </c>
      <c r="AN2" s="15">
        <v>20</v>
      </c>
      <c r="AO2" s="15">
        <v>21</v>
      </c>
      <c r="AP2" s="15">
        <v>22</v>
      </c>
      <c r="AQ2" s="15">
        <v>23</v>
      </c>
      <c r="AR2" s="15">
        <v>24</v>
      </c>
      <c r="AS2" s="15">
        <v>25</v>
      </c>
      <c r="AT2" s="15">
        <v>26</v>
      </c>
      <c r="AU2" s="15">
        <v>27</v>
      </c>
      <c r="AV2" s="15">
        <v>28</v>
      </c>
      <c r="AW2" s="15">
        <v>29</v>
      </c>
      <c r="AX2" s="15">
        <v>30</v>
      </c>
      <c r="AY2" s="15">
        <v>31</v>
      </c>
      <c r="AZ2" s="15">
        <v>32</v>
      </c>
      <c r="BA2" s="15">
        <v>33</v>
      </c>
      <c r="BB2" s="15">
        <v>34</v>
      </c>
      <c r="BC2" s="15">
        <v>35</v>
      </c>
      <c r="BD2" s="15">
        <v>36</v>
      </c>
      <c r="BE2" s="15">
        <v>37</v>
      </c>
      <c r="BF2" s="15">
        <v>38</v>
      </c>
      <c r="BG2" s="15">
        <v>39</v>
      </c>
      <c r="BH2" s="15">
        <v>40</v>
      </c>
      <c r="BI2" s="15">
        <v>41</v>
      </c>
      <c r="BJ2" s="15">
        <v>42</v>
      </c>
      <c r="BK2" s="15">
        <v>43</v>
      </c>
      <c r="BL2" s="15">
        <v>44</v>
      </c>
      <c r="BM2" s="15">
        <v>45</v>
      </c>
      <c r="BN2" s="15">
        <v>46</v>
      </c>
      <c r="BO2" s="15">
        <v>47</v>
      </c>
      <c r="BP2" s="15">
        <v>48</v>
      </c>
      <c r="BQ2" s="15">
        <v>49</v>
      </c>
      <c r="BR2" s="15">
        <v>50</v>
      </c>
      <c r="BS2" s="15">
        <v>51</v>
      </c>
      <c r="BT2" s="15">
        <v>52</v>
      </c>
      <c r="BU2" s="15">
        <v>53</v>
      </c>
      <c r="BV2" s="15">
        <v>54</v>
      </c>
      <c r="BW2" s="15">
        <v>55</v>
      </c>
      <c r="BX2" s="15">
        <v>56</v>
      </c>
      <c r="BY2" s="15">
        <v>57</v>
      </c>
      <c r="BZ2" s="15">
        <v>58</v>
      </c>
      <c r="CA2" s="15">
        <v>59</v>
      </c>
      <c r="CB2" s="15">
        <v>60</v>
      </c>
      <c r="CC2" s="15">
        <v>61</v>
      </c>
      <c r="CD2" s="15">
        <v>62</v>
      </c>
      <c r="CE2" s="15">
        <v>63</v>
      </c>
      <c r="CF2" s="15">
        <v>64</v>
      </c>
      <c r="CG2" s="15">
        <v>65</v>
      </c>
      <c r="CH2" s="15">
        <v>66</v>
      </c>
      <c r="CI2" s="15">
        <v>67</v>
      </c>
      <c r="CJ2" s="15">
        <v>68</v>
      </c>
      <c r="CK2" s="15">
        <v>69</v>
      </c>
      <c r="CL2" s="15">
        <v>70</v>
      </c>
      <c r="CM2" s="15">
        <v>71</v>
      </c>
      <c r="CN2" s="15">
        <v>72</v>
      </c>
      <c r="CO2" s="15">
        <v>73</v>
      </c>
      <c r="CP2" s="15">
        <v>74</v>
      </c>
      <c r="CQ2" s="15">
        <v>75</v>
      </c>
      <c r="CR2" s="15">
        <v>76</v>
      </c>
      <c r="CS2" s="15">
        <v>77</v>
      </c>
      <c r="CT2" s="15">
        <v>78</v>
      </c>
      <c r="CU2" s="15">
        <v>79</v>
      </c>
      <c r="CV2" s="15">
        <v>80</v>
      </c>
      <c r="CW2" s="15">
        <v>81</v>
      </c>
      <c r="CX2" s="15">
        <v>82</v>
      </c>
      <c r="CY2" s="15">
        <v>83</v>
      </c>
      <c r="CZ2" s="15">
        <v>84</v>
      </c>
      <c r="DA2" s="15">
        <v>85</v>
      </c>
      <c r="DB2" s="15">
        <v>86</v>
      </c>
      <c r="DC2" s="15">
        <v>87</v>
      </c>
      <c r="DD2" s="15">
        <v>88</v>
      </c>
      <c r="DE2" s="15">
        <v>89</v>
      </c>
      <c r="DF2" s="15">
        <v>90</v>
      </c>
      <c r="DG2" s="15">
        <v>91</v>
      </c>
      <c r="DH2" s="15">
        <v>92</v>
      </c>
      <c r="DI2" s="15">
        <v>93</v>
      </c>
      <c r="DJ2" s="15">
        <v>94</v>
      </c>
      <c r="DK2" s="15">
        <v>95</v>
      </c>
      <c r="DL2" s="15">
        <v>96</v>
      </c>
      <c r="DM2" s="15">
        <v>97</v>
      </c>
      <c r="DN2" s="15">
        <v>98</v>
      </c>
      <c r="DO2" s="15">
        <v>99</v>
      </c>
      <c r="DP2" s="15">
        <v>100</v>
      </c>
      <c r="DQ2" s="15">
        <v>101</v>
      </c>
      <c r="DR2" s="15">
        <v>102</v>
      </c>
      <c r="DS2" s="15">
        <v>103</v>
      </c>
      <c r="DT2" s="15">
        <v>104</v>
      </c>
      <c r="DU2" s="15">
        <v>105</v>
      </c>
      <c r="DV2" s="15">
        <v>106</v>
      </c>
      <c r="DW2" s="15">
        <v>107</v>
      </c>
      <c r="DX2" s="15">
        <v>108</v>
      </c>
      <c r="DY2" s="15">
        <v>109</v>
      </c>
      <c r="DZ2" s="15">
        <v>110</v>
      </c>
      <c r="EA2" s="15">
        <v>111</v>
      </c>
      <c r="EB2" s="15">
        <v>112</v>
      </c>
      <c r="EC2" s="15">
        <v>113</v>
      </c>
      <c r="ED2" s="15">
        <v>114</v>
      </c>
      <c r="EE2" s="15">
        <v>115</v>
      </c>
      <c r="EF2" s="15">
        <v>116</v>
      </c>
      <c r="EG2" s="15">
        <v>117</v>
      </c>
      <c r="EH2" s="15">
        <v>118</v>
      </c>
      <c r="EI2" s="15">
        <v>119</v>
      </c>
      <c r="EJ2" s="15">
        <v>120</v>
      </c>
      <c r="EK2" s="15">
        <v>121</v>
      </c>
      <c r="EL2" s="15">
        <v>122</v>
      </c>
      <c r="EM2" s="15">
        <v>123</v>
      </c>
      <c r="EN2" s="15">
        <v>124</v>
      </c>
      <c r="EO2" s="15">
        <v>125</v>
      </c>
      <c r="EP2" s="15">
        <v>126</v>
      </c>
      <c r="EQ2" s="15">
        <v>127</v>
      </c>
      <c r="ER2" s="15">
        <v>128</v>
      </c>
      <c r="ES2" s="15">
        <v>129</v>
      </c>
      <c r="ET2" s="15">
        <v>130</v>
      </c>
      <c r="EU2" s="15">
        <v>131</v>
      </c>
      <c r="EV2" s="15">
        <v>132</v>
      </c>
      <c r="EW2" s="15">
        <v>133</v>
      </c>
      <c r="EX2" s="15">
        <v>134</v>
      </c>
      <c r="EY2" s="15">
        <v>135</v>
      </c>
      <c r="EZ2" s="15">
        <v>136</v>
      </c>
      <c r="FA2" s="15">
        <v>137</v>
      </c>
      <c r="FB2" s="15">
        <v>138</v>
      </c>
      <c r="FC2" s="15">
        <v>139</v>
      </c>
      <c r="FD2" s="15">
        <v>140</v>
      </c>
      <c r="FE2" s="15">
        <v>141</v>
      </c>
      <c r="FF2" s="15">
        <v>142</v>
      </c>
      <c r="FG2" s="15">
        <v>143</v>
      </c>
      <c r="FH2" s="15">
        <v>144</v>
      </c>
      <c r="FI2" s="15">
        <v>145</v>
      </c>
      <c r="FJ2" s="15">
        <v>146</v>
      </c>
      <c r="FK2" s="15">
        <v>147</v>
      </c>
      <c r="FL2" s="15">
        <v>148</v>
      </c>
      <c r="FM2" s="15">
        <v>149</v>
      </c>
      <c r="FN2" s="15">
        <v>150</v>
      </c>
      <c r="FO2" s="15">
        <v>151</v>
      </c>
      <c r="FP2" s="15">
        <v>152</v>
      </c>
      <c r="FQ2" s="15">
        <v>153</v>
      </c>
      <c r="FR2" s="15">
        <v>154</v>
      </c>
      <c r="FS2" s="15">
        <v>155</v>
      </c>
      <c r="FT2" s="15">
        <v>156</v>
      </c>
      <c r="FU2" s="15">
        <v>157</v>
      </c>
      <c r="FV2" s="15">
        <v>158</v>
      </c>
      <c r="FW2" s="15">
        <v>159</v>
      </c>
      <c r="FX2" s="15">
        <v>160</v>
      </c>
      <c r="FY2" s="15">
        <v>161</v>
      </c>
      <c r="FZ2" s="15">
        <v>162</v>
      </c>
      <c r="GA2" s="15">
        <v>163</v>
      </c>
      <c r="GB2" s="15">
        <v>164</v>
      </c>
      <c r="GC2" s="15">
        <v>165</v>
      </c>
      <c r="GD2" s="15">
        <v>166</v>
      </c>
      <c r="GE2" s="15">
        <v>167</v>
      </c>
      <c r="GF2" s="15">
        <v>168</v>
      </c>
      <c r="GG2" s="15">
        <v>169</v>
      </c>
      <c r="GH2" s="15">
        <v>170</v>
      </c>
      <c r="GI2" s="15">
        <v>171</v>
      </c>
      <c r="GJ2" s="15">
        <v>172</v>
      </c>
      <c r="GK2" s="15">
        <v>173</v>
      </c>
      <c r="GL2" s="15">
        <v>174</v>
      </c>
      <c r="GM2" s="15">
        <v>175</v>
      </c>
      <c r="GN2" s="15">
        <v>176</v>
      </c>
      <c r="GO2" s="15">
        <v>177</v>
      </c>
      <c r="GP2" s="15">
        <v>178</v>
      </c>
      <c r="GQ2" s="15">
        <v>179</v>
      </c>
      <c r="GR2" s="15">
        <v>180</v>
      </c>
      <c r="GS2" s="15">
        <v>181</v>
      </c>
      <c r="GT2" s="15">
        <v>182</v>
      </c>
      <c r="GU2" s="15">
        <v>183</v>
      </c>
      <c r="GV2" s="15">
        <v>184</v>
      </c>
      <c r="GW2" s="15">
        <v>185</v>
      </c>
      <c r="GX2" s="15">
        <v>186</v>
      </c>
      <c r="GY2" s="15">
        <v>187</v>
      </c>
      <c r="GZ2" s="15">
        <v>188</v>
      </c>
      <c r="HA2" s="15">
        <v>189</v>
      </c>
      <c r="HB2" s="15">
        <v>190</v>
      </c>
      <c r="HC2" s="15">
        <v>191</v>
      </c>
      <c r="HD2" s="15">
        <v>192</v>
      </c>
      <c r="HE2" s="15">
        <v>193</v>
      </c>
      <c r="HF2" s="15">
        <v>194</v>
      </c>
      <c r="HG2" s="15">
        <v>195</v>
      </c>
      <c r="HH2" s="15">
        <v>196</v>
      </c>
      <c r="HI2" s="15">
        <v>197</v>
      </c>
      <c r="HJ2" s="15">
        <v>198</v>
      </c>
      <c r="HK2" s="15">
        <v>199</v>
      </c>
      <c r="HL2" s="15">
        <v>200</v>
      </c>
    </row>
    <row r="3" spans="1:220" ht="15" customHeight="1">
      <c r="A3" s="115">
        <f>კრებსითი!A3</f>
        <v>0</v>
      </c>
      <c r="B3" s="115"/>
      <c r="C3" s="18"/>
      <c r="D3" s="18"/>
      <c r="E3" s="18"/>
      <c r="F3" s="18"/>
      <c r="G3" s="18"/>
      <c r="H3" s="18"/>
      <c r="I3" s="18"/>
      <c r="J3" s="18"/>
      <c r="K3" s="115"/>
      <c r="L3" s="115"/>
      <c r="S3" s="134" t="s">
        <v>104</v>
      </c>
      <c r="T3" s="134"/>
      <c r="U3" s="15">
        <v>1.55</v>
      </c>
      <c r="V3" s="15">
        <v>1.93</v>
      </c>
      <c r="W3" s="15">
        <v>2.42</v>
      </c>
      <c r="X3" s="15">
        <v>2.84</v>
      </c>
      <c r="Y3" s="15">
        <v>3.32</v>
      </c>
      <c r="Z3" s="15">
        <v>3.8</v>
      </c>
      <c r="AA3" s="15">
        <v>4.26</v>
      </c>
      <c r="AB3" s="15">
        <v>4.7</v>
      </c>
      <c r="AC3" s="15">
        <v>5.17</v>
      </c>
      <c r="AD3" s="15">
        <v>5.63</v>
      </c>
      <c r="AE3" s="15">
        <v>6.27</v>
      </c>
      <c r="AF3" s="15">
        <v>6.73</v>
      </c>
      <c r="AG3" s="15">
        <v>7.24</v>
      </c>
      <c r="AH3" s="15">
        <v>7.54</v>
      </c>
      <c r="AI3" s="15">
        <v>7.82</v>
      </c>
      <c r="AJ3" s="15">
        <v>8.18</v>
      </c>
      <c r="AK3" s="15">
        <v>8.5399999999999991</v>
      </c>
      <c r="AL3" s="15">
        <v>8.94</v>
      </c>
      <c r="AM3" s="15">
        <v>9.31</v>
      </c>
      <c r="AN3" s="15">
        <v>9.75</v>
      </c>
      <c r="AO3" s="15">
        <v>10.79</v>
      </c>
      <c r="AP3" s="15">
        <v>10.79</v>
      </c>
      <c r="AQ3" s="15">
        <v>10.79</v>
      </c>
      <c r="AR3" s="15">
        <v>10.79</v>
      </c>
      <c r="AS3" s="15">
        <v>10.79</v>
      </c>
      <c r="AT3" s="15">
        <v>12.31</v>
      </c>
      <c r="AU3" s="15">
        <v>12.31</v>
      </c>
      <c r="AV3" s="15">
        <v>12.31</v>
      </c>
      <c r="AW3" s="15">
        <v>12.31</v>
      </c>
      <c r="AX3" s="15">
        <v>12.31</v>
      </c>
      <c r="AY3" s="15">
        <v>13.26</v>
      </c>
      <c r="AZ3" s="15">
        <v>13.26</v>
      </c>
      <c r="BA3" s="15">
        <v>13.26</v>
      </c>
      <c r="BB3" s="15">
        <v>13.26</v>
      </c>
      <c r="BC3" s="15">
        <v>13.26</v>
      </c>
      <c r="BD3" s="15">
        <v>14.94</v>
      </c>
      <c r="BE3" s="15">
        <v>14.94</v>
      </c>
      <c r="BF3" s="15">
        <v>14.94</v>
      </c>
      <c r="BG3" s="15">
        <v>14.94</v>
      </c>
      <c r="BH3" s="15">
        <v>14.94</v>
      </c>
      <c r="BI3" s="15">
        <v>16.41</v>
      </c>
      <c r="BJ3" s="15">
        <v>16.41</v>
      </c>
      <c r="BK3" s="15">
        <v>16.41</v>
      </c>
      <c r="BL3" s="15">
        <v>16.41</v>
      </c>
      <c r="BM3" s="15">
        <v>16.41</v>
      </c>
      <c r="BN3" s="15">
        <v>18.14</v>
      </c>
      <c r="BO3" s="15">
        <v>18.14</v>
      </c>
      <c r="BP3" s="15">
        <v>18.14</v>
      </c>
      <c r="BQ3" s="15">
        <v>18.14</v>
      </c>
      <c r="BR3" s="15">
        <v>18.14</v>
      </c>
      <c r="BS3" s="15">
        <v>19.64</v>
      </c>
      <c r="BT3" s="15">
        <v>19.64</v>
      </c>
      <c r="BU3" s="15">
        <v>19.64</v>
      </c>
      <c r="BV3" s="15">
        <v>19.64</v>
      </c>
      <c r="BW3" s="15">
        <v>19.64</v>
      </c>
      <c r="BX3" s="15">
        <v>21.44</v>
      </c>
      <c r="BY3" s="15">
        <v>21.44</v>
      </c>
      <c r="BZ3" s="15">
        <v>21.44</v>
      </c>
      <c r="CA3" s="15">
        <v>21.44</v>
      </c>
      <c r="CB3" s="15">
        <v>21.44</v>
      </c>
      <c r="CC3" s="15">
        <v>22.41</v>
      </c>
      <c r="CD3" s="15">
        <v>22.41</v>
      </c>
      <c r="CE3" s="15">
        <v>22.41</v>
      </c>
      <c r="CF3" s="15">
        <v>22.41</v>
      </c>
      <c r="CG3" s="15">
        <v>22.41</v>
      </c>
      <c r="CH3" s="15">
        <v>23.66</v>
      </c>
      <c r="CI3" s="15">
        <v>23.66</v>
      </c>
      <c r="CJ3" s="15">
        <v>23.66</v>
      </c>
      <c r="CK3" s="15">
        <v>23.66</v>
      </c>
      <c r="CL3" s="15">
        <v>23.66</v>
      </c>
      <c r="CM3" s="15">
        <v>25.25</v>
      </c>
      <c r="CN3" s="15">
        <v>25.25</v>
      </c>
      <c r="CO3" s="15">
        <v>25.25</v>
      </c>
      <c r="CP3" s="15">
        <v>25.25</v>
      </c>
      <c r="CQ3" s="15">
        <v>25.25</v>
      </c>
      <c r="CR3" s="15">
        <v>26.59</v>
      </c>
      <c r="CS3" s="15">
        <v>26.59</v>
      </c>
      <c r="CT3" s="15">
        <v>26.59</v>
      </c>
      <c r="CU3" s="15">
        <v>26.59</v>
      </c>
      <c r="CV3" s="15">
        <v>26.59</v>
      </c>
      <c r="CW3" s="15">
        <v>27.25</v>
      </c>
      <c r="CX3" s="15">
        <v>27.25</v>
      </c>
      <c r="CY3" s="15">
        <v>27.25</v>
      </c>
      <c r="CZ3" s="15">
        <v>27.25</v>
      </c>
      <c r="DA3" s="15">
        <v>27.25</v>
      </c>
      <c r="DB3" s="15">
        <v>28.38</v>
      </c>
      <c r="DC3" s="15">
        <v>28.38</v>
      </c>
      <c r="DD3" s="15">
        <v>28.38</v>
      </c>
      <c r="DE3" s="15">
        <v>28.38</v>
      </c>
      <c r="DF3" s="15">
        <v>28.38</v>
      </c>
      <c r="DG3" s="15">
        <v>29.93</v>
      </c>
      <c r="DH3" s="15">
        <v>29.93</v>
      </c>
      <c r="DI3" s="15">
        <v>29.93</v>
      </c>
      <c r="DJ3" s="15">
        <v>29.93</v>
      </c>
      <c r="DK3" s="15">
        <v>29.93</v>
      </c>
      <c r="DL3" s="15">
        <v>31.25</v>
      </c>
      <c r="DM3" s="15">
        <v>31.25</v>
      </c>
      <c r="DN3" s="15">
        <v>31.25</v>
      </c>
      <c r="DO3" s="15">
        <v>31.25</v>
      </c>
      <c r="DP3" s="15">
        <v>31.25</v>
      </c>
      <c r="DQ3" s="15">
        <v>32.340000000000003</v>
      </c>
      <c r="DR3" s="15">
        <v>32.340000000000003</v>
      </c>
      <c r="DS3" s="15">
        <v>32.340000000000003</v>
      </c>
      <c r="DT3" s="15">
        <v>32.340000000000003</v>
      </c>
      <c r="DU3" s="15">
        <v>32.340000000000003</v>
      </c>
      <c r="DV3" s="15">
        <v>33.64</v>
      </c>
      <c r="DW3" s="15">
        <v>33.64</v>
      </c>
      <c r="DX3" s="15">
        <v>33.64</v>
      </c>
      <c r="DY3" s="15">
        <v>33.64</v>
      </c>
      <c r="DZ3" s="15">
        <v>33.64</v>
      </c>
      <c r="EA3" s="15">
        <v>34.840000000000003</v>
      </c>
      <c r="EB3" s="15">
        <v>34.840000000000003</v>
      </c>
      <c r="EC3" s="15">
        <v>34.840000000000003</v>
      </c>
      <c r="ED3" s="15">
        <v>34.840000000000003</v>
      </c>
      <c r="EE3" s="15">
        <v>34.840000000000003</v>
      </c>
      <c r="EF3" s="15">
        <v>36.14</v>
      </c>
      <c r="EG3" s="15">
        <v>36.14</v>
      </c>
      <c r="EH3" s="15">
        <v>36.14</v>
      </c>
      <c r="EI3" s="15">
        <v>36.14</v>
      </c>
      <c r="EJ3" s="15">
        <v>36.14</v>
      </c>
      <c r="EK3" s="15">
        <v>36.56</v>
      </c>
      <c r="EL3" s="15">
        <v>36.56</v>
      </c>
      <c r="EM3" s="15">
        <v>36.56</v>
      </c>
      <c r="EN3" s="15">
        <v>36.56</v>
      </c>
      <c r="EO3" s="15">
        <v>36.56</v>
      </c>
      <c r="EP3" s="15">
        <v>38.54</v>
      </c>
      <c r="EQ3" s="15">
        <v>38.54</v>
      </c>
      <c r="ER3" s="15">
        <v>38.54</v>
      </c>
      <c r="ES3" s="15">
        <v>38.54</v>
      </c>
      <c r="ET3" s="15">
        <v>38.54</v>
      </c>
      <c r="EU3" s="15">
        <v>39.47</v>
      </c>
      <c r="EV3" s="15">
        <v>39.47</v>
      </c>
      <c r="EW3" s="15">
        <v>39.47</v>
      </c>
      <c r="EX3" s="15">
        <v>39.47</v>
      </c>
      <c r="EY3" s="15">
        <v>39.47</v>
      </c>
      <c r="EZ3" s="15">
        <v>40.69</v>
      </c>
      <c r="FA3" s="15">
        <v>40.69</v>
      </c>
      <c r="FB3" s="15">
        <v>40.69</v>
      </c>
      <c r="FC3" s="15">
        <v>40.69</v>
      </c>
      <c r="FD3" s="15">
        <v>40.69</v>
      </c>
      <c r="FE3" s="15">
        <v>41.88</v>
      </c>
      <c r="FF3" s="15">
        <v>41.88</v>
      </c>
      <c r="FG3" s="15">
        <v>41.88</v>
      </c>
      <c r="FH3" s="15">
        <v>41.88</v>
      </c>
      <c r="FI3" s="15">
        <v>41.88</v>
      </c>
      <c r="FJ3" s="15">
        <v>43.37</v>
      </c>
      <c r="FK3" s="15">
        <v>43.37</v>
      </c>
      <c r="FL3" s="15">
        <v>43.37</v>
      </c>
      <c r="FM3" s="15">
        <v>43.37</v>
      </c>
      <c r="FN3" s="15">
        <v>43.37</v>
      </c>
      <c r="FO3" s="15">
        <v>44.39</v>
      </c>
      <c r="FP3" s="15">
        <v>44.39</v>
      </c>
      <c r="FQ3" s="15">
        <v>44.39</v>
      </c>
      <c r="FR3" s="15">
        <v>44.39</v>
      </c>
      <c r="FS3" s="15">
        <v>44.39</v>
      </c>
      <c r="FT3" s="15">
        <v>45.49</v>
      </c>
      <c r="FU3" s="15">
        <v>45.49</v>
      </c>
      <c r="FV3" s="15">
        <v>45.49</v>
      </c>
      <c r="FW3" s="15">
        <v>45.49</v>
      </c>
      <c r="FX3" s="15">
        <v>45.49</v>
      </c>
      <c r="FY3" s="15">
        <v>46.79</v>
      </c>
      <c r="FZ3" s="15">
        <v>46.79</v>
      </c>
      <c r="GA3" s="15">
        <v>46.79</v>
      </c>
      <c r="GB3" s="15">
        <v>46.79</v>
      </c>
      <c r="GC3" s="15">
        <v>46.79</v>
      </c>
      <c r="GD3" s="15">
        <v>48.52</v>
      </c>
      <c r="GE3" s="15">
        <v>48.52</v>
      </c>
      <c r="GF3" s="15">
        <v>48.52</v>
      </c>
      <c r="GG3" s="15">
        <v>48.52</v>
      </c>
      <c r="GH3" s="15">
        <v>48.52</v>
      </c>
      <c r="GI3" s="15">
        <v>49.72</v>
      </c>
      <c r="GJ3" s="15">
        <v>49.72</v>
      </c>
      <c r="GK3" s="15">
        <v>49.72</v>
      </c>
      <c r="GL3" s="15">
        <v>49.72</v>
      </c>
      <c r="GM3" s="15">
        <v>49.72</v>
      </c>
      <c r="GN3" s="15">
        <v>50.9</v>
      </c>
      <c r="GO3" s="15">
        <v>50.9</v>
      </c>
      <c r="GP3" s="15">
        <v>50.9</v>
      </c>
      <c r="GQ3" s="15">
        <v>50.9</v>
      </c>
      <c r="GR3" s="15">
        <v>50.9</v>
      </c>
      <c r="GS3" s="15">
        <v>52.22</v>
      </c>
      <c r="GT3" s="15">
        <v>52.22</v>
      </c>
      <c r="GU3" s="15">
        <v>52.22</v>
      </c>
      <c r="GV3" s="15">
        <v>52.22</v>
      </c>
      <c r="GW3" s="15">
        <v>52.22</v>
      </c>
      <c r="GX3" s="15">
        <v>53.42</v>
      </c>
      <c r="GY3" s="15">
        <v>53.42</v>
      </c>
      <c r="GZ3" s="15">
        <v>53.42</v>
      </c>
      <c r="HA3" s="15">
        <v>53.42</v>
      </c>
      <c r="HB3" s="15">
        <v>53.42</v>
      </c>
      <c r="HC3" s="15">
        <v>54.07</v>
      </c>
      <c r="HD3" s="15">
        <v>54.07</v>
      </c>
      <c r="HE3" s="15">
        <v>54.07</v>
      </c>
      <c r="HF3" s="15">
        <v>54.07</v>
      </c>
      <c r="HG3" s="15">
        <v>54.07</v>
      </c>
      <c r="HH3" s="15">
        <v>54.71</v>
      </c>
      <c r="HI3" s="15">
        <v>54.71</v>
      </c>
      <c r="HJ3" s="15">
        <v>54.71</v>
      </c>
      <c r="HK3" s="15">
        <v>54.71</v>
      </c>
      <c r="HL3" s="15">
        <v>54.71</v>
      </c>
    </row>
    <row r="4" spans="1:220" ht="15" customHeight="1">
      <c r="A4" s="115"/>
      <c r="B4" s="115"/>
      <c r="C4" s="18"/>
      <c r="D4" s="18"/>
      <c r="E4" s="18"/>
      <c r="F4" s="18"/>
      <c r="G4" s="18"/>
      <c r="H4" s="18"/>
      <c r="I4" s="18"/>
      <c r="J4" s="18"/>
      <c r="K4" s="115"/>
      <c r="L4" s="115"/>
    </row>
    <row r="5" spans="1:220" ht="15" customHeight="1">
      <c r="A5" s="115" t="s">
        <v>28</v>
      </c>
      <c r="B5" s="115"/>
      <c r="C5" s="18"/>
      <c r="D5" s="18"/>
      <c r="E5" s="18"/>
      <c r="F5" s="18"/>
      <c r="G5" s="18"/>
      <c r="H5" s="18"/>
      <c r="I5" s="18"/>
      <c r="J5" s="18"/>
      <c r="K5" s="115"/>
      <c r="L5" s="115"/>
    </row>
    <row r="6" spans="1:220" ht="15" customHeight="1">
      <c r="A6" s="115"/>
      <c r="B6" s="115"/>
      <c r="C6" s="18"/>
      <c r="D6" s="18"/>
      <c r="E6" s="18"/>
      <c r="F6" s="18"/>
      <c r="G6" s="18"/>
      <c r="H6" s="18"/>
      <c r="I6" s="18"/>
      <c r="J6" s="18"/>
      <c r="K6" s="115"/>
      <c r="L6" s="115"/>
    </row>
    <row r="7" spans="1:220" ht="15" customHeight="1">
      <c r="A7" s="115">
        <f>კრებსითი!A5</f>
        <v>0</v>
      </c>
      <c r="B7" s="115"/>
      <c r="C7" s="18"/>
      <c r="D7" s="18"/>
      <c r="E7" s="18"/>
      <c r="F7" s="18"/>
      <c r="G7" s="18"/>
      <c r="H7" s="18"/>
      <c r="I7" s="18"/>
      <c r="J7" s="18"/>
      <c r="K7" s="115"/>
      <c r="L7" s="115"/>
      <c r="S7" s="135"/>
      <c r="T7" s="135"/>
    </row>
    <row r="8" spans="1:220" ht="15" customHeight="1">
      <c r="A8" s="115"/>
      <c r="B8" s="115"/>
      <c r="C8" s="18"/>
      <c r="D8" s="18"/>
      <c r="E8" s="18"/>
      <c r="F8" s="18"/>
      <c r="G8" s="18"/>
      <c r="H8" s="18"/>
      <c r="I8" s="18"/>
      <c r="J8" s="18"/>
      <c r="K8" s="115"/>
      <c r="L8" s="115"/>
      <c r="S8" s="135"/>
      <c r="T8" s="135"/>
    </row>
    <row r="9" spans="1:220" ht="15" customHeight="1">
      <c r="A9" s="115" t="s">
        <v>29</v>
      </c>
      <c r="B9" s="115"/>
      <c r="C9" s="18"/>
      <c r="D9" s="18"/>
      <c r="E9" s="18"/>
      <c r="F9" s="18"/>
      <c r="G9" s="18"/>
      <c r="H9" s="18"/>
      <c r="I9" s="18"/>
      <c r="J9" s="18"/>
      <c r="K9" s="115"/>
      <c r="L9" s="115"/>
      <c r="S9" s="135"/>
      <c r="T9" s="135"/>
    </row>
    <row r="10" spans="1:220" ht="15" customHeight="1">
      <c r="A10" s="115"/>
      <c r="B10" s="115"/>
      <c r="C10" s="6"/>
      <c r="D10" s="6"/>
      <c r="E10" s="6"/>
      <c r="F10" s="6"/>
      <c r="G10" s="18"/>
      <c r="H10" s="18"/>
      <c r="I10" s="18"/>
      <c r="J10" s="18"/>
      <c r="K10" s="115"/>
      <c r="L10" s="115"/>
      <c r="S10" s="135"/>
      <c r="T10" s="135"/>
    </row>
    <row r="11" spans="1:220" ht="15" customHeight="1">
      <c r="A11" s="115"/>
      <c r="B11" s="115"/>
      <c r="C11" s="18"/>
      <c r="D11" s="18"/>
      <c r="E11" s="18"/>
      <c r="F11" s="18"/>
      <c r="G11" s="18"/>
      <c r="H11" s="115"/>
      <c r="I11" s="32"/>
      <c r="J11" s="115"/>
      <c r="K11" s="115"/>
      <c r="L11" s="32"/>
      <c r="S11" s="135"/>
      <c r="T11" s="135"/>
    </row>
    <row r="12" spans="1:220" ht="15" customHeight="1">
      <c r="A12" s="115"/>
      <c r="B12" s="115"/>
      <c r="C12" s="18"/>
      <c r="D12" s="18"/>
      <c r="E12" s="18"/>
      <c r="F12" s="18"/>
      <c r="G12" s="18"/>
      <c r="H12" s="115"/>
      <c r="I12" s="32"/>
      <c r="J12" s="115"/>
      <c r="K12" s="115"/>
      <c r="L12" s="32"/>
      <c r="S12" s="135"/>
      <c r="T12" s="135"/>
    </row>
    <row r="13" spans="1:220" ht="15" customHeight="1">
      <c r="A13" s="136" t="s">
        <v>40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S13" s="135"/>
      <c r="T13" s="135"/>
    </row>
    <row r="14" spans="1:220" ht="1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S14" s="135"/>
      <c r="T14" s="135"/>
    </row>
    <row r="15" spans="1:220" ht="1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S15" s="135"/>
      <c r="T15" s="135"/>
    </row>
    <row r="16" spans="1:220" s="13" customFormat="1" ht="39.950000000000003" customHeight="1">
      <c r="A16" s="120" t="s">
        <v>2</v>
      </c>
      <c r="B16" s="120" t="s">
        <v>41</v>
      </c>
      <c r="C16" s="121" t="s">
        <v>7</v>
      </c>
      <c r="D16" s="121" t="s">
        <v>92</v>
      </c>
      <c r="E16" s="121" t="s">
        <v>93</v>
      </c>
      <c r="F16" s="121" t="s">
        <v>43</v>
      </c>
      <c r="G16" s="121" t="s">
        <v>105</v>
      </c>
      <c r="H16" s="121" t="s">
        <v>94</v>
      </c>
      <c r="I16" s="121"/>
      <c r="J16" s="121" t="s">
        <v>106</v>
      </c>
      <c r="K16" s="121" t="s">
        <v>113</v>
      </c>
      <c r="L16" s="130" t="s">
        <v>108</v>
      </c>
      <c r="S16" s="14"/>
      <c r="T16" s="14"/>
    </row>
    <row r="17" spans="1:20" s="13" customFormat="1" ht="39.950000000000003" customHeight="1">
      <c r="A17" s="120"/>
      <c r="B17" s="120"/>
      <c r="C17" s="121"/>
      <c r="D17" s="121"/>
      <c r="E17" s="121"/>
      <c r="F17" s="121"/>
      <c r="G17" s="121"/>
      <c r="H17" s="121" t="s">
        <v>95</v>
      </c>
      <c r="I17" s="121" t="s">
        <v>96</v>
      </c>
      <c r="J17" s="121"/>
      <c r="K17" s="121"/>
      <c r="L17" s="131"/>
      <c r="S17" s="14"/>
      <c r="T17" s="14"/>
    </row>
    <row r="18" spans="1:20" s="13" customFormat="1" ht="39.950000000000003" customHeight="1">
      <c r="A18" s="120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32"/>
      <c r="S18" s="14"/>
      <c r="T18" s="14"/>
    </row>
    <row r="19" spans="1:20" s="13" customFormat="1" ht="39.950000000000003" customHeigh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S19" s="14"/>
      <c r="T19" s="14"/>
    </row>
    <row r="20" spans="1:20" s="13" customFormat="1" ht="80.099999999999994" customHeight="1">
      <c r="A20" s="19" t="s">
        <v>9</v>
      </c>
      <c r="B20" s="21" t="s">
        <v>42</v>
      </c>
      <c r="C20" s="23"/>
      <c r="D20" s="23"/>
      <c r="E20" s="23"/>
      <c r="F20" s="23"/>
      <c r="G20" s="33"/>
      <c r="H20" s="23"/>
      <c r="I20" s="23"/>
      <c r="J20" s="23"/>
      <c r="K20" s="23"/>
      <c r="L20" s="23"/>
      <c r="S20" s="14"/>
      <c r="T20" s="14"/>
    </row>
    <row r="21" spans="1:20" ht="39.950000000000003" customHeight="1">
      <c r="A21" s="27">
        <v>1.1000000000000001</v>
      </c>
      <c r="B21" s="28" t="s">
        <v>91</v>
      </c>
      <c r="C21" s="23" t="s">
        <v>77</v>
      </c>
      <c r="D21" s="24">
        <v>1.2</v>
      </c>
      <c r="E21" s="23" t="s">
        <v>135</v>
      </c>
      <c r="F21" s="23">
        <v>15</v>
      </c>
      <c r="G21" s="33">
        <f>IF(F21&lt;=200,HLOOKUP(F21,$U$2:$HL$3,2,TRUE),(((F21-200)*0.24)+54.71))</f>
        <v>7.82</v>
      </c>
      <c r="H21" s="27" t="s">
        <v>9</v>
      </c>
      <c r="I21" s="24">
        <v>1</v>
      </c>
      <c r="J21" s="23">
        <v>162</v>
      </c>
      <c r="K21" s="34">
        <f t="shared" ref="K21:K26" si="0">ROUND(D21*G21*I21,2)</f>
        <v>9.3800000000000008</v>
      </c>
      <c r="L21" s="29" t="s">
        <v>130</v>
      </c>
    </row>
    <row r="22" spans="1:20" ht="39.950000000000003" customHeight="1">
      <c r="A22" s="27">
        <f>A21+0.1</f>
        <v>1.2000000000000002</v>
      </c>
      <c r="B22" s="28" t="s">
        <v>79</v>
      </c>
      <c r="C22" s="23" t="s">
        <v>102</v>
      </c>
      <c r="D22" s="23">
        <v>2.2000000000000002</v>
      </c>
      <c r="E22" s="23" t="s">
        <v>135</v>
      </c>
      <c r="F22" s="23">
        <v>15</v>
      </c>
      <c r="G22" s="33">
        <f t="shared" ref="G22:G69" si="1">IF(F22&lt;=200,HLOOKUP(F22,$U$2:$HL$3,2,TRUE),(((F22-200)*0.24)+54.71))</f>
        <v>7.82</v>
      </c>
      <c r="H22" s="27" t="s">
        <v>9</v>
      </c>
      <c r="I22" s="27">
        <v>1</v>
      </c>
      <c r="J22" s="23">
        <v>95</v>
      </c>
      <c r="K22" s="34">
        <f t="shared" si="0"/>
        <v>17.2</v>
      </c>
      <c r="L22" s="23" t="s">
        <v>117</v>
      </c>
    </row>
    <row r="23" spans="1:20" ht="39.950000000000003" customHeight="1">
      <c r="A23" s="27">
        <v>1.3</v>
      </c>
      <c r="B23" s="28" t="s">
        <v>143</v>
      </c>
      <c r="C23" s="23" t="s">
        <v>102</v>
      </c>
      <c r="D23" s="23">
        <v>2.2000000000000002</v>
      </c>
      <c r="E23" s="23" t="s">
        <v>135</v>
      </c>
      <c r="F23" s="23">
        <v>15</v>
      </c>
      <c r="G23" s="33">
        <f t="shared" si="1"/>
        <v>7.82</v>
      </c>
      <c r="H23" s="27" t="s">
        <v>9</v>
      </c>
      <c r="I23" s="24">
        <v>1</v>
      </c>
      <c r="J23" s="23">
        <v>103</v>
      </c>
      <c r="K23" s="34">
        <f t="shared" si="0"/>
        <v>17.2</v>
      </c>
      <c r="L23" s="29" t="s">
        <v>146</v>
      </c>
    </row>
    <row r="24" spans="1:20" ht="39.950000000000003" customHeight="1">
      <c r="A24" s="23">
        <v>1.4</v>
      </c>
      <c r="B24" s="28" t="s">
        <v>80</v>
      </c>
      <c r="C24" s="23" t="s">
        <v>102</v>
      </c>
      <c r="D24" s="23">
        <v>2.2000000000000002</v>
      </c>
      <c r="E24" s="23" t="s">
        <v>135</v>
      </c>
      <c r="F24" s="23">
        <v>15</v>
      </c>
      <c r="G24" s="33">
        <f t="shared" si="1"/>
        <v>7.82</v>
      </c>
      <c r="H24" s="27" t="s">
        <v>9</v>
      </c>
      <c r="I24" s="24">
        <v>1</v>
      </c>
      <c r="J24" s="23">
        <v>92</v>
      </c>
      <c r="K24" s="34">
        <f t="shared" si="0"/>
        <v>17.2</v>
      </c>
      <c r="L24" s="29" t="s">
        <v>139</v>
      </c>
    </row>
    <row r="25" spans="1:20" ht="39.950000000000003" customHeight="1">
      <c r="A25" s="27">
        <v>1.5</v>
      </c>
      <c r="B25" s="28" t="s">
        <v>115</v>
      </c>
      <c r="C25" s="23" t="s">
        <v>102</v>
      </c>
      <c r="D25" s="23">
        <v>2.4</v>
      </c>
      <c r="E25" s="23" t="s">
        <v>135</v>
      </c>
      <c r="F25" s="23">
        <v>15</v>
      </c>
      <c r="G25" s="33">
        <f t="shared" si="1"/>
        <v>7.82</v>
      </c>
      <c r="H25" s="27" t="s">
        <v>9</v>
      </c>
      <c r="I25" s="27">
        <v>1</v>
      </c>
      <c r="J25" s="35">
        <v>89</v>
      </c>
      <c r="K25" s="34">
        <f t="shared" si="0"/>
        <v>18.77</v>
      </c>
      <c r="L25" s="34" t="s">
        <v>116</v>
      </c>
    </row>
    <row r="26" spans="1:20" ht="39.950000000000003" customHeight="1">
      <c r="A26" s="23">
        <v>1.6</v>
      </c>
      <c r="B26" s="28" t="s">
        <v>140</v>
      </c>
      <c r="C26" s="23" t="s">
        <v>102</v>
      </c>
      <c r="D26" s="23">
        <v>2.4</v>
      </c>
      <c r="E26" s="23" t="s">
        <v>135</v>
      </c>
      <c r="F26" s="23">
        <v>15</v>
      </c>
      <c r="G26" s="33">
        <f t="shared" si="1"/>
        <v>7.82</v>
      </c>
      <c r="H26" s="27" t="s">
        <v>9</v>
      </c>
      <c r="I26" s="24">
        <v>1</v>
      </c>
      <c r="J26" s="23">
        <v>97</v>
      </c>
      <c r="K26" s="34">
        <f t="shared" si="0"/>
        <v>18.77</v>
      </c>
      <c r="L26" s="29" t="s">
        <v>141</v>
      </c>
    </row>
    <row r="27" spans="1:20" ht="39.950000000000003" customHeight="1">
      <c r="A27" s="23">
        <v>1.8</v>
      </c>
      <c r="B27" s="28" t="s">
        <v>84</v>
      </c>
      <c r="C27" s="23" t="s">
        <v>102</v>
      </c>
      <c r="D27" s="23">
        <v>2.4</v>
      </c>
      <c r="E27" s="23" t="s">
        <v>135</v>
      </c>
      <c r="F27" s="23">
        <v>15</v>
      </c>
      <c r="G27" s="33">
        <f t="shared" si="1"/>
        <v>7.82</v>
      </c>
      <c r="H27" s="27" t="s">
        <v>9</v>
      </c>
      <c r="I27" s="27">
        <v>1</v>
      </c>
      <c r="J27" s="35">
        <f>106+13</f>
        <v>119</v>
      </c>
      <c r="K27" s="34">
        <f>ROUND(D27*G27*I27,2)</f>
        <v>18.77</v>
      </c>
      <c r="L27" s="34" t="s">
        <v>109</v>
      </c>
    </row>
    <row r="28" spans="1:20" ht="39.950000000000003" customHeight="1">
      <c r="A28" s="27">
        <v>1.7</v>
      </c>
      <c r="B28" s="28" t="s">
        <v>142</v>
      </c>
      <c r="C28" s="23" t="s">
        <v>102</v>
      </c>
      <c r="D28" s="23">
        <v>2.4</v>
      </c>
      <c r="E28" s="23" t="s">
        <v>135</v>
      </c>
      <c r="F28" s="23">
        <v>15</v>
      </c>
      <c r="G28" s="33">
        <f t="shared" si="1"/>
        <v>7.82</v>
      </c>
      <c r="H28" s="27" t="s">
        <v>9</v>
      </c>
      <c r="I28" s="27">
        <v>1</v>
      </c>
      <c r="J28" s="35">
        <f>108</f>
        <v>108</v>
      </c>
      <c r="K28" s="34">
        <f>ROUND(D28*G28*I28,2)</f>
        <v>18.77</v>
      </c>
      <c r="L28" s="34" t="s">
        <v>109</v>
      </c>
    </row>
    <row r="29" spans="1:20" ht="39.950000000000003" customHeight="1">
      <c r="A29" s="23">
        <v>1.8</v>
      </c>
      <c r="B29" s="28" t="s">
        <v>69</v>
      </c>
      <c r="C29" s="23" t="s">
        <v>102</v>
      </c>
      <c r="D29" s="23">
        <v>2.4</v>
      </c>
      <c r="E29" s="23" t="s">
        <v>135</v>
      </c>
      <c r="F29" s="23">
        <v>15</v>
      </c>
      <c r="G29" s="33">
        <f t="shared" si="1"/>
        <v>7.82</v>
      </c>
      <c r="H29" s="27" t="s">
        <v>9</v>
      </c>
      <c r="I29" s="27">
        <v>1</v>
      </c>
      <c r="J29" s="35">
        <f>108+13</f>
        <v>121</v>
      </c>
      <c r="K29" s="34">
        <f>ROUND(D29*G29*I29,2)</f>
        <v>18.77</v>
      </c>
      <c r="L29" s="34" t="s">
        <v>109</v>
      </c>
    </row>
    <row r="30" spans="1:20" ht="39.950000000000003" customHeight="1">
      <c r="A30" s="27">
        <v>1.9</v>
      </c>
      <c r="B30" s="28" t="s">
        <v>152</v>
      </c>
      <c r="C30" s="23" t="s">
        <v>102</v>
      </c>
      <c r="D30" s="23">
        <v>2.4</v>
      </c>
      <c r="E30" s="23" t="s">
        <v>135</v>
      </c>
      <c r="F30" s="23">
        <v>15</v>
      </c>
      <c r="G30" s="33">
        <f t="shared" si="1"/>
        <v>7.82</v>
      </c>
      <c r="H30" s="27" t="s">
        <v>9</v>
      </c>
      <c r="I30" s="27">
        <v>1</v>
      </c>
      <c r="J30" s="35">
        <v>113</v>
      </c>
      <c r="K30" s="34">
        <f>ROUND(D30*G30*I30,2)</f>
        <v>18.77</v>
      </c>
      <c r="L30" s="34" t="s">
        <v>109</v>
      </c>
    </row>
    <row r="31" spans="1:20" ht="39.950000000000003" customHeight="1">
      <c r="A31" s="24">
        <v>1.1000000000000001</v>
      </c>
      <c r="B31" s="28" t="s">
        <v>151</v>
      </c>
      <c r="C31" s="23" t="s">
        <v>102</v>
      </c>
      <c r="D31" s="23">
        <v>2.4</v>
      </c>
      <c r="E31" s="23" t="s">
        <v>135</v>
      </c>
      <c r="F31" s="23">
        <v>15</v>
      </c>
      <c r="G31" s="33">
        <f t="shared" si="1"/>
        <v>7.82</v>
      </c>
      <c r="H31" s="27" t="s">
        <v>9</v>
      </c>
      <c r="I31" s="27">
        <v>1</v>
      </c>
      <c r="J31" s="35">
        <f>113+13</f>
        <v>126</v>
      </c>
      <c r="K31" s="34">
        <f t="shared" ref="K31:K40" si="2">ROUND(D31*G31*I31,2)</f>
        <v>18.77</v>
      </c>
      <c r="L31" s="34" t="s">
        <v>109</v>
      </c>
    </row>
    <row r="32" spans="1:20" ht="39.950000000000003" customHeight="1">
      <c r="A32" s="24">
        <v>1.1100000000000001</v>
      </c>
      <c r="B32" s="28" t="s">
        <v>83</v>
      </c>
      <c r="C32" s="23" t="s">
        <v>120</v>
      </c>
      <c r="D32" s="23">
        <v>1</v>
      </c>
      <c r="E32" s="23" t="s">
        <v>198</v>
      </c>
      <c r="F32" s="23">
        <v>240</v>
      </c>
      <c r="G32" s="33">
        <f t="shared" si="1"/>
        <v>64.31</v>
      </c>
      <c r="H32" s="27" t="s">
        <v>9</v>
      </c>
      <c r="I32" s="27">
        <v>1</v>
      </c>
      <c r="J32" s="23">
        <v>1600</v>
      </c>
      <c r="K32" s="34">
        <f t="shared" si="2"/>
        <v>64.31</v>
      </c>
      <c r="L32" s="29" t="s">
        <v>136</v>
      </c>
    </row>
    <row r="33" spans="1:12" ht="39.950000000000003" customHeight="1">
      <c r="A33" s="24">
        <v>1.1200000000000001</v>
      </c>
      <c r="B33" s="28" t="s">
        <v>101</v>
      </c>
      <c r="C33" s="23" t="s">
        <v>120</v>
      </c>
      <c r="D33" s="23">
        <v>1</v>
      </c>
      <c r="E33" s="23" t="s">
        <v>198</v>
      </c>
      <c r="F33" s="23">
        <v>240</v>
      </c>
      <c r="G33" s="33">
        <f t="shared" si="1"/>
        <v>64.31</v>
      </c>
      <c r="H33" s="27" t="s">
        <v>9</v>
      </c>
      <c r="I33" s="27">
        <v>1</v>
      </c>
      <c r="J33" s="23">
        <v>1520</v>
      </c>
      <c r="K33" s="34">
        <f t="shared" si="2"/>
        <v>64.31</v>
      </c>
      <c r="L33" s="29" t="s">
        <v>121</v>
      </c>
    </row>
    <row r="34" spans="1:12" ht="39.950000000000003" customHeight="1">
      <c r="A34" s="24">
        <v>1.1299999999999999</v>
      </c>
      <c r="B34" s="28" t="s">
        <v>88</v>
      </c>
      <c r="C34" s="23" t="s">
        <v>77</v>
      </c>
      <c r="D34" s="23">
        <v>1</v>
      </c>
      <c r="E34" s="23" t="s">
        <v>197</v>
      </c>
      <c r="F34" s="23">
        <v>110</v>
      </c>
      <c r="G34" s="33">
        <f t="shared" si="1"/>
        <v>33.64</v>
      </c>
      <c r="H34" s="27" t="s">
        <v>9</v>
      </c>
      <c r="I34" s="24">
        <v>1</v>
      </c>
      <c r="J34" s="23">
        <v>101.7</v>
      </c>
      <c r="K34" s="34">
        <f t="shared" si="2"/>
        <v>33.64</v>
      </c>
      <c r="L34" s="29" t="s">
        <v>132</v>
      </c>
    </row>
    <row r="35" spans="1:12" ht="39.950000000000003" customHeight="1">
      <c r="A35" s="24">
        <v>1.1399999999999999</v>
      </c>
      <c r="B35" s="28" t="s">
        <v>89</v>
      </c>
      <c r="C35" s="23" t="s">
        <v>77</v>
      </c>
      <c r="D35" s="23">
        <v>1</v>
      </c>
      <c r="E35" s="23" t="s">
        <v>197</v>
      </c>
      <c r="F35" s="23">
        <v>110</v>
      </c>
      <c r="G35" s="33">
        <f t="shared" si="1"/>
        <v>33.64</v>
      </c>
      <c r="H35" s="27" t="s">
        <v>9</v>
      </c>
      <c r="I35" s="24">
        <v>1</v>
      </c>
      <c r="J35" s="23">
        <v>110.2</v>
      </c>
      <c r="K35" s="34">
        <f t="shared" si="2"/>
        <v>33.64</v>
      </c>
      <c r="L35" s="29" t="s">
        <v>133</v>
      </c>
    </row>
    <row r="36" spans="1:12" ht="39.950000000000003" customHeight="1">
      <c r="A36" s="24">
        <v>1.1499999999999999</v>
      </c>
      <c r="B36" s="28" t="s">
        <v>97</v>
      </c>
      <c r="C36" s="23" t="s">
        <v>102</v>
      </c>
      <c r="D36" s="23">
        <v>1.6</v>
      </c>
      <c r="E36" s="23" t="s">
        <v>126</v>
      </c>
      <c r="F36" s="23">
        <v>20</v>
      </c>
      <c r="G36" s="33">
        <f t="shared" si="1"/>
        <v>9.75</v>
      </c>
      <c r="H36" s="27" t="s">
        <v>9</v>
      </c>
      <c r="I36" s="27">
        <v>1</v>
      </c>
      <c r="J36" s="35">
        <v>17</v>
      </c>
      <c r="K36" s="34">
        <f t="shared" si="2"/>
        <v>15.6</v>
      </c>
      <c r="L36" s="34" t="s">
        <v>110</v>
      </c>
    </row>
    <row r="37" spans="1:12" ht="39.950000000000003" customHeight="1">
      <c r="A37" s="24">
        <v>1.1599999999999999</v>
      </c>
      <c r="B37" s="28" t="s">
        <v>73</v>
      </c>
      <c r="C37" s="23" t="s">
        <v>102</v>
      </c>
      <c r="D37" s="23">
        <v>1.55</v>
      </c>
      <c r="E37" s="23" t="s">
        <v>126</v>
      </c>
      <c r="F37" s="23">
        <v>20</v>
      </c>
      <c r="G37" s="33">
        <f t="shared" si="1"/>
        <v>9.75</v>
      </c>
      <c r="H37" s="27" t="s">
        <v>9</v>
      </c>
      <c r="I37" s="27">
        <v>1</v>
      </c>
      <c r="J37" s="23">
        <v>12.7</v>
      </c>
      <c r="K37" s="34">
        <f t="shared" si="2"/>
        <v>15.11</v>
      </c>
      <c r="L37" s="29" t="s">
        <v>123</v>
      </c>
    </row>
    <row r="38" spans="1:12" ht="39.950000000000003" customHeight="1">
      <c r="A38" s="24">
        <v>1.17</v>
      </c>
      <c r="B38" s="28" t="s">
        <v>98</v>
      </c>
      <c r="C38" s="23" t="s">
        <v>102</v>
      </c>
      <c r="D38" s="23">
        <v>1.5</v>
      </c>
      <c r="E38" s="23" t="s">
        <v>135</v>
      </c>
      <c r="F38" s="23">
        <v>15</v>
      </c>
      <c r="G38" s="33">
        <f t="shared" si="1"/>
        <v>7.82</v>
      </c>
      <c r="H38" s="27" t="s">
        <v>9</v>
      </c>
      <c r="I38" s="27">
        <v>1</v>
      </c>
      <c r="J38" s="23">
        <v>28</v>
      </c>
      <c r="K38" s="34">
        <f t="shared" si="2"/>
        <v>11.73</v>
      </c>
      <c r="L38" s="23" t="s">
        <v>114</v>
      </c>
    </row>
    <row r="39" spans="1:12" ht="39.950000000000003" customHeight="1">
      <c r="A39" s="24">
        <v>1.18</v>
      </c>
      <c r="B39" s="28" t="s">
        <v>144</v>
      </c>
      <c r="C39" s="23" t="s">
        <v>102</v>
      </c>
      <c r="D39" s="23">
        <v>1.5</v>
      </c>
      <c r="E39" s="23" t="s">
        <v>135</v>
      </c>
      <c r="F39" s="23">
        <v>15</v>
      </c>
      <c r="G39" s="33">
        <f t="shared" si="1"/>
        <v>7.82</v>
      </c>
      <c r="H39" s="27" t="s">
        <v>9</v>
      </c>
      <c r="I39" s="24">
        <v>1</v>
      </c>
      <c r="J39" s="23">
        <v>38</v>
      </c>
      <c r="K39" s="34">
        <f t="shared" si="2"/>
        <v>11.73</v>
      </c>
      <c r="L39" s="29" t="s">
        <v>145</v>
      </c>
    </row>
    <row r="40" spans="1:12" ht="39.950000000000003" customHeight="1">
      <c r="A40" s="24">
        <v>1.19</v>
      </c>
      <c r="B40" s="23" t="s">
        <v>124</v>
      </c>
      <c r="C40" s="23" t="s">
        <v>102</v>
      </c>
      <c r="D40" s="23">
        <v>2</v>
      </c>
      <c r="E40" s="23" t="s">
        <v>126</v>
      </c>
      <c r="F40" s="23">
        <v>20</v>
      </c>
      <c r="G40" s="33">
        <f t="shared" si="1"/>
        <v>9.75</v>
      </c>
      <c r="H40" s="27" t="s">
        <v>9</v>
      </c>
      <c r="I40" s="27">
        <v>1</v>
      </c>
      <c r="J40" s="23">
        <v>15</v>
      </c>
      <c r="K40" s="34">
        <f t="shared" si="2"/>
        <v>19.5</v>
      </c>
      <c r="L40" s="29" t="s">
        <v>125</v>
      </c>
    </row>
    <row r="41" spans="1:12" ht="39.950000000000003" customHeight="1">
      <c r="A41" s="24">
        <v>1.2</v>
      </c>
      <c r="B41" s="23" t="s">
        <v>181</v>
      </c>
      <c r="C41" s="23" t="s">
        <v>102</v>
      </c>
      <c r="D41" s="23">
        <v>2</v>
      </c>
      <c r="E41" s="23" t="s">
        <v>126</v>
      </c>
      <c r="F41" s="23">
        <v>20</v>
      </c>
      <c r="G41" s="33">
        <f t="shared" si="1"/>
        <v>9.75</v>
      </c>
      <c r="H41" s="27" t="s">
        <v>9</v>
      </c>
      <c r="I41" s="27">
        <v>1</v>
      </c>
      <c r="J41" s="23">
        <v>18</v>
      </c>
      <c r="K41" s="34">
        <f>ROUND(D41*G41*I41,2)</f>
        <v>19.5</v>
      </c>
      <c r="L41" s="29" t="s">
        <v>125</v>
      </c>
    </row>
    <row r="42" spans="1:12" ht="39.950000000000003" customHeight="1">
      <c r="A42" s="24">
        <v>1.21</v>
      </c>
      <c r="B42" s="28" t="s">
        <v>70</v>
      </c>
      <c r="C42" s="23" t="s">
        <v>107</v>
      </c>
      <c r="D42" s="23">
        <f>0.4*1*0.6</f>
        <v>0.24</v>
      </c>
      <c r="E42" s="23" t="s">
        <v>180</v>
      </c>
      <c r="F42" s="23">
        <v>130</v>
      </c>
      <c r="G42" s="33">
        <f t="shared" si="1"/>
        <v>38.54</v>
      </c>
      <c r="H42" s="27" t="s">
        <v>9</v>
      </c>
      <c r="I42" s="27">
        <v>1</v>
      </c>
      <c r="J42" s="35">
        <v>16</v>
      </c>
      <c r="K42" s="34">
        <f t="shared" ref="K42:K68" si="3">ROUND(D42*G42*I42,2)</f>
        <v>9.25</v>
      </c>
      <c r="L42" s="34" t="s">
        <v>111</v>
      </c>
    </row>
    <row r="43" spans="1:12" ht="39.950000000000003" customHeight="1">
      <c r="A43" s="24">
        <v>1.22</v>
      </c>
      <c r="B43" s="28" t="s">
        <v>100</v>
      </c>
      <c r="C43" s="23" t="s">
        <v>102</v>
      </c>
      <c r="D43" s="23">
        <v>0.6</v>
      </c>
      <c r="E43" s="23" t="s">
        <v>180</v>
      </c>
      <c r="F43" s="23">
        <v>130</v>
      </c>
      <c r="G43" s="33">
        <f t="shared" si="1"/>
        <v>38.54</v>
      </c>
      <c r="H43" s="27" t="s">
        <v>9</v>
      </c>
      <c r="I43" s="27">
        <v>1</v>
      </c>
      <c r="J43" s="35">
        <v>443</v>
      </c>
      <c r="K43" s="34">
        <f t="shared" si="3"/>
        <v>23.12</v>
      </c>
      <c r="L43" s="36" t="s">
        <v>119</v>
      </c>
    </row>
    <row r="44" spans="1:12" ht="39.950000000000003" customHeight="1">
      <c r="A44" s="24">
        <v>1.23</v>
      </c>
      <c r="B44" s="28" t="s">
        <v>71</v>
      </c>
      <c r="C44" s="23" t="s">
        <v>102</v>
      </c>
      <c r="D44" s="23">
        <v>0.6</v>
      </c>
      <c r="E44" s="23" t="s">
        <v>180</v>
      </c>
      <c r="F44" s="23">
        <v>130</v>
      </c>
      <c r="G44" s="33">
        <f t="shared" si="1"/>
        <v>38.54</v>
      </c>
      <c r="H44" s="27" t="s">
        <v>9</v>
      </c>
      <c r="I44" s="27">
        <v>1</v>
      </c>
      <c r="J44" s="35">
        <v>475</v>
      </c>
      <c r="K44" s="34">
        <f t="shared" si="3"/>
        <v>23.12</v>
      </c>
      <c r="L44" s="36" t="s">
        <v>112</v>
      </c>
    </row>
    <row r="45" spans="1:12" ht="39.950000000000003" customHeight="1">
      <c r="A45" s="24">
        <v>1.24</v>
      </c>
      <c r="B45" s="28" t="s">
        <v>150</v>
      </c>
      <c r="C45" s="23" t="s">
        <v>102</v>
      </c>
      <c r="D45" s="23">
        <v>0.6</v>
      </c>
      <c r="E45" s="23" t="s">
        <v>180</v>
      </c>
      <c r="F45" s="23">
        <v>130</v>
      </c>
      <c r="G45" s="33">
        <f t="shared" si="1"/>
        <v>38.54</v>
      </c>
      <c r="H45" s="27" t="s">
        <v>9</v>
      </c>
      <c r="I45" s="27">
        <v>1</v>
      </c>
      <c r="J45" s="27">
        <v>521</v>
      </c>
      <c r="K45" s="34">
        <f>ROUND(D45*G45*I45,2)</f>
        <v>23.12</v>
      </c>
      <c r="L45" s="36" t="s">
        <v>112</v>
      </c>
    </row>
    <row r="46" spans="1:12" ht="39.950000000000003" customHeight="1">
      <c r="A46" s="24">
        <v>1.25</v>
      </c>
      <c r="B46" s="23" t="s">
        <v>99</v>
      </c>
      <c r="C46" s="23" t="s">
        <v>102</v>
      </c>
      <c r="D46" s="23">
        <v>0.7</v>
      </c>
      <c r="E46" s="23" t="s">
        <v>180</v>
      </c>
      <c r="F46" s="23">
        <v>130</v>
      </c>
      <c r="G46" s="33">
        <f t="shared" si="1"/>
        <v>38.54</v>
      </c>
      <c r="H46" s="27" t="s">
        <v>9</v>
      </c>
      <c r="I46" s="27">
        <v>1</v>
      </c>
      <c r="J46" s="23">
        <v>280</v>
      </c>
      <c r="K46" s="34">
        <f t="shared" si="3"/>
        <v>26.98</v>
      </c>
      <c r="L46" s="29" t="s">
        <v>118</v>
      </c>
    </row>
    <row r="47" spans="1:12" ht="39.950000000000003" customHeight="1">
      <c r="A47" s="24">
        <v>1.26</v>
      </c>
      <c r="B47" s="28" t="s">
        <v>76</v>
      </c>
      <c r="C47" s="23" t="s">
        <v>120</v>
      </c>
      <c r="D47" s="23">
        <v>1</v>
      </c>
      <c r="E47" s="23" t="s">
        <v>135</v>
      </c>
      <c r="F47" s="23">
        <v>15</v>
      </c>
      <c r="G47" s="33">
        <f t="shared" si="1"/>
        <v>7.82</v>
      </c>
      <c r="H47" s="27" t="s">
        <v>9</v>
      </c>
      <c r="I47" s="27">
        <v>1</v>
      </c>
      <c r="J47" s="23">
        <v>995</v>
      </c>
      <c r="K47" s="34">
        <f>ROUND(D47*G47*I47,2)</f>
        <v>7.82</v>
      </c>
      <c r="L47" s="29" t="s">
        <v>122</v>
      </c>
    </row>
    <row r="48" spans="1:12" ht="39.950000000000003" customHeight="1">
      <c r="A48" s="24">
        <v>1.27</v>
      </c>
      <c r="B48" s="28" t="s">
        <v>68</v>
      </c>
      <c r="C48" s="23" t="s">
        <v>77</v>
      </c>
      <c r="D48" s="23">
        <v>1</v>
      </c>
      <c r="E48" s="23" t="s">
        <v>135</v>
      </c>
      <c r="F48" s="23">
        <v>15</v>
      </c>
      <c r="G48" s="33">
        <f t="shared" si="1"/>
        <v>7.82</v>
      </c>
      <c r="H48" s="27" t="s">
        <v>9</v>
      </c>
      <c r="I48" s="24">
        <v>1</v>
      </c>
      <c r="J48" s="23">
        <v>1250</v>
      </c>
      <c r="K48" s="34">
        <f>ROUND(D48*G48*I48,2)</f>
        <v>7.82</v>
      </c>
      <c r="L48" s="29" t="s">
        <v>131</v>
      </c>
    </row>
    <row r="49" spans="1:12" ht="39.950000000000003" customHeight="1">
      <c r="A49" s="24">
        <v>1.28</v>
      </c>
      <c r="B49" s="37" t="s">
        <v>90</v>
      </c>
      <c r="C49" s="23" t="s">
        <v>147</v>
      </c>
      <c r="D49" s="23">
        <v>3.5999999999999999E-3</v>
      </c>
      <c r="E49" s="23" t="s">
        <v>135</v>
      </c>
      <c r="F49" s="23">
        <v>15</v>
      </c>
      <c r="G49" s="33">
        <f t="shared" si="1"/>
        <v>7.82</v>
      </c>
      <c r="H49" s="27" t="s">
        <v>9</v>
      </c>
      <c r="I49" s="24">
        <v>1</v>
      </c>
      <c r="J49" s="23">
        <v>0.41</v>
      </c>
      <c r="K49" s="34">
        <f>ROUND(D49*G49*I49,2)</f>
        <v>0.03</v>
      </c>
      <c r="L49" s="29" t="s">
        <v>148</v>
      </c>
    </row>
    <row r="50" spans="1:12" ht="39.950000000000003" customHeight="1">
      <c r="A50" s="24">
        <v>1.29</v>
      </c>
      <c r="B50" s="28" t="s">
        <v>75</v>
      </c>
      <c r="C50" s="23" t="s">
        <v>77</v>
      </c>
      <c r="D50" s="23">
        <v>1</v>
      </c>
      <c r="E50" s="23" t="s">
        <v>198</v>
      </c>
      <c r="F50" s="23">
        <v>240</v>
      </c>
      <c r="G50" s="33">
        <f t="shared" si="1"/>
        <v>64.31</v>
      </c>
      <c r="H50" s="27" t="s">
        <v>9</v>
      </c>
      <c r="I50" s="24">
        <v>1</v>
      </c>
      <c r="J50" s="23">
        <v>1810</v>
      </c>
      <c r="K50" s="34">
        <f t="shared" si="3"/>
        <v>64.31</v>
      </c>
      <c r="L50" s="29" t="s">
        <v>134</v>
      </c>
    </row>
    <row r="51" spans="1:12" ht="39.950000000000003" customHeight="1">
      <c r="A51" s="24">
        <v>1.3</v>
      </c>
      <c r="B51" s="28" t="s">
        <v>78</v>
      </c>
      <c r="C51" s="23" t="s">
        <v>77</v>
      </c>
      <c r="D51" s="23">
        <v>1</v>
      </c>
      <c r="E51" s="23" t="s">
        <v>198</v>
      </c>
      <c r="F51" s="23">
        <v>240</v>
      </c>
      <c r="G51" s="33">
        <f t="shared" si="1"/>
        <v>64.31</v>
      </c>
      <c r="H51" s="27" t="s">
        <v>9</v>
      </c>
      <c r="I51" s="24">
        <v>1</v>
      </c>
      <c r="J51" s="23">
        <v>1830</v>
      </c>
      <c r="K51" s="34">
        <f t="shared" si="3"/>
        <v>64.31</v>
      </c>
      <c r="L51" s="29" t="s">
        <v>137</v>
      </c>
    </row>
    <row r="52" spans="1:12" ht="39.950000000000003" customHeight="1">
      <c r="A52" s="24">
        <v>1.31</v>
      </c>
      <c r="B52" s="28" t="s">
        <v>81</v>
      </c>
      <c r="C52" s="23" t="s">
        <v>77</v>
      </c>
      <c r="D52" s="23">
        <v>1</v>
      </c>
      <c r="E52" s="23" t="s">
        <v>198</v>
      </c>
      <c r="F52" s="23">
        <v>240</v>
      </c>
      <c r="G52" s="33">
        <f t="shared" si="1"/>
        <v>64.31</v>
      </c>
      <c r="H52" s="27" t="s">
        <v>9</v>
      </c>
      <c r="I52" s="24">
        <v>1</v>
      </c>
      <c r="J52" s="23">
        <v>2087</v>
      </c>
      <c r="K52" s="34">
        <f t="shared" si="3"/>
        <v>64.31</v>
      </c>
      <c r="L52" s="29" t="s">
        <v>134</v>
      </c>
    </row>
    <row r="53" spans="1:12" ht="39.950000000000003" customHeight="1">
      <c r="A53" s="24">
        <v>1.32</v>
      </c>
      <c r="B53" s="28" t="s">
        <v>82</v>
      </c>
      <c r="C53" s="23" t="s">
        <v>77</v>
      </c>
      <c r="D53" s="23">
        <v>1</v>
      </c>
      <c r="E53" s="23" t="s">
        <v>198</v>
      </c>
      <c r="F53" s="23">
        <v>240</v>
      </c>
      <c r="G53" s="33">
        <f t="shared" si="1"/>
        <v>64.31</v>
      </c>
      <c r="H53" s="27" t="s">
        <v>9</v>
      </c>
      <c r="I53" s="24">
        <v>1</v>
      </c>
      <c r="J53" s="23">
        <v>1920</v>
      </c>
      <c r="K53" s="34">
        <f t="shared" si="3"/>
        <v>64.31</v>
      </c>
      <c r="L53" s="29" t="s">
        <v>138</v>
      </c>
    </row>
    <row r="54" spans="1:12" ht="39.950000000000003" customHeight="1">
      <c r="A54" s="24">
        <v>1.33</v>
      </c>
      <c r="B54" s="28" t="s">
        <v>182</v>
      </c>
      <c r="C54" s="23" t="s">
        <v>147</v>
      </c>
      <c r="D54" s="23">
        <f>2.5*6.26/1000</f>
        <v>1.5649999999999997E-2</v>
      </c>
      <c r="E54" s="23" t="s">
        <v>198</v>
      </c>
      <c r="F54" s="23">
        <v>240</v>
      </c>
      <c r="G54" s="33">
        <f t="shared" si="1"/>
        <v>64.31</v>
      </c>
      <c r="H54" s="27" t="s">
        <v>9</v>
      </c>
      <c r="I54" s="24">
        <v>1</v>
      </c>
      <c r="J54" s="23">
        <f>11.6*2.5</f>
        <v>29</v>
      </c>
      <c r="K54" s="34">
        <f t="shared" si="3"/>
        <v>1.01</v>
      </c>
      <c r="L54" s="29" t="s">
        <v>149</v>
      </c>
    </row>
    <row r="55" spans="1:12" ht="39.950000000000003" customHeight="1">
      <c r="A55" s="24">
        <v>1.34</v>
      </c>
      <c r="B55" s="28" t="s">
        <v>183</v>
      </c>
      <c r="C55" s="23" t="s">
        <v>147</v>
      </c>
      <c r="D55" s="23">
        <f>3.5*9.77/1000</f>
        <v>3.4195000000000003E-2</v>
      </c>
      <c r="E55" s="23" t="s">
        <v>198</v>
      </c>
      <c r="F55" s="23">
        <v>240</v>
      </c>
      <c r="G55" s="33">
        <f t="shared" si="1"/>
        <v>64.31</v>
      </c>
      <c r="H55" s="27" t="s">
        <v>9</v>
      </c>
      <c r="I55" s="24">
        <v>1</v>
      </c>
      <c r="J55" s="23">
        <f>17.3*3.5</f>
        <v>60.550000000000004</v>
      </c>
      <c r="K55" s="34">
        <f t="shared" si="3"/>
        <v>2.2000000000000002</v>
      </c>
      <c r="L55" s="29" t="s">
        <v>149</v>
      </c>
    </row>
    <row r="56" spans="1:12" ht="39.950000000000003" customHeight="1">
      <c r="A56" s="24">
        <v>1.35</v>
      </c>
      <c r="B56" s="28" t="s">
        <v>184</v>
      </c>
      <c r="C56" s="23" t="s">
        <v>147</v>
      </c>
      <c r="D56" s="23">
        <f>4*10.85/1000</f>
        <v>4.3400000000000001E-2</v>
      </c>
      <c r="E56" s="23" t="s">
        <v>198</v>
      </c>
      <c r="F56" s="23">
        <v>240</v>
      </c>
      <c r="G56" s="33">
        <f t="shared" si="1"/>
        <v>64.31</v>
      </c>
      <c r="H56" s="27" t="s">
        <v>9</v>
      </c>
      <c r="I56" s="24">
        <v>1</v>
      </c>
      <c r="J56" s="23">
        <f>18.3*4</f>
        <v>73.2</v>
      </c>
      <c r="K56" s="34">
        <f t="shared" si="3"/>
        <v>2.79</v>
      </c>
      <c r="L56" s="29" t="s">
        <v>149</v>
      </c>
    </row>
    <row r="57" spans="1:12" ht="39.950000000000003" customHeight="1">
      <c r="A57" s="24">
        <v>1.36</v>
      </c>
      <c r="B57" s="28" t="s">
        <v>156</v>
      </c>
      <c r="C57" s="23" t="s">
        <v>77</v>
      </c>
      <c r="D57" s="23">
        <v>1</v>
      </c>
      <c r="E57" s="23" t="s">
        <v>198</v>
      </c>
      <c r="F57" s="23">
        <v>240</v>
      </c>
      <c r="G57" s="33">
        <f t="shared" si="1"/>
        <v>64.31</v>
      </c>
      <c r="H57" s="27" t="s">
        <v>9</v>
      </c>
      <c r="I57" s="24">
        <v>1</v>
      </c>
      <c r="J57" s="27">
        <v>1851</v>
      </c>
      <c r="K57" s="34">
        <f t="shared" si="3"/>
        <v>64.31</v>
      </c>
      <c r="L57" s="29" t="s">
        <v>149</v>
      </c>
    </row>
    <row r="58" spans="1:12" ht="39.950000000000003" customHeight="1">
      <c r="A58" s="24">
        <v>1.37</v>
      </c>
      <c r="B58" s="28" t="s">
        <v>185</v>
      </c>
      <c r="C58" s="23" t="s">
        <v>77</v>
      </c>
      <c r="D58" s="23">
        <v>1</v>
      </c>
      <c r="E58" s="23" t="s">
        <v>198</v>
      </c>
      <c r="F58" s="23">
        <v>240</v>
      </c>
      <c r="G58" s="33">
        <f t="shared" si="1"/>
        <v>64.31</v>
      </c>
      <c r="H58" s="27" t="s">
        <v>9</v>
      </c>
      <c r="I58" s="24">
        <v>1</v>
      </c>
      <c r="J58" s="27">
        <v>1870</v>
      </c>
      <c r="K58" s="34">
        <f t="shared" si="3"/>
        <v>64.31</v>
      </c>
      <c r="L58" s="29" t="s">
        <v>149</v>
      </c>
    </row>
    <row r="59" spans="1:12" ht="39.950000000000003" customHeight="1">
      <c r="A59" s="24">
        <v>1.38</v>
      </c>
      <c r="B59" s="28" t="s">
        <v>186</v>
      </c>
      <c r="C59" s="23" t="s">
        <v>77</v>
      </c>
      <c r="D59" s="23">
        <v>1</v>
      </c>
      <c r="E59" s="23" t="s">
        <v>198</v>
      </c>
      <c r="F59" s="23">
        <v>240</v>
      </c>
      <c r="G59" s="33">
        <f t="shared" si="1"/>
        <v>64.31</v>
      </c>
      <c r="H59" s="27" t="s">
        <v>9</v>
      </c>
      <c r="I59" s="24">
        <v>1</v>
      </c>
      <c r="J59" s="27">
        <v>1920</v>
      </c>
      <c r="K59" s="34">
        <f t="shared" si="3"/>
        <v>64.31</v>
      </c>
      <c r="L59" s="29" t="s">
        <v>149</v>
      </c>
    </row>
    <row r="60" spans="1:12" ht="39.950000000000003" customHeight="1">
      <c r="A60" s="24">
        <v>1.39</v>
      </c>
      <c r="B60" s="28" t="s">
        <v>187</v>
      </c>
      <c r="C60" s="23" t="s">
        <v>127</v>
      </c>
      <c r="D60" s="23">
        <v>1.41E-3</v>
      </c>
      <c r="E60" s="23" t="s">
        <v>198</v>
      </c>
      <c r="F60" s="23">
        <v>240</v>
      </c>
      <c r="G60" s="33">
        <f t="shared" si="1"/>
        <v>64.31</v>
      </c>
      <c r="H60" s="27" t="s">
        <v>9</v>
      </c>
      <c r="I60" s="24">
        <v>1</v>
      </c>
      <c r="J60" s="27">
        <v>4</v>
      </c>
      <c r="K60" s="34">
        <f t="shared" si="3"/>
        <v>0.09</v>
      </c>
      <c r="L60" s="29" t="s">
        <v>149</v>
      </c>
    </row>
    <row r="61" spans="1:12" ht="39.950000000000003" customHeight="1">
      <c r="A61" s="24">
        <v>1.4</v>
      </c>
      <c r="B61" s="28" t="s">
        <v>188</v>
      </c>
      <c r="C61" s="23" t="s">
        <v>147</v>
      </c>
      <c r="D61" s="23">
        <v>1.7500000000000002E-2</v>
      </c>
      <c r="E61" s="23" t="s">
        <v>198</v>
      </c>
      <c r="F61" s="23">
        <v>240</v>
      </c>
      <c r="G61" s="33">
        <f t="shared" si="1"/>
        <v>64.31</v>
      </c>
      <c r="H61" s="27" t="s">
        <v>9</v>
      </c>
      <c r="I61" s="24">
        <v>1</v>
      </c>
      <c r="J61" s="27">
        <v>72.900000000000006</v>
      </c>
      <c r="K61" s="34">
        <f t="shared" si="3"/>
        <v>1.1299999999999999</v>
      </c>
      <c r="L61" s="29" t="s">
        <v>189</v>
      </c>
    </row>
    <row r="62" spans="1:12" ht="39.950000000000003" customHeight="1">
      <c r="A62" s="24">
        <v>1.41</v>
      </c>
      <c r="B62" s="28" t="s">
        <v>190</v>
      </c>
      <c r="C62" s="23" t="s">
        <v>147</v>
      </c>
      <c r="D62" s="23">
        <v>1.32E-2</v>
      </c>
      <c r="E62" s="23" t="s">
        <v>198</v>
      </c>
      <c r="F62" s="23">
        <v>240</v>
      </c>
      <c r="G62" s="33">
        <f t="shared" si="1"/>
        <v>64.31</v>
      </c>
      <c r="H62" s="27" t="s">
        <v>9</v>
      </c>
      <c r="I62" s="24">
        <v>1</v>
      </c>
      <c r="J62" s="27">
        <v>56.8</v>
      </c>
      <c r="K62" s="34">
        <f t="shared" si="3"/>
        <v>0.85</v>
      </c>
      <c r="L62" s="29" t="s">
        <v>191</v>
      </c>
    </row>
    <row r="63" spans="1:12" ht="39.950000000000003" customHeight="1">
      <c r="A63" s="24">
        <v>1.42</v>
      </c>
      <c r="B63" s="28" t="s">
        <v>153</v>
      </c>
      <c r="C63" s="23" t="s">
        <v>77</v>
      </c>
      <c r="D63" s="23">
        <v>1</v>
      </c>
      <c r="E63" s="23" t="s">
        <v>198</v>
      </c>
      <c r="F63" s="23">
        <v>240</v>
      </c>
      <c r="G63" s="33">
        <f t="shared" si="1"/>
        <v>64.31</v>
      </c>
      <c r="H63" s="27" t="s">
        <v>9</v>
      </c>
      <c r="I63" s="24">
        <v>1</v>
      </c>
      <c r="J63" s="23">
        <v>3200</v>
      </c>
      <c r="K63" s="34">
        <f t="shared" si="3"/>
        <v>64.31</v>
      </c>
      <c r="L63" s="29" t="s">
        <v>149</v>
      </c>
    </row>
    <row r="64" spans="1:12" ht="39.950000000000003" customHeight="1">
      <c r="A64" s="24">
        <v>1.43</v>
      </c>
      <c r="B64" s="28" t="s">
        <v>154</v>
      </c>
      <c r="C64" s="23" t="s">
        <v>127</v>
      </c>
      <c r="D64" s="23">
        <f>(0.3*0.3*2400)/1000</f>
        <v>0.216</v>
      </c>
      <c r="E64" s="23" t="s">
        <v>198</v>
      </c>
      <c r="F64" s="23">
        <v>240</v>
      </c>
      <c r="G64" s="33">
        <f t="shared" si="1"/>
        <v>64.31</v>
      </c>
      <c r="H64" s="27" t="s">
        <v>9</v>
      </c>
      <c r="I64" s="24">
        <v>1</v>
      </c>
      <c r="J64" s="27">
        <v>97</v>
      </c>
      <c r="K64" s="34">
        <f t="shared" si="3"/>
        <v>13.89</v>
      </c>
      <c r="L64" s="29" t="s">
        <v>149</v>
      </c>
    </row>
    <row r="65" spans="1:20" ht="39.950000000000003" customHeight="1">
      <c r="A65" s="24">
        <v>1.44</v>
      </c>
      <c r="B65" s="28" t="s">
        <v>155</v>
      </c>
      <c r="C65" s="23" t="s">
        <v>102</v>
      </c>
      <c r="D65" s="23">
        <v>2.4</v>
      </c>
      <c r="E65" s="23" t="s">
        <v>135</v>
      </c>
      <c r="F65" s="23">
        <v>15</v>
      </c>
      <c r="G65" s="33">
        <f t="shared" si="1"/>
        <v>7.82</v>
      </c>
      <c r="H65" s="27" t="s">
        <v>9</v>
      </c>
      <c r="I65" s="24">
        <v>1</v>
      </c>
      <c r="J65" s="27">
        <v>308.8</v>
      </c>
      <c r="K65" s="34">
        <f t="shared" si="3"/>
        <v>18.77</v>
      </c>
      <c r="L65" s="29" t="s">
        <v>149</v>
      </c>
    </row>
    <row r="66" spans="1:20" ht="39.950000000000003" customHeight="1">
      <c r="A66" s="24">
        <v>1.45</v>
      </c>
      <c r="B66" s="28" t="s">
        <v>74</v>
      </c>
      <c r="C66" s="23" t="s">
        <v>127</v>
      </c>
      <c r="D66" s="24">
        <f>0.1*2.5</f>
        <v>0.25</v>
      </c>
      <c r="E66" s="23" t="s">
        <v>180</v>
      </c>
      <c r="F66" s="23">
        <v>130</v>
      </c>
      <c r="G66" s="33">
        <f t="shared" si="1"/>
        <v>38.54</v>
      </c>
      <c r="H66" s="27" t="s">
        <v>16</v>
      </c>
      <c r="I66" s="24">
        <v>1.25</v>
      </c>
      <c r="J66" s="23">
        <v>78.900000000000006</v>
      </c>
      <c r="K66" s="34">
        <f t="shared" si="3"/>
        <v>12.04</v>
      </c>
      <c r="L66" s="29" t="s">
        <v>128</v>
      </c>
    </row>
    <row r="67" spans="1:20" ht="39.950000000000003" customHeight="1">
      <c r="A67" s="24">
        <v>1.46</v>
      </c>
      <c r="B67" s="28" t="s">
        <v>192</v>
      </c>
      <c r="C67" s="23" t="s">
        <v>147</v>
      </c>
      <c r="D67" s="24">
        <f>1.75*2</f>
        <v>3.5</v>
      </c>
      <c r="E67" s="23" t="s">
        <v>180</v>
      </c>
      <c r="F67" s="23">
        <v>130</v>
      </c>
      <c r="G67" s="33">
        <f t="shared" si="1"/>
        <v>38.54</v>
      </c>
      <c r="H67" s="27" t="s">
        <v>16</v>
      </c>
      <c r="I67" s="24">
        <v>1.25</v>
      </c>
      <c r="J67" s="23">
        <f>136*2</f>
        <v>272</v>
      </c>
      <c r="K67" s="34">
        <f t="shared" si="3"/>
        <v>168.61</v>
      </c>
      <c r="L67" s="29" t="s">
        <v>128</v>
      </c>
    </row>
    <row r="68" spans="1:20" ht="39.950000000000003" customHeight="1">
      <c r="A68" s="24">
        <v>1.47</v>
      </c>
      <c r="B68" s="28" t="s">
        <v>193</v>
      </c>
      <c r="C68" s="23" t="s">
        <v>147</v>
      </c>
      <c r="D68" s="24">
        <v>1.75</v>
      </c>
      <c r="E68" s="23" t="s">
        <v>180</v>
      </c>
      <c r="F68" s="23">
        <v>130</v>
      </c>
      <c r="G68" s="33">
        <f t="shared" si="1"/>
        <v>38.54</v>
      </c>
      <c r="H68" s="27" t="s">
        <v>16</v>
      </c>
      <c r="I68" s="24">
        <v>1.25</v>
      </c>
      <c r="J68" s="23">
        <f>136</f>
        <v>136</v>
      </c>
      <c r="K68" s="34">
        <f t="shared" si="3"/>
        <v>84.31</v>
      </c>
      <c r="L68" s="29" t="s">
        <v>128</v>
      </c>
    </row>
    <row r="69" spans="1:20" ht="39.950000000000003" customHeight="1">
      <c r="A69" s="24">
        <v>1.48</v>
      </c>
      <c r="B69" s="28" t="s">
        <v>194</v>
      </c>
      <c r="C69" s="23" t="s">
        <v>147</v>
      </c>
      <c r="D69" s="27">
        <v>2.5</v>
      </c>
      <c r="E69" s="23" t="s">
        <v>180</v>
      </c>
      <c r="F69" s="23">
        <v>130</v>
      </c>
      <c r="G69" s="33">
        <f t="shared" si="1"/>
        <v>38.54</v>
      </c>
      <c r="H69" s="27" t="s">
        <v>16</v>
      </c>
      <c r="I69" s="24">
        <v>1.25</v>
      </c>
      <c r="J69" s="23">
        <v>153</v>
      </c>
      <c r="K69" s="34">
        <f t="shared" ref="K69" si="4">ROUND(D69*G69*I69,2)</f>
        <v>120.44</v>
      </c>
      <c r="L69" s="29" t="s">
        <v>128</v>
      </c>
    </row>
    <row r="70" spans="1:20" ht="39.950000000000003" customHeight="1">
      <c r="A70" s="24">
        <v>1.49</v>
      </c>
      <c r="B70" s="28" t="s">
        <v>208</v>
      </c>
      <c r="C70" s="23" t="s">
        <v>147</v>
      </c>
      <c r="D70" s="27">
        <v>5.0000000000000001E-3</v>
      </c>
      <c r="E70" s="23" t="s">
        <v>180</v>
      </c>
      <c r="F70" s="23">
        <v>130</v>
      </c>
      <c r="G70" s="33">
        <f t="shared" ref="G70" si="5">IF(F70&lt;=200,HLOOKUP(F70,$U$2:$HL$3,2,TRUE),(((F70-200)*0.24)+54.71))</f>
        <v>38.54</v>
      </c>
      <c r="H70" s="27" t="s">
        <v>9</v>
      </c>
      <c r="I70" s="24">
        <v>1</v>
      </c>
      <c r="J70" s="23">
        <v>17</v>
      </c>
      <c r="K70" s="34">
        <f t="shared" ref="K70" si="6">ROUND(D70*G70*I70,2)</f>
        <v>0.19</v>
      </c>
      <c r="L70" s="29" t="s">
        <v>128</v>
      </c>
      <c r="S70" s="17"/>
      <c r="T70" s="17"/>
    </row>
    <row r="71" spans="1:20" ht="39.950000000000003" customHeight="1">
      <c r="A71" s="3"/>
      <c r="B71" s="4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20" ht="39.950000000000003" customHeight="1">
      <c r="A72" s="3"/>
      <c r="B72" s="4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20" ht="39.950000000000003" customHeight="1">
      <c r="A73" s="3"/>
      <c r="B73" s="4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0" ht="39.950000000000003" customHeight="1">
      <c r="A74" s="3"/>
      <c r="B74" s="4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20" ht="39.950000000000003" customHeight="1">
      <c r="A75" s="3"/>
      <c r="B75" s="4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20" ht="39.950000000000003" customHeight="1">
      <c r="A76" s="3"/>
      <c r="B76" s="4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20" ht="39.950000000000003" customHeight="1">
      <c r="A77" s="3"/>
      <c r="B77" s="4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20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0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241" spans="3:211" ht="19.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5"/>
      <c r="M241" s="15"/>
      <c r="N241" s="15"/>
      <c r="O241" s="15"/>
      <c r="P241" s="15"/>
      <c r="Q241" s="15"/>
      <c r="R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</row>
    <row r="242" spans="3:211" ht="19.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5"/>
      <c r="M242" s="15"/>
      <c r="N242" s="15"/>
      <c r="O242" s="15"/>
      <c r="P242" s="15"/>
      <c r="Q242" s="15"/>
      <c r="R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</row>
  </sheetData>
  <mergeCells count="31">
    <mergeCell ref="L16:L18"/>
    <mergeCell ref="H17:H18"/>
    <mergeCell ref="I17:I18"/>
    <mergeCell ref="F16:F18"/>
    <mergeCell ref="G16:G18"/>
    <mergeCell ref="H16:I16"/>
    <mergeCell ref="J16:J18"/>
    <mergeCell ref="K16:K18"/>
    <mergeCell ref="A16:A18"/>
    <mergeCell ref="B16:B18"/>
    <mergeCell ref="C16:C18"/>
    <mergeCell ref="D16:D18"/>
    <mergeCell ref="E16:E18"/>
    <mergeCell ref="A5:B6"/>
    <mergeCell ref="K5:L6"/>
    <mergeCell ref="A7:B8"/>
    <mergeCell ref="K7:L8"/>
    <mergeCell ref="S7:S15"/>
    <mergeCell ref="J11:K12"/>
    <mergeCell ref="A13:L15"/>
    <mergeCell ref="T7:T15"/>
    <mergeCell ref="A9:B10"/>
    <mergeCell ref="K9:L10"/>
    <mergeCell ref="A11:B12"/>
    <mergeCell ref="H11:H12"/>
    <mergeCell ref="A1:B1"/>
    <mergeCell ref="A2:B2"/>
    <mergeCell ref="S2:T2"/>
    <mergeCell ref="A3:B4"/>
    <mergeCell ref="K3:L4"/>
    <mergeCell ref="S3:T3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14" baseType="lpstr">
      <vt:lpstr>კრებსითი</vt:lpstr>
      <vt:lpstr>1-1</vt:lpstr>
      <vt:lpstr>2-1</vt:lpstr>
      <vt:lpstr>3-1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2019-01-11T10:06:08Z</dcterms:modified>
</cp:coreProperties>
</file>