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tabRatio="795"/>
  </bookViews>
  <sheets>
    <sheet name="ხარჯთაღრიცხვა #5" sheetId="77" r:id="rId1"/>
  </sheets>
  <definedNames>
    <definedName name="_xlnm._FilterDatabase" localSheetId="0" hidden="1">'ხარჯთაღრიცხვა #5'!$G$1:$G$89</definedName>
    <definedName name="_xlnm.Print_Area" localSheetId="0">'ხარჯთაღრიცხვა #5'!$A$1:$M$86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4" i="77" l="1"/>
  <c r="F81" i="77" l="1"/>
  <c r="E80" i="77"/>
  <c r="F80" i="77" s="1"/>
  <c r="E79" i="77"/>
  <c r="F79" i="77" s="1"/>
  <c r="E78" i="77"/>
  <c r="F78" i="77" s="1"/>
  <c r="F77" i="77"/>
  <c r="F76" i="77"/>
  <c r="E75" i="77"/>
  <c r="F75" i="77" s="1"/>
  <c r="E74" i="77"/>
  <c r="F74" i="77" s="1"/>
  <c r="F73" i="77"/>
  <c r="E72" i="77"/>
  <c r="F72" i="77" s="1"/>
  <c r="E70" i="77"/>
  <c r="F70" i="77" s="1"/>
  <c r="E69" i="77"/>
  <c r="F69" i="77" s="1"/>
  <c r="F68" i="77"/>
  <c r="F67" i="77"/>
  <c r="F66" i="77"/>
  <c r="F65" i="77"/>
  <c r="E64" i="77"/>
  <c r="F64" i="77" s="1"/>
  <c r="F62" i="77"/>
  <c r="F61" i="77"/>
  <c r="E59" i="77"/>
  <c r="F59" i="77" s="1"/>
  <c r="E58" i="77"/>
  <c r="F58" i="77" s="1"/>
  <c r="F57" i="77"/>
  <c r="F56" i="77"/>
  <c r="F55" i="77"/>
  <c r="F54" i="77"/>
  <c r="E53" i="77"/>
  <c r="F53" i="77" s="1"/>
  <c r="F51" i="77"/>
  <c r="F50" i="77"/>
  <c r="F48" i="77"/>
  <c r="F47" i="77"/>
  <c r="F46" i="77"/>
  <c r="F45" i="77"/>
  <c r="F43" i="77"/>
  <c r="F42" i="77"/>
  <c r="F41" i="77"/>
  <c r="F40" i="77"/>
  <c r="F39" i="77"/>
  <c r="F38" i="77"/>
  <c r="E35" i="77"/>
  <c r="F27" i="77"/>
  <c r="F20" i="77"/>
  <c r="F19" i="77"/>
  <c r="F17" i="77"/>
  <c r="F16" i="77"/>
  <c r="F15" i="77"/>
  <c r="F14" i="77"/>
  <c r="F13" i="77"/>
  <c r="F12" i="77"/>
  <c r="F10" i="77"/>
  <c r="F9" i="77"/>
  <c r="F8" i="77"/>
  <c r="F7" i="77"/>
  <c r="F36" i="77" l="1"/>
  <c r="F35" i="77"/>
  <c r="F24" i="77"/>
  <c r="F30" i="77"/>
  <c r="F23" i="77"/>
  <c r="F34" i="77"/>
  <c r="F26" i="77"/>
  <c r="F29" i="77"/>
  <c r="F22" i="77"/>
  <c r="F33" i="77"/>
  <c r="F21" i="77"/>
  <c r="F25" i="77"/>
  <c r="F28" i="77"/>
  <c r="F32" i="77"/>
  <c r="F31" i="77"/>
</calcChain>
</file>

<file path=xl/sharedStrings.xml><?xml version="1.0" encoding="utf-8"?>
<sst xmlns="http://schemas.openxmlformats.org/spreadsheetml/2006/main" count="193" uniqueCount="88">
  <si>
    <t>#</t>
  </si>
  <si>
    <t>sul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</si>
  <si>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</si>
  <si>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</si>
  <si>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</si>
  <si>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</si>
  <si>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</si>
  <si>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</si>
  <si>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</si>
  <si>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</si>
  <si>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</si>
  <si>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13</t>
  </si>
  <si>
    <t>k/sT</t>
  </si>
  <si>
    <t>t</t>
  </si>
  <si>
    <t>m3</t>
  </si>
  <si>
    <t>sxva manqanebi</t>
  </si>
  <si>
    <t>lari</t>
  </si>
  <si>
    <t>m/sT</t>
  </si>
  <si>
    <t>wyali</t>
  </si>
  <si>
    <t>zednadebi xarjebi</t>
  </si>
  <si>
    <t>%</t>
  </si>
  <si>
    <t>sul xarjTaRricxviT</t>
  </si>
  <si>
    <t>Sromis danaxarji</t>
  </si>
  <si>
    <t>kac/sT</t>
  </si>
  <si>
    <t>l</t>
  </si>
  <si>
    <t>manq/sT</t>
  </si>
  <si>
    <t>sarwyavi manqana</t>
  </si>
  <si>
    <t>qvis gamanawilebeli</t>
  </si>
  <si>
    <t>27-63-1</t>
  </si>
  <si>
    <t>bitumi</t>
  </si>
  <si>
    <t>1000 m2</t>
  </si>
  <si>
    <t>asfaltis damgebi</t>
  </si>
  <si>
    <t>sxva masalebi</t>
  </si>
  <si>
    <t>fari yalibis</t>
  </si>
  <si>
    <t>avtogudronatori 3500 l</t>
  </si>
  <si>
    <t>igive, 10 t</t>
  </si>
  <si>
    <t>sagzao satkepni 5 t</t>
  </si>
  <si>
    <t>sagzao satkepni 10 t</t>
  </si>
  <si>
    <t xml:space="preserve">asfaltobetonis wvrilmarcvlovani narevi </t>
  </si>
  <si>
    <t xml:space="preserve">satkepni sagzao, TviTmavali     5 t </t>
  </si>
  <si>
    <t xml:space="preserve">27-7-2     </t>
  </si>
  <si>
    <t>erT. fasi</t>
  </si>
  <si>
    <t>RorRi fr (0-40 mm)</t>
  </si>
  <si>
    <t>27-39-1,2                27-40-1,2</t>
  </si>
  <si>
    <t>100 m3</t>
  </si>
  <si>
    <t>m2</t>
  </si>
  <si>
    <t>sangrevi CaquCebi</t>
  </si>
  <si>
    <t>Txevadi bitumis mosxma</t>
  </si>
  <si>
    <t>safaris qveda fenis mowyoba msxvilmarcvlovani, forovani, RorRovani asfaltobetonis cxeli nareviT, marka II, sisqiT 7 sm</t>
  </si>
  <si>
    <t xml:space="preserve">27-39-1,2      27-40-1,2     </t>
  </si>
  <si>
    <t>safaris zeda fenis mowyoba wvrilmarcvlovani, mkvrivi, RorRovani asfaltobetonis cxeli nareviT, adgeziuri danamatiT, tipi Б, marka II, sisqiT 5 sm</t>
  </si>
  <si>
    <t>100 m</t>
  </si>
  <si>
    <t>benzoxerxi</t>
  </si>
  <si>
    <t>27-9-4</t>
  </si>
  <si>
    <t xml:space="preserve">daSlili nawilebis datvirTva TviTmclelebze, gatana nayarSi 7 km-ze  </t>
  </si>
  <si>
    <t>qviSa</t>
  </si>
  <si>
    <t>1-80-3</t>
  </si>
  <si>
    <t>mierTebebisa da adgilobrivi Sesasvlelebis mowyoba</t>
  </si>
  <si>
    <t>arsebuli a/b safaris moxsna meqanizmebiT</t>
  </si>
  <si>
    <t>gamafxvierebeli</t>
  </si>
  <si>
    <t>27-9-2</t>
  </si>
  <si>
    <t>arsebuli dazianebuli safuZvlis moxsna meqanizmebiT</t>
  </si>
  <si>
    <t>gruntis damuSaveba xeliT, adgilze mosworebiT</t>
  </si>
  <si>
    <t>qviSa-xreSovani nareviT Semasworebeli fenis mowyoba, saSualo                  sisqiT 15 sm</t>
  </si>
  <si>
    <t>27-11-1,4</t>
  </si>
  <si>
    <t>safuZveli - fraqciuli RorRis (fr. 0-40 mm), sisqiT 18 sm</t>
  </si>
  <si>
    <t>mierTebis konturze arsebuli a/b safaris CaWra xerxiT</t>
  </si>
  <si>
    <t>27-24-17,18</t>
  </si>
  <si>
    <t>bitumis mastika</t>
  </si>
  <si>
    <t>jvalo</t>
  </si>
  <si>
    <t>avtogreideri saSvalo simZlavris 79 kvt (108 cx. Z.)</t>
  </si>
  <si>
    <t>27-28-1</t>
  </si>
  <si>
    <t>traqtori, 59 kvt (80 cx. Z.)</t>
  </si>
  <si>
    <t>Sovebis Camsxmeli</t>
  </si>
  <si>
    <t>sarwyavi manqana 6000 l</t>
  </si>
  <si>
    <t>m4</t>
  </si>
  <si>
    <t>satogreideri saSvalo tipis 79 kvt (108 cx.Z.)</t>
  </si>
  <si>
    <t>satkepni sagzao, TviTmavali, pnevmoTvlian svlaze 18 t</t>
  </si>
  <si>
    <t>qviSa xreSis narevi</t>
  </si>
  <si>
    <t>buldozeri 79 kvt 108 cx. Z.</t>
  </si>
  <si>
    <t>sarwyavi manqana 600 l</t>
  </si>
  <si>
    <t>gegmiuri dagroveba</t>
  </si>
  <si>
    <r>
      <t>100 m</t>
    </r>
    <r>
      <rPr>
        <b/>
        <vertAlign val="superscript"/>
        <sz val="12"/>
        <rFont val="AcadNusx"/>
      </rPr>
      <t>3</t>
    </r>
  </si>
  <si>
    <r>
      <t>1000 m</t>
    </r>
    <r>
      <rPr>
        <b/>
        <vertAlign val="superscript"/>
        <sz val="12"/>
        <rFont val="AcadNusx"/>
      </rPr>
      <t>2</t>
    </r>
  </si>
  <si>
    <r>
      <t>m</t>
    </r>
    <r>
      <rPr>
        <vertAlign val="superscript"/>
        <sz val="12"/>
        <rFont val="AcadNusx"/>
      </rPr>
      <t>3</t>
    </r>
  </si>
  <si>
    <r>
      <t xml:space="preserve">safari - monoliTuri cemento-betoni </t>
    </r>
    <r>
      <rPr>
        <b/>
        <sz val="12"/>
        <rFont val="Arial"/>
        <family val="2"/>
      </rPr>
      <t>B25</t>
    </r>
    <r>
      <rPr>
        <b/>
        <sz val="12"/>
        <rFont val="AcadNusx"/>
      </rPr>
      <t xml:space="preserve">, </t>
    </r>
    <r>
      <rPr>
        <b/>
        <sz val="12"/>
        <rFont val="Arial"/>
        <family val="2"/>
      </rPr>
      <t>F</t>
    </r>
    <r>
      <rPr>
        <b/>
        <sz val="12"/>
        <rFont val="AcadNusx"/>
      </rPr>
      <t xml:space="preserve">200, </t>
    </r>
    <r>
      <rPr>
        <b/>
        <sz val="12"/>
        <rFont val="Arial"/>
        <family val="2"/>
      </rPr>
      <t>W</t>
    </r>
    <r>
      <rPr>
        <b/>
        <sz val="12"/>
        <rFont val="AcadNusx"/>
      </rPr>
      <t>6, sisqiT 16 sm</t>
    </r>
  </si>
  <si>
    <r>
      <t xml:space="preserve">sagzao betoni </t>
    </r>
    <r>
      <rPr>
        <sz val="12"/>
        <rFont val="Arial"/>
        <family val="2"/>
      </rPr>
      <t>B25</t>
    </r>
    <r>
      <rPr>
        <sz val="12"/>
        <rFont val="AcadNusx"/>
      </rPr>
      <t xml:space="preserve">, </t>
    </r>
    <r>
      <rPr>
        <sz val="12"/>
        <rFont val="Arial"/>
        <family val="2"/>
      </rPr>
      <t>F</t>
    </r>
    <r>
      <rPr>
        <sz val="12"/>
        <rFont val="AcadNusx"/>
      </rPr>
      <t xml:space="preserve">200, </t>
    </r>
    <r>
      <rPr>
        <sz val="12"/>
        <rFont val="Arial"/>
        <family val="2"/>
      </rPr>
      <t>W</t>
    </r>
    <r>
      <rPr>
        <sz val="12"/>
        <rFont val="AcadNusx"/>
      </rPr>
      <t xml:space="preserve">6 </t>
    </r>
  </si>
  <si>
    <t>xarjTaRricxva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</si>
</sst>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;[Red]0"/>
    <numFmt numFmtId="168" formatCode="0.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name val="AcadMtavr"/>
    </font>
    <font>
      <sz val="14"/>
      <name val="Arial"/>
      <family val="2"/>
      <charset val="204"/>
    </font>
    <font>
      <b/>
      <sz val="14"/>
      <name val="AcadNusx"/>
    </font>
    <font>
      <b/>
      <sz val="12"/>
      <name val="AcadNusx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cadNusx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AcadNusx"/>
    </font>
    <font>
      <vertAlign val="superscript"/>
      <sz val="12"/>
      <name val="AcadNusx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1" fontId="8" fillId="0" borderId="1" xfId="4" applyNumberFormat="1" applyFont="1" applyFill="1" applyBorder="1" applyAlignment="1">
      <alignment horizontal="center" vertical="center"/>
    </xf>
    <xf numFmtId="168" fontId="8" fillId="0" borderId="1" xfId="4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4" applyNumberFormat="1" applyFont="1" applyFill="1" applyBorder="1" applyAlignment="1">
      <alignment horizontal="center" vertical="center"/>
    </xf>
    <xf numFmtId="0" fontId="12" fillId="0" borderId="0" xfId="0" applyFont="1" applyFill="1"/>
    <xf numFmtId="49" fontId="11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4" fontId="8" fillId="0" borderId="1" xfId="4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vertical="center" wrapText="1"/>
    </xf>
    <xf numFmtId="164" fontId="11" fillId="0" borderId="1" xfId="4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2" fontId="1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8" fontId="11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164" fontId="11" fillId="0" borderId="1" xfId="0" applyNumberFormat="1" applyFont="1" applyFill="1" applyBorder="1" applyAlignment="1">
      <alignment horizontal="center" vertical="center" wrapText="1"/>
    </xf>
    <xf numFmtId="39" fontId="11" fillId="0" borderId="1" xfId="3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textRotation="90"/>
    </xf>
  </cellXfs>
  <cellStyles count="5">
    <cellStyle name="Comma" xfId="3" builtinId="3"/>
    <cellStyle name="Normal" xfId="0" builtinId="0"/>
    <cellStyle name="Обычный 2" xfId="1"/>
    <cellStyle name="Обычный 2 2" xfId="2"/>
    <cellStyle name="Обычный_Лист1 2" xfId="4"/>
  </cellStyles>
  <dxfs count="2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89"/>
  <sheetViews>
    <sheetView tabSelected="1" zoomScaleNormal="100" zoomScaleSheetLayoutView="100" workbookViewId="0">
      <selection sqref="A1:M1"/>
    </sheetView>
  </sheetViews>
  <sheetFormatPr defaultRowHeight="12.75" x14ac:dyDescent="0.2"/>
  <cols>
    <col min="1" max="1" width="4.7109375" style="1" customWidth="1"/>
    <col min="2" max="2" width="13.85546875" style="1" customWidth="1"/>
    <col min="3" max="3" width="38.28515625" style="2" customWidth="1"/>
    <col min="4" max="4" width="11" style="1" customWidth="1"/>
    <col min="5" max="5" width="13.5703125" style="1" customWidth="1"/>
    <col min="6" max="6" width="12.28515625" style="1" customWidth="1"/>
    <col min="7" max="7" width="10.42578125" style="1" customWidth="1"/>
    <col min="8" max="10" width="10.85546875" style="1" customWidth="1"/>
    <col min="11" max="11" width="10.7109375" style="1" customWidth="1"/>
    <col min="12" max="12" width="10.140625" style="1" customWidth="1"/>
    <col min="13" max="13" width="10.5703125" style="1" customWidth="1"/>
    <col min="14" max="16384" width="9.140625" style="1"/>
  </cols>
  <sheetData>
    <row r="1" spans="1:249" s="4" customFormat="1" ht="28.5" customHeight="1" x14ac:dyDescent="0.25">
      <c r="A1" s="60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249" s="4" customFormat="1" ht="28.5" customHeight="1" x14ac:dyDescent="0.25">
      <c r="A2" s="61" t="s">
        <v>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249" s="5" customFormat="1" ht="41.25" customHeight="1" x14ac:dyDescent="0.2">
      <c r="A3" s="62" t="s">
        <v>0</v>
      </c>
      <c r="B3" s="63" t="s">
        <v>2</v>
      </c>
      <c r="C3" s="58" t="s">
        <v>3</v>
      </c>
      <c r="D3" s="62" t="s">
        <v>4</v>
      </c>
      <c r="E3" s="58" t="s">
        <v>5</v>
      </c>
      <c r="F3" s="58"/>
      <c r="G3" s="58" t="s">
        <v>6</v>
      </c>
      <c r="H3" s="58"/>
      <c r="I3" s="58" t="s">
        <v>7</v>
      </c>
      <c r="J3" s="58"/>
      <c r="K3" s="58" t="s">
        <v>8</v>
      </c>
      <c r="L3" s="58"/>
      <c r="M3" s="59" t="s">
        <v>9</v>
      </c>
    </row>
    <row r="4" spans="1:249" s="5" customFormat="1" ht="40.5" customHeight="1" x14ac:dyDescent="0.2">
      <c r="A4" s="62"/>
      <c r="B4" s="63"/>
      <c r="C4" s="58"/>
      <c r="D4" s="62"/>
      <c r="E4" s="6" t="s">
        <v>10</v>
      </c>
      <c r="F4" s="6" t="s">
        <v>1</v>
      </c>
      <c r="G4" s="6" t="s">
        <v>41</v>
      </c>
      <c r="H4" s="7" t="s">
        <v>9</v>
      </c>
      <c r="I4" s="8" t="s">
        <v>41</v>
      </c>
      <c r="J4" s="6" t="s">
        <v>9</v>
      </c>
      <c r="K4" s="6" t="s">
        <v>41</v>
      </c>
      <c r="L4" s="9" t="s">
        <v>9</v>
      </c>
      <c r="M4" s="59"/>
    </row>
    <row r="5" spans="1:249" s="5" customFormat="1" ht="15" customHeight="1" x14ac:dyDescent="0.2">
      <c r="A5" s="10">
        <v>1</v>
      </c>
      <c r="B5" s="11">
        <v>2</v>
      </c>
      <c r="C5" s="10">
        <v>3</v>
      </c>
      <c r="D5" s="11">
        <v>4</v>
      </c>
      <c r="E5" s="10">
        <v>5</v>
      </c>
      <c r="F5" s="11">
        <v>6</v>
      </c>
      <c r="G5" s="12">
        <v>7</v>
      </c>
      <c r="H5" s="11">
        <v>8</v>
      </c>
      <c r="I5" s="10">
        <v>9</v>
      </c>
      <c r="J5" s="11">
        <v>10</v>
      </c>
      <c r="K5" s="10">
        <v>11</v>
      </c>
      <c r="L5" s="12">
        <v>12</v>
      </c>
      <c r="M5" s="11" t="s">
        <v>11</v>
      </c>
    </row>
    <row r="6" spans="1:249" s="18" customFormat="1" ht="40.5" customHeight="1" x14ac:dyDescent="0.25">
      <c r="A6" s="10">
        <v>1</v>
      </c>
      <c r="B6" s="13" t="s">
        <v>53</v>
      </c>
      <c r="C6" s="14" t="s">
        <v>58</v>
      </c>
      <c r="D6" s="15" t="s">
        <v>44</v>
      </c>
      <c r="E6" s="16"/>
      <c r="F6" s="17">
        <v>0.80300000000000005</v>
      </c>
      <c r="G6" s="54"/>
      <c r="H6" s="54"/>
      <c r="I6" s="54"/>
      <c r="J6" s="54"/>
      <c r="K6" s="54"/>
      <c r="L6" s="54"/>
      <c r="M6" s="54"/>
    </row>
    <row r="7" spans="1:249" s="24" customFormat="1" ht="31.5" customHeight="1" x14ac:dyDescent="0.25">
      <c r="A7" s="19"/>
      <c r="B7" s="20"/>
      <c r="C7" s="21" t="s">
        <v>22</v>
      </c>
      <c r="D7" s="22" t="s">
        <v>12</v>
      </c>
      <c r="E7" s="23">
        <v>160</v>
      </c>
      <c r="F7" s="22">
        <f>ROUND(F6*E7,2)</f>
        <v>128.47999999999999</v>
      </c>
      <c r="G7" s="54"/>
      <c r="H7" s="54"/>
      <c r="I7" s="54"/>
      <c r="J7" s="54"/>
      <c r="K7" s="54"/>
      <c r="L7" s="54"/>
      <c r="M7" s="54"/>
    </row>
    <row r="8" spans="1:249" s="24" customFormat="1" ht="39" customHeight="1" x14ac:dyDescent="0.25">
      <c r="A8" s="19"/>
      <c r="B8" s="25"/>
      <c r="C8" s="21" t="s">
        <v>70</v>
      </c>
      <c r="D8" s="23" t="s">
        <v>17</v>
      </c>
      <c r="E8" s="23">
        <v>1.91</v>
      </c>
      <c r="F8" s="22">
        <f>ROUND(F6*E8,2)</f>
        <v>1.53</v>
      </c>
      <c r="G8" s="54"/>
      <c r="H8" s="54"/>
      <c r="I8" s="54"/>
      <c r="J8" s="54"/>
      <c r="K8" s="54"/>
      <c r="L8" s="54"/>
      <c r="M8" s="54"/>
    </row>
    <row r="9" spans="1:249" s="24" customFormat="1" ht="24.75" customHeight="1" x14ac:dyDescent="0.25">
      <c r="A9" s="19"/>
      <c r="B9" s="25"/>
      <c r="C9" s="21" t="s">
        <v>46</v>
      </c>
      <c r="D9" s="22" t="s">
        <v>17</v>
      </c>
      <c r="E9" s="23">
        <v>77.5</v>
      </c>
      <c r="F9" s="22">
        <f>ROUND(F6*E9,2)</f>
        <v>62.23</v>
      </c>
      <c r="G9" s="54"/>
      <c r="H9" s="54"/>
      <c r="I9" s="54"/>
      <c r="J9" s="54"/>
      <c r="K9" s="54"/>
      <c r="L9" s="54"/>
      <c r="M9" s="54"/>
    </row>
    <row r="10" spans="1:249" s="28" customFormat="1" ht="56.25" customHeight="1" x14ac:dyDescent="0.25">
      <c r="A10" s="10">
        <v>2</v>
      </c>
      <c r="B10" s="13"/>
      <c r="C10" s="26" t="s">
        <v>54</v>
      </c>
      <c r="D10" s="15" t="s">
        <v>13</v>
      </c>
      <c r="E10" s="15">
        <v>1.9</v>
      </c>
      <c r="F10" s="27">
        <f>F6*E10*100</f>
        <v>152.57</v>
      </c>
      <c r="G10" s="54"/>
      <c r="H10" s="54"/>
      <c r="I10" s="54"/>
      <c r="J10" s="54"/>
      <c r="K10" s="54"/>
      <c r="L10" s="54"/>
      <c r="M10" s="5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8" customFormat="1" ht="57" customHeight="1" x14ac:dyDescent="0.25">
      <c r="A11" s="10">
        <v>3</v>
      </c>
      <c r="B11" s="13" t="s">
        <v>60</v>
      </c>
      <c r="C11" s="14" t="s">
        <v>61</v>
      </c>
      <c r="D11" s="15" t="s">
        <v>44</v>
      </c>
      <c r="E11" s="16"/>
      <c r="F11" s="17">
        <v>3.0449999999999999</v>
      </c>
      <c r="G11" s="54"/>
      <c r="H11" s="54"/>
      <c r="I11" s="54"/>
      <c r="J11" s="54"/>
      <c r="K11" s="54"/>
      <c r="L11" s="54"/>
      <c r="M11" s="54"/>
    </row>
    <row r="12" spans="1:249" s="5" customFormat="1" ht="25.5" customHeight="1" x14ac:dyDescent="0.2">
      <c r="A12" s="19"/>
      <c r="B12" s="20"/>
      <c r="C12" s="21" t="s">
        <v>22</v>
      </c>
      <c r="D12" s="22" t="s">
        <v>12</v>
      </c>
      <c r="E12" s="23">
        <v>14.3</v>
      </c>
      <c r="F12" s="22">
        <f>ROUND(F11*E12,2)</f>
        <v>43.54</v>
      </c>
      <c r="G12" s="54"/>
      <c r="H12" s="54"/>
      <c r="I12" s="54"/>
      <c r="J12" s="54"/>
      <c r="K12" s="54"/>
      <c r="L12" s="54"/>
      <c r="M12" s="54"/>
    </row>
    <row r="13" spans="1:249" s="5" customFormat="1" ht="37.5" customHeight="1" x14ac:dyDescent="0.2">
      <c r="A13" s="19"/>
      <c r="B13" s="25"/>
      <c r="C13" s="21" t="s">
        <v>70</v>
      </c>
      <c r="D13" s="23" t="s">
        <v>17</v>
      </c>
      <c r="E13" s="23">
        <v>2.39</v>
      </c>
      <c r="F13" s="22">
        <f>ROUND(F11*E13,2)</f>
        <v>7.28</v>
      </c>
      <c r="G13" s="54"/>
      <c r="H13" s="54"/>
      <c r="I13" s="54"/>
      <c r="J13" s="54"/>
      <c r="K13" s="54"/>
      <c r="L13" s="54"/>
      <c r="M13" s="54"/>
    </row>
    <row r="14" spans="1:249" s="5" customFormat="1" ht="24.75" customHeight="1" x14ac:dyDescent="0.2">
      <c r="A14" s="19"/>
      <c r="B14" s="25"/>
      <c r="C14" s="21" t="s">
        <v>59</v>
      </c>
      <c r="D14" s="23" t="s">
        <v>17</v>
      </c>
      <c r="E14" s="23">
        <v>1.38</v>
      </c>
      <c r="F14" s="22">
        <f>ROUND(F11*E14,2)</f>
        <v>4.2</v>
      </c>
      <c r="G14" s="54"/>
      <c r="H14" s="54"/>
      <c r="I14" s="54"/>
      <c r="J14" s="54"/>
      <c r="K14" s="54"/>
      <c r="L14" s="54"/>
      <c r="M14" s="54"/>
    </row>
    <row r="15" spans="1:249" s="5" customFormat="1" ht="24.75" customHeight="1" x14ac:dyDescent="0.2">
      <c r="A15" s="19"/>
      <c r="B15" s="25"/>
      <c r="C15" s="21" t="s">
        <v>72</v>
      </c>
      <c r="D15" s="22" t="s">
        <v>17</v>
      </c>
      <c r="E15" s="23">
        <v>1.38</v>
      </c>
      <c r="F15" s="22">
        <f>ROUND(F11*E15,2)</f>
        <v>4.2</v>
      </c>
      <c r="G15" s="54"/>
      <c r="H15" s="54"/>
      <c r="I15" s="54"/>
      <c r="J15" s="54"/>
      <c r="K15" s="54"/>
      <c r="L15" s="54"/>
      <c r="M15" s="54"/>
    </row>
    <row r="16" spans="1:249" s="5" customFormat="1" ht="27.75" customHeight="1" x14ac:dyDescent="0.2">
      <c r="A16" s="19"/>
      <c r="B16" s="11"/>
      <c r="C16" s="21" t="s">
        <v>15</v>
      </c>
      <c r="D16" s="22" t="s">
        <v>17</v>
      </c>
      <c r="E16" s="23">
        <v>1.08</v>
      </c>
      <c r="F16" s="22">
        <f>ROUND(F11*E16,2)</f>
        <v>3.29</v>
      </c>
      <c r="G16" s="54"/>
      <c r="H16" s="54"/>
      <c r="I16" s="54"/>
      <c r="J16" s="54"/>
      <c r="K16" s="54"/>
      <c r="L16" s="54"/>
      <c r="M16" s="54"/>
    </row>
    <row r="17" spans="1:253" s="28" customFormat="1" ht="58.5" customHeight="1" x14ac:dyDescent="0.25">
      <c r="A17" s="10">
        <v>4</v>
      </c>
      <c r="B17" s="13"/>
      <c r="C17" s="26" t="s">
        <v>54</v>
      </c>
      <c r="D17" s="15" t="s">
        <v>13</v>
      </c>
      <c r="E17" s="15">
        <v>1.6</v>
      </c>
      <c r="F17" s="27">
        <f>F11*E17*100</f>
        <v>487.2</v>
      </c>
      <c r="G17" s="54"/>
      <c r="H17" s="54"/>
      <c r="I17" s="54"/>
      <c r="J17" s="54"/>
      <c r="K17" s="54"/>
      <c r="L17" s="54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</row>
    <row r="18" spans="1:253" s="18" customFormat="1" ht="33" x14ac:dyDescent="0.25">
      <c r="A18" s="10">
        <v>5</v>
      </c>
      <c r="B18" s="13" t="s">
        <v>56</v>
      </c>
      <c r="C18" s="14" t="s">
        <v>62</v>
      </c>
      <c r="D18" s="15" t="s">
        <v>14</v>
      </c>
      <c r="E18" s="16"/>
      <c r="F18" s="17">
        <v>15</v>
      </c>
      <c r="G18" s="54"/>
      <c r="H18" s="54"/>
      <c r="I18" s="54"/>
      <c r="J18" s="54"/>
      <c r="K18" s="54"/>
      <c r="L18" s="54"/>
      <c r="M18" s="54"/>
    </row>
    <row r="19" spans="1:253" s="5" customFormat="1" ht="16.5" x14ac:dyDescent="0.2">
      <c r="A19" s="19"/>
      <c r="B19" s="20"/>
      <c r="C19" s="21" t="s">
        <v>22</v>
      </c>
      <c r="D19" s="22" t="s">
        <v>12</v>
      </c>
      <c r="E19" s="23">
        <v>2.06</v>
      </c>
      <c r="F19" s="22">
        <f>ROUND(F18*E19,2)</f>
        <v>30.9</v>
      </c>
      <c r="G19" s="54"/>
      <c r="H19" s="54"/>
      <c r="I19" s="54"/>
      <c r="J19" s="54"/>
      <c r="K19" s="54"/>
      <c r="L19" s="54"/>
      <c r="M19" s="54"/>
    </row>
    <row r="20" spans="1:253" s="18" customFormat="1" ht="72" customHeight="1" x14ac:dyDescent="0.25">
      <c r="A20" s="10">
        <v>6</v>
      </c>
      <c r="B20" s="13" t="s">
        <v>40</v>
      </c>
      <c r="C20" s="14" t="s">
        <v>63</v>
      </c>
      <c r="D20" s="15" t="s">
        <v>82</v>
      </c>
      <c r="E20" s="16"/>
      <c r="F20" s="29">
        <f>379.9/1.22*0.01</f>
        <v>3.1139999999999999</v>
      </c>
      <c r="G20" s="54"/>
      <c r="H20" s="54"/>
      <c r="I20" s="54"/>
      <c r="J20" s="54"/>
      <c r="K20" s="54"/>
      <c r="L20" s="54"/>
      <c r="M20" s="54"/>
    </row>
    <row r="21" spans="1:253" s="5" customFormat="1" ht="26.25" customHeight="1" x14ac:dyDescent="0.2">
      <c r="A21" s="19"/>
      <c r="B21" s="20"/>
      <c r="C21" s="21" t="s">
        <v>22</v>
      </c>
      <c r="D21" s="22" t="s">
        <v>12</v>
      </c>
      <c r="E21" s="23">
        <v>15</v>
      </c>
      <c r="F21" s="22">
        <f>ROUND(F20*E21,2)</f>
        <v>46.71</v>
      </c>
      <c r="G21" s="54"/>
      <c r="H21" s="54"/>
      <c r="I21" s="54"/>
      <c r="J21" s="54"/>
      <c r="K21" s="54"/>
      <c r="L21" s="54"/>
      <c r="M21" s="54"/>
    </row>
    <row r="22" spans="1:253" s="33" customFormat="1" ht="38.25" customHeight="1" x14ac:dyDescent="0.3">
      <c r="A22" s="19"/>
      <c r="B22" s="20"/>
      <c r="C22" s="30" t="s">
        <v>76</v>
      </c>
      <c r="D22" s="22" t="s">
        <v>17</v>
      </c>
      <c r="E22" s="31">
        <v>2.16</v>
      </c>
      <c r="F22" s="22">
        <f>ROUND(F20*E22,2)</f>
        <v>6.73</v>
      </c>
      <c r="G22" s="54"/>
      <c r="H22" s="54"/>
      <c r="I22" s="54"/>
      <c r="J22" s="54"/>
      <c r="K22" s="54"/>
      <c r="L22" s="54"/>
      <c r="M22" s="54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</row>
    <row r="23" spans="1:253" s="33" customFormat="1" ht="35.25" customHeight="1" x14ac:dyDescent="0.3">
      <c r="A23" s="19"/>
      <c r="B23" s="20"/>
      <c r="C23" s="30" t="s">
        <v>77</v>
      </c>
      <c r="D23" s="22" t="s">
        <v>17</v>
      </c>
      <c r="E23" s="31">
        <v>2.73</v>
      </c>
      <c r="F23" s="22">
        <f>E23*F20</f>
        <v>8.5</v>
      </c>
      <c r="G23" s="54"/>
      <c r="H23" s="54"/>
      <c r="I23" s="54"/>
      <c r="J23" s="54"/>
      <c r="K23" s="54"/>
      <c r="L23" s="54"/>
      <c r="M23" s="54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</row>
    <row r="24" spans="1:253" s="33" customFormat="1" ht="24.75" customHeight="1" x14ac:dyDescent="0.3">
      <c r="A24" s="19"/>
      <c r="B24" s="20"/>
      <c r="C24" s="30" t="s">
        <v>74</v>
      </c>
      <c r="D24" s="22" t="s">
        <v>17</v>
      </c>
      <c r="E24" s="31">
        <v>0.97</v>
      </c>
      <c r="F24" s="22">
        <f>ROUND(F20*E24,2)</f>
        <v>3.02</v>
      </c>
      <c r="G24" s="54"/>
      <c r="H24" s="54"/>
      <c r="I24" s="54"/>
      <c r="J24" s="54"/>
      <c r="K24" s="54"/>
      <c r="L24" s="54"/>
      <c r="M24" s="54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</row>
    <row r="25" spans="1:253" s="33" customFormat="1" ht="24.75" customHeight="1" x14ac:dyDescent="0.3">
      <c r="A25" s="19"/>
      <c r="B25" s="20"/>
      <c r="C25" s="30" t="s">
        <v>78</v>
      </c>
      <c r="D25" s="23" t="s">
        <v>14</v>
      </c>
      <c r="E25" s="23">
        <v>122</v>
      </c>
      <c r="F25" s="22">
        <f>F20*E25</f>
        <v>379.91</v>
      </c>
      <c r="G25" s="54"/>
      <c r="H25" s="54"/>
      <c r="I25" s="54"/>
      <c r="J25" s="54"/>
      <c r="K25" s="54"/>
      <c r="L25" s="54"/>
      <c r="M25" s="54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</row>
    <row r="26" spans="1:253" s="33" customFormat="1" ht="24.75" customHeight="1" x14ac:dyDescent="0.3">
      <c r="A26" s="19"/>
      <c r="B26" s="20"/>
      <c r="C26" s="30" t="s">
        <v>18</v>
      </c>
      <c r="D26" s="23" t="s">
        <v>14</v>
      </c>
      <c r="E26" s="31">
        <v>7</v>
      </c>
      <c r="F26" s="22">
        <f>ROUND(F20*E26,2)</f>
        <v>21.8</v>
      </c>
      <c r="G26" s="54"/>
      <c r="H26" s="54"/>
      <c r="I26" s="54"/>
      <c r="J26" s="54"/>
      <c r="K26" s="54"/>
      <c r="L26" s="54"/>
      <c r="M26" s="54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</row>
    <row r="27" spans="1:253" s="18" customFormat="1" ht="51" customHeight="1" x14ac:dyDescent="0.25">
      <c r="A27" s="10">
        <v>7</v>
      </c>
      <c r="B27" s="13" t="s">
        <v>64</v>
      </c>
      <c r="C27" s="14" t="s">
        <v>65</v>
      </c>
      <c r="D27" s="15" t="s">
        <v>83</v>
      </c>
      <c r="E27" s="16"/>
      <c r="F27" s="17">
        <f>470.7/0.18/1.26*0.001</f>
        <v>2.0754000000000001</v>
      </c>
      <c r="G27" s="54"/>
      <c r="H27" s="54"/>
      <c r="I27" s="54"/>
      <c r="J27" s="54"/>
      <c r="K27" s="54"/>
      <c r="L27" s="54"/>
      <c r="M27" s="54"/>
    </row>
    <row r="28" spans="1:253" s="5" customFormat="1" ht="27.75" customHeight="1" x14ac:dyDescent="0.2">
      <c r="A28" s="19"/>
      <c r="B28" s="20"/>
      <c r="C28" s="21" t="s">
        <v>22</v>
      </c>
      <c r="D28" s="22" t="s">
        <v>12</v>
      </c>
      <c r="E28" s="23">
        <v>33</v>
      </c>
      <c r="F28" s="22">
        <f>ROUND(F27*E28,2)</f>
        <v>68.489999999999995</v>
      </c>
      <c r="G28" s="54"/>
      <c r="H28" s="54"/>
      <c r="I28" s="54"/>
      <c r="J28" s="54"/>
      <c r="K28" s="54"/>
      <c r="L28" s="54"/>
      <c r="M28" s="54"/>
    </row>
    <row r="29" spans="1:253" s="5" customFormat="1" ht="35.25" customHeight="1" x14ac:dyDescent="0.2">
      <c r="A29" s="19"/>
      <c r="B29" s="20"/>
      <c r="C29" s="21" t="s">
        <v>70</v>
      </c>
      <c r="D29" s="23" t="s">
        <v>17</v>
      </c>
      <c r="E29" s="23">
        <v>0.42</v>
      </c>
      <c r="F29" s="22">
        <f>ROUND(F27*E29,2)</f>
        <v>0.87</v>
      </c>
      <c r="G29" s="54"/>
      <c r="H29" s="54"/>
      <c r="I29" s="54"/>
      <c r="J29" s="54"/>
      <c r="K29" s="54"/>
      <c r="L29" s="54"/>
      <c r="M29" s="54"/>
    </row>
    <row r="30" spans="1:253" s="5" customFormat="1" ht="29.25" customHeight="1" x14ac:dyDescent="0.2">
      <c r="A30" s="19"/>
      <c r="B30" s="20"/>
      <c r="C30" s="21" t="s">
        <v>79</v>
      </c>
      <c r="D30" s="23" t="s">
        <v>17</v>
      </c>
      <c r="E30" s="23">
        <v>2.58</v>
      </c>
      <c r="F30" s="22">
        <f>ROUND(F27*E30,2)</f>
        <v>5.35</v>
      </c>
      <c r="G30" s="54"/>
      <c r="H30" s="54"/>
      <c r="I30" s="54"/>
      <c r="J30" s="54"/>
      <c r="K30" s="54"/>
      <c r="L30" s="54"/>
      <c r="M30" s="54"/>
    </row>
    <row r="31" spans="1:253" s="5" customFormat="1" ht="40.5" customHeight="1" x14ac:dyDescent="0.2">
      <c r="A31" s="19"/>
      <c r="B31" s="25"/>
      <c r="C31" s="21" t="s">
        <v>39</v>
      </c>
      <c r="D31" s="22" t="s">
        <v>17</v>
      </c>
      <c r="E31" s="23">
        <v>11.2</v>
      </c>
      <c r="F31" s="22">
        <f>ROUND(F27*E31,2)</f>
        <v>23.24</v>
      </c>
      <c r="G31" s="54"/>
      <c r="H31" s="54"/>
      <c r="I31" s="54"/>
      <c r="J31" s="54"/>
      <c r="K31" s="54"/>
      <c r="L31" s="54"/>
      <c r="M31" s="54"/>
    </row>
    <row r="32" spans="1:253" s="5" customFormat="1" ht="26.25" customHeight="1" x14ac:dyDescent="0.2">
      <c r="A32" s="19"/>
      <c r="B32" s="25"/>
      <c r="C32" s="21" t="s">
        <v>35</v>
      </c>
      <c r="D32" s="22" t="s">
        <v>17</v>
      </c>
      <c r="E32" s="23">
        <v>24.8</v>
      </c>
      <c r="F32" s="22">
        <f>ROUND(F27*E32,2)</f>
        <v>51.47</v>
      </c>
      <c r="G32" s="54"/>
      <c r="H32" s="54"/>
      <c r="I32" s="54"/>
      <c r="J32" s="54"/>
      <c r="K32" s="54"/>
      <c r="L32" s="54"/>
      <c r="M32" s="54"/>
    </row>
    <row r="33" spans="1:253" s="5" customFormat="1" ht="26.25" customHeight="1" x14ac:dyDescent="0.2">
      <c r="A33" s="19"/>
      <c r="B33" s="25"/>
      <c r="C33" s="21" t="s">
        <v>80</v>
      </c>
      <c r="D33" s="22" t="s">
        <v>17</v>
      </c>
      <c r="E33" s="23">
        <v>4.1399999999999997</v>
      </c>
      <c r="F33" s="22">
        <f>ROUND(F27*E33,2)</f>
        <v>8.59</v>
      </c>
      <c r="G33" s="54"/>
      <c r="H33" s="54"/>
      <c r="I33" s="54"/>
      <c r="J33" s="54"/>
      <c r="K33" s="54"/>
      <c r="L33" s="54"/>
      <c r="M33" s="54"/>
    </row>
    <row r="34" spans="1:253" s="5" customFormat="1" ht="26.25" customHeight="1" x14ac:dyDescent="0.2">
      <c r="A34" s="19"/>
      <c r="B34" s="25"/>
      <c r="C34" s="55" t="s">
        <v>27</v>
      </c>
      <c r="D34" s="22" t="s">
        <v>17</v>
      </c>
      <c r="E34" s="23">
        <v>0.53</v>
      </c>
      <c r="F34" s="22">
        <f>ROUND(F27*E34,2)</f>
        <v>1.1000000000000001</v>
      </c>
      <c r="G34" s="54"/>
      <c r="H34" s="54"/>
      <c r="I34" s="54"/>
      <c r="J34" s="54"/>
      <c r="K34" s="54"/>
      <c r="L34" s="54"/>
      <c r="M34" s="54"/>
    </row>
    <row r="35" spans="1:253" s="5" customFormat="1" ht="26.25" customHeight="1" x14ac:dyDescent="0.2">
      <c r="A35" s="19"/>
      <c r="B35" s="25"/>
      <c r="C35" s="21" t="s">
        <v>42</v>
      </c>
      <c r="D35" s="23" t="s">
        <v>84</v>
      </c>
      <c r="E35" s="23">
        <f>189+15+12.6*3</f>
        <v>241.8</v>
      </c>
      <c r="F35" s="22">
        <f>ROUND(F27*E35,2)</f>
        <v>501.83</v>
      </c>
      <c r="G35" s="54"/>
      <c r="H35" s="54"/>
      <c r="I35" s="54"/>
      <c r="J35" s="54"/>
      <c r="K35" s="54"/>
      <c r="L35" s="54"/>
      <c r="M35" s="54"/>
    </row>
    <row r="36" spans="1:253" s="5" customFormat="1" ht="26.25" customHeight="1" x14ac:dyDescent="0.2">
      <c r="A36" s="19"/>
      <c r="B36" s="25"/>
      <c r="C36" s="21" t="s">
        <v>18</v>
      </c>
      <c r="D36" s="23" t="s">
        <v>84</v>
      </c>
      <c r="E36" s="23">
        <v>30</v>
      </c>
      <c r="F36" s="22">
        <f>ROUND(F27*E36,2)</f>
        <v>62.26</v>
      </c>
      <c r="G36" s="54"/>
      <c r="H36" s="54"/>
      <c r="I36" s="54"/>
      <c r="J36" s="54"/>
      <c r="K36" s="54"/>
      <c r="L36" s="54"/>
      <c r="M36" s="54"/>
    </row>
    <row r="37" spans="1:253" s="18" customFormat="1" ht="42.75" customHeight="1" x14ac:dyDescent="0.25">
      <c r="A37" s="10">
        <v>8</v>
      </c>
      <c r="B37" s="13" t="s">
        <v>71</v>
      </c>
      <c r="C37" s="14" t="s">
        <v>66</v>
      </c>
      <c r="D37" s="15" t="s">
        <v>51</v>
      </c>
      <c r="E37" s="16"/>
      <c r="F37" s="17">
        <v>2.0880000000000001</v>
      </c>
      <c r="G37" s="54"/>
      <c r="H37" s="54"/>
      <c r="I37" s="54"/>
      <c r="J37" s="54"/>
      <c r="K37" s="54"/>
      <c r="L37" s="54"/>
      <c r="M37" s="54"/>
    </row>
    <row r="38" spans="1:253" s="5" customFormat="1" ht="21.75" customHeight="1" x14ac:dyDescent="0.2">
      <c r="A38" s="19"/>
      <c r="B38" s="20"/>
      <c r="C38" s="21" t="s">
        <v>22</v>
      </c>
      <c r="D38" s="22" t="s">
        <v>12</v>
      </c>
      <c r="E38" s="23">
        <v>7.7</v>
      </c>
      <c r="F38" s="22">
        <f>ROUND(F37*E38,2)</f>
        <v>16.079999999999998</v>
      </c>
      <c r="G38" s="54"/>
      <c r="H38" s="54"/>
      <c r="I38" s="54"/>
      <c r="J38" s="54"/>
      <c r="K38" s="54"/>
      <c r="L38" s="54"/>
      <c r="M38" s="54"/>
    </row>
    <row r="39" spans="1:253" s="5" customFormat="1" ht="21.75" customHeight="1" x14ac:dyDescent="0.2">
      <c r="A39" s="19"/>
      <c r="B39" s="25"/>
      <c r="C39" s="21" t="s">
        <v>52</v>
      </c>
      <c r="D39" s="23" t="s">
        <v>17</v>
      </c>
      <c r="E39" s="23">
        <v>19.399999999999999</v>
      </c>
      <c r="F39" s="22">
        <f>ROUND(F37*E39,2)</f>
        <v>40.51</v>
      </c>
      <c r="G39" s="54"/>
      <c r="H39" s="54"/>
      <c r="I39" s="54"/>
      <c r="J39" s="54"/>
      <c r="K39" s="54"/>
      <c r="L39" s="54"/>
      <c r="M39" s="54"/>
    </row>
    <row r="40" spans="1:253" s="5" customFormat="1" ht="22.5" customHeight="1" x14ac:dyDescent="0.2">
      <c r="A40" s="19"/>
      <c r="B40" s="25"/>
      <c r="C40" s="21" t="s">
        <v>72</v>
      </c>
      <c r="D40" s="22" t="s">
        <v>17</v>
      </c>
      <c r="E40" s="23">
        <v>2.42</v>
      </c>
      <c r="F40" s="22">
        <f>ROUND(F37*E40,2)</f>
        <v>5.05</v>
      </c>
      <c r="G40" s="54"/>
      <c r="H40" s="54"/>
      <c r="I40" s="54"/>
      <c r="J40" s="54"/>
      <c r="K40" s="54"/>
      <c r="L40" s="54"/>
      <c r="M40" s="54"/>
    </row>
    <row r="41" spans="1:253" s="5" customFormat="1" ht="22.5" customHeight="1" x14ac:dyDescent="0.2">
      <c r="A41" s="19"/>
      <c r="B41" s="25"/>
      <c r="C41" s="21" t="s">
        <v>73</v>
      </c>
      <c r="D41" s="22" t="s">
        <v>17</v>
      </c>
      <c r="E41" s="23">
        <v>1.67</v>
      </c>
      <c r="F41" s="22">
        <f>E41*F37</f>
        <v>3.49</v>
      </c>
      <c r="G41" s="54"/>
      <c r="H41" s="54"/>
      <c r="I41" s="54"/>
      <c r="J41" s="54"/>
      <c r="K41" s="54"/>
      <c r="L41" s="54"/>
      <c r="M41" s="54"/>
    </row>
    <row r="42" spans="1:253" s="33" customFormat="1" ht="22.5" customHeight="1" x14ac:dyDescent="0.3">
      <c r="A42" s="19"/>
      <c r="B42" s="20"/>
      <c r="C42" s="30" t="s">
        <v>74</v>
      </c>
      <c r="D42" s="22" t="s">
        <v>17</v>
      </c>
      <c r="E42" s="31">
        <v>0.88</v>
      </c>
      <c r="F42" s="22">
        <f>ROUND(F37*E42,2)</f>
        <v>1.84</v>
      </c>
      <c r="G42" s="54"/>
      <c r="H42" s="54"/>
      <c r="I42" s="54"/>
      <c r="J42" s="54"/>
      <c r="K42" s="54"/>
      <c r="L42" s="54"/>
      <c r="M42" s="54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</row>
    <row r="43" spans="1:253" s="5" customFormat="1" ht="22.5" customHeight="1" x14ac:dyDescent="0.2">
      <c r="A43" s="19"/>
      <c r="B43" s="11"/>
      <c r="C43" s="21" t="s">
        <v>15</v>
      </c>
      <c r="D43" s="22" t="s">
        <v>17</v>
      </c>
      <c r="E43" s="23">
        <v>6.37</v>
      </c>
      <c r="F43" s="22">
        <f>ROUND(F37*E43,2)</f>
        <v>13.3</v>
      </c>
      <c r="G43" s="54"/>
      <c r="H43" s="54"/>
      <c r="I43" s="54"/>
      <c r="J43" s="54"/>
      <c r="K43" s="54"/>
      <c r="L43" s="54"/>
      <c r="M43" s="54"/>
    </row>
    <row r="44" spans="1:253" s="5" customFormat="1" ht="22.5" customHeight="1" x14ac:dyDescent="0.3">
      <c r="A44" s="19"/>
      <c r="B44" s="25"/>
      <c r="C44" s="21" t="s">
        <v>29</v>
      </c>
      <c r="D44" s="34" t="s">
        <v>13</v>
      </c>
      <c r="E44" s="23">
        <v>0.06</v>
      </c>
      <c r="F44" s="22">
        <f>ROUND(F37*E44,2)</f>
        <v>0.13</v>
      </c>
      <c r="G44" s="54"/>
      <c r="H44" s="54"/>
      <c r="I44" s="54"/>
      <c r="J44" s="54"/>
      <c r="K44" s="54"/>
      <c r="L44" s="54"/>
      <c r="M44" s="54"/>
    </row>
    <row r="45" spans="1:253" s="5" customFormat="1" ht="22.5" customHeight="1" x14ac:dyDescent="0.3">
      <c r="A45" s="19"/>
      <c r="B45" s="25"/>
      <c r="C45" s="21" t="s">
        <v>18</v>
      </c>
      <c r="D45" s="34" t="s">
        <v>14</v>
      </c>
      <c r="E45" s="23">
        <v>6.2</v>
      </c>
      <c r="F45" s="22">
        <f>ROUND(F37*E45,2)</f>
        <v>12.95</v>
      </c>
      <c r="G45" s="54"/>
      <c r="H45" s="54"/>
      <c r="I45" s="54"/>
      <c r="J45" s="54"/>
      <c r="K45" s="54"/>
      <c r="L45" s="54"/>
      <c r="M45" s="54"/>
    </row>
    <row r="46" spans="1:253" s="5" customFormat="1" ht="22.5" customHeight="1" x14ac:dyDescent="0.3">
      <c r="A46" s="19"/>
      <c r="B46" s="25"/>
      <c r="C46" s="21" t="s">
        <v>55</v>
      </c>
      <c r="D46" s="34" t="s">
        <v>75</v>
      </c>
      <c r="E46" s="23">
        <v>1</v>
      </c>
      <c r="F46" s="22">
        <f>E46*F37</f>
        <v>2.09</v>
      </c>
      <c r="G46" s="54"/>
      <c r="H46" s="54"/>
      <c r="I46" s="54"/>
      <c r="J46" s="54"/>
      <c r="K46" s="54"/>
      <c r="L46" s="54"/>
      <c r="M46" s="54"/>
    </row>
    <row r="47" spans="1:253" s="5" customFormat="1" ht="22.5" customHeight="1" x14ac:dyDescent="0.3">
      <c r="A47" s="19"/>
      <c r="B47" s="25"/>
      <c r="C47" s="21" t="s">
        <v>68</v>
      </c>
      <c r="D47" s="34" t="s">
        <v>13</v>
      </c>
      <c r="E47" s="23">
        <v>7.0000000000000007E-2</v>
      </c>
      <c r="F47" s="22">
        <f>ROUND(F37*E47,2)</f>
        <v>0.15</v>
      </c>
      <c r="G47" s="54"/>
      <c r="H47" s="54"/>
      <c r="I47" s="54"/>
      <c r="J47" s="54"/>
      <c r="K47" s="54"/>
      <c r="L47" s="54"/>
      <c r="M47" s="54"/>
    </row>
    <row r="48" spans="1:253" s="5" customFormat="1" ht="22.5" customHeight="1" x14ac:dyDescent="0.3">
      <c r="A48" s="19"/>
      <c r="B48" s="25"/>
      <c r="C48" s="21" t="s">
        <v>32</v>
      </c>
      <c r="D48" s="34" t="s">
        <v>16</v>
      </c>
      <c r="E48" s="23">
        <v>1.78</v>
      </c>
      <c r="F48" s="22">
        <f>ROUND(F37*E48,2)</f>
        <v>3.72</v>
      </c>
      <c r="G48" s="54"/>
      <c r="H48" s="54"/>
      <c r="I48" s="54"/>
      <c r="J48" s="54"/>
      <c r="K48" s="54"/>
      <c r="L48" s="54"/>
      <c r="M48" s="54"/>
    </row>
    <row r="49" spans="1:249" s="18" customFormat="1" ht="26.25" customHeight="1" x14ac:dyDescent="0.25">
      <c r="A49" s="10">
        <v>9</v>
      </c>
      <c r="B49" s="11" t="s">
        <v>28</v>
      </c>
      <c r="C49" s="14" t="s">
        <v>47</v>
      </c>
      <c r="D49" s="15" t="s">
        <v>13</v>
      </c>
      <c r="E49" s="16"/>
      <c r="F49" s="29">
        <v>1.05</v>
      </c>
      <c r="G49" s="54"/>
      <c r="H49" s="54"/>
      <c r="I49" s="54"/>
      <c r="J49" s="54"/>
      <c r="K49" s="54"/>
      <c r="L49" s="54"/>
      <c r="M49" s="54"/>
    </row>
    <row r="50" spans="1:249" s="5" customFormat="1" ht="26.25" customHeight="1" x14ac:dyDescent="0.2">
      <c r="A50" s="19"/>
      <c r="B50" s="25"/>
      <c r="C50" s="21" t="s">
        <v>34</v>
      </c>
      <c r="D50" s="22" t="s">
        <v>17</v>
      </c>
      <c r="E50" s="23">
        <v>0.3</v>
      </c>
      <c r="F50" s="22">
        <f>ROUND(F49*E50,2)</f>
        <v>0.32</v>
      </c>
      <c r="G50" s="54"/>
      <c r="H50" s="54"/>
      <c r="I50" s="54"/>
      <c r="J50" s="54"/>
      <c r="K50" s="54"/>
      <c r="L50" s="54"/>
      <c r="M50" s="54"/>
    </row>
    <row r="51" spans="1:249" s="5" customFormat="1" ht="26.25" customHeight="1" x14ac:dyDescent="0.3">
      <c r="A51" s="19"/>
      <c r="B51" s="25"/>
      <c r="C51" s="21" t="s">
        <v>29</v>
      </c>
      <c r="D51" s="34" t="s">
        <v>13</v>
      </c>
      <c r="E51" s="23">
        <v>1.03</v>
      </c>
      <c r="F51" s="22">
        <f>ROUND(F49*E51,2)</f>
        <v>1.08</v>
      </c>
      <c r="G51" s="54"/>
      <c r="H51" s="54"/>
      <c r="I51" s="54"/>
      <c r="J51" s="54"/>
      <c r="K51" s="54"/>
      <c r="L51" s="54"/>
      <c r="M51" s="54"/>
    </row>
    <row r="52" spans="1:249" s="37" customFormat="1" ht="87.75" customHeight="1" x14ac:dyDescent="0.25">
      <c r="A52" s="10">
        <v>10</v>
      </c>
      <c r="B52" s="13" t="s">
        <v>43</v>
      </c>
      <c r="C52" s="35" t="s">
        <v>48</v>
      </c>
      <c r="D52" s="36" t="s">
        <v>30</v>
      </c>
      <c r="E52" s="36"/>
      <c r="F52" s="29">
        <v>1.6819999999999999</v>
      </c>
      <c r="G52" s="54"/>
      <c r="H52" s="54"/>
      <c r="I52" s="54"/>
      <c r="J52" s="54"/>
      <c r="K52" s="54"/>
      <c r="L52" s="54"/>
      <c r="M52" s="54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</row>
    <row r="53" spans="1:249" s="41" customFormat="1" ht="23.25" customHeight="1" x14ac:dyDescent="0.2">
      <c r="A53" s="19"/>
      <c r="B53" s="38"/>
      <c r="C53" s="39" t="s">
        <v>22</v>
      </c>
      <c r="D53" s="19" t="s">
        <v>23</v>
      </c>
      <c r="E53" s="40">
        <f>37.5+0.07*6</f>
        <v>37.92</v>
      </c>
      <c r="F53" s="22">
        <f>ROUND(F52*E53,2)</f>
        <v>63.78</v>
      </c>
      <c r="G53" s="54"/>
      <c r="H53" s="54"/>
      <c r="I53" s="54"/>
      <c r="J53" s="54"/>
      <c r="K53" s="54"/>
      <c r="L53" s="54"/>
      <c r="M53" s="5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1:249" s="41" customFormat="1" ht="23.25" customHeight="1" x14ac:dyDescent="0.2">
      <c r="A54" s="19"/>
      <c r="B54" s="25"/>
      <c r="C54" s="39" t="s">
        <v>31</v>
      </c>
      <c r="D54" s="19" t="s">
        <v>25</v>
      </c>
      <c r="E54" s="42">
        <v>3.02</v>
      </c>
      <c r="F54" s="22">
        <f>ROUND(E54*F52,2)</f>
        <v>5.08</v>
      </c>
      <c r="G54" s="54"/>
      <c r="H54" s="54"/>
      <c r="I54" s="54"/>
      <c r="J54" s="54"/>
      <c r="K54" s="54"/>
      <c r="L54" s="54"/>
      <c r="M54" s="5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</row>
    <row r="55" spans="1:249" s="33" customFormat="1" ht="23.25" customHeight="1" x14ac:dyDescent="0.2">
      <c r="A55" s="19"/>
      <c r="B55" s="25"/>
      <c r="C55" s="43" t="s">
        <v>36</v>
      </c>
      <c r="D55" s="44" t="s">
        <v>25</v>
      </c>
      <c r="E55" s="45">
        <v>3.7</v>
      </c>
      <c r="F55" s="22">
        <f>ROUND(E55*F52,2)</f>
        <v>6.22</v>
      </c>
      <c r="G55" s="54"/>
      <c r="H55" s="54"/>
      <c r="I55" s="54"/>
      <c r="J55" s="54"/>
      <c r="K55" s="54"/>
      <c r="L55" s="54"/>
      <c r="M55" s="5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</row>
    <row r="56" spans="1:249" s="33" customFormat="1" ht="23.25" customHeight="1" x14ac:dyDescent="0.2">
      <c r="A56" s="19"/>
      <c r="B56" s="25"/>
      <c r="C56" s="43" t="s">
        <v>37</v>
      </c>
      <c r="D56" s="44" t="s">
        <v>25</v>
      </c>
      <c r="E56" s="40">
        <v>11.1</v>
      </c>
      <c r="F56" s="22">
        <f>ROUND(E56*F52,2)</f>
        <v>18.670000000000002</v>
      </c>
      <c r="G56" s="54"/>
      <c r="H56" s="54"/>
      <c r="I56" s="54"/>
      <c r="J56" s="54"/>
      <c r="K56" s="54"/>
      <c r="L56" s="54"/>
      <c r="M56" s="5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</row>
    <row r="57" spans="1:249" s="33" customFormat="1" ht="23.25" customHeight="1" x14ac:dyDescent="0.2">
      <c r="A57" s="19"/>
      <c r="B57" s="46"/>
      <c r="C57" s="39" t="s">
        <v>15</v>
      </c>
      <c r="D57" s="19" t="s">
        <v>24</v>
      </c>
      <c r="E57" s="42">
        <v>2.2999999999999998</v>
      </c>
      <c r="F57" s="22">
        <f>ROUND(E57*F52,2)</f>
        <v>3.87</v>
      </c>
      <c r="G57" s="54"/>
      <c r="H57" s="54"/>
      <c r="I57" s="54"/>
      <c r="J57" s="54"/>
      <c r="K57" s="54"/>
      <c r="L57" s="54"/>
      <c r="M57" s="5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</row>
    <row r="58" spans="1:249" s="33" customFormat="1" ht="37.5" customHeight="1" x14ac:dyDescent="0.2">
      <c r="A58" s="19"/>
      <c r="B58" s="19"/>
      <c r="C58" s="39" t="s">
        <v>38</v>
      </c>
      <c r="D58" s="19" t="s">
        <v>13</v>
      </c>
      <c r="E58" s="45">
        <f>93.1+11.6*6</f>
        <v>162.69999999999999</v>
      </c>
      <c r="F58" s="22">
        <f>ROUND(E58*F52,2)</f>
        <v>273.66000000000003</v>
      </c>
      <c r="G58" s="54"/>
      <c r="H58" s="54"/>
      <c r="I58" s="54"/>
      <c r="J58" s="54"/>
      <c r="K58" s="54"/>
      <c r="L58" s="54"/>
      <c r="M58" s="5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1:249" s="33" customFormat="1" ht="24" customHeight="1" x14ac:dyDescent="0.2">
      <c r="A59" s="19"/>
      <c r="B59" s="46"/>
      <c r="C59" s="39" t="s">
        <v>32</v>
      </c>
      <c r="D59" s="19" t="s">
        <v>16</v>
      </c>
      <c r="E59" s="45">
        <f>14.5+0.02*6</f>
        <v>14.62</v>
      </c>
      <c r="F59" s="22">
        <f>ROUND(E59*F52,2)</f>
        <v>24.59</v>
      </c>
      <c r="G59" s="54"/>
      <c r="H59" s="54"/>
      <c r="I59" s="54"/>
      <c r="J59" s="54"/>
      <c r="K59" s="54"/>
      <c r="L59" s="54"/>
      <c r="M59" s="5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</row>
    <row r="60" spans="1:249" s="18" customFormat="1" ht="25.5" customHeight="1" x14ac:dyDescent="0.25">
      <c r="A60" s="10">
        <v>11</v>
      </c>
      <c r="B60" s="11" t="s">
        <v>28</v>
      </c>
      <c r="C60" s="14" t="s">
        <v>47</v>
      </c>
      <c r="D60" s="15" t="s">
        <v>13</v>
      </c>
      <c r="E60" s="16"/>
      <c r="F60" s="29">
        <v>0.55000000000000004</v>
      </c>
      <c r="G60" s="54"/>
      <c r="H60" s="54"/>
      <c r="I60" s="54"/>
      <c r="J60" s="54"/>
      <c r="K60" s="54"/>
      <c r="L60" s="54"/>
      <c r="M60" s="54"/>
    </row>
    <row r="61" spans="1:249" s="5" customFormat="1" ht="24.75" customHeight="1" x14ac:dyDescent="0.2">
      <c r="A61" s="19"/>
      <c r="B61" s="25"/>
      <c r="C61" s="21" t="s">
        <v>34</v>
      </c>
      <c r="D61" s="22" t="s">
        <v>17</v>
      </c>
      <c r="E61" s="23">
        <v>0.3</v>
      </c>
      <c r="F61" s="22">
        <f>ROUND(F60*E61,2)</f>
        <v>0.17</v>
      </c>
      <c r="G61" s="54"/>
      <c r="H61" s="54"/>
      <c r="I61" s="54"/>
      <c r="J61" s="54"/>
      <c r="K61" s="54"/>
      <c r="L61" s="54"/>
      <c r="M61" s="54"/>
    </row>
    <row r="62" spans="1:249" s="5" customFormat="1" ht="24.75" customHeight="1" x14ac:dyDescent="0.3">
      <c r="A62" s="19"/>
      <c r="B62" s="25"/>
      <c r="C62" s="21" t="s">
        <v>29</v>
      </c>
      <c r="D62" s="34" t="s">
        <v>13</v>
      </c>
      <c r="E62" s="23">
        <v>1.03</v>
      </c>
      <c r="F62" s="22">
        <f>ROUND(F60*E62,2)</f>
        <v>0.56999999999999995</v>
      </c>
      <c r="G62" s="54"/>
      <c r="H62" s="54"/>
      <c r="I62" s="54"/>
      <c r="J62" s="54"/>
      <c r="K62" s="54"/>
      <c r="L62" s="54"/>
      <c r="M62" s="54"/>
    </row>
    <row r="63" spans="1:249" s="37" customFormat="1" ht="104.25" customHeight="1" x14ac:dyDescent="0.25">
      <c r="A63" s="10">
        <v>12</v>
      </c>
      <c r="B63" s="13" t="s">
        <v>49</v>
      </c>
      <c r="C63" s="35" t="s">
        <v>50</v>
      </c>
      <c r="D63" s="36" t="s">
        <v>30</v>
      </c>
      <c r="E63" s="36"/>
      <c r="F63" s="29">
        <v>1.6819999999999999</v>
      </c>
      <c r="G63" s="54"/>
      <c r="H63" s="54"/>
      <c r="I63" s="54"/>
      <c r="J63" s="54"/>
      <c r="K63" s="54"/>
      <c r="L63" s="54"/>
      <c r="M63" s="54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</row>
    <row r="64" spans="1:249" s="41" customFormat="1" ht="21.75" customHeight="1" x14ac:dyDescent="0.2">
      <c r="A64" s="19"/>
      <c r="B64" s="38"/>
      <c r="C64" s="39" t="s">
        <v>22</v>
      </c>
      <c r="D64" s="19" t="s">
        <v>23</v>
      </c>
      <c r="E64" s="40">
        <f>37.5+0.07*2</f>
        <v>37.64</v>
      </c>
      <c r="F64" s="22">
        <f>ROUND(F63*E64,2)</f>
        <v>63.31</v>
      </c>
      <c r="G64" s="54"/>
      <c r="H64" s="54"/>
      <c r="I64" s="54"/>
      <c r="J64" s="54"/>
      <c r="K64" s="54"/>
      <c r="L64" s="54"/>
      <c r="M64" s="5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</row>
    <row r="65" spans="1:249" s="41" customFormat="1" ht="21.75" customHeight="1" x14ac:dyDescent="0.2">
      <c r="A65" s="19"/>
      <c r="B65" s="25"/>
      <c r="C65" s="39" t="s">
        <v>31</v>
      </c>
      <c r="D65" s="19" t="s">
        <v>25</v>
      </c>
      <c r="E65" s="42">
        <v>3.02</v>
      </c>
      <c r="F65" s="22">
        <f>ROUND(E65*F63,2)</f>
        <v>5.08</v>
      </c>
      <c r="G65" s="54"/>
      <c r="H65" s="54"/>
      <c r="I65" s="54"/>
      <c r="J65" s="54"/>
      <c r="K65" s="54"/>
      <c r="L65" s="54"/>
      <c r="M65" s="5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</row>
    <row r="66" spans="1:249" s="33" customFormat="1" ht="21.75" customHeight="1" x14ac:dyDescent="0.2">
      <c r="A66" s="19"/>
      <c r="B66" s="25"/>
      <c r="C66" s="43" t="s">
        <v>36</v>
      </c>
      <c r="D66" s="44" t="s">
        <v>25</v>
      </c>
      <c r="E66" s="45">
        <v>3.7</v>
      </c>
      <c r="F66" s="22">
        <f>ROUND(E66*F63,2)</f>
        <v>6.22</v>
      </c>
      <c r="G66" s="54"/>
      <c r="H66" s="54"/>
      <c r="I66" s="54"/>
      <c r="J66" s="54"/>
      <c r="K66" s="54"/>
      <c r="L66" s="54"/>
      <c r="M66" s="5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</row>
    <row r="67" spans="1:249" s="33" customFormat="1" ht="21.75" customHeight="1" x14ac:dyDescent="0.2">
      <c r="A67" s="19"/>
      <c r="B67" s="25"/>
      <c r="C67" s="43" t="s">
        <v>37</v>
      </c>
      <c r="D67" s="44" t="s">
        <v>25</v>
      </c>
      <c r="E67" s="40">
        <v>11.1</v>
      </c>
      <c r="F67" s="22">
        <f>ROUND(E67*F63,2)</f>
        <v>18.670000000000002</v>
      </c>
      <c r="G67" s="54"/>
      <c r="H67" s="54"/>
      <c r="I67" s="54"/>
      <c r="J67" s="54"/>
      <c r="K67" s="54"/>
      <c r="L67" s="54"/>
      <c r="M67" s="5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</row>
    <row r="68" spans="1:249" s="33" customFormat="1" ht="21.75" customHeight="1" x14ac:dyDescent="0.2">
      <c r="A68" s="19"/>
      <c r="B68" s="46"/>
      <c r="C68" s="39" t="s">
        <v>15</v>
      </c>
      <c r="D68" s="19" t="s">
        <v>24</v>
      </c>
      <c r="E68" s="42">
        <v>2.2999999999999998</v>
      </c>
      <c r="F68" s="22">
        <f>ROUND(E68*F63,2)</f>
        <v>3.87</v>
      </c>
      <c r="G68" s="54"/>
      <c r="H68" s="54"/>
      <c r="I68" s="54"/>
      <c r="J68" s="54"/>
      <c r="K68" s="54"/>
      <c r="L68" s="54"/>
      <c r="M68" s="5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</row>
    <row r="69" spans="1:249" s="33" customFormat="1" ht="41.25" customHeight="1" x14ac:dyDescent="0.2">
      <c r="A69" s="19"/>
      <c r="B69" s="19"/>
      <c r="C69" s="39" t="s">
        <v>38</v>
      </c>
      <c r="D69" s="19" t="s">
        <v>13</v>
      </c>
      <c r="E69" s="45">
        <f>97.4+12.1*2</f>
        <v>121.6</v>
      </c>
      <c r="F69" s="22">
        <f>ROUND(E69*F63,2)</f>
        <v>204.53</v>
      </c>
      <c r="G69" s="54"/>
      <c r="H69" s="54"/>
      <c r="I69" s="54"/>
      <c r="J69" s="54"/>
      <c r="K69" s="54"/>
      <c r="L69" s="54"/>
      <c r="M69" s="5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</row>
    <row r="70" spans="1:249" s="33" customFormat="1" ht="25.5" customHeight="1" x14ac:dyDescent="0.2">
      <c r="A70" s="19"/>
      <c r="B70" s="46"/>
      <c r="C70" s="39" t="s">
        <v>32</v>
      </c>
      <c r="D70" s="19" t="s">
        <v>16</v>
      </c>
      <c r="E70" s="45">
        <f>14.5+0.02*2</f>
        <v>14.54</v>
      </c>
      <c r="F70" s="22">
        <f>ROUND(F63*E70,2)</f>
        <v>24.46</v>
      </c>
      <c r="G70" s="54"/>
      <c r="H70" s="54"/>
      <c r="I70" s="54"/>
      <c r="J70" s="54"/>
      <c r="K70" s="54"/>
      <c r="L70" s="54"/>
      <c r="M70" s="5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</row>
    <row r="71" spans="1:249" s="28" customFormat="1" ht="59.25" customHeight="1" x14ac:dyDescent="0.25">
      <c r="A71" s="6">
        <v>13</v>
      </c>
      <c r="B71" s="13" t="s">
        <v>67</v>
      </c>
      <c r="C71" s="14" t="s">
        <v>85</v>
      </c>
      <c r="D71" s="15" t="s">
        <v>30</v>
      </c>
      <c r="E71" s="9"/>
      <c r="F71" s="47">
        <v>0.39400000000000002</v>
      </c>
      <c r="G71" s="54"/>
      <c r="H71" s="54"/>
      <c r="I71" s="54"/>
      <c r="J71" s="54"/>
      <c r="K71" s="54"/>
      <c r="L71" s="54"/>
      <c r="M71" s="54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</row>
    <row r="72" spans="1:249" s="24" customFormat="1" ht="22.5" customHeight="1" x14ac:dyDescent="0.25">
      <c r="A72" s="48"/>
      <c r="B72" s="48"/>
      <c r="C72" s="49" t="s">
        <v>22</v>
      </c>
      <c r="D72" s="50" t="s">
        <v>12</v>
      </c>
      <c r="E72" s="50">
        <f>405-4.64*4</f>
        <v>386.44</v>
      </c>
      <c r="F72" s="22">
        <f>ROUND(F71*E72,2)</f>
        <v>152.26</v>
      </c>
      <c r="G72" s="54"/>
      <c r="H72" s="54"/>
      <c r="I72" s="54"/>
      <c r="J72" s="54"/>
      <c r="K72" s="54"/>
      <c r="L72" s="54"/>
      <c r="M72" s="5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</row>
    <row r="73" spans="1:249" s="24" customFormat="1" ht="22.5" customHeight="1" x14ac:dyDescent="0.25">
      <c r="A73" s="48"/>
      <c r="B73" s="48"/>
      <c r="C73" s="49" t="s">
        <v>26</v>
      </c>
      <c r="D73" s="50" t="s">
        <v>17</v>
      </c>
      <c r="E73" s="50">
        <v>22.6</v>
      </c>
      <c r="F73" s="22">
        <f>ROUND(F71*E73,2)</f>
        <v>8.9</v>
      </c>
      <c r="G73" s="54"/>
      <c r="H73" s="54"/>
      <c r="I73" s="54"/>
      <c r="J73" s="54"/>
      <c r="K73" s="54"/>
      <c r="L73" s="54"/>
      <c r="M73" s="5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</row>
    <row r="74" spans="1:249" s="24" customFormat="1" ht="22.5" customHeight="1" x14ac:dyDescent="0.3">
      <c r="A74" s="51"/>
      <c r="B74" s="48"/>
      <c r="C74" s="21" t="s">
        <v>86</v>
      </c>
      <c r="D74" s="23" t="s">
        <v>84</v>
      </c>
      <c r="E74" s="22">
        <f>204-10.2*4</f>
        <v>163.19999999999999</v>
      </c>
      <c r="F74" s="22">
        <f>ROUND(F71*E74,2)</f>
        <v>64.3</v>
      </c>
      <c r="G74" s="54"/>
      <c r="H74" s="54"/>
      <c r="I74" s="54"/>
      <c r="J74" s="54"/>
      <c r="K74" s="54"/>
      <c r="L74" s="54"/>
      <c r="M74" s="5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1:249" s="24" customFormat="1" ht="22.5" customHeight="1" x14ac:dyDescent="0.25">
      <c r="A75" s="19"/>
      <c r="B75" s="25"/>
      <c r="C75" s="21" t="s">
        <v>68</v>
      </c>
      <c r="D75" s="23" t="s">
        <v>13</v>
      </c>
      <c r="E75" s="22">
        <f>0.23-0.01*4</f>
        <v>0.19</v>
      </c>
      <c r="F75" s="22">
        <f>ROUND(F71*E75,2)</f>
        <v>7.0000000000000007E-2</v>
      </c>
      <c r="G75" s="54"/>
      <c r="H75" s="54"/>
      <c r="I75" s="54"/>
      <c r="J75" s="54"/>
      <c r="K75" s="54"/>
      <c r="L75" s="54"/>
      <c r="M75" s="5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</row>
    <row r="76" spans="1:249" s="24" customFormat="1" ht="22.5" customHeight="1" x14ac:dyDescent="0.3">
      <c r="A76" s="52"/>
      <c r="B76" s="19"/>
      <c r="C76" s="49" t="s">
        <v>69</v>
      </c>
      <c r="D76" s="23" t="s">
        <v>45</v>
      </c>
      <c r="E76" s="34">
        <v>110</v>
      </c>
      <c r="F76" s="22">
        <f>ROUND(F71*E76,2)</f>
        <v>43.34</v>
      </c>
      <c r="G76" s="54"/>
      <c r="H76" s="54"/>
      <c r="I76" s="54"/>
      <c r="J76" s="54"/>
      <c r="K76" s="54"/>
      <c r="L76" s="54"/>
      <c r="M76" s="5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</row>
    <row r="77" spans="1:249" s="24" customFormat="1" ht="22.5" customHeight="1" x14ac:dyDescent="0.25">
      <c r="A77" s="48"/>
      <c r="B77" s="48"/>
      <c r="C77" s="21" t="s">
        <v>55</v>
      </c>
      <c r="D77" s="50" t="s">
        <v>14</v>
      </c>
      <c r="E77" s="53">
        <v>40</v>
      </c>
      <c r="F77" s="40">
        <f>ROUND(F71*E77,3)</f>
        <v>15.76</v>
      </c>
      <c r="G77" s="54"/>
      <c r="H77" s="54"/>
      <c r="I77" s="54"/>
      <c r="J77" s="54"/>
      <c r="K77" s="54"/>
      <c r="L77" s="54"/>
      <c r="M77" s="5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</row>
    <row r="78" spans="1:249" s="24" customFormat="1" ht="22.5" customHeight="1" x14ac:dyDescent="0.25">
      <c r="A78" s="48"/>
      <c r="B78" s="48"/>
      <c r="C78" s="21" t="s">
        <v>33</v>
      </c>
      <c r="D78" s="50" t="s">
        <v>45</v>
      </c>
      <c r="E78" s="50">
        <f>11.7-0.59*4</f>
        <v>9.34</v>
      </c>
      <c r="F78" s="22">
        <f>ROUND(F71*E78,2)</f>
        <v>3.68</v>
      </c>
      <c r="G78" s="54"/>
      <c r="H78" s="54"/>
      <c r="I78" s="54"/>
      <c r="J78" s="54"/>
      <c r="K78" s="54"/>
      <c r="L78" s="54"/>
      <c r="M78" s="5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</row>
    <row r="79" spans="1:249" s="24" customFormat="1" ht="22.5" customHeight="1" x14ac:dyDescent="0.25">
      <c r="A79" s="48"/>
      <c r="B79" s="48"/>
      <c r="C79" s="21" t="s">
        <v>15</v>
      </c>
      <c r="D79" s="50" t="s">
        <v>16</v>
      </c>
      <c r="E79" s="50">
        <f>13.5-0.1*4</f>
        <v>13.1</v>
      </c>
      <c r="F79" s="22">
        <f>ROUND(F71*E79,2)</f>
        <v>5.16</v>
      </c>
      <c r="G79" s="54"/>
      <c r="H79" s="54"/>
      <c r="I79" s="54"/>
      <c r="J79" s="54"/>
      <c r="K79" s="54"/>
      <c r="L79" s="54"/>
      <c r="M79" s="5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</row>
    <row r="80" spans="1:249" s="24" customFormat="1" ht="22.5" customHeight="1" x14ac:dyDescent="0.25">
      <c r="A80" s="48"/>
      <c r="B80" s="48"/>
      <c r="C80" s="21" t="s">
        <v>32</v>
      </c>
      <c r="D80" s="50" t="s">
        <v>16</v>
      </c>
      <c r="E80" s="50">
        <f>6.4-0.19*4</f>
        <v>5.64</v>
      </c>
      <c r="F80" s="22">
        <f>ROUND(F71*E80,2)</f>
        <v>2.2200000000000002</v>
      </c>
      <c r="G80" s="54"/>
      <c r="H80" s="54"/>
      <c r="I80" s="54"/>
      <c r="J80" s="54"/>
      <c r="K80" s="54"/>
      <c r="L80" s="54"/>
      <c r="M80" s="5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</row>
    <row r="81" spans="1:249" s="24" customFormat="1" ht="22.5" customHeight="1" x14ac:dyDescent="0.25">
      <c r="A81" s="19"/>
      <c r="B81" s="20"/>
      <c r="C81" s="21" t="s">
        <v>18</v>
      </c>
      <c r="D81" s="22" t="s">
        <v>14</v>
      </c>
      <c r="E81" s="23">
        <v>178</v>
      </c>
      <c r="F81" s="31">
        <f>ROUND(F71*E81,2)</f>
        <v>70.13</v>
      </c>
      <c r="G81" s="54"/>
      <c r="H81" s="54"/>
      <c r="I81" s="54"/>
      <c r="J81" s="54"/>
      <c r="K81" s="54"/>
      <c r="L81" s="54"/>
      <c r="M81" s="5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</row>
    <row r="82" spans="1:249" s="18" customFormat="1" ht="23.25" customHeight="1" x14ac:dyDescent="0.25">
      <c r="A82" s="56" t="s">
        <v>1</v>
      </c>
      <c r="B82" s="56"/>
      <c r="C82" s="56"/>
      <c r="D82" s="15" t="s">
        <v>16</v>
      </c>
      <c r="E82" s="15"/>
      <c r="F82" s="15"/>
      <c r="G82" s="54"/>
      <c r="H82" s="54"/>
      <c r="I82" s="54"/>
      <c r="J82" s="54"/>
      <c r="K82" s="54"/>
      <c r="L82" s="54"/>
      <c r="M82" s="54"/>
    </row>
    <row r="83" spans="1:249" s="5" customFormat="1" ht="23.25" customHeight="1" x14ac:dyDescent="0.2">
      <c r="A83" s="57" t="s">
        <v>19</v>
      </c>
      <c r="B83" s="57"/>
      <c r="C83" s="57"/>
      <c r="D83" s="15" t="s">
        <v>20</v>
      </c>
      <c r="E83" s="12"/>
      <c r="F83" s="22"/>
      <c r="G83" s="54"/>
      <c r="H83" s="54"/>
      <c r="I83" s="54"/>
      <c r="J83" s="54"/>
      <c r="K83" s="54"/>
      <c r="L83" s="54"/>
      <c r="M83" s="54"/>
    </row>
    <row r="84" spans="1:249" s="18" customFormat="1" ht="23.25" customHeight="1" x14ac:dyDescent="0.25">
      <c r="A84" s="56" t="s">
        <v>1</v>
      </c>
      <c r="B84" s="56"/>
      <c r="C84" s="56"/>
      <c r="D84" s="15" t="s">
        <v>16</v>
      </c>
      <c r="E84" s="12"/>
      <c r="F84" s="15"/>
      <c r="G84" s="54"/>
      <c r="H84" s="54"/>
      <c r="I84" s="54"/>
      <c r="J84" s="54"/>
      <c r="K84" s="54"/>
      <c r="L84" s="54"/>
      <c r="M84" s="54"/>
    </row>
    <row r="85" spans="1:249" s="5" customFormat="1" ht="23.25" customHeight="1" x14ac:dyDescent="0.2">
      <c r="A85" s="57" t="s">
        <v>81</v>
      </c>
      <c r="B85" s="57"/>
      <c r="C85" s="57"/>
      <c r="D85" s="15" t="s">
        <v>20</v>
      </c>
      <c r="E85" s="12"/>
      <c r="F85" s="22"/>
      <c r="G85" s="54"/>
      <c r="H85" s="54"/>
      <c r="I85" s="54"/>
      <c r="J85" s="54"/>
      <c r="K85" s="54"/>
      <c r="L85" s="54"/>
      <c r="M85" s="54"/>
    </row>
    <row r="86" spans="1:249" s="18" customFormat="1" ht="23.25" customHeight="1" x14ac:dyDescent="0.25">
      <c r="A86" s="56" t="s">
        <v>21</v>
      </c>
      <c r="B86" s="56"/>
      <c r="C86" s="56"/>
      <c r="D86" s="15" t="s">
        <v>16</v>
      </c>
      <c r="E86" s="15"/>
      <c r="F86" s="15"/>
      <c r="G86" s="54"/>
      <c r="H86" s="54"/>
      <c r="I86" s="54"/>
      <c r="J86" s="54"/>
      <c r="K86" s="54"/>
      <c r="L86" s="54"/>
      <c r="M86" s="54"/>
    </row>
    <row r="89" spans="1:249" x14ac:dyDescent="0.2">
      <c r="H89" s="3"/>
      <c r="I89" s="3"/>
      <c r="J89" s="3"/>
      <c r="K89" s="3"/>
      <c r="L89" s="3"/>
      <c r="M89" s="3"/>
      <c r="N89" s="3"/>
      <c r="O89" s="3"/>
      <c r="P89" s="3"/>
      <c r="Q89" s="3"/>
    </row>
  </sheetData>
  <autoFilter ref="G1:G89"/>
  <mergeCells count="16">
    <mergeCell ref="K3:L3"/>
    <mergeCell ref="M3:M4"/>
    <mergeCell ref="A82:C82"/>
    <mergeCell ref="A83:C83"/>
    <mergeCell ref="A1:M1"/>
    <mergeCell ref="A2:M2"/>
    <mergeCell ref="A3:A4"/>
    <mergeCell ref="B3:B4"/>
    <mergeCell ref="C3:C4"/>
    <mergeCell ref="D3:D4"/>
    <mergeCell ref="E3:F3"/>
    <mergeCell ref="A84:C84"/>
    <mergeCell ref="A85:C85"/>
    <mergeCell ref="A86:C86"/>
    <mergeCell ref="G3:H3"/>
    <mergeCell ref="I3:J3"/>
  </mergeCells>
  <conditionalFormatting sqref="A5:M6 IP5:IR6 IP10:IR21 A10:F12 A14:F21 A13:B13 D13:F13 A27:F28 IP27:IR39 A37:F39 A29:A36 D29:F36 A49:F50 A52:F52 A51 C51:F51 A60:F61 A53:A59 F53:F59 A63:F63 A62 C62:F62 F69:F70 A69:A70 IP69:IR86 A71:F86 A88:IN88 A87:IR87 A90:IN159 IP49:IR63 G7:M86">
    <cfRule type="cellIs" dxfId="25" priority="42" stopIfTrue="1" operator="equal">
      <formula>8223.307275</formula>
    </cfRule>
  </conditionalFormatting>
  <conditionalFormatting sqref="HK107:IO117 HK90:IL106 HK118:IL131">
    <cfRule type="cellIs" dxfId="24" priority="41" stopIfTrue="1" operator="equal">
      <formula>8223.307275</formula>
    </cfRule>
  </conditionalFormatting>
  <conditionalFormatting sqref="D88:E88 D90:E92">
    <cfRule type="cellIs" dxfId="23" priority="40" stopIfTrue="1" operator="equal">
      <formula>8223.307275</formula>
    </cfRule>
  </conditionalFormatting>
  <conditionalFormatting sqref="D88 D90:D92">
    <cfRule type="cellIs" dxfId="22" priority="39" stopIfTrue="1" operator="equal">
      <formula>8223.307275</formula>
    </cfRule>
  </conditionalFormatting>
  <conditionalFormatting sqref="A82:A86 D82:F86">
    <cfRule type="cellIs" dxfId="21" priority="38" stopIfTrue="1" operator="equal">
      <formula>8223.307275</formula>
    </cfRule>
  </conditionalFormatting>
  <conditionalFormatting sqref="A7:F9">
    <cfRule type="cellIs" dxfId="20" priority="37" stopIfTrue="1" operator="equal">
      <formula>8223.307275</formula>
    </cfRule>
  </conditionalFormatting>
  <conditionalFormatting sqref="C13">
    <cfRule type="cellIs" dxfId="19" priority="36" stopIfTrue="1" operator="equal">
      <formula>8223.307275</formula>
    </cfRule>
  </conditionalFormatting>
  <conditionalFormatting sqref="A25:F26">
    <cfRule type="cellIs" dxfId="18" priority="35" stopIfTrue="1" operator="equal">
      <formula>8223.307275</formula>
    </cfRule>
  </conditionalFormatting>
  <conditionalFormatting sqref="A22:F24">
    <cfRule type="cellIs" dxfId="17" priority="34" stopIfTrue="1" operator="equal">
      <formula>8223.307275</formula>
    </cfRule>
  </conditionalFormatting>
  <conditionalFormatting sqref="IP40:IR41 A40:F41">
    <cfRule type="cellIs" dxfId="16" priority="33" stopIfTrue="1" operator="equal">
      <formula>8223.307275</formula>
    </cfRule>
  </conditionalFormatting>
  <conditionalFormatting sqref="A42:F42">
    <cfRule type="cellIs" dxfId="15" priority="32" stopIfTrue="1" operator="equal">
      <formula>8223.307275</formula>
    </cfRule>
  </conditionalFormatting>
  <conditionalFormatting sqref="IP43:IR43 A43:F43">
    <cfRule type="cellIs" dxfId="14" priority="31" stopIfTrue="1" operator="equal">
      <formula>8223.307275</formula>
    </cfRule>
  </conditionalFormatting>
  <conditionalFormatting sqref="IP45:IR46 A45:F46">
    <cfRule type="cellIs" dxfId="13" priority="30" stopIfTrue="1" operator="equal">
      <formula>8223.307275</formula>
    </cfRule>
  </conditionalFormatting>
  <conditionalFormatting sqref="IP48:IR48 A48:F48">
    <cfRule type="cellIs" dxfId="12" priority="29" stopIfTrue="1" operator="equal">
      <formula>8223.307275</formula>
    </cfRule>
  </conditionalFormatting>
  <conditionalFormatting sqref="IP44:IR44 A44 C44:F44">
    <cfRule type="cellIs" dxfId="11" priority="28" stopIfTrue="1" operator="equal">
      <formula>8223.307275</formula>
    </cfRule>
  </conditionalFormatting>
  <conditionalFormatting sqref="C29 B30:C36">
    <cfRule type="cellIs" dxfId="10" priority="27" stopIfTrue="1" operator="equal">
      <formula>8223.307275</formula>
    </cfRule>
  </conditionalFormatting>
  <conditionalFormatting sqref="B29">
    <cfRule type="cellIs" dxfId="9" priority="26" stopIfTrue="1" operator="equal">
      <formula>8223.307275</formula>
    </cfRule>
  </conditionalFormatting>
  <conditionalFormatting sqref="B44">
    <cfRule type="cellIs" dxfId="8" priority="25" stopIfTrue="1" operator="equal">
      <formula>8223.307275</formula>
    </cfRule>
  </conditionalFormatting>
  <conditionalFormatting sqref="IP47:IR47 A47:F47">
    <cfRule type="cellIs" dxfId="7" priority="24" stopIfTrue="1" operator="equal">
      <formula>8223.307275</formula>
    </cfRule>
  </conditionalFormatting>
  <conditionalFormatting sqref="B51">
    <cfRule type="cellIs" dxfId="6" priority="22" stopIfTrue="1" operator="equal">
      <formula>8223.307275</formula>
    </cfRule>
  </conditionalFormatting>
  <conditionalFormatting sqref="B53:E59">
    <cfRule type="cellIs" dxfId="5" priority="21" stopIfTrue="1" operator="equal">
      <formula>8223.307275</formula>
    </cfRule>
  </conditionalFormatting>
  <conditionalFormatting sqref="B62">
    <cfRule type="cellIs" dxfId="4" priority="20" stopIfTrue="1" operator="equal">
      <formula>8223.307275</formula>
    </cfRule>
  </conditionalFormatting>
  <conditionalFormatting sqref="B69:D70">
    <cfRule type="cellIs" dxfId="3" priority="19" stopIfTrue="1" operator="equal">
      <formula>8223.307275</formula>
    </cfRule>
  </conditionalFormatting>
  <conditionalFormatting sqref="IP64:IR68 A64:A68 F64:F68">
    <cfRule type="cellIs" dxfId="2" priority="18" stopIfTrue="1" operator="equal">
      <formula>8223.307275</formula>
    </cfRule>
  </conditionalFormatting>
  <conditionalFormatting sqref="B64:D68">
    <cfRule type="cellIs" dxfId="1" priority="17" stopIfTrue="1" operator="equal">
      <formula>8223.307275</formula>
    </cfRule>
  </conditionalFormatting>
  <conditionalFormatting sqref="E64:E70">
    <cfRule type="cellIs" dxfId="0" priority="16" stopIfTrue="1" operator="equal">
      <formula>8223.307275</formula>
    </cfRule>
  </conditionalFormatting>
  <printOptions horizontalCentered="1"/>
  <pageMargins left="0" right="0" top="0" bottom="0" header="0" footer="0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#5</vt:lpstr>
      <vt:lpstr>'ხარჯთაღრიცხვა #5'!Print_Area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leleaghubianuri</cp:lastModifiedBy>
  <cp:revision/>
  <cp:lastPrinted>2019-05-28T12:51:25Z</cp:lastPrinted>
  <dcterms:created xsi:type="dcterms:W3CDTF">2013-04-21T20:24:51Z</dcterms:created>
  <dcterms:modified xsi:type="dcterms:W3CDTF">2019-05-28T12:54:51Z</dcterms:modified>
</cp:coreProperties>
</file>