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tabRatio="795"/>
  </bookViews>
  <sheets>
    <sheet name="ხარჯთაღრიცხვა #1" sheetId="46" r:id="rId1"/>
  </sheets>
  <definedNames>
    <definedName name="_xlnm._FilterDatabase" localSheetId="0" hidden="1">'ხარჯთაღრიცხვა #1'!$G$1:$G$136</definedName>
    <definedName name="_xlnm.Print_Area" localSheetId="0">'ხარჯთაღრიცხვა #1'!$A$1:$M$133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6" i="46" l="1"/>
  <c r="F88" i="46" l="1"/>
  <c r="F126" i="46" l="1"/>
  <c r="F116" i="46"/>
  <c r="F115" i="46"/>
  <c r="F114" i="46"/>
  <c r="F113" i="46"/>
  <c r="F112" i="46"/>
  <c r="F104" i="46"/>
  <c r="F96" i="46"/>
  <c r="E81" i="46"/>
  <c r="E80" i="46"/>
  <c r="E66" i="46"/>
  <c r="E61" i="46"/>
  <c r="E60" i="46"/>
  <c r="E58" i="46"/>
  <c r="E57" i="46"/>
  <c r="F54" i="46"/>
  <c r="F39" i="46"/>
  <c r="F38" i="46"/>
  <c r="F37" i="46"/>
  <c r="F24" i="46"/>
  <c r="F26" i="46"/>
  <c r="F14" i="46"/>
  <c r="F13" i="46"/>
  <c r="F42" i="46" l="1"/>
  <c r="F107" i="46"/>
  <c r="F109" i="46"/>
  <c r="F18" i="46"/>
  <c r="F99" i="46"/>
  <c r="F101" i="46"/>
  <c r="F128" i="46"/>
  <c r="F25" i="46"/>
  <c r="F105" i="46"/>
  <c r="F108" i="46"/>
  <c r="F106" i="46"/>
  <c r="F97" i="46"/>
  <c r="F98" i="46"/>
  <c r="F100" i="46"/>
  <c r="F44" i="46"/>
  <c r="F40" i="46"/>
  <c r="F41" i="46"/>
  <c r="F43" i="46"/>
  <c r="F19" i="46"/>
  <c r="F15" i="46"/>
  <c r="F16" i="46"/>
  <c r="F17" i="46"/>
  <c r="F111" i="46" l="1"/>
  <c r="F34" i="46"/>
  <c r="F32" i="46"/>
  <c r="F30" i="46"/>
  <c r="F35" i="46"/>
  <c r="E48" i="46"/>
  <c r="F48" i="46" s="1"/>
  <c r="E47" i="46"/>
  <c r="F47" i="46" s="1"/>
  <c r="F31" i="46" l="1"/>
  <c r="F33" i="46"/>
  <c r="F12" i="46"/>
  <c r="F11" i="46"/>
  <c r="F10" i="46"/>
  <c r="F9" i="46"/>
  <c r="F8" i="46"/>
  <c r="F125" i="46" l="1"/>
  <c r="F124" i="46"/>
  <c r="F122" i="46"/>
  <c r="F103" i="46"/>
  <c r="F95" i="46"/>
  <c r="F93" i="46"/>
  <c r="F92" i="46"/>
  <c r="F91" i="46"/>
  <c r="F90" i="46"/>
  <c r="F87" i="46"/>
  <c r="F86" i="46"/>
  <c r="F85" i="46"/>
  <c r="F84" i="46"/>
  <c r="F82" i="46"/>
  <c r="F81" i="46"/>
  <c r="F80" i="46"/>
  <c r="F53" i="46"/>
  <c r="F52" i="46"/>
  <c r="F50" i="46"/>
  <c r="F127" i="46" l="1"/>
  <c r="E28" i="46"/>
  <c r="F28" i="46" s="1"/>
  <c r="E121" i="46"/>
  <c r="F121" i="46" s="1"/>
  <c r="E120" i="46"/>
  <c r="F120" i="46" s="1"/>
  <c r="E119" i="46"/>
  <c r="F119" i="46" s="1"/>
  <c r="F77" i="46"/>
  <c r="F76" i="46"/>
  <c r="F75" i="46"/>
  <c r="F74" i="46"/>
  <c r="F72" i="46"/>
  <c r="F71" i="46"/>
  <c r="F70" i="46"/>
  <c r="F68" i="46"/>
  <c r="F67" i="46"/>
  <c r="F66" i="46"/>
  <c r="F65" i="46"/>
  <c r="F64" i="46"/>
  <c r="F62" i="46"/>
  <c r="F61" i="46"/>
  <c r="F60" i="46"/>
  <c r="F58" i="46"/>
  <c r="F57" i="46"/>
  <c r="F23" i="46"/>
  <c r="F22" i="46"/>
  <c r="F21" i="46"/>
</calcChain>
</file>

<file path=xl/sharedStrings.xml><?xml version="1.0" encoding="utf-8"?>
<sst xmlns="http://schemas.openxmlformats.org/spreadsheetml/2006/main" count="306" uniqueCount="121">
  <si>
    <t>#</t>
  </si>
  <si>
    <t>sul</t>
  </si>
  <si>
    <t>mosamzadebeli samuSaoebi</t>
  </si>
  <si>
    <t>safuZveli</t>
  </si>
  <si>
    <t>samuSaoebis, resursebis                                    dasaxeleba</t>
  </si>
  <si>
    <t>ganz.</t>
  </si>
  <si>
    <t>normatiuli resursi</t>
  </si>
  <si>
    <t>masala</t>
  </si>
  <si>
    <t>xelfasi</t>
  </si>
  <si>
    <t>manqana-meqanizmebi</t>
  </si>
  <si>
    <t>jami</t>
  </si>
  <si>
    <t>erTeuli</t>
  </si>
  <si>
    <t>13</t>
  </si>
  <si>
    <t>k/sT</t>
  </si>
  <si>
    <t>t</t>
  </si>
  <si>
    <t>m3</t>
  </si>
  <si>
    <t>sxva manqanebi</t>
  </si>
  <si>
    <t>lari</t>
  </si>
  <si>
    <t>m/sT</t>
  </si>
  <si>
    <t>wyali</t>
  </si>
  <si>
    <t>zednadebi xarjebi</t>
  </si>
  <si>
    <t>%</t>
  </si>
  <si>
    <t>sul xarjTaRricxviT</t>
  </si>
  <si>
    <t>Sromis danaxarji</t>
  </si>
  <si>
    <t xml:space="preserve">Sromis danaxarjebi </t>
  </si>
  <si>
    <t>kac/sT</t>
  </si>
  <si>
    <t>l</t>
  </si>
  <si>
    <t>RorRi</t>
  </si>
  <si>
    <t>samuSaoebi nayarSi</t>
  </si>
  <si>
    <t>1000 m3</t>
  </si>
  <si>
    <t>sarwyavi manqana</t>
  </si>
  <si>
    <t>1000 m2</t>
  </si>
  <si>
    <t>sxva masalebi</t>
  </si>
  <si>
    <t>c</t>
  </si>
  <si>
    <t>buldozeri 108 cx. Z.</t>
  </si>
  <si>
    <t xml:space="preserve">satkepni sagzao, TviTmavali, pnevmosvliT, 18 t </t>
  </si>
  <si>
    <t>man/sT</t>
  </si>
  <si>
    <t xml:space="preserve">27-7-2     </t>
  </si>
  <si>
    <t>erT. fasi</t>
  </si>
  <si>
    <t>100 m3</t>
  </si>
  <si>
    <t>sangrevi CaquCebi</t>
  </si>
  <si>
    <t>cementis xsnari m-150</t>
  </si>
  <si>
    <t>1-22-16</t>
  </si>
  <si>
    <t>1-25-3</t>
  </si>
  <si>
    <t>100 c</t>
  </si>
  <si>
    <t>amwe saburRi mowyobilobiT</t>
  </si>
  <si>
    <t>1-22-15</t>
  </si>
  <si>
    <t xml:space="preserve">gruntis gadazidva nayarSi TviTmclelebiT 7 km-ze </t>
  </si>
  <si>
    <t>27-9-4</t>
  </si>
  <si>
    <t>arsebuli xufebis             demontaJi, gverdze dawyoba Semdgomi gamoyenebisTvis</t>
  </si>
  <si>
    <t>arsebuli xufebis             demontaJi</t>
  </si>
  <si>
    <t>23-23</t>
  </si>
  <si>
    <t>demontirebuli xufebis xelaxla montaJi</t>
  </si>
  <si>
    <t>axali saxuravis mowyoba r/b CarCo-xufiT</t>
  </si>
  <si>
    <t>r/b CarCo-xufi</t>
  </si>
  <si>
    <t>27-46-3         k-0.5</t>
  </si>
  <si>
    <t>amwe saavtomobilo svliT,        3 t</t>
  </si>
  <si>
    <t xml:space="preserve">demontirebuli sagzao niSnebis TviTmclelebiT gadazidva bazaSi 10 km-ze, jarTis saxiT </t>
  </si>
  <si>
    <t>droebiTi samSeneblo bazis mowyoba</t>
  </si>
  <si>
    <t xml:space="preserve">arsebuli a/b safaris daSla sangrevi CaquCebiT Webis garSemo da meqanizmebiT miudgomel adgilebSi </t>
  </si>
  <si>
    <t>1-29-5,12</t>
  </si>
  <si>
    <t>dazianebuli betonis bordiurebisa (15*30 sm da 10*20 sm) da fundamentis daSla sangrevi CaquCebiT</t>
  </si>
  <si>
    <t xml:space="preserve">daSlili betonis nawilebis datvirTva TviTmclelebze, gatana nayarSi 7 km-ze </t>
  </si>
  <si>
    <t>mSeneblobis zemoqmedebis derefanSi arsebuli filebisa da betonkonstruqciebis daSla sangrevi CaquCebiT</t>
  </si>
  <si>
    <t xml:space="preserve">demontirebuli xufebis datvirTva TviTmclelebze, gadazidva nayarSi 7 km-ze </t>
  </si>
  <si>
    <t>sakomunikacio Webis moyvana saTanado niSnulze</t>
  </si>
  <si>
    <t>arsebuli dazianebuli saniaRvre Webisa da milebis demontaJi</t>
  </si>
  <si>
    <t>arsebuli Wis CarCo-Tavsaxurebis demontaJi</t>
  </si>
  <si>
    <t xml:space="preserve">demontirebuli CarCo-Tavsaxurebis datvirTva TviTmclelebze, gadazidva nayarSi 7 km-ze </t>
  </si>
  <si>
    <t xml:space="preserve">daSlili r/b nawilebis datvirTva TviTmclelebze, gatana nayarSi 7 km-ze </t>
  </si>
  <si>
    <t>arsebuli sagzao niSnebis farebisa da dgarebis demontaJi</t>
  </si>
  <si>
    <t>arsebuli sagzao niSnebis farebisa da liTonis dgarebis demontaJi</t>
  </si>
  <si>
    <t>dgarebis betonis fundamentis daSla sangrevi CaquCebiT</t>
  </si>
  <si>
    <t>1-80-3</t>
  </si>
  <si>
    <t>27-1-1</t>
  </si>
  <si>
    <t>frezi sagzao</t>
  </si>
  <si>
    <t>dazianebuli a/b safaris mofrezva civi frezirebis meTodiT</t>
  </si>
  <si>
    <t>1-112-2,8,11</t>
  </si>
  <si>
    <t>buCqnaris gakafva gataniT 300 m-ze</t>
  </si>
  <si>
    <t>ha</t>
  </si>
  <si>
    <t xml:space="preserve">farcxi buCqnarisTvis  </t>
  </si>
  <si>
    <t>eqskavatori-kodala</t>
  </si>
  <si>
    <t>balasti</t>
  </si>
  <si>
    <t>karieridan Semotanili balastis gaSla greideriT da datkepvna</t>
  </si>
  <si>
    <t>karieridan Semotanili balastis gaSla greideriT da datkepvna sakompensacio yrilis mosawyobad</t>
  </si>
  <si>
    <t>avtogreideri avtogreideri saSvalo simZlavris 79 kvt (108 cx.Z.)</t>
  </si>
  <si>
    <t>2a</t>
  </si>
  <si>
    <t>monafrezi granuliantis gadazidva droebiT rezervSi 2 km-mde</t>
  </si>
  <si>
    <t>buldozeri 96 კვტ (130 cx. Z.)</t>
  </si>
  <si>
    <t>3ა</t>
  </si>
  <si>
    <t>დაშლილი ასვალტობეტონის საფარის დატვირთვა ხელით თვითმცლელზე</t>
  </si>
  <si>
    <t xml:space="preserve">დაშლილი ასვალტობეტონის საფარის gatana nayarSi 7 km-ze  </t>
  </si>
  <si>
    <t>II კტ. gruntis damuSaveba buldozeriT, 20 m-ze gadaadgileba da mosworeba</t>
  </si>
  <si>
    <t>46-23-2
მიყ.</t>
  </si>
  <si>
    <t>7ა</t>
  </si>
  <si>
    <t>დაშლილი ბეტონის ბორდიურების და საძირკვლების დატვირთვა თვითმცლელზე ექსკავატორით ციხვით 0.5 მ3</t>
  </si>
  <si>
    <t>monafrezi granuliantis daTvirTva TviTmclelze ექსკავატორით ციხვით 0.5 მ3</t>
  </si>
  <si>
    <t xml:space="preserve">daSlili betonis nawilebis gatana nayarSi 7 km-ze </t>
  </si>
  <si>
    <t xml:space="preserve">buCqmWreli traqtorzet 79 kvt (108 cx. Z.)   </t>
  </si>
  <si>
    <t xml:space="preserve">traqtori 79 kvt (108 cx. Z.)   </t>
  </si>
  <si>
    <t>mSeneblobis zemoqmedebis derefanSi arsebuli filebisa da betonkonstruqciebis daSla eqskavatorze damagrebuli sangrevi CaquCebiT ეგრე wodebuli `kodala~</t>
  </si>
  <si>
    <t>23-23
k-0.6</t>
  </si>
  <si>
    <t>6-26-1</t>
  </si>
  <si>
    <t>Camoganuli daxerxili xis masala</t>
  </si>
  <si>
    <t>Webisa da milebis farglebSi IV კტ. gruntis damuSaveba da datvirTva eqskavatoriT TviTmclelebze</t>
  </si>
  <si>
    <t>saniaRvre betonis milebis daSla meqanizmebiT eqskavatorze damagrebuli sangrevi CaquCebiT ეგრე wodebuli `kodala~</t>
  </si>
  <si>
    <t>დაშლილი რ/ბეტონის კონსტრუქციის დატვირთვა თვითმცლელზე ექსკავატორით ციხვით 0.5 მ3</t>
  </si>
  <si>
    <t>26ა</t>
  </si>
  <si>
    <t>24ა</t>
  </si>
  <si>
    <t>1-102-8
მიყ.</t>
  </si>
  <si>
    <t>r/b konstruqciebis daSla ექსკავატორზე damagrebuli sangrevi CaquCebiT ეგრე wodebuli `kodala~</t>
  </si>
  <si>
    <t xml:space="preserve"> </t>
  </si>
  <si>
    <t>gegmiuri dagroveba</t>
  </si>
  <si>
    <r>
      <t>m</t>
    </r>
    <r>
      <rPr>
        <vertAlign val="superscript"/>
        <sz val="12"/>
        <rFont val="AcadNusx"/>
      </rPr>
      <t>3</t>
    </r>
  </si>
  <si>
    <r>
      <t>1000 m</t>
    </r>
    <r>
      <rPr>
        <b/>
        <vertAlign val="superscript"/>
        <sz val="12"/>
        <rFont val="AcadNusx"/>
      </rPr>
      <t>3</t>
    </r>
  </si>
  <si>
    <r>
      <t>eqskavatori 0,5 m</t>
    </r>
    <r>
      <rPr>
        <vertAlign val="superscript"/>
        <sz val="12"/>
        <rFont val="AcadNusx"/>
      </rPr>
      <t xml:space="preserve">3 </t>
    </r>
    <r>
      <rPr>
        <sz val="12"/>
        <rFont val="AcadNusx"/>
      </rPr>
      <t>pnevmoTvlian svlaze</t>
    </r>
  </si>
  <si>
    <r>
      <t>100 m</t>
    </r>
    <r>
      <rPr>
        <b/>
        <vertAlign val="superscript"/>
        <sz val="12"/>
        <rFont val="AcadNusx"/>
      </rPr>
      <t>3</t>
    </r>
  </si>
  <si>
    <r>
      <t xml:space="preserve"> m</t>
    </r>
    <r>
      <rPr>
        <b/>
        <vertAlign val="superscript"/>
        <sz val="12"/>
        <rFont val="AcadNusx"/>
      </rPr>
      <t>3</t>
    </r>
  </si>
  <si>
    <r>
      <t xml:space="preserve">Webis tanis moyvana saTanado niSnulamde, monoliTuri betoni </t>
    </r>
    <r>
      <rPr>
        <b/>
        <sz val="12"/>
        <rFont val="Arial"/>
        <family val="2"/>
      </rPr>
      <t>B22,5</t>
    </r>
    <r>
      <rPr>
        <b/>
        <sz val="12"/>
        <rFont val="AcadNusx"/>
      </rPr>
      <t xml:space="preserve">, </t>
    </r>
    <r>
      <rPr>
        <b/>
        <sz val="12"/>
        <rFont val="Arial"/>
        <family val="2"/>
      </rPr>
      <t>F2</t>
    </r>
    <r>
      <rPr>
        <b/>
        <sz val="12"/>
        <rFont val="AcadNusx"/>
      </rPr>
      <t xml:space="preserve">00, </t>
    </r>
    <r>
      <rPr>
        <b/>
        <sz val="12"/>
        <rFont val="Arial"/>
        <family val="2"/>
      </rPr>
      <t>W</t>
    </r>
    <r>
      <rPr>
        <b/>
        <sz val="12"/>
        <rFont val="AcadNusx"/>
      </rPr>
      <t xml:space="preserve">6 </t>
    </r>
  </si>
  <si>
    <r>
      <t xml:space="preserve">betoni </t>
    </r>
    <r>
      <rPr>
        <sz val="12"/>
        <rFont val="Arial"/>
        <family val="2"/>
      </rPr>
      <t>B22,5</t>
    </r>
    <r>
      <rPr>
        <sz val="12"/>
        <rFont val="AcadNusx"/>
      </rPr>
      <t xml:space="preserve">, </t>
    </r>
    <r>
      <rPr>
        <sz val="12"/>
        <rFont val="Arial"/>
        <family val="2"/>
      </rPr>
      <t>F2</t>
    </r>
    <r>
      <rPr>
        <sz val="12"/>
        <rFont val="AcadNusx"/>
      </rPr>
      <t xml:space="preserve">00, </t>
    </r>
    <r>
      <rPr>
        <sz val="12"/>
        <rFont val="Arial"/>
        <family val="2"/>
      </rPr>
      <t>W</t>
    </r>
    <r>
      <rPr>
        <sz val="12"/>
        <rFont val="AcadNusx"/>
      </rPr>
      <t xml:space="preserve">6 </t>
    </r>
  </si>
  <si>
    <t>xarjTaRricxva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</si>
</sst>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0.00000"/>
  </numFmts>
  <fonts count="1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AcadNusx"/>
    </font>
    <font>
      <b/>
      <sz val="14"/>
      <name val="AcadMtavr"/>
    </font>
    <font>
      <sz val="14"/>
      <name val="Arial"/>
      <family val="2"/>
      <charset val="204"/>
    </font>
    <font>
      <b/>
      <sz val="14"/>
      <name val="AcadNusx"/>
    </font>
    <font>
      <b/>
      <u/>
      <sz val="12"/>
      <name val="AcadNusx"/>
    </font>
    <font>
      <b/>
      <sz val="12"/>
      <name val="Arial"/>
      <family val="2"/>
      <charset val="204"/>
    </font>
    <font>
      <sz val="12"/>
      <name val="AcadNusx"/>
    </font>
    <font>
      <vertAlign val="superscript"/>
      <sz val="12"/>
      <name val="AcadNusx"/>
    </font>
    <font>
      <b/>
      <vertAlign val="superscript"/>
      <sz val="12"/>
      <name val="AcadNusx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43" fontId="4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4" fontId="2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8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3" fontId="6" fillId="0" borderId="1" xfId="4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/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167" fontId="6" fillId="0" borderId="1" xfId="1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vertical="center"/>
    </xf>
    <xf numFmtId="0" fontId="12" fillId="0" borderId="0" xfId="0" applyFont="1" applyFill="1"/>
    <xf numFmtId="2" fontId="6" fillId="0" borderId="1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166" fontId="6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164" fontId="12" fillId="0" borderId="1" xfId="0" applyNumberFormat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left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39" fontId="12" fillId="0" borderId="1" xfId="4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textRotation="90"/>
    </xf>
    <xf numFmtId="2" fontId="12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</cellXfs>
  <cellStyles count="5">
    <cellStyle name="Comma" xfId="4" builtinId="3"/>
    <cellStyle name="Normal" xfId="0" builtinId="0"/>
    <cellStyle name="Обычный 2" xfId="2"/>
    <cellStyle name="Обычный 2 2" xfId="3"/>
    <cellStyle name="Обычный_Лист1" xfId="1"/>
  </cellStyles>
  <dxfs count="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147"/>
  <sheetViews>
    <sheetView tabSelected="1" zoomScaleNormal="100" zoomScaleSheetLayoutView="100" workbookViewId="0">
      <selection sqref="A1:M1"/>
    </sheetView>
  </sheetViews>
  <sheetFormatPr defaultRowHeight="12.75" x14ac:dyDescent="0.2"/>
  <cols>
    <col min="1" max="1" width="5.42578125" style="1" customWidth="1"/>
    <col min="2" max="2" width="13.7109375" style="1" customWidth="1"/>
    <col min="3" max="3" width="45" style="2" customWidth="1"/>
    <col min="4" max="4" width="11.7109375" style="1" customWidth="1"/>
    <col min="5" max="5" width="12.7109375" style="1" customWidth="1"/>
    <col min="6" max="6" width="11.140625" style="1" customWidth="1"/>
    <col min="7" max="8" width="10.28515625" style="1" customWidth="1"/>
    <col min="9" max="9" width="10.140625" style="1" customWidth="1"/>
    <col min="10" max="10" width="9.5703125" style="1" customWidth="1"/>
    <col min="11" max="11" width="10.42578125" style="1" customWidth="1"/>
    <col min="12" max="12" width="10.140625" style="1" customWidth="1"/>
    <col min="13" max="13" width="10.42578125" style="1" customWidth="1"/>
    <col min="14" max="16384" width="9.140625" style="1"/>
  </cols>
  <sheetData>
    <row r="1" spans="1:251" s="5" customFormat="1" ht="25.5" customHeight="1" x14ac:dyDescent="0.25">
      <c r="A1" s="62" t="s">
        <v>120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251" s="5" customFormat="1" ht="25.5" customHeight="1" x14ac:dyDescent="0.25">
      <c r="A2" s="63" t="s">
        <v>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251" s="4" customFormat="1" ht="45" customHeight="1" x14ac:dyDescent="0.2">
      <c r="A3" s="65" t="s">
        <v>0</v>
      </c>
      <c r="B3" s="66" t="s">
        <v>3</v>
      </c>
      <c r="C3" s="64" t="s">
        <v>4</v>
      </c>
      <c r="D3" s="65" t="s">
        <v>5</v>
      </c>
      <c r="E3" s="64" t="s">
        <v>6</v>
      </c>
      <c r="F3" s="64"/>
      <c r="G3" s="64" t="s">
        <v>7</v>
      </c>
      <c r="H3" s="64"/>
      <c r="I3" s="64" t="s">
        <v>8</v>
      </c>
      <c r="J3" s="64"/>
      <c r="K3" s="64" t="s">
        <v>9</v>
      </c>
      <c r="L3" s="64"/>
      <c r="M3" s="69" t="s">
        <v>10</v>
      </c>
    </row>
    <row r="4" spans="1:251" s="4" customFormat="1" ht="37.5" customHeight="1" x14ac:dyDescent="0.2">
      <c r="A4" s="65"/>
      <c r="B4" s="66"/>
      <c r="C4" s="64"/>
      <c r="D4" s="65"/>
      <c r="E4" s="6" t="s">
        <v>11</v>
      </c>
      <c r="F4" s="6" t="s">
        <v>1</v>
      </c>
      <c r="G4" s="6" t="s">
        <v>38</v>
      </c>
      <c r="H4" s="7" t="s">
        <v>10</v>
      </c>
      <c r="I4" s="8" t="s">
        <v>38</v>
      </c>
      <c r="J4" s="6" t="s">
        <v>10</v>
      </c>
      <c r="K4" s="6" t="s">
        <v>38</v>
      </c>
      <c r="L4" s="9" t="s">
        <v>10</v>
      </c>
      <c r="M4" s="69"/>
    </row>
    <row r="5" spans="1:251" s="4" customFormat="1" ht="16.5" x14ac:dyDescent="0.2">
      <c r="A5" s="10">
        <v>1</v>
      </c>
      <c r="B5" s="11">
        <v>2</v>
      </c>
      <c r="C5" s="10">
        <v>3</v>
      </c>
      <c r="D5" s="11">
        <v>4</v>
      </c>
      <c r="E5" s="10">
        <v>5</v>
      </c>
      <c r="F5" s="11">
        <v>6</v>
      </c>
      <c r="G5" s="12">
        <v>7</v>
      </c>
      <c r="H5" s="11">
        <v>8</v>
      </c>
      <c r="I5" s="10">
        <v>9</v>
      </c>
      <c r="J5" s="11">
        <v>10</v>
      </c>
      <c r="K5" s="10">
        <v>11</v>
      </c>
      <c r="L5" s="12">
        <v>12</v>
      </c>
      <c r="M5" s="11" t="s">
        <v>12</v>
      </c>
    </row>
    <row r="6" spans="1:251" s="4" customFormat="1" ht="41.25" customHeight="1" x14ac:dyDescent="0.2">
      <c r="A6" s="10"/>
      <c r="B6" s="11"/>
      <c r="C6" s="13" t="s">
        <v>58</v>
      </c>
      <c r="D6" s="11"/>
      <c r="E6" s="10"/>
      <c r="F6" s="11"/>
      <c r="G6" s="14"/>
      <c r="H6" s="14"/>
      <c r="I6" s="14"/>
      <c r="J6" s="14"/>
      <c r="K6" s="14"/>
      <c r="L6" s="14"/>
      <c r="M6" s="14"/>
    </row>
    <row r="7" spans="1:251" s="21" customFormat="1" ht="56.25" customHeight="1" x14ac:dyDescent="0.25">
      <c r="A7" s="10">
        <v>1</v>
      </c>
      <c r="B7" s="15" t="s">
        <v>74</v>
      </c>
      <c r="C7" s="16" t="s">
        <v>76</v>
      </c>
      <c r="D7" s="17" t="s">
        <v>31</v>
      </c>
      <c r="E7" s="18"/>
      <c r="F7" s="19">
        <v>7.4029999999999996</v>
      </c>
      <c r="G7" s="61"/>
      <c r="H7" s="61"/>
      <c r="I7" s="61"/>
      <c r="J7" s="61"/>
      <c r="K7" s="61"/>
      <c r="L7" s="61"/>
      <c r="M7" s="61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</row>
    <row r="8" spans="1:251" s="4" customFormat="1" ht="23.25" customHeight="1" x14ac:dyDescent="0.2">
      <c r="A8" s="22"/>
      <c r="B8" s="23"/>
      <c r="C8" s="24" t="s">
        <v>23</v>
      </c>
      <c r="D8" s="25" t="s">
        <v>13</v>
      </c>
      <c r="E8" s="26">
        <v>26</v>
      </c>
      <c r="F8" s="25">
        <f>ROUND(F7*E8,2)</f>
        <v>192.48</v>
      </c>
      <c r="G8" s="61"/>
      <c r="H8" s="61"/>
      <c r="I8" s="61"/>
      <c r="J8" s="61"/>
      <c r="K8" s="61"/>
      <c r="L8" s="61"/>
      <c r="M8" s="61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</row>
    <row r="9" spans="1:251" s="4" customFormat="1" ht="52.5" customHeight="1" x14ac:dyDescent="0.2">
      <c r="A9" s="22"/>
      <c r="B9" s="28"/>
      <c r="C9" s="24" t="s">
        <v>85</v>
      </c>
      <c r="D9" s="26" t="s">
        <v>18</v>
      </c>
      <c r="E9" s="26">
        <v>2.52</v>
      </c>
      <c r="F9" s="25">
        <f>ROUND(F7*E9,2)</f>
        <v>18.66</v>
      </c>
      <c r="G9" s="61"/>
      <c r="H9" s="61"/>
      <c r="I9" s="61"/>
      <c r="J9" s="61"/>
      <c r="K9" s="61"/>
      <c r="L9" s="61"/>
      <c r="M9" s="61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</row>
    <row r="10" spans="1:251" s="4" customFormat="1" ht="23.25" customHeight="1" x14ac:dyDescent="0.2">
      <c r="A10" s="22"/>
      <c r="B10" s="28"/>
      <c r="C10" s="24" t="s">
        <v>75</v>
      </c>
      <c r="D10" s="26" t="s">
        <v>18</v>
      </c>
      <c r="E10" s="26">
        <v>21.5</v>
      </c>
      <c r="F10" s="25">
        <f>ROUND(F7*E10,2)</f>
        <v>159.16</v>
      </c>
      <c r="G10" s="61"/>
      <c r="H10" s="61"/>
      <c r="I10" s="61"/>
      <c r="J10" s="61"/>
      <c r="K10" s="61"/>
      <c r="L10" s="61"/>
      <c r="M10" s="61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</row>
    <row r="11" spans="1:251" s="4" customFormat="1" ht="23.25" customHeight="1" x14ac:dyDescent="0.2">
      <c r="A11" s="22"/>
      <c r="B11" s="11"/>
      <c r="C11" s="24" t="s">
        <v>30</v>
      </c>
      <c r="D11" s="25" t="s">
        <v>18</v>
      </c>
      <c r="E11" s="26">
        <v>1.76</v>
      </c>
      <c r="F11" s="25">
        <f>ROUND(F7*E11,2)</f>
        <v>13.03</v>
      </c>
      <c r="G11" s="61"/>
      <c r="H11" s="61"/>
      <c r="I11" s="61"/>
      <c r="J11" s="61"/>
      <c r="K11" s="61"/>
      <c r="L11" s="61"/>
      <c r="M11" s="61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</row>
    <row r="12" spans="1:251" s="4" customFormat="1" ht="23.25" customHeight="1" x14ac:dyDescent="0.2">
      <c r="A12" s="22"/>
      <c r="B12" s="11"/>
      <c r="C12" s="24" t="s">
        <v>19</v>
      </c>
      <c r="D12" s="26" t="s">
        <v>113</v>
      </c>
      <c r="E12" s="26">
        <v>12.8</v>
      </c>
      <c r="F12" s="25">
        <f>ROUND(F7*E12,2)</f>
        <v>94.76</v>
      </c>
      <c r="G12" s="61"/>
      <c r="H12" s="61"/>
      <c r="I12" s="61"/>
      <c r="J12" s="61"/>
      <c r="K12" s="61"/>
      <c r="L12" s="61"/>
      <c r="M12" s="61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</row>
    <row r="13" spans="1:251" s="4" customFormat="1" ht="23.25" customHeight="1" x14ac:dyDescent="0.2">
      <c r="A13" s="22"/>
      <c r="B13" s="28"/>
      <c r="C13" s="24" t="s">
        <v>16</v>
      </c>
      <c r="D13" s="26" t="s">
        <v>17</v>
      </c>
      <c r="E13" s="26">
        <v>0.62</v>
      </c>
      <c r="F13" s="25">
        <f>E13*F7</f>
        <v>4.59</v>
      </c>
      <c r="G13" s="61"/>
      <c r="H13" s="61"/>
      <c r="I13" s="61"/>
      <c r="J13" s="61"/>
      <c r="K13" s="61"/>
      <c r="L13" s="61"/>
      <c r="M13" s="61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</row>
    <row r="14" spans="1:251" s="20" customFormat="1" ht="63" customHeight="1" x14ac:dyDescent="0.25">
      <c r="A14" s="10" t="s">
        <v>86</v>
      </c>
      <c r="B14" s="15" t="s">
        <v>46</v>
      </c>
      <c r="C14" s="29" t="s">
        <v>96</v>
      </c>
      <c r="D14" s="30" t="s">
        <v>114</v>
      </c>
      <c r="E14" s="30"/>
      <c r="F14" s="31">
        <f>F7*0.1</f>
        <v>0.74029999999999996</v>
      </c>
      <c r="G14" s="61"/>
      <c r="H14" s="61"/>
      <c r="I14" s="61"/>
      <c r="J14" s="61"/>
      <c r="K14" s="61"/>
      <c r="L14" s="61"/>
      <c r="M14" s="61"/>
    </row>
    <row r="15" spans="1:251" s="34" customFormat="1" ht="24" customHeight="1" x14ac:dyDescent="0.25">
      <c r="A15" s="22"/>
      <c r="B15" s="32"/>
      <c r="C15" s="33" t="s">
        <v>24</v>
      </c>
      <c r="D15" s="22" t="s">
        <v>25</v>
      </c>
      <c r="E15" s="25">
        <v>20</v>
      </c>
      <c r="F15" s="25">
        <f>ROUND(E15*F14,2)</f>
        <v>14.81</v>
      </c>
      <c r="G15" s="61"/>
      <c r="H15" s="61"/>
      <c r="I15" s="61"/>
      <c r="J15" s="61"/>
      <c r="K15" s="61"/>
      <c r="L15" s="61"/>
      <c r="M15" s="61"/>
    </row>
    <row r="16" spans="1:251" s="34" customFormat="1" ht="42" customHeight="1" x14ac:dyDescent="0.25">
      <c r="A16" s="22"/>
      <c r="B16" s="28"/>
      <c r="C16" s="33" t="s">
        <v>115</v>
      </c>
      <c r="D16" s="22" t="s">
        <v>36</v>
      </c>
      <c r="E16" s="25">
        <v>44.8</v>
      </c>
      <c r="F16" s="25">
        <f>ROUND(E16*F14,2)</f>
        <v>33.17</v>
      </c>
      <c r="G16" s="61"/>
      <c r="H16" s="61"/>
      <c r="I16" s="61"/>
      <c r="J16" s="61"/>
      <c r="K16" s="61"/>
      <c r="L16" s="61"/>
      <c r="M16" s="61"/>
    </row>
    <row r="17" spans="1:247" s="20" customFormat="1" ht="22.5" customHeight="1" x14ac:dyDescent="0.25">
      <c r="A17" s="22"/>
      <c r="B17" s="35"/>
      <c r="C17" s="36" t="s">
        <v>16</v>
      </c>
      <c r="D17" s="26" t="s">
        <v>17</v>
      </c>
      <c r="E17" s="25">
        <v>2.1</v>
      </c>
      <c r="F17" s="25">
        <f>ROUND(E17*F14,2)</f>
        <v>1.55</v>
      </c>
      <c r="G17" s="61"/>
      <c r="H17" s="61"/>
      <c r="I17" s="61"/>
      <c r="J17" s="61"/>
      <c r="K17" s="61"/>
      <c r="L17" s="61"/>
      <c r="M17" s="61"/>
    </row>
    <row r="18" spans="1:247" s="39" customFormat="1" ht="22.5" customHeight="1" x14ac:dyDescent="0.3">
      <c r="A18" s="37"/>
      <c r="B18" s="37"/>
      <c r="C18" s="38" t="s">
        <v>27</v>
      </c>
      <c r="D18" s="22" t="s">
        <v>113</v>
      </c>
      <c r="E18" s="25">
        <v>0.05</v>
      </c>
      <c r="F18" s="25">
        <f>ROUND(E18*F14,2)</f>
        <v>0.04</v>
      </c>
      <c r="G18" s="61"/>
      <c r="H18" s="61"/>
      <c r="I18" s="61"/>
      <c r="J18" s="61"/>
      <c r="K18" s="61"/>
      <c r="L18" s="61"/>
      <c r="M18" s="61"/>
    </row>
    <row r="19" spans="1:247" s="20" customFormat="1" ht="60.75" customHeight="1" x14ac:dyDescent="0.25">
      <c r="A19" s="10">
        <v>2</v>
      </c>
      <c r="B19" s="15"/>
      <c r="C19" s="29" t="s">
        <v>87</v>
      </c>
      <c r="D19" s="17" t="s">
        <v>14</v>
      </c>
      <c r="E19" s="40">
        <v>1.6</v>
      </c>
      <c r="F19" s="19">
        <f>F14*E19*1000</f>
        <v>1184.48</v>
      </c>
      <c r="G19" s="61"/>
      <c r="H19" s="61"/>
      <c r="I19" s="61"/>
      <c r="J19" s="61"/>
      <c r="K19" s="61"/>
      <c r="L19" s="61"/>
      <c r="M19" s="61"/>
    </row>
    <row r="20" spans="1:247" s="41" customFormat="1" ht="72.75" customHeight="1" x14ac:dyDescent="0.25">
      <c r="A20" s="10">
        <v>3</v>
      </c>
      <c r="B20" s="15" t="s">
        <v>48</v>
      </c>
      <c r="C20" s="16" t="s">
        <v>59</v>
      </c>
      <c r="D20" s="17" t="s">
        <v>116</v>
      </c>
      <c r="E20" s="18"/>
      <c r="F20" s="19">
        <v>4.2000000000000003E-2</v>
      </c>
      <c r="G20" s="61"/>
      <c r="H20" s="61"/>
      <c r="I20" s="61"/>
      <c r="J20" s="61"/>
      <c r="K20" s="61"/>
      <c r="L20" s="61"/>
      <c r="M20" s="61"/>
    </row>
    <row r="21" spans="1:247" s="42" customFormat="1" ht="23.25" customHeight="1" x14ac:dyDescent="0.25">
      <c r="A21" s="22"/>
      <c r="B21" s="23"/>
      <c r="C21" s="24" t="s">
        <v>23</v>
      </c>
      <c r="D21" s="25" t="s">
        <v>13</v>
      </c>
      <c r="E21" s="26">
        <v>160</v>
      </c>
      <c r="F21" s="25">
        <f>ROUND(F20*E21,2)</f>
        <v>6.72</v>
      </c>
      <c r="G21" s="61"/>
      <c r="H21" s="61"/>
      <c r="I21" s="61"/>
      <c r="J21" s="61"/>
      <c r="K21" s="61"/>
      <c r="L21" s="61"/>
      <c r="M21" s="61"/>
    </row>
    <row r="22" spans="1:247" s="42" customFormat="1" ht="54" customHeight="1" x14ac:dyDescent="0.25">
      <c r="A22" s="22"/>
      <c r="B22" s="28"/>
      <c r="C22" s="24" t="s">
        <v>85</v>
      </c>
      <c r="D22" s="26" t="s">
        <v>18</v>
      </c>
      <c r="E22" s="26">
        <v>1.91</v>
      </c>
      <c r="F22" s="25">
        <f>ROUND(F20*E22,2)</f>
        <v>0.08</v>
      </c>
      <c r="G22" s="61"/>
      <c r="H22" s="61"/>
      <c r="I22" s="61"/>
      <c r="J22" s="61"/>
      <c r="K22" s="61"/>
      <c r="L22" s="61"/>
      <c r="M22" s="61"/>
    </row>
    <row r="23" spans="1:247" s="42" customFormat="1" ht="22.5" customHeight="1" x14ac:dyDescent="0.25">
      <c r="A23" s="22"/>
      <c r="B23" s="11"/>
      <c r="C23" s="24" t="s">
        <v>40</v>
      </c>
      <c r="D23" s="25" t="s">
        <v>18</v>
      </c>
      <c r="E23" s="26">
        <v>77.5</v>
      </c>
      <c r="F23" s="25">
        <f>ROUND(F20*E23,2)</f>
        <v>3.26</v>
      </c>
      <c r="G23" s="61"/>
      <c r="H23" s="61"/>
      <c r="I23" s="61"/>
      <c r="J23" s="61"/>
      <c r="K23" s="61"/>
      <c r="L23" s="61"/>
      <c r="M23" s="61"/>
    </row>
    <row r="24" spans="1:247" s="20" customFormat="1" ht="58.5" customHeight="1" x14ac:dyDescent="0.25">
      <c r="A24" s="10" t="s">
        <v>89</v>
      </c>
      <c r="B24" s="15" t="s">
        <v>73</v>
      </c>
      <c r="C24" s="43" t="s">
        <v>90</v>
      </c>
      <c r="D24" s="30" t="s">
        <v>39</v>
      </c>
      <c r="E24" s="30"/>
      <c r="F24" s="44">
        <f>F20</f>
        <v>4.2000000000000003E-2</v>
      </c>
      <c r="G24" s="61"/>
      <c r="H24" s="61"/>
      <c r="I24" s="61"/>
      <c r="J24" s="61"/>
      <c r="K24" s="61"/>
      <c r="L24" s="61"/>
      <c r="M24" s="61"/>
    </row>
    <row r="25" spans="1:247" s="27" customFormat="1" ht="25.5" customHeight="1" x14ac:dyDescent="0.25">
      <c r="A25" s="22"/>
      <c r="B25" s="23"/>
      <c r="C25" s="36" t="s">
        <v>23</v>
      </c>
      <c r="D25" s="45" t="s">
        <v>25</v>
      </c>
      <c r="E25" s="45">
        <v>206</v>
      </c>
      <c r="F25" s="26">
        <f>ROUND(F24*E25,2)</f>
        <v>8.65</v>
      </c>
      <c r="G25" s="61"/>
      <c r="H25" s="61"/>
      <c r="I25" s="61"/>
      <c r="J25" s="61"/>
      <c r="K25" s="61"/>
      <c r="L25" s="61"/>
      <c r="M25" s="61"/>
    </row>
    <row r="26" spans="1:247" s="41" customFormat="1" ht="45.75" customHeight="1" x14ac:dyDescent="0.25">
      <c r="A26" s="10">
        <v>4</v>
      </c>
      <c r="B26" s="15"/>
      <c r="C26" s="46" t="s">
        <v>91</v>
      </c>
      <c r="D26" s="17" t="s">
        <v>14</v>
      </c>
      <c r="E26" s="17">
        <v>2</v>
      </c>
      <c r="F26" s="47">
        <f>F20*100*E26</f>
        <v>8.4</v>
      </c>
      <c r="G26" s="61"/>
      <c r="H26" s="61"/>
      <c r="I26" s="61"/>
      <c r="J26" s="61"/>
      <c r="K26" s="61"/>
      <c r="L26" s="61"/>
      <c r="M26" s="61"/>
    </row>
    <row r="27" spans="1:247" s="50" customFormat="1" ht="68.25" customHeight="1" x14ac:dyDescent="0.3">
      <c r="A27" s="10">
        <v>5</v>
      </c>
      <c r="B27" s="15" t="s">
        <v>60</v>
      </c>
      <c r="C27" s="48" t="s">
        <v>92</v>
      </c>
      <c r="D27" s="10" t="s">
        <v>29</v>
      </c>
      <c r="E27" s="17"/>
      <c r="F27" s="49">
        <v>0.52</v>
      </c>
      <c r="G27" s="61"/>
      <c r="H27" s="61"/>
      <c r="I27" s="61"/>
      <c r="J27" s="61"/>
      <c r="K27" s="61"/>
      <c r="L27" s="61"/>
      <c r="M27" s="61"/>
    </row>
    <row r="28" spans="1:247" s="39" customFormat="1" ht="27.75" customHeight="1" x14ac:dyDescent="0.3">
      <c r="A28" s="22"/>
      <c r="B28" s="35"/>
      <c r="C28" s="36" t="s">
        <v>88</v>
      </c>
      <c r="D28" s="22" t="s">
        <v>18</v>
      </c>
      <c r="E28" s="51">
        <f>7.75+6.28</f>
        <v>14.03</v>
      </c>
      <c r="F28" s="25">
        <f>ROUND(E28*F27,2)</f>
        <v>7.3</v>
      </c>
      <c r="G28" s="61"/>
      <c r="H28" s="61"/>
      <c r="I28" s="61"/>
      <c r="J28" s="61"/>
      <c r="K28" s="61"/>
      <c r="L28" s="61"/>
      <c r="M28" s="61"/>
    </row>
    <row r="29" spans="1:247" s="21" customFormat="1" ht="52.5" customHeight="1" x14ac:dyDescent="0.25">
      <c r="A29" s="10">
        <v>6</v>
      </c>
      <c r="B29" s="15" t="s">
        <v>37</v>
      </c>
      <c r="C29" s="16" t="s">
        <v>83</v>
      </c>
      <c r="D29" s="17" t="s">
        <v>116</v>
      </c>
      <c r="E29" s="18"/>
      <c r="F29" s="19">
        <v>4.5</v>
      </c>
      <c r="G29" s="61"/>
      <c r="H29" s="61"/>
      <c r="I29" s="61"/>
      <c r="J29" s="61"/>
      <c r="K29" s="61"/>
      <c r="L29" s="61"/>
      <c r="M29" s="61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</row>
    <row r="30" spans="1:247" s="4" customFormat="1" ht="28.5" customHeight="1" x14ac:dyDescent="0.2">
      <c r="A30" s="22"/>
      <c r="B30" s="23"/>
      <c r="C30" s="24" t="s">
        <v>23</v>
      </c>
      <c r="D30" s="25" t="s">
        <v>13</v>
      </c>
      <c r="E30" s="26">
        <v>15</v>
      </c>
      <c r="F30" s="25">
        <f>ROUND(F29*E30,2)</f>
        <v>67.5</v>
      </c>
      <c r="G30" s="61"/>
      <c r="H30" s="61"/>
      <c r="I30" s="61"/>
      <c r="J30" s="61"/>
      <c r="K30" s="61"/>
      <c r="L30" s="61"/>
      <c r="M30" s="61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</row>
    <row r="31" spans="1:247" s="4" customFormat="1" ht="54.75" customHeight="1" x14ac:dyDescent="0.2">
      <c r="A31" s="22"/>
      <c r="B31" s="28"/>
      <c r="C31" s="24" t="s">
        <v>85</v>
      </c>
      <c r="D31" s="26" t="s">
        <v>18</v>
      </c>
      <c r="E31" s="26">
        <v>2.16</v>
      </c>
      <c r="F31" s="25">
        <f>ROUND(F29*E31,2)</f>
        <v>9.7200000000000006</v>
      </c>
      <c r="G31" s="61"/>
      <c r="H31" s="61"/>
      <c r="I31" s="61"/>
      <c r="J31" s="61"/>
      <c r="K31" s="61"/>
      <c r="L31" s="61"/>
      <c r="M31" s="61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</row>
    <row r="32" spans="1:247" s="4" customFormat="1" ht="24.75" customHeight="1" x14ac:dyDescent="0.2">
      <c r="A32" s="22"/>
      <c r="B32" s="11"/>
      <c r="C32" s="24" t="s">
        <v>30</v>
      </c>
      <c r="D32" s="25" t="s">
        <v>18</v>
      </c>
      <c r="E32" s="26">
        <v>0.97</v>
      </c>
      <c r="F32" s="25">
        <f>ROUND(F29*E32,2)</f>
        <v>4.37</v>
      </c>
      <c r="G32" s="61"/>
      <c r="H32" s="61"/>
      <c r="I32" s="61"/>
      <c r="J32" s="61"/>
      <c r="K32" s="61"/>
      <c r="L32" s="61"/>
      <c r="M32" s="61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</row>
    <row r="33" spans="1:247" s="4" customFormat="1" ht="41.25" customHeight="1" x14ac:dyDescent="0.2">
      <c r="A33" s="22"/>
      <c r="B33" s="32"/>
      <c r="C33" s="24" t="s">
        <v>35</v>
      </c>
      <c r="D33" s="25" t="s">
        <v>18</v>
      </c>
      <c r="E33" s="26">
        <v>2.73</v>
      </c>
      <c r="F33" s="25">
        <f>ROUND(F29*E33,2)</f>
        <v>12.29</v>
      </c>
      <c r="G33" s="61"/>
      <c r="H33" s="61"/>
      <c r="I33" s="61"/>
      <c r="J33" s="61"/>
      <c r="K33" s="61"/>
      <c r="L33" s="61"/>
      <c r="M33" s="61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</row>
    <row r="34" spans="1:247" s="4" customFormat="1" ht="26.25" customHeight="1" x14ac:dyDescent="0.2">
      <c r="A34" s="22"/>
      <c r="B34" s="11"/>
      <c r="C34" s="24" t="s">
        <v>82</v>
      </c>
      <c r="D34" s="26" t="s">
        <v>113</v>
      </c>
      <c r="E34" s="26">
        <v>122</v>
      </c>
      <c r="F34" s="25">
        <f>ROUND(F29*E34,2)</f>
        <v>549</v>
      </c>
      <c r="G34" s="61"/>
      <c r="H34" s="61"/>
      <c r="I34" s="61"/>
      <c r="J34" s="61"/>
      <c r="K34" s="61"/>
      <c r="L34" s="61"/>
      <c r="M34" s="61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</row>
    <row r="35" spans="1:247" s="4" customFormat="1" ht="26.25" customHeight="1" x14ac:dyDescent="0.2">
      <c r="A35" s="22"/>
      <c r="B35" s="11"/>
      <c r="C35" s="24" t="s">
        <v>19</v>
      </c>
      <c r="D35" s="26" t="s">
        <v>113</v>
      </c>
      <c r="E35" s="26">
        <v>7</v>
      </c>
      <c r="F35" s="25">
        <f>ROUND(F29*E35,2)</f>
        <v>31.5</v>
      </c>
      <c r="G35" s="61"/>
      <c r="H35" s="61"/>
      <c r="I35" s="61"/>
      <c r="J35" s="61"/>
      <c r="K35" s="61"/>
      <c r="L35" s="61"/>
      <c r="M35" s="61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</row>
    <row r="36" spans="1:247" s="20" customFormat="1" ht="72.75" customHeight="1" x14ac:dyDescent="0.25">
      <c r="A36" s="10">
        <v>7</v>
      </c>
      <c r="B36" s="15" t="s">
        <v>93</v>
      </c>
      <c r="C36" s="16" t="s">
        <v>61</v>
      </c>
      <c r="D36" s="17" t="s">
        <v>117</v>
      </c>
      <c r="E36" s="18"/>
      <c r="F36" s="19">
        <v>156.19999999999999</v>
      </c>
      <c r="G36" s="61"/>
      <c r="H36" s="61"/>
      <c r="I36" s="61"/>
      <c r="J36" s="61"/>
      <c r="K36" s="61"/>
      <c r="L36" s="61"/>
      <c r="M36" s="61"/>
    </row>
    <row r="37" spans="1:247" s="27" customFormat="1" ht="23.25" customHeight="1" x14ac:dyDescent="0.25">
      <c r="A37" s="22"/>
      <c r="B37" s="23"/>
      <c r="C37" s="24" t="s">
        <v>23</v>
      </c>
      <c r="D37" s="25" t="s">
        <v>13</v>
      </c>
      <c r="E37" s="26">
        <v>13.2</v>
      </c>
      <c r="F37" s="25">
        <f>ROUND(F36*E37,2)</f>
        <v>2061.84</v>
      </c>
      <c r="G37" s="61"/>
      <c r="H37" s="61"/>
      <c r="I37" s="61"/>
      <c r="J37" s="61"/>
      <c r="K37" s="61"/>
      <c r="L37" s="61"/>
      <c r="M37" s="61"/>
    </row>
    <row r="38" spans="1:247" s="27" customFormat="1" ht="23.25" customHeight="1" x14ac:dyDescent="0.25">
      <c r="A38" s="22"/>
      <c r="B38" s="28"/>
      <c r="C38" s="24" t="s">
        <v>16</v>
      </c>
      <c r="D38" s="26" t="s">
        <v>17</v>
      </c>
      <c r="E38" s="26">
        <v>9.6300000000000008</v>
      </c>
      <c r="F38" s="25">
        <f>ROUND(F36*E38,2)</f>
        <v>1504.21</v>
      </c>
      <c r="G38" s="61"/>
      <c r="H38" s="61"/>
      <c r="I38" s="61"/>
      <c r="J38" s="61"/>
      <c r="K38" s="61"/>
      <c r="L38" s="61"/>
      <c r="M38" s="61"/>
    </row>
    <row r="39" spans="1:247" s="20" customFormat="1" ht="75" customHeight="1" x14ac:dyDescent="0.25">
      <c r="A39" s="10" t="s">
        <v>94</v>
      </c>
      <c r="B39" s="15" t="s">
        <v>46</v>
      </c>
      <c r="C39" s="29" t="s">
        <v>95</v>
      </c>
      <c r="D39" s="30" t="s">
        <v>114</v>
      </c>
      <c r="E39" s="30"/>
      <c r="F39" s="31">
        <f>F36*0.001</f>
        <v>0.15620000000000001</v>
      </c>
      <c r="G39" s="61"/>
      <c r="H39" s="61"/>
      <c r="I39" s="61"/>
      <c r="J39" s="61"/>
      <c r="K39" s="61"/>
      <c r="L39" s="61"/>
      <c r="M39" s="61"/>
    </row>
    <row r="40" spans="1:247" s="34" customFormat="1" ht="24" customHeight="1" x14ac:dyDescent="0.25">
      <c r="A40" s="22"/>
      <c r="B40" s="32"/>
      <c r="C40" s="33" t="s">
        <v>24</v>
      </c>
      <c r="D40" s="22" t="s">
        <v>25</v>
      </c>
      <c r="E40" s="25">
        <v>20</v>
      </c>
      <c r="F40" s="25">
        <f>ROUND(E40*F39,2)</f>
        <v>3.12</v>
      </c>
      <c r="G40" s="61"/>
      <c r="H40" s="61"/>
      <c r="I40" s="61"/>
      <c r="J40" s="61"/>
      <c r="K40" s="61"/>
      <c r="L40" s="61"/>
      <c r="M40" s="61"/>
    </row>
    <row r="41" spans="1:247" s="34" customFormat="1" ht="45.75" customHeight="1" x14ac:dyDescent="0.25">
      <c r="A41" s="22"/>
      <c r="B41" s="28"/>
      <c r="C41" s="33" t="s">
        <v>115</v>
      </c>
      <c r="D41" s="22" t="s">
        <v>36</v>
      </c>
      <c r="E41" s="25">
        <v>44.8</v>
      </c>
      <c r="F41" s="25">
        <f>ROUND(E41*F39,2)</f>
        <v>7</v>
      </c>
      <c r="G41" s="61"/>
      <c r="H41" s="61"/>
      <c r="I41" s="61"/>
      <c r="J41" s="61"/>
      <c r="K41" s="61"/>
      <c r="L41" s="61"/>
      <c r="M41" s="61"/>
    </row>
    <row r="42" spans="1:247" s="20" customFormat="1" ht="23.25" customHeight="1" x14ac:dyDescent="0.25">
      <c r="A42" s="22"/>
      <c r="B42" s="35"/>
      <c r="C42" s="36" t="s">
        <v>16</v>
      </c>
      <c r="D42" s="26" t="s">
        <v>17</v>
      </c>
      <c r="E42" s="25">
        <v>2.1</v>
      </c>
      <c r="F42" s="25">
        <f>ROUND(E42*F39,2)</f>
        <v>0.33</v>
      </c>
      <c r="G42" s="61"/>
      <c r="H42" s="61"/>
      <c r="I42" s="61"/>
      <c r="J42" s="61"/>
      <c r="K42" s="61"/>
      <c r="L42" s="61"/>
      <c r="M42" s="61"/>
    </row>
    <row r="43" spans="1:247" s="39" customFormat="1" ht="23.25" customHeight="1" x14ac:dyDescent="0.3">
      <c r="A43" s="37"/>
      <c r="B43" s="37"/>
      <c r="C43" s="38" t="s">
        <v>27</v>
      </c>
      <c r="D43" s="22" t="s">
        <v>113</v>
      </c>
      <c r="E43" s="25">
        <v>0.05</v>
      </c>
      <c r="F43" s="25">
        <f>ROUND(E43*F39,2)</f>
        <v>0.01</v>
      </c>
      <c r="G43" s="61"/>
      <c r="H43" s="61"/>
      <c r="I43" s="61"/>
      <c r="J43" s="61"/>
      <c r="K43" s="61"/>
      <c r="L43" s="61"/>
      <c r="M43" s="61"/>
    </row>
    <row r="44" spans="1:247" s="20" customFormat="1" ht="42" customHeight="1" x14ac:dyDescent="0.25">
      <c r="A44" s="10">
        <v>8</v>
      </c>
      <c r="B44" s="15"/>
      <c r="C44" s="46" t="s">
        <v>97</v>
      </c>
      <c r="D44" s="17" t="s">
        <v>14</v>
      </c>
      <c r="E44" s="17">
        <v>1.9</v>
      </c>
      <c r="F44" s="47">
        <f>F39*E44*1000</f>
        <v>296.77999999999997</v>
      </c>
      <c r="G44" s="61"/>
      <c r="H44" s="61"/>
      <c r="I44" s="61"/>
      <c r="J44" s="61"/>
      <c r="K44" s="61"/>
      <c r="L44" s="61"/>
      <c r="M44" s="61"/>
    </row>
    <row r="45" spans="1:247" s="20" customFormat="1" ht="30.75" customHeight="1" x14ac:dyDescent="0.25">
      <c r="A45" s="10">
        <v>9</v>
      </c>
      <c r="B45" s="15" t="s">
        <v>77</v>
      </c>
      <c r="C45" s="46" t="s">
        <v>78</v>
      </c>
      <c r="D45" s="40" t="s">
        <v>79</v>
      </c>
      <c r="E45" s="18"/>
      <c r="F45" s="44">
        <v>2.5000000000000001E-3</v>
      </c>
      <c r="G45" s="61"/>
      <c r="H45" s="61"/>
      <c r="I45" s="61"/>
      <c r="J45" s="61"/>
      <c r="K45" s="61"/>
      <c r="L45" s="61"/>
      <c r="M45" s="61"/>
    </row>
    <row r="46" spans="1:247" s="27" customFormat="1" ht="42.75" customHeight="1" x14ac:dyDescent="0.25">
      <c r="A46" s="22"/>
      <c r="B46" s="28"/>
      <c r="C46" s="52" t="s">
        <v>98</v>
      </c>
      <c r="D46" s="26" t="s">
        <v>18</v>
      </c>
      <c r="E46" s="25">
        <v>1.78</v>
      </c>
      <c r="F46" s="53">
        <f>F45*E46</f>
        <v>4.45E-3</v>
      </c>
      <c r="G46" s="61"/>
      <c r="H46" s="61"/>
      <c r="I46" s="61"/>
      <c r="J46" s="61"/>
      <c r="K46" s="61"/>
      <c r="L46" s="61"/>
      <c r="M46" s="61"/>
    </row>
    <row r="47" spans="1:247" s="27" customFormat="1" ht="24" customHeight="1" x14ac:dyDescent="0.25">
      <c r="A47" s="22"/>
      <c r="B47" s="28"/>
      <c r="C47" s="52" t="s">
        <v>80</v>
      </c>
      <c r="D47" s="26" t="s">
        <v>18</v>
      </c>
      <c r="E47" s="25">
        <f>5.15+1.21*5</f>
        <v>11.2</v>
      </c>
      <c r="F47" s="54">
        <f>ROUND(F45*E47,2)</f>
        <v>0.03</v>
      </c>
      <c r="G47" s="61"/>
      <c r="H47" s="61"/>
      <c r="I47" s="61"/>
      <c r="J47" s="61"/>
      <c r="K47" s="61"/>
      <c r="L47" s="61"/>
      <c r="M47" s="61"/>
    </row>
    <row r="48" spans="1:247" s="27" customFormat="1" ht="24" customHeight="1" x14ac:dyDescent="0.25">
      <c r="A48" s="22"/>
      <c r="B48" s="28"/>
      <c r="C48" s="33" t="s">
        <v>99</v>
      </c>
      <c r="D48" s="26" t="s">
        <v>18</v>
      </c>
      <c r="E48" s="25">
        <f>5.15+1.21*5</f>
        <v>11.2</v>
      </c>
      <c r="F48" s="54">
        <f>ROUND(F45*E48,2)</f>
        <v>0.03</v>
      </c>
      <c r="G48" s="61"/>
      <c r="H48" s="61"/>
      <c r="I48" s="61"/>
      <c r="J48" s="61"/>
      <c r="K48" s="61"/>
      <c r="L48" s="61"/>
      <c r="M48" s="61"/>
    </row>
    <row r="49" spans="1:13" s="20" customFormat="1" ht="113.25" customHeight="1" x14ac:dyDescent="0.25">
      <c r="A49" s="10">
        <v>10</v>
      </c>
      <c r="B49" s="15" t="s">
        <v>109</v>
      </c>
      <c r="C49" s="16" t="s">
        <v>100</v>
      </c>
      <c r="D49" s="17" t="s">
        <v>114</v>
      </c>
      <c r="E49" s="18"/>
      <c r="F49" s="44">
        <v>9.2399999999999996E-2</v>
      </c>
      <c r="G49" s="61"/>
      <c r="H49" s="61"/>
      <c r="I49" s="61"/>
      <c r="J49" s="61"/>
      <c r="K49" s="61"/>
      <c r="L49" s="61"/>
      <c r="M49" s="61"/>
    </row>
    <row r="50" spans="1:13" s="27" customFormat="1" ht="22.5" customHeight="1" x14ac:dyDescent="0.25">
      <c r="A50" s="22"/>
      <c r="B50" s="28"/>
      <c r="C50" s="24" t="s">
        <v>81</v>
      </c>
      <c r="D50" s="26" t="s">
        <v>18</v>
      </c>
      <c r="E50" s="26">
        <v>112</v>
      </c>
      <c r="F50" s="25">
        <f>ROUND(F49*E50,2)</f>
        <v>10.35</v>
      </c>
      <c r="G50" s="61"/>
      <c r="H50" s="61"/>
      <c r="I50" s="61"/>
      <c r="J50" s="61"/>
      <c r="K50" s="61"/>
      <c r="L50" s="61"/>
      <c r="M50" s="61"/>
    </row>
    <row r="51" spans="1:13" s="20" customFormat="1" ht="80.25" customHeight="1" x14ac:dyDescent="0.25">
      <c r="A51" s="10">
        <v>11</v>
      </c>
      <c r="B51" s="15" t="s">
        <v>93</v>
      </c>
      <c r="C51" s="16" t="s">
        <v>63</v>
      </c>
      <c r="D51" s="17" t="s">
        <v>117</v>
      </c>
      <c r="E51" s="18"/>
      <c r="F51" s="19">
        <v>8.5</v>
      </c>
      <c r="G51" s="61"/>
      <c r="H51" s="61"/>
      <c r="I51" s="61"/>
      <c r="J51" s="61"/>
      <c r="K51" s="61"/>
      <c r="L51" s="61"/>
      <c r="M51" s="61"/>
    </row>
    <row r="52" spans="1:13" s="27" customFormat="1" ht="21" customHeight="1" x14ac:dyDescent="0.25">
      <c r="A52" s="22"/>
      <c r="B52" s="23"/>
      <c r="C52" s="24" t="s">
        <v>23</v>
      </c>
      <c r="D52" s="25" t="s">
        <v>13</v>
      </c>
      <c r="E52" s="26">
        <v>13.2</v>
      </c>
      <c r="F52" s="25">
        <f>ROUND(F51*E52,2)</f>
        <v>112.2</v>
      </c>
      <c r="G52" s="61"/>
      <c r="H52" s="61"/>
      <c r="I52" s="61"/>
      <c r="J52" s="61"/>
      <c r="K52" s="61"/>
      <c r="L52" s="61"/>
      <c r="M52" s="61"/>
    </row>
    <row r="53" spans="1:13" s="27" customFormat="1" ht="21" customHeight="1" x14ac:dyDescent="0.25">
      <c r="A53" s="22"/>
      <c r="B53" s="28"/>
      <c r="C53" s="24" t="s">
        <v>16</v>
      </c>
      <c r="D53" s="26" t="s">
        <v>17</v>
      </c>
      <c r="E53" s="26">
        <v>9.6300000000000008</v>
      </c>
      <c r="F53" s="25">
        <f>ROUND(F51*E53,2)</f>
        <v>81.86</v>
      </c>
      <c r="G53" s="61"/>
      <c r="H53" s="61"/>
      <c r="I53" s="61"/>
      <c r="J53" s="61"/>
      <c r="K53" s="61"/>
      <c r="L53" s="61"/>
      <c r="M53" s="61"/>
    </row>
    <row r="54" spans="1:13" s="20" customFormat="1" ht="57" customHeight="1" x14ac:dyDescent="0.25">
      <c r="A54" s="10">
        <v>12</v>
      </c>
      <c r="B54" s="15"/>
      <c r="C54" s="46" t="s">
        <v>62</v>
      </c>
      <c r="D54" s="17" t="s">
        <v>14</v>
      </c>
      <c r="E54" s="17">
        <v>1.9</v>
      </c>
      <c r="F54" s="47">
        <f>(F49*1000+F51)*E54</f>
        <v>191.71</v>
      </c>
      <c r="G54" s="61"/>
      <c r="H54" s="61"/>
      <c r="I54" s="61"/>
      <c r="J54" s="61"/>
      <c r="K54" s="61"/>
      <c r="L54" s="61"/>
      <c r="M54" s="61"/>
    </row>
    <row r="55" spans="1:13" s="27" customFormat="1" ht="43.5" customHeight="1" x14ac:dyDescent="0.25">
      <c r="A55" s="22"/>
      <c r="B55" s="23"/>
      <c r="C55" s="13" t="s">
        <v>65</v>
      </c>
      <c r="D55" s="45"/>
      <c r="E55" s="45"/>
      <c r="F55" s="26"/>
      <c r="G55" s="61"/>
      <c r="H55" s="61"/>
      <c r="I55" s="61"/>
      <c r="J55" s="61"/>
      <c r="K55" s="61"/>
      <c r="L55" s="61"/>
      <c r="M55" s="61"/>
    </row>
    <row r="56" spans="1:13" s="20" customFormat="1" ht="61.5" customHeight="1" x14ac:dyDescent="0.25">
      <c r="A56" s="10">
        <v>13</v>
      </c>
      <c r="B56" s="15" t="s">
        <v>101</v>
      </c>
      <c r="C56" s="43" t="s">
        <v>49</v>
      </c>
      <c r="D56" s="30" t="s">
        <v>33</v>
      </c>
      <c r="E56" s="30"/>
      <c r="F56" s="44">
        <v>18</v>
      </c>
      <c r="G56" s="61"/>
      <c r="H56" s="61"/>
      <c r="I56" s="61"/>
      <c r="J56" s="61"/>
      <c r="K56" s="61"/>
      <c r="L56" s="61"/>
      <c r="M56" s="61"/>
    </row>
    <row r="57" spans="1:13" s="27" customFormat="1" ht="24.75" customHeight="1" x14ac:dyDescent="0.25">
      <c r="A57" s="22"/>
      <c r="B57" s="23"/>
      <c r="C57" s="36" t="s">
        <v>23</v>
      </c>
      <c r="D57" s="45" t="s">
        <v>25</v>
      </c>
      <c r="E57" s="45">
        <f>1.54*0.6</f>
        <v>0.92400000000000004</v>
      </c>
      <c r="F57" s="26">
        <f>ROUND(F56*E57,2)</f>
        <v>16.63</v>
      </c>
      <c r="G57" s="61"/>
      <c r="H57" s="61"/>
      <c r="I57" s="61"/>
      <c r="J57" s="61"/>
      <c r="K57" s="61"/>
      <c r="L57" s="61"/>
      <c r="M57" s="61"/>
    </row>
    <row r="58" spans="1:13" s="27" customFormat="1" ht="24.75" customHeight="1" x14ac:dyDescent="0.25">
      <c r="A58" s="22"/>
      <c r="B58" s="23"/>
      <c r="C58" s="36" t="s">
        <v>16</v>
      </c>
      <c r="D58" s="45" t="s">
        <v>17</v>
      </c>
      <c r="E58" s="45">
        <f>0.09*0.6</f>
        <v>5.3999999999999999E-2</v>
      </c>
      <c r="F58" s="26">
        <f>ROUND(F56*E58,2)</f>
        <v>0.97</v>
      </c>
      <c r="G58" s="61"/>
      <c r="H58" s="61"/>
      <c r="I58" s="61"/>
      <c r="J58" s="61"/>
      <c r="K58" s="61"/>
      <c r="L58" s="61"/>
      <c r="M58" s="61"/>
    </row>
    <row r="59" spans="1:13" s="20" customFormat="1" ht="41.25" customHeight="1" x14ac:dyDescent="0.25">
      <c r="A59" s="10">
        <v>14</v>
      </c>
      <c r="B59" s="15" t="s">
        <v>101</v>
      </c>
      <c r="C59" s="43" t="s">
        <v>50</v>
      </c>
      <c r="D59" s="30" t="s">
        <v>33</v>
      </c>
      <c r="E59" s="30"/>
      <c r="F59" s="44">
        <v>10</v>
      </c>
      <c r="G59" s="61"/>
      <c r="H59" s="61"/>
      <c r="I59" s="61"/>
      <c r="J59" s="61"/>
      <c r="K59" s="61"/>
      <c r="L59" s="61"/>
      <c r="M59" s="61"/>
    </row>
    <row r="60" spans="1:13" s="27" customFormat="1" ht="24.75" customHeight="1" x14ac:dyDescent="0.25">
      <c r="A60" s="22"/>
      <c r="B60" s="23"/>
      <c r="C60" s="36" t="s">
        <v>23</v>
      </c>
      <c r="D60" s="45" t="s">
        <v>25</v>
      </c>
      <c r="E60" s="45">
        <f>1.54*0.6</f>
        <v>0.92400000000000004</v>
      </c>
      <c r="F60" s="26">
        <f>ROUND(F59*E60,2)</f>
        <v>9.24</v>
      </c>
      <c r="G60" s="61"/>
      <c r="H60" s="61"/>
      <c r="I60" s="61"/>
      <c r="J60" s="61"/>
      <c r="K60" s="61"/>
      <c r="L60" s="61"/>
      <c r="M60" s="61"/>
    </row>
    <row r="61" spans="1:13" s="27" customFormat="1" ht="24.75" customHeight="1" x14ac:dyDescent="0.25">
      <c r="A61" s="22"/>
      <c r="B61" s="23"/>
      <c r="C61" s="36" t="s">
        <v>16</v>
      </c>
      <c r="D61" s="45" t="s">
        <v>17</v>
      </c>
      <c r="E61" s="45">
        <f>0.09*0.6</f>
        <v>5.3999999999999999E-2</v>
      </c>
      <c r="F61" s="26">
        <f>ROUND(F59*E61,2)</f>
        <v>0.54</v>
      </c>
      <c r="G61" s="61"/>
      <c r="H61" s="61"/>
      <c r="I61" s="61"/>
      <c r="J61" s="61"/>
      <c r="K61" s="61"/>
      <c r="L61" s="61"/>
      <c r="M61" s="61"/>
    </row>
    <row r="62" spans="1:13" s="41" customFormat="1" ht="60" customHeight="1" x14ac:dyDescent="0.25">
      <c r="A62" s="10">
        <v>15</v>
      </c>
      <c r="B62" s="15"/>
      <c r="C62" s="29" t="s">
        <v>64</v>
      </c>
      <c r="D62" s="17" t="s">
        <v>14</v>
      </c>
      <c r="E62" s="40"/>
      <c r="F62" s="40">
        <f>F59*25*0.001</f>
        <v>0.25</v>
      </c>
      <c r="G62" s="61"/>
      <c r="H62" s="61"/>
      <c r="I62" s="61"/>
      <c r="J62" s="61"/>
      <c r="K62" s="61"/>
      <c r="L62" s="61"/>
      <c r="M62" s="61"/>
    </row>
    <row r="63" spans="1:13" s="41" customFormat="1" ht="57" customHeight="1" x14ac:dyDescent="0.25">
      <c r="A63" s="6">
        <v>16</v>
      </c>
      <c r="B63" s="15" t="s">
        <v>102</v>
      </c>
      <c r="C63" s="16" t="s">
        <v>118</v>
      </c>
      <c r="D63" s="17" t="s">
        <v>116</v>
      </c>
      <c r="E63" s="9"/>
      <c r="F63" s="8">
        <v>4.2000000000000003E-2</v>
      </c>
      <c r="G63" s="61"/>
      <c r="H63" s="61"/>
      <c r="I63" s="61"/>
      <c r="J63" s="61"/>
      <c r="K63" s="61"/>
      <c r="L63" s="61"/>
      <c r="M63" s="61"/>
    </row>
    <row r="64" spans="1:13" s="60" customFormat="1" ht="21" customHeight="1" x14ac:dyDescent="0.25">
      <c r="A64" s="55"/>
      <c r="B64" s="55"/>
      <c r="C64" s="59" t="s">
        <v>23</v>
      </c>
      <c r="D64" s="54" t="s">
        <v>13</v>
      </c>
      <c r="E64" s="54">
        <v>1970</v>
      </c>
      <c r="F64" s="25">
        <f>ROUND(F63*E64,2)</f>
        <v>82.74</v>
      </c>
      <c r="G64" s="61"/>
      <c r="H64" s="61"/>
      <c r="I64" s="61"/>
      <c r="J64" s="61"/>
      <c r="K64" s="61"/>
      <c r="L64" s="61"/>
      <c r="M64" s="61"/>
    </row>
    <row r="65" spans="1:13" s="60" customFormat="1" ht="21" customHeight="1" x14ac:dyDescent="0.25">
      <c r="A65" s="22"/>
      <c r="B65" s="22"/>
      <c r="C65" s="24" t="s">
        <v>119</v>
      </c>
      <c r="D65" s="26" t="s">
        <v>113</v>
      </c>
      <c r="E65" s="25">
        <v>101.5</v>
      </c>
      <c r="F65" s="25">
        <f>ROUND(F63*E65,2)</f>
        <v>4.26</v>
      </c>
      <c r="G65" s="61"/>
      <c r="H65" s="61"/>
      <c r="I65" s="61"/>
      <c r="J65" s="61"/>
      <c r="K65" s="61"/>
      <c r="L65" s="61"/>
      <c r="M65" s="61"/>
    </row>
    <row r="66" spans="1:13" s="60" customFormat="1" ht="24" customHeight="1" x14ac:dyDescent="0.25">
      <c r="A66" s="38"/>
      <c r="B66" s="22"/>
      <c r="C66" s="24" t="s">
        <v>103</v>
      </c>
      <c r="D66" s="26" t="s">
        <v>113</v>
      </c>
      <c r="E66" s="25">
        <f>(16.8+12.7)</f>
        <v>29.5</v>
      </c>
      <c r="F66" s="25">
        <f>ROUND(F63*E66,2)</f>
        <v>1.24</v>
      </c>
      <c r="G66" s="61"/>
      <c r="H66" s="61"/>
      <c r="I66" s="61"/>
      <c r="J66" s="61"/>
      <c r="K66" s="61"/>
      <c r="L66" s="61"/>
      <c r="M66" s="61"/>
    </row>
    <row r="67" spans="1:13" s="60" customFormat="1" ht="24" customHeight="1" x14ac:dyDescent="0.25">
      <c r="A67" s="55"/>
      <c r="B67" s="55"/>
      <c r="C67" s="24" t="s">
        <v>32</v>
      </c>
      <c r="D67" s="54" t="s">
        <v>17</v>
      </c>
      <c r="E67" s="54">
        <v>180</v>
      </c>
      <c r="F67" s="51">
        <f>ROUND(F63*E67,3)</f>
        <v>7.56</v>
      </c>
      <c r="G67" s="61"/>
      <c r="H67" s="61"/>
      <c r="I67" s="61"/>
      <c r="J67" s="61"/>
      <c r="K67" s="61"/>
      <c r="L67" s="61"/>
      <c r="M67" s="61"/>
    </row>
    <row r="68" spans="1:13" s="60" customFormat="1" ht="24" customHeight="1" x14ac:dyDescent="0.25">
      <c r="A68" s="55"/>
      <c r="B68" s="55"/>
      <c r="C68" s="24" t="s">
        <v>16</v>
      </c>
      <c r="D68" s="54" t="s">
        <v>17</v>
      </c>
      <c r="E68" s="54">
        <v>112</v>
      </c>
      <c r="F68" s="25">
        <f>ROUND(F63*E68,2)</f>
        <v>4.7</v>
      </c>
      <c r="G68" s="61"/>
      <c r="H68" s="61"/>
      <c r="I68" s="61"/>
      <c r="J68" s="61"/>
      <c r="K68" s="61"/>
      <c r="L68" s="61"/>
      <c r="M68" s="61"/>
    </row>
    <row r="69" spans="1:13" s="41" customFormat="1" ht="39" customHeight="1" x14ac:dyDescent="0.25">
      <c r="A69" s="10">
        <v>17</v>
      </c>
      <c r="B69" s="15" t="s">
        <v>51</v>
      </c>
      <c r="C69" s="16" t="s">
        <v>52</v>
      </c>
      <c r="D69" s="17" t="s">
        <v>33</v>
      </c>
      <c r="E69" s="18"/>
      <c r="F69" s="19">
        <v>18</v>
      </c>
      <c r="G69" s="61"/>
      <c r="H69" s="61"/>
      <c r="I69" s="61"/>
      <c r="J69" s="61"/>
      <c r="K69" s="61"/>
      <c r="L69" s="61"/>
      <c r="M69" s="61"/>
    </row>
    <row r="70" spans="1:13" s="42" customFormat="1" ht="23.25" customHeight="1" x14ac:dyDescent="0.25">
      <c r="A70" s="22"/>
      <c r="B70" s="23"/>
      <c r="C70" s="24" t="s">
        <v>23</v>
      </c>
      <c r="D70" s="25" t="s">
        <v>13</v>
      </c>
      <c r="E70" s="26">
        <v>1.54</v>
      </c>
      <c r="F70" s="25">
        <f>ROUND(F69*E70,2)</f>
        <v>27.72</v>
      </c>
      <c r="G70" s="61"/>
      <c r="H70" s="61"/>
      <c r="I70" s="61"/>
      <c r="J70" s="61"/>
      <c r="K70" s="61"/>
      <c r="L70" s="61"/>
      <c r="M70" s="61"/>
    </row>
    <row r="71" spans="1:13" s="42" customFormat="1" ht="23.25" customHeight="1" x14ac:dyDescent="0.25">
      <c r="A71" s="22"/>
      <c r="B71" s="28"/>
      <c r="C71" s="24" t="s">
        <v>16</v>
      </c>
      <c r="D71" s="26" t="s">
        <v>17</v>
      </c>
      <c r="E71" s="26">
        <v>0.09</v>
      </c>
      <c r="F71" s="25">
        <f>ROUND(F69*E71,2)</f>
        <v>1.62</v>
      </c>
      <c r="G71" s="61"/>
      <c r="H71" s="61"/>
      <c r="I71" s="61"/>
      <c r="J71" s="61"/>
      <c r="K71" s="61"/>
      <c r="L71" s="61"/>
      <c r="M71" s="61"/>
    </row>
    <row r="72" spans="1:13" s="42" customFormat="1" ht="23.25" customHeight="1" x14ac:dyDescent="0.25">
      <c r="A72" s="22"/>
      <c r="B72" s="11"/>
      <c r="C72" s="24" t="s">
        <v>41</v>
      </c>
      <c r="D72" s="26" t="s">
        <v>113</v>
      </c>
      <c r="E72" s="56">
        <v>1.4E-2</v>
      </c>
      <c r="F72" s="25">
        <f>ROUND(F69*E72,2)</f>
        <v>0.25</v>
      </c>
      <c r="G72" s="61"/>
      <c r="H72" s="61"/>
      <c r="I72" s="61"/>
      <c r="J72" s="61"/>
      <c r="K72" s="61"/>
      <c r="L72" s="61"/>
      <c r="M72" s="61"/>
    </row>
    <row r="73" spans="1:13" s="41" customFormat="1" ht="44.25" customHeight="1" x14ac:dyDescent="0.25">
      <c r="A73" s="10">
        <v>18</v>
      </c>
      <c r="B73" s="15" t="s">
        <v>51</v>
      </c>
      <c r="C73" s="16" t="s">
        <v>53</v>
      </c>
      <c r="D73" s="17" t="s">
        <v>33</v>
      </c>
      <c r="E73" s="18"/>
      <c r="F73" s="19">
        <v>10</v>
      </c>
      <c r="G73" s="61"/>
      <c r="H73" s="61"/>
      <c r="I73" s="61"/>
      <c r="J73" s="61"/>
      <c r="K73" s="61"/>
      <c r="L73" s="61"/>
      <c r="M73" s="61"/>
    </row>
    <row r="74" spans="1:13" s="42" customFormat="1" ht="22.5" customHeight="1" x14ac:dyDescent="0.25">
      <c r="A74" s="22"/>
      <c r="B74" s="23"/>
      <c r="C74" s="24" t="s">
        <v>23</v>
      </c>
      <c r="D74" s="25" t="s">
        <v>13</v>
      </c>
      <c r="E74" s="26">
        <v>1.54</v>
      </c>
      <c r="F74" s="25">
        <f>ROUND(F73*E74,2)</f>
        <v>15.4</v>
      </c>
      <c r="G74" s="61"/>
      <c r="H74" s="61"/>
      <c r="I74" s="61"/>
      <c r="J74" s="61"/>
      <c r="K74" s="61"/>
      <c r="L74" s="61"/>
      <c r="M74" s="61"/>
    </row>
    <row r="75" spans="1:13" s="42" customFormat="1" ht="22.5" customHeight="1" x14ac:dyDescent="0.25">
      <c r="A75" s="22"/>
      <c r="B75" s="28"/>
      <c r="C75" s="24" t="s">
        <v>16</v>
      </c>
      <c r="D75" s="26" t="s">
        <v>17</v>
      </c>
      <c r="E75" s="26">
        <v>0.09</v>
      </c>
      <c r="F75" s="25">
        <f>ROUND(F73*E75,2)</f>
        <v>0.9</v>
      </c>
      <c r="G75" s="61"/>
      <c r="H75" s="61"/>
      <c r="I75" s="61"/>
      <c r="J75" s="61"/>
      <c r="K75" s="61"/>
      <c r="L75" s="61"/>
      <c r="M75" s="61"/>
    </row>
    <row r="76" spans="1:13" s="42" customFormat="1" ht="22.5" customHeight="1" x14ac:dyDescent="0.25">
      <c r="A76" s="22"/>
      <c r="B76" s="11"/>
      <c r="C76" s="24" t="s">
        <v>41</v>
      </c>
      <c r="D76" s="26" t="s">
        <v>113</v>
      </c>
      <c r="E76" s="56">
        <v>1.4E-2</v>
      </c>
      <c r="F76" s="25">
        <f>ROUND(F73*E76,2)</f>
        <v>0.14000000000000001</v>
      </c>
      <c r="G76" s="61"/>
      <c r="H76" s="61"/>
      <c r="I76" s="61"/>
      <c r="J76" s="61"/>
      <c r="K76" s="61"/>
      <c r="L76" s="61"/>
      <c r="M76" s="61"/>
    </row>
    <row r="77" spans="1:13" s="41" customFormat="1" ht="22.5" customHeight="1" x14ac:dyDescent="0.25">
      <c r="A77" s="10"/>
      <c r="B77" s="15"/>
      <c r="C77" s="16" t="s">
        <v>54</v>
      </c>
      <c r="D77" s="40" t="s">
        <v>33</v>
      </c>
      <c r="E77" s="40">
        <v>1</v>
      </c>
      <c r="F77" s="17">
        <f>ROUND(F73*E77,2)</f>
        <v>10</v>
      </c>
      <c r="G77" s="61"/>
      <c r="H77" s="61"/>
      <c r="I77" s="61"/>
      <c r="J77" s="61"/>
      <c r="K77" s="61"/>
      <c r="L77" s="61"/>
      <c r="M77" s="61"/>
    </row>
    <row r="78" spans="1:13" s="42" customFormat="1" ht="53.25" customHeight="1" x14ac:dyDescent="0.25">
      <c r="A78" s="22"/>
      <c r="B78" s="23"/>
      <c r="C78" s="57" t="s">
        <v>66</v>
      </c>
      <c r="D78" s="26"/>
      <c r="E78" s="26"/>
      <c r="F78" s="25"/>
      <c r="G78" s="61"/>
      <c r="H78" s="61"/>
      <c r="I78" s="61"/>
      <c r="J78" s="61"/>
      <c r="K78" s="61"/>
      <c r="L78" s="61"/>
      <c r="M78" s="61"/>
    </row>
    <row r="79" spans="1:13" s="20" customFormat="1" ht="40.5" customHeight="1" x14ac:dyDescent="0.25">
      <c r="A79" s="10">
        <v>19</v>
      </c>
      <c r="B79" s="15" t="s">
        <v>101</v>
      </c>
      <c r="C79" s="43" t="s">
        <v>67</v>
      </c>
      <c r="D79" s="30" t="s">
        <v>33</v>
      </c>
      <c r="E79" s="30"/>
      <c r="F79" s="44">
        <v>14</v>
      </c>
      <c r="G79" s="61"/>
      <c r="H79" s="61"/>
      <c r="I79" s="61"/>
      <c r="J79" s="61"/>
      <c r="K79" s="61"/>
      <c r="L79" s="61"/>
      <c r="M79" s="61"/>
    </row>
    <row r="80" spans="1:13" s="27" customFormat="1" ht="23.25" customHeight="1" x14ac:dyDescent="0.25">
      <c r="A80" s="22"/>
      <c r="B80" s="23"/>
      <c r="C80" s="36" t="s">
        <v>23</v>
      </c>
      <c r="D80" s="45" t="s">
        <v>25</v>
      </c>
      <c r="E80" s="45">
        <f>1.54*0.6</f>
        <v>0.92400000000000004</v>
      </c>
      <c r="F80" s="26">
        <f>ROUND(F79*E80,2)</f>
        <v>12.94</v>
      </c>
      <c r="G80" s="61"/>
      <c r="H80" s="61"/>
      <c r="I80" s="61"/>
      <c r="J80" s="61"/>
      <c r="K80" s="61"/>
      <c r="L80" s="61"/>
      <c r="M80" s="61"/>
    </row>
    <row r="81" spans="1:13" s="27" customFormat="1" ht="23.25" customHeight="1" x14ac:dyDescent="0.25">
      <c r="A81" s="22"/>
      <c r="B81" s="23"/>
      <c r="C81" s="36" t="s">
        <v>16</v>
      </c>
      <c r="D81" s="45" t="s">
        <v>17</v>
      </c>
      <c r="E81" s="45">
        <f>0.09*0.6</f>
        <v>5.3999999999999999E-2</v>
      </c>
      <c r="F81" s="26">
        <f>ROUND(F79*E81,2)</f>
        <v>0.76</v>
      </c>
      <c r="G81" s="61"/>
      <c r="H81" s="61"/>
      <c r="I81" s="61"/>
      <c r="J81" s="61"/>
      <c r="K81" s="61"/>
      <c r="L81" s="61"/>
      <c r="M81" s="61"/>
    </row>
    <row r="82" spans="1:13" s="41" customFormat="1" ht="57.75" customHeight="1" x14ac:dyDescent="0.25">
      <c r="A82" s="10">
        <v>20</v>
      </c>
      <c r="B82" s="15"/>
      <c r="C82" s="29" t="s">
        <v>68</v>
      </c>
      <c r="D82" s="17" t="s">
        <v>14</v>
      </c>
      <c r="E82" s="40"/>
      <c r="F82" s="40">
        <f>F79*25*0.001</f>
        <v>0.35</v>
      </c>
      <c r="G82" s="61"/>
      <c r="H82" s="61"/>
      <c r="I82" s="61"/>
      <c r="J82" s="61"/>
      <c r="K82" s="61"/>
      <c r="L82" s="61"/>
      <c r="M82" s="61"/>
    </row>
    <row r="83" spans="1:13" s="20" customFormat="1" ht="57" customHeight="1" x14ac:dyDescent="0.25">
      <c r="A83" s="10">
        <v>21</v>
      </c>
      <c r="B83" s="15" t="s">
        <v>42</v>
      </c>
      <c r="C83" s="48" t="s">
        <v>104</v>
      </c>
      <c r="D83" s="30" t="s">
        <v>114</v>
      </c>
      <c r="E83" s="30"/>
      <c r="F83" s="31">
        <v>0.21</v>
      </c>
      <c r="G83" s="61"/>
      <c r="H83" s="61"/>
      <c r="I83" s="61"/>
      <c r="J83" s="61"/>
      <c r="K83" s="61"/>
      <c r="L83" s="61"/>
      <c r="M83" s="61"/>
    </row>
    <row r="84" spans="1:13" s="34" customFormat="1" ht="27" customHeight="1" x14ac:dyDescent="0.25">
      <c r="A84" s="22"/>
      <c r="B84" s="32"/>
      <c r="C84" s="33" t="s">
        <v>24</v>
      </c>
      <c r="D84" s="22" t="s">
        <v>25</v>
      </c>
      <c r="E84" s="25">
        <v>27</v>
      </c>
      <c r="F84" s="25">
        <f>ROUND(E84*F83,2)</f>
        <v>5.67</v>
      </c>
      <c r="G84" s="61"/>
      <c r="H84" s="61"/>
      <c r="I84" s="61"/>
      <c r="J84" s="61"/>
      <c r="K84" s="61"/>
      <c r="L84" s="61"/>
      <c r="M84" s="61"/>
    </row>
    <row r="85" spans="1:13" s="34" customFormat="1" ht="45.75" customHeight="1" x14ac:dyDescent="0.25">
      <c r="A85" s="22"/>
      <c r="B85" s="32"/>
      <c r="C85" s="33" t="s">
        <v>115</v>
      </c>
      <c r="D85" s="22" t="s">
        <v>36</v>
      </c>
      <c r="E85" s="25">
        <v>60.5</v>
      </c>
      <c r="F85" s="25">
        <f>ROUND(E85*F83,2)</f>
        <v>12.71</v>
      </c>
      <c r="G85" s="61"/>
      <c r="H85" s="61"/>
      <c r="I85" s="61"/>
      <c r="J85" s="61"/>
      <c r="K85" s="61"/>
      <c r="L85" s="61"/>
      <c r="M85" s="61"/>
    </row>
    <row r="86" spans="1:13" s="20" customFormat="1" ht="24.75" customHeight="1" x14ac:dyDescent="0.25">
      <c r="A86" s="22"/>
      <c r="B86" s="35"/>
      <c r="C86" s="36" t="s">
        <v>16</v>
      </c>
      <c r="D86" s="22" t="s">
        <v>26</v>
      </c>
      <c r="E86" s="25">
        <v>2.21</v>
      </c>
      <c r="F86" s="25">
        <f>ROUND(E86*F83,2)</f>
        <v>0.46</v>
      </c>
      <c r="G86" s="61"/>
      <c r="H86" s="61"/>
      <c r="I86" s="61"/>
      <c r="J86" s="61"/>
      <c r="K86" s="61"/>
      <c r="L86" s="61"/>
      <c r="M86" s="61"/>
    </row>
    <row r="87" spans="1:13" s="39" customFormat="1" ht="24.75" customHeight="1" x14ac:dyDescent="0.3">
      <c r="A87" s="37"/>
      <c r="B87" s="37"/>
      <c r="C87" s="38" t="s">
        <v>27</v>
      </c>
      <c r="D87" s="22" t="s">
        <v>113</v>
      </c>
      <c r="E87" s="25">
        <v>0.06</v>
      </c>
      <c r="F87" s="25">
        <f>ROUND(E87*F83,2)</f>
        <v>0.01</v>
      </c>
      <c r="G87" s="61"/>
      <c r="H87" s="61"/>
      <c r="I87" s="61"/>
      <c r="J87" s="61"/>
      <c r="K87" s="61"/>
      <c r="L87" s="61"/>
      <c r="M87" s="61"/>
    </row>
    <row r="88" spans="1:13" s="20" customFormat="1" ht="42.75" customHeight="1" x14ac:dyDescent="0.25">
      <c r="A88" s="10">
        <v>22</v>
      </c>
      <c r="B88" s="15"/>
      <c r="C88" s="29" t="s">
        <v>47</v>
      </c>
      <c r="D88" s="17" t="s">
        <v>14</v>
      </c>
      <c r="E88" s="40">
        <v>1.95</v>
      </c>
      <c r="F88" s="19">
        <f>F83*E88*1000</f>
        <v>409.5</v>
      </c>
      <c r="G88" s="61"/>
      <c r="H88" s="61"/>
      <c r="I88" s="61"/>
      <c r="J88" s="61"/>
      <c r="K88" s="61"/>
      <c r="L88" s="61"/>
      <c r="M88" s="61"/>
    </row>
    <row r="89" spans="1:13" s="20" customFormat="1" ht="24.75" customHeight="1" x14ac:dyDescent="0.25">
      <c r="A89" s="10">
        <v>23</v>
      </c>
      <c r="B89" s="15" t="s">
        <v>43</v>
      </c>
      <c r="C89" s="43" t="s">
        <v>28</v>
      </c>
      <c r="D89" s="30" t="s">
        <v>29</v>
      </c>
      <c r="E89" s="30"/>
      <c r="F89" s="31">
        <v>0.21</v>
      </c>
      <c r="G89" s="61"/>
      <c r="H89" s="61"/>
      <c r="I89" s="61"/>
      <c r="J89" s="61"/>
      <c r="K89" s="61"/>
      <c r="L89" s="61"/>
      <c r="M89" s="61"/>
    </row>
    <row r="90" spans="1:13" s="27" customFormat="1" ht="24.75" customHeight="1" x14ac:dyDescent="0.25">
      <c r="A90" s="22"/>
      <c r="B90" s="23"/>
      <c r="C90" s="36" t="s">
        <v>23</v>
      </c>
      <c r="D90" s="45" t="s">
        <v>25</v>
      </c>
      <c r="E90" s="45">
        <v>3.52</v>
      </c>
      <c r="F90" s="26">
        <f>ROUND(F89*E90,2)</f>
        <v>0.74</v>
      </c>
      <c r="G90" s="61"/>
      <c r="H90" s="61"/>
      <c r="I90" s="61"/>
      <c r="J90" s="61"/>
      <c r="K90" s="61"/>
      <c r="L90" s="61"/>
      <c r="M90" s="61"/>
    </row>
    <row r="91" spans="1:13" s="27" customFormat="1" ht="24.75" customHeight="1" x14ac:dyDescent="0.25">
      <c r="A91" s="22"/>
      <c r="B91" s="23"/>
      <c r="C91" s="36" t="s">
        <v>34</v>
      </c>
      <c r="D91" s="45" t="s">
        <v>18</v>
      </c>
      <c r="E91" s="45">
        <v>3.94</v>
      </c>
      <c r="F91" s="26">
        <f>ROUND(F89*E91,2)</f>
        <v>0.83</v>
      </c>
      <c r="G91" s="61"/>
      <c r="H91" s="61"/>
      <c r="I91" s="61"/>
      <c r="J91" s="61"/>
      <c r="K91" s="61"/>
      <c r="L91" s="61"/>
      <c r="M91" s="61"/>
    </row>
    <row r="92" spans="1:13" s="27" customFormat="1" ht="24.75" customHeight="1" x14ac:dyDescent="0.25">
      <c r="A92" s="22"/>
      <c r="B92" s="23"/>
      <c r="C92" s="36" t="s">
        <v>16</v>
      </c>
      <c r="D92" s="45" t="s">
        <v>17</v>
      </c>
      <c r="E92" s="45">
        <v>0.19</v>
      </c>
      <c r="F92" s="26">
        <f>ROUND(F89*E92,2)</f>
        <v>0.04</v>
      </c>
      <c r="G92" s="61"/>
      <c r="H92" s="61"/>
      <c r="I92" s="61"/>
      <c r="J92" s="61"/>
      <c r="K92" s="61"/>
      <c r="L92" s="61"/>
      <c r="M92" s="61"/>
    </row>
    <row r="93" spans="1:13" s="27" customFormat="1" ht="24.75" customHeight="1" x14ac:dyDescent="0.25">
      <c r="A93" s="22"/>
      <c r="B93" s="23"/>
      <c r="C93" s="36" t="s">
        <v>27</v>
      </c>
      <c r="D93" s="45" t="s">
        <v>15</v>
      </c>
      <c r="E93" s="45">
        <v>0.06</v>
      </c>
      <c r="F93" s="26">
        <f>ROUND(F89*E93,2)</f>
        <v>0.01</v>
      </c>
      <c r="G93" s="61"/>
      <c r="H93" s="61"/>
      <c r="I93" s="61"/>
      <c r="J93" s="61"/>
      <c r="K93" s="61"/>
      <c r="L93" s="61"/>
      <c r="M93" s="61"/>
    </row>
    <row r="94" spans="1:13" s="20" customFormat="1" ht="75.75" customHeight="1" x14ac:dyDescent="0.25">
      <c r="A94" s="10">
        <v>24</v>
      </c>
      <c r="B94" s="15" t="s">
        <v>109</v>
      </c>
      <c r="C94" s="16" t="s">
        <v>110</v>
      </c>
      <c r="D94" s="17" t="s">
        <v>114</v>
      </c>
      <c r="E94" s="18"/>
      <c r="F94" s="44">
        <v>3.27E-2</v>
      </c>
      <c r="G94" s="61"/>
      <c r="H94" s="61"/>
      <c r="I94" s="61"/>
      <c r="J94" s="61"/>
      <c r="K94" s="61"/>
      <c r="L94" s="61"/>
      <c r="M94" s="61"/>
    </row>
    <row r="95" spans="1:13" s="27" customFormat="1" ht="22.5" customHeight="1" x14ac:dyDescent="0.25">
      <c r="A95" s="22"/>
      <c r="B95" s="28"/>
      <c r="C95" s="24" t="s">
        <v>81</v>
      </c>
      <c r="D95" s="26" t="s">
        <v>18</v>
      </c>
      <c r="E95" s="26">
        <v>112</v>
      </c>
      <c r="F95" s="25">
        <f>ROUND(F94*E95,2)</f>
        <v>3.66</v>
      </c>
      <c r="G95" s="61"/>
      <c r="H95" s="61"/>
      <c r="I95" s="61"/>
      <c r="J95" s="61"/>
      <c r="K95" s="61"/>
      <c r="L95" s="61"/>
      <c r="M95" s="61"/>
    </row>
    <row r="96" spans="1:13" s="20" customFormat="1" ht="74.25" customHeight="1" x14ac:dyDescent="0.25">
      <c r="A96" s="10" t="s">
        <v>108</v>
      </c>
      <c r="B96" s="15" t="s">
        <v>46</v>
      </c>
      <c r="C96" s="29" t="s">
        <v>106</v>
      </c>
      <c r="D96" s="30" t="s">
        <v>114</v>
      </c>
      <c r="E96" s="30"/>
      <c r="F96" s="31">
        <f>F94</f>
        <v>3.27E-2</v>
      </c>
      <c r="G96" s="61"/>
      <c r="H96" s="61"/>
      <c r="I96" s="61"/>
      <c r="J96" s="61"/>
      <c r="K96" s="61"/>
      <c r="L96" s="61"/>
      <c r="M96" s="61"/>
    </row>
    <row r="97" spans="1:247" s="34" customFormat="1" ht="26.25" customHeight="1" x14ac:dyDescent="0.25">
      <c r="A97" s="22"/>
      <c r="B97" s="32"/>
      <c r="C97" s="33" t="s">
        <v>24</v>
      </c>
      <c r="D97" s="22" t="s">
        <v>25</v>
      </c>
      <c r="E97" s="25">
        <v>20</v>
      </c>
      <c r="F97" s="25">
        <f>ROUND(E97*F96,2)</f>
        <v>0.65</v>
      </c>
      <c r="G97" s="61"/>
      <c r="H97" s="61"/>
      <c r="I97" s="61"/>
      <c r="J97" s="61"/>
      <c r="K97" s="61"/>
      <c r="L97" s="61"/>
      <c r="M97" s="61"/>
    </row>
    <row r="98" spans="1:247" s="34" customFormat="1" ht="42.75" customHeight="1" x14ac:dyDescent="0.25">
      <c r="A98" s="22"/>
      <c r="B98" s="28"/>
      <c r="C98" s="33" t="s">
        <v>115</v>
      </c>
      <c r="D98" s="22" t="s">
        <v>36</v>
      </c>
      <c r="E98" s="25">
        <v>44.8</v>
      </c>
      <c r="F98" s="25">
        <f>ROUND(E98*F96,2)</f>
        <v>1.46</v>
      </c>
      <c r="G98" s="61"/>
      <c r="H98" s="61"/>
      <c r="I98" s="61"/>
      <c r="J98" s="61"/>
      <c r="K98" s="61"/>
      <c r="L98" s="61"/>
      <c r="M98" s="61"/>
    </row>
    <row r="99" spans="1:247" s="20" customFormat="1" ht="22.5" customHeight="1" x14ac:dyDescent="0.25">
      <c r="A99" s="22"/>
      <c r="B99" s="35"/>
      <c r="C99" s="36" t="s">
        <v>16</v>
      </c>
      <c r="D99" s="26" t="s">
        <v>17</v>
      </c>
      <c r="E99" s="25">
        <v>2.1</v>
      </c>
      <c r="F99" s="25">
        <f>ROUND(E99*F96,2)</f>
        <v>7.0000000000000007E-2</v>
      </c>
      <c r="G99" s="61"/>
      <c r="H99" s="61"/>
      <c r="I99" s="61"/>
      <c r="J99" s="61"/>
      <c r="K99" s="61"/>
      <c r="L99" s="61"/>
      <c r="M99" s="61"/>
    </row>
    <row r="100" spans="1:247" s="39" customFormat="1" ht="22.5" customHeight="1" x14ac:dyDescent="0.3">
      <c r="A100" s="37"/>
      <c r="B100" s="37"/>
      <c r="C100" s="38" t="s">
        <v>27</v>
      </c>
      <c r="D100" s="22" t="s">
        <v>113</v>
      </c>
      <c r="E100" s="25">
        <v>0.05</v>
      </c>
      <c r="F100" s="25">
        <f>ROUND(E100*F96,2)</f>
        <v>0</v>
      </c>
      <c r="G100" s="61"/>
      <c r="H100" s="61"/>
      <c r="I100" s="61"/>
      <c r="J100" s="61"/>
      <c r="K100" s="61"/>
      <c r="L100" s="61"/>
      <c r="M100" s="61"/>
    </row>
    <row r="101" spans="1:247" s="20" customFormat="1" ht="57" customHeight="1" x14ac:dyDescent="0.25">
      <c r="A101" s="10">
        <v>25</v>
      </c>
      <c r="B101" s="15"/>
      <c r="C101" s="46" t="s">
        <v>69</v>
      </c>
      <c r="D101" s="17" t="s">
        <v>14</v>
      </c>
      <c r="E101" s="17">
        <v>1.9</v>
      </c>
      <c r="F101" s="47">
        <f>F96*E101*1000</f>
        <v>62.13</v>
      </c>
      <c r="G101" s="61"/>
      <c r="H101" s="61"/>
      <c r="I101" s="61"/>
      <c r="J101" s="61"/>
      <c r="K101" s="61"/>
      <c r="L101" s="61"/>
      <c r="M101" s="61"/>
    </row>
    <row r="102" spans="1:247" s="20" customFormat="1" ht="79.5" customHeight="1" x14ac:dyDescent="0.25">
      <c r="A102" s="10">
        <v>26</v>
      </c>
      <c r="B102" s="15" t="s">
        <v>109</v>
      </c>
      <c r="C102" s="16" t="s">
        <v>105</v>
      </c>
      <c r="D102" s="17" t="s">
        <v>114</v>
      </c>
      <c r="E102" s="18"/>
      <c r="F102" s="44">
        <v>3.8199999999999998E-2</v>
      </c>
      <c r="G102" s="61"/>
      <c r="H102" s="61"/>
      <c r="I102" s="61"/>
      <c r="J102" s="61"/>
      <c r="K102" s="61"/>
      <c r="L102" s="61"/>
      <c r="M102" s="61"/>
    </row>
    <row r="103" spans="1:247" s="27" customFormat="1" ht="24.75" customHeight="1" x14ac:dyDescent="0.25">
      <c r="A103" s="22"/>
      <c r="B103" s="28"/>
      <c r="C103" s="24" t="s">
        <v>81</v>
      </c>
      <c r="D103" s="26" t="s">
        <v>18</v>
      </c>
      <c r="E103" s="26">
        <v>112</v>
      </c>
      <c r="F103" s="25">
        <f>ROUND(F102*E103,2)</f>
        <v>4.28</v>
      </c>
      <c r="G103" s="61"/>
      <c r="H103" s="61"/>
      <c r="I103" s="61"/>
      <c r="J103" s="61"/>
      <c r="K103" s="61"/>
      <c r="L103" s="61"/>
      <c r="M103" s="61"/>
    </row>
    <row r="104" spans="1:247" s="20" customFormat="1" ht="78.75" customHeight="1" x14ac:dyDescent="0.25">
      <c r="A104" s="10" t="s">
        <v>107</v>
      </c>
      <c r="B104" s="15" t="s">
        <v>46</v>
      </c>
      <c r="C104" s="29" t="s">
        <v>106</v>
      </c>
      <c r="D104" s="30" t="s">
        <v>114</v>
      </c>
      <c r="E104" s="30"/>
      <c r="F104" s="31">
        <f>F102</f>
        <v>3.8199999999999998E-2</v>
      </c>
      <c r="G104" s="61"/>
      <c r="H104" s="61"/>
      <c r="I104" s="61"/>
      <c r="J104" s="61"/>
      <c r="K104" s="61"/>
      <c r="L104" s="61"/>
      <c r="M104" s="61"/>
    </row>
    <row r="105" spans="1:247" s="34" customFormat="1" ht="27.75" customHeight="1" x14ac:dyDescent="0.25">
      <c r="A105" s="22"/>
      <c r="B105" s="32"/>
      <c r="C105" s="33" t="s">
        <v>24</v>
      </c>
      <c r="D105" s="22" t="s">
        <v>25</v>
      </c>
      <c r="E105" s="25">
        <v>20</v>
      </c>
      <c r="F105" s="25">
        <f>ROUND(E105*F104,2)</f>
        <v>0.76</v>
      </c>
      <c r="G105" s="61"/>
      <c r="H105" s="61"/>
      <c r="I105" s="61"/>
      <c r="J105" s="61"/>
      <c r="K105" s="61"/>
      <c r="L105" s="61"/>
      <c r="M105" s="61"/>
    </row>
    <row r="106" spans="1:247" s="34" customFormat="1" ht="42.75" customHeight="1" x14ac:dyDescent="0.25">
      <c r="A106" s="22"/>
      <c r="B106" s="28"/>
      <c r="C106" s="33" t="s">
        <v>115</v>
      </c>
      <c r="D106" s="22" t="s">
        <v>36</v>
      </c>
      <c r="E106" s="25">
        <v>44.8</v>
      </c>
      <c r="F106" s="25">
        <f>ROUND(E106*F104,2)</f>
        <v>1.71</v>
      </c>
      <c r="G106" s="61"/>
      <c r="H106" s="61"/>
      <c r="I106" s="61"/>
      <c r="J106" s="61"/>
      <c r="K106" s="61"/>
      <c r="L106" s="61"/>
      <c r="M106" s="61"/>
    </row>
    <row r="107" spans="1:247" s="20" customFormat="1" ht="25.5" customHeight="1" x14ac:dyDescent="0.25">
      <c r="A107" s="22"/>
      <c r="B107" s="35"/>
      <c r="C107" s="36" t="s">
        <v>16</v>
      </c>
      <c r="D107" s="26" t="s">
        <v>17</v>
      </c>
      <c r="E107" s="25">
        <v>2.1</v>
      </c>
      <c r="F107" s="25">
        <f>ROUND(E107*F104,2)</f>
        <v>0.08</v>
      </c>
      <c r="G107" s="61"/>
      <c r="H107" s="61"/>
      <c r="I107" s="61"/>
      <c r="J107" s="61"/>
      <c r="K107" s="61"/>
      <c r="L107" s="61"/>
      <c r="M107" s="61"/>
    </row>
    <row r="108" spans="1:247" s="39" customFormat="1" ht="25.5" customHeight="1" x14ac:dyDescent="0.3">
      <c r="A108" s="37"/>
      <c r="B108" s="37"/>
      <c r="C108" s="38" t="s">
        <v>27</v>
      </c>
      <c r="D108" s="22" t="s">
        <v>113</v>
      </c>
      <c r="E108" s="25">
        <v>0.05</v>
      </c>
      <c r="F108" s="25">
        <f>ROUND(E108*F104,2)</f>
        <v>0</v>
      </c>
      <c r="G108" s="61"/>
      <c r="H108" s="61"/>
      <c r="I108" s="61"/>
      <c r="J108" s="61"/>
      <c r="K108" s="61"/>
      <c r="L108" s="61"/>
      <c r="M108" s="61"/>
    </row>
    <row r="109" spans="1:247" s="20" customFormat="1" ht="55.5" customHeight="1" x14ac:dyDescent="0.25">
      <c r="A109" s="10">
        <v>27</v>
      </c>
      <c r="B109" s="15"/>
      <c r="C109" s="46" t="s">
        <v>62</v>
      </c>
      <c r="D109" s="17" t="s">
        <v>14</v>
      </c>
      <c r="E109" s="17">
        <v>1.9</v>
      </c>
      <c r="F109" s="47">
        <f>F104*E109*1000</f>
        <v>72.58</v>
      </c>
      <c r="G109" s="61"/>
      <c r="H109" s="61"/>
      <c r="I109" s="61"/>
      <c r="J109" s="61"/>
      <c r="K109" s="61"/>
      <c r="L109" s="61"/>
      <c r="M109" s="61"/>
    </row>
    <row r="110" spans="1:247" s="21" customFormat="1" ht="58.5" customHeight="1" x14ac:dyDescent="0.25">
      <c r="A110" s="10">
        <v>28</v>
      </c>
      <c r="B110" s="15" t="s">
        <v>37</v>
      </c>
      <c r="C110" s="16" t="s">
        <v>84</v>
      </c>
      <c r="D110" s="17" t="s">
        <v>116</v>
      </c>
      <c r="E110" s="18"/>
      <c r="F110" s="19">
        <v>0.32</v>
      </c>
      <c r="G110" s="61"/>
      <c r="H110" s="61"/>
      <c r="I110" s="61"/>
      <c r="J110" s="61"/>
      <c r="K110" s="61"/>
      <c r="L110" s="61"/>
      <c r="M110" s="61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</row>
    <row r="111" spans="1:247" s="4" customFormat="1" ht="23.25" customHeight="1" x14ac:dyDescent="0.2">
      <c r="A111" s="22"/>
      <c r="B111" s="23"/>
      <c r="C111" s="24" t="s">
        <v>23</v>
      </c>
      <c r="D111" s="25" t="s">
        <v>13</v>
      </c>
      <c r="E111" s="26">
        <v>15</v>
      </c>
      <c r="F111" s="25">
        <f>ROUND(F110*E111,2)</f>
        <v>4.8</v>
      </c>
      <c r="G111" s="61"/>
      <c r="H111" s="61"/>
      <c r="I111" s="61"/>
      <c r="J111" s="61"/>
      <c r="K111" s="61"/>
      <c r="L111" s="61"/>
      <c r="M111" s="61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  <c r="GA111" s="27"/>
      <c r="GB111" s="27"/>
      <c r="GC111" s="27"/>
      <c r="GD111" s="27"/>
      <c r="GE111" s="27"/>
      <c r="GF111" s="27"/>
      <c r="GG111" s="27"/>
      <c r="GH111" s="27"/>
      <c r="GI111" s="27"/>
      <c r="GJ111" s="27"/>
      <c r="GK111" s="27"/>
      <c r="GL111" s="27"/>
      <c r="GM111" s="27"/>
      <c r="GN111" s="27"/>
      <c r="GO111" s="27"/>
      <c r="GP111" s="27"/>
      <c r="GQ111" s="27"/>
      <c r="GR111" s="27"/>
      <c r="GS111" s="27"/>
      <c r="GT111" s="27"/>
      <c r="GU111" s="27"/>
      <c r="GV111" s="27"/>
      <c r="GW111" s="27"/>
      <c r="GX111" s="27"/>
      <c r="GY111" s="27"/>
      <c r="GZ111" s="27"/>
      <c r="HA111" s="27"/>
      <c r="HB111" s="27"/>
      <c r="HC111" s="27"/>
      <c r="HD111" s="27"/>
      <c r="HE111" s="27"/>
      <c r="HF111" s="27"/>
      <c r="HG111" s="27"/>
      <c r="HH111" s="27"/>
      <c r="HI111" s="27"/>
      <c r="HJ111" s="27"/>
      <c r="HK111" s="27"/>
      <c r="HL111" s="27"/>
      <c r="HM111" s="27"/>
      <c r="HN111" s="27"/>
      <c r="HO111" s="27"/>
      <c r="HP111" s="27"/>
      <c r="HQ111" s="27"/>
      <c r="HR111" s="27"/>
      <c r="HS111" s="27"/>
      <c r="HT111" s="27"/>
      <c r="HU111" s="27"/>
      <c r="HV111" s="27"/>
      <c r="HW111" s="27"/>
      <c r="HX111" s="27"/>
      <c r="HY111" s="27"/>
      <c r="HZ111" s="27"/>
      <c r="IA111" s="27"/>
      <c r="IB111" s="27"/>
      <c r="IC111" s="27"/>
      <c r="ID111" s="27"/>
      <c r="IE111" s="27"/>
      <c r="IF111" s="27"/>
      <c r="IG111" s="27"/>
      <c r="IH111" s="27"/>
      <c r="II111" s="27"/>
      <c r="IJ111" s="27"/>
      <c r="IK111" s="27"/>
      <c r="IL111" s="27"/>
      <c r="IM111" s="27"/>
    </row>
    <row r="112" spans="1:247" s="4" customFormat="1" ht="54" customHeight="1" x14ac:dyDescent="0.2">
      <c r="A112" s="22"/>
      <c r="B112" s="28"/>
      <c r="C112" s="24" t="s">
        <v>85</v>
      </c>
      <c r="D112" s="26" t="s">
        <v>18</v>
      </c>
      <c r="E112" s="26">
        <v>2.16</v>
      </c>
      <c r="F112" s="25">
        <f>ROUND(F110*E112,2)</f>
        <v>0.69</v>
      </c>
      <c r="G112" s="61"/>
      <c r="H112" s="61"/>
      <c r="I112" s="61"/>
      <c r="J112" s="61"/>
      <c r="K112" s="61"/>
      <c r="L112" s="61"/>
      <c r="M112" s="61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27"/>
      <c r="HJ112" s="27"/>
      <c r="HK112" s="27"/>
      <c r="HL112" s="27"/>
      <c r="HM112" s="27"/>
      <c r="HN112" s="27"/>
      <c r="HO112" s="27"/>
      <c r="HP112" s="27"/>
      <c r="HQ112" s="27"/>
      <c r="HR112" s="27"/>
      <c r="HS112" s="27"/>
      <c r="HT112" s="27"/>
      <c r="HU112" s="27"/>
      <c r="HV112" s="27"/>
      <c r="HW112" s="27"/>
      <c r="HX112" s="27"/>
      <c r="HY112" s="27"/>
      <c r="HZ112" s="27"/>
      <c r="IA112" s="27"/>
      <c r="IB112" s="27"/>
      <c r="IC112" s="27"/>
      <c r="ID112" s="27"/>
      <c r="IE112" s="27"/>
      <c r="IF112" s="27"/>
      <c r="IG112" s="27"/>
      <c r="IH112" s="27"/>
      <c r="II112" s="27"/>
      <c r="IJ112" s="27"/>
      <c r="IK112" s="27"/>
      <c r="IL112" s="27"/>
      <c r="IM112" s="27"/>
    </row>
    <row r="113" spans="1:247" s="4" customFormat="1" ht="24.75" customHeight="1" x14ac:dyDescent="0.2">
      <c r="A113" s="22"/>
      <c r="B113" s="11"/>
      <c r="C113" s="24" t="s">
        <v>30</v>
      </c>
      <c r="D113" s="25" t="s">
        <v>18</v>
      </c>
      <c r="E113" s="26">
        <v>0.97</v>
      </c>
      <c r="F113" s="25">
        <f>ROUND(F110*E113,2)</f>
        <v>0.31</v>
      </c>
      <c r="G113" s="61"/>
      <c r="H113" s="61"/>
      <c r="I113" s="61"/>
      <c r="J113" s="61"/>
      <c r="K113" s="61"/>
      <c r="L113" s="61"/>
      <c r="M113" s="61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  <c r="GG113" s="27"/>
      <c r="GH113" s="27"/>
      <c r="GI113" s="27"/>
      <c r="GJ113" s="27"/>
      <c r="GK113" s="27"/>
      <c r="GL113" s="27"/>
      <c r="GM113" s="27"/>
      <c r="GN113" s="27"/>
      <c r="GO113" s="27"/>
      <c r="GP113" s="27"/>
      <c r="GQ113" s="27"/>
      <c r="GR113" s="27"/>
      <c r="GS113" s="27"/>
      <c r="GT113" s="27"/>
      <c r="GU113" s="27"/>
      <c r="GV113" s="27"/>
      <c r="GW113" s="27"/>
      <c r="GX113" s="27"/>
      <c r="GY113" s="27"/>
      <c r="GZ113" s="27"/>
      <c r="HA113" s="27"/>
      <c r="HB113" s="27"/>
      <c r="HC113" s="27"/>
      <c r="HD113" s="27"/>
      <c r="HE113" s="27"/>
      <c r="HF113" s="27"/>
      <c r="HG113" s="27"/>
      <c r="HH113" s="27"/>
      <c r="HI113" s="27"/>
      <c r="HJ113" s="27"/>
      <c r="HK113" s="27"/>
      <c r="HL113" s="27"/>
      <c r="HM113" s="27"/>
      <c r="HN113" s="27"/>
      <c r="HO113" s="27"/>
      <c r="HP113" s="27"/>
      <c r="HQ113" s="27"/>
      <c r="HR113" s="27"/>
      <c r="HS113" s="27"/>
      <c r="HT113" s="27"/>
      <c r="HU113" s="27"/>
      <c r="HV113" s="27"/>
      <c r="HW113" s="27"/>
      <c r="HX113" s="27"/>
      <c r="HY113" s="27"/>
      <c r="HZ113" s="27"/>
      <c r="IA113" s="27"/>
      <c r="IB113" s="27"/>
      <c r="IC113" s="27"/>
      <c r="ID113" s="27"/>
      <c r="IE113" s="27"/>
      <c r="IF113" s="27"/>
      <c r="IG113" s="27"/>
      <c r="IH113" s="27"/>
      <c r="II113" s="27"/>
      <c r="IJ113" s="27"/>
      <c r="IK113" s="27"/>
      <c r="IL113" s="27"/>
      <c r="IM113" s="27"/>
    </row>
    <row r="114" spans="1:247" s="4" customFormat="1" ht="36" customHeight="1" x14ac:dyDescent="0.2">
      <c r="A114" s="22"/>
      <c r="B114" s="32"/>
      <c r="C114" s="24" t="s">
        <v>35</v>
      </c>
      <c r="D114" s="25" t="s">
        <v>18</v>
      </c>
      <c r="E114" s="26">
        <v>2.73</v>
      </c>
      <c r="F114" s="25">
        <f>ROUND(F110*E114,2)</f>
        <v>0.87</v>
      </c>
      <c r="G114" s="61"/>
      <c r="H114" s="61"/>
      <c r="I114" s="61"/>
      <c r="J114" s="61"/>
      <c r="K114" s="61"/>
      <c r="L114" s="61"/>
      <c r="M114" s="61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27"/>
      <c r="HJ114" s="27"/>
      <c r="HK114" s="27"/>
      <c r="HL114" s="27"/>
      <c r="HM114" s="27"/>
      <c r="HN114" s="27"/>
      <c r="HO114" s="27"/>
      <c r="HP114" s="27"/>
      <c r="HQ114" s="27"/>
      <c r="HR114" s="27"/>
      <c r="HS114" s="27"/>
      <c r="HT114" s="27"/>
      <c r="HU114" s="27"/>
      <c r="HV114" s="27"/>
      <c r="HW114" s="27"/>
      <c r="HX114" s="27"/>
      <c r="HY114" s="27"/>
      <c r="HZ114" s="27"/>
      <c r="IA114" s="27"/>
      <c r="IB114" s="27"/>
      <c r="IC114" s="27"/>
      <c r="ID114" s="27"/>
      <c r="IE114" s="27"/>
      <c r="IF114" s="27"/>
      <c r="IG114" s="27"/>
      <c r="IH114" s="27"/>
      <c r="II114" s="27"/>
      <c r="IJ114" s="27"/>
      <c r="IK114" s="27"/>
      <c r="IL114" s="27"/>
      <c r="IM114" s="27"/>
    </row>
    <row r="115" spans="1:247" s="4" customFormat="1" ht="25.5" customHeight="1" x14ac:dyDescent="0.2">
      <c r="A115" s="22"/>
      <c r="B115" s="11"/>
      <c r="C115" s="24" t="s">
        <v>82</v>
      </c>
      <c r="D115" s="26" t="s">
        <v>113</v>
      </c>
      <c r="E115" s="26">
        <v>122</v>
      </c>
      <c r="F115" s="25">
        <f>ROUND(F110*E115,2)</f>
        <v>39.04</v>
      </c>
      <c r="G115" s="61"/>
      <c r="H115" s="61"/>
      <c r="I115" s="61"/>
      <c r="J115" s="61"/>
      <c r="K115" s="61"/>
      <c r="L115" s="61"/>
      <c r="M115" s="61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7"/>
      <c r="GE115" s="27"/>
      <c r="GF115" s="27"/>
      <c r="GG115" s="27"/>
      <c r="GH115" s="27"/>
      <c r="GI115" s="27"/>
      <c r="GJ115" s="27"/>
      <c r="GK115" s="27"/>
      <c r="GL115" s="27"/>
      <c r="GM115" s="27"/>
      <c r="GN115" s="27"/>
      <c r="GO115" s="27"/>
      <c r="GP115" s="27"/>
      <c r="GQ115" s="27"/>
      <c r="GR115" s="27"/>
      <c r="GS115" s="27"/>
      <c r="GT115" s="27"/>
      <c r="GU115" s="27"/>
      <c r="GV115" s="27"/>
      <c r="GW115" s="27"/>
      <c r="GX115" s="27"/>
      <c r="GY115" s="27"/>
      <c r="GZ115" s="27"/>
      <c r="HA115" s="27"/>
      <c r="HB115" s="27"/>
      <c r="HC115" s="27"/>
      <c r="HD115" s="27"/>
      <c r="HE115" s="27"/>
      <c r="HF115" s="27"/>
      <c r="HG115" s="27"/>
      <c r="HH115" s="27"/>
      <c r="HI115" s="27"/>
      <c r="HJ115" s="27"/>
      <c r="HK115" s="27"/>
      <c r="HL115" s="27"/>
      <c r="HM115" s="27"/>
      <c r="HN115" s="27"/>
      <c r="HO115" s="27"/>
      <c r="HP115" s="27"/>
      <c r="HQ115" s="27"/>
      <c r="HR115" s="27"/>
      <c r="HS115" s="27"/>
      <c r="HT115" s="27"/>
      <c r="HU115" s="27"/>
      <c r="HV115" s="27"/>
      <c r="HW115" s="27"/>
      <c r="HX115" s="27"/>
      <c r="HY115" s="27"/>
      <c r="HZ115" s="27"/>
      <c r="IA115" s="27"/>
      <c r="IB115" s="27"/>
      <c r="IC115" s="27"/>
      <c r="ID115" s="27"/>
      <c r="IE115" s="27"/>
      <c r="IF115" s="27"/>
      <c r="IG115" s="27"/>
      <c r="IH115" s="27"/>
      <c r="II115" s="27"/>
      <c r="IJ115" s="27"/>
      <c r="IK115" s="27"/>
      <c r="IL115" s="27"/>
      <c r="IM115" s="27"/>
    </row>
    <row r="116" spans="1:247" s="4" customFormat="1" ht="25.5" customHeight="1" x14ac:dyDescent="0.2">
      <c r="A116" s="22"/>
      <c r="B116" s="11"/>
      <c r="C116" s="24" t="s">
        <v>19</v>
      </c>
      <c r="D116" s="26" t="s">
        <v>113</v>
      </c>
      <c r="E116" s="26">
        <v>7</v>
      </c>
      <c r="F116" s="25">
        <f>ROUND(F110*E116,2)</f>
        <v>2.2400000000000002</v>
      </c>
      <c r="G116" s="61"/>
      <c r="H116" s="61"/>
      <c r="I116" s="61"/>
      <c r="J116" s="61"/>
      <c r="K116" s="61"/>
      <c r="L116" s="61"/>
      <c r="M116" s="61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  <c r="GP116" s="27"/>
      <c r="GQ116" s="27"/>
      <c r="GR116" s="27"/>
      <c r="GS116" s="27"/>
      <c r="GT116" s="27"/>
      <c r="GU116" s="27"/>
      <c r="GV116" s="27"/>
      <c r="GW116" s="27"/>
      <c r="GX116" s="27"/>
      <c r="GY116" s="27"/>
      <c r="GZ116" s="27"/>
      <c r="HA116" s="27"/>
      <c r="HB116" s="27"/>
      <c r="HC116" s="27"/>
      <c r="HD116" s="27"/>
      <c r="HE116" s="27"/>
      <c r="HF116" s="27"/>
      <c r="HG116" s="27"/>
      <c r="HH116" s="27"/>
      <c r="HI116" s="27"/>
      <c r="HJ116" s="27"/>
      <c r="HK116" s="27"/>
      <c r="HL116" s="27"/>
      <c r="HM116" s="27"/>
      <c r="HN116" s="27"/>
      <c r="HO116" s="27"/>
      <c r="HP116" s="27"/>
      <c r="HQ116" s="27"/>
      <c r="HR116" s="27"/>
      <c r="HS116" s="27"/>
      <c r="HT116" s="27"/>
      <c r="HU116" s="27"/>
      <c r="HV116" s="27"/>
      <c r="HW116" s="27"/>
      <c r="HX116" s="27"/>
      <c r="HY116" s="27"/>
      <c r="HZ116" s="27"/>
      <c r="IA116" s="27"/>
      <c r="IB116" s="27"/>
      <c r="IC116" s="27"/>
      <c r="ID116" s="27"/>
      <c r="IE116" s="27"/>
      <c r="IF116" s="27"/>
      <c r="IG116" s="27"/>
      <c r="IH116" s="27"/>
      <c r="II116" s="27"/>
      <c r="IJ116" s="27"/>
      <c r="IK116" s="27"/>
      <c r="IL116" s="27"/>
      <c r="IM116" s="27"/>
    </row>
    <row r="117" spans="1:247" s="42" customFormat="1" ht="43.5" customHeight="1" x14ac:dyDescent="0.25">
      <c r="A117" s="22"/>
      <c r="B117" s="23"/>
      <c r="C117" s="57" t="s">
        <v>70</v>
      </c>
      <c r="D117" s="26"/>
      <c r="E117" s="26"/>
      <c r="F117" s="25"/>
      <c r="G117" s="61"/>
      <c r="H117" s="61"/>
      <c r="I117" s="61"/>
      <c r="J117" s="61"/>
      <c r="K117" s="61"/>
      <c r="L117" s="61"/>
      <c r="M117" s="61"/>
    </row>
    <row r="118" spans="1:247" s="41" customFormat="1" ht="52.5" customHeight="1" x14ac:dyDescent="0.25">
      <c r="A118" s="10">
        <v>29</v>
      </c>
      <c r="B118" s="15" t="s">
        <v>55</v>
      </c>
      <c r="C118" s="46" t="s">
        <v>71</v>
      </c>
      <c r="D118" s="30" t="s">
        <v>44</v>
      </c>
      <c r="E118" s="30"/>
      <c r="F118" s="44">
        <v>0.89</v>
      </c>
      <c r="G118" s="61"/>
      <c r="H118" s="61"/>
      <c r="I118" s="61"/>
      <c r="J118" s="61"/>
      <c r="K118" s="61"/>
      <c r="L118" s="61"/>
      <c r="M118" s="61"/>
    </row>
    <row r="119" spans="1:247" s="42" customFormat="1" ht="22.5" customHeight="1" x14ac:dyDescent="0.25">
      <c r="A119" s="22"/>
      <c r="B119" s="32"/>
      <c r="C119" s="33" t="s">
        <v>24</v>
      </c>
      <c r="D119" s="22" t="s">
        <v>25</v>
      </c>
      <c r="E119" s="25">
        <f>323*0.5</f>
        <v>161.5</v>
      </c>
      <c r="F119" s="25">
        <f>ROUND(E119*F118,2)</f>
        <v>143.74</v>
      </c>
      <c r="G119" s="61"/>
      <c r="H119" s="61"/>
      <c r="I119" s="61"/>
      <c r="J119" s="61"/>
      <c r="K119" s="61"/>
      <c r="L119" s="61"/>
      <c r="M119" s="61"/>
    </row>
    <row r="120" spans="1:247" s="42" customFormat="1" ht="22.5" customHeight="1" x14ac:dyDescent="0.25">
      <c r="A120" s="22"/>
      <c r="B120" s="32"/>
      <c r="C120" s="33" t="s">
        <v>45</v>
      </c>
      <c r="D120" s="22" t="s">
        <v>36</v>
      </c>
      <c r="E120" s="25">
        <f>15*0.5</f>
        <v>7.5</v>
      </c>
      <c r="F120" s="25">
        <f>ROUND(E120*F118,2)</f>
        <v>6.68</v>
      </c>
      <c r="G120" s="61"/>
      <c r="H120" s="61"/>
      <c r="I120" s="61"/>
      <c r="J120" s="61"/>
      <c r="K120" s="61"/>
      <c r="L120" s="61"/>
      <c r="M120" s="61"/>
    </row>
    <row r="121" spans="1:247" s="42" customFormat="1" ht="45.75" customHeight="1" x14ac:dyDescent="0.25">
      <c r="A121" s="22"/>
      <c r="B121" s="35"/>
      <c r="C121" s="36" t="s">
        <v>56</v>
      </c>
      <c r="D121" s="22" t="s">
        <v>36</v>
      </c>
      <c r="E121" s="51">
        <f>28.6*0.5</f>
        <v>14.3</v>
      </c>
      <c r="F121" s="25">
        <f>ROUND(E121*F118,2)</f>
        <v>12.73</v>
      </c>
      <c r="G121" s="61"/>
      <c r="H121" s="61"/>
      <c r="I121" s="61"/>
      <c r="J121" s="61"/>
      <c r="K121" s="61"/>
      <c r="L121" s="61"/>
      <c r="M121" s="61"/>
    </row>
    <row r="122" spans="1:247" s="41" customFormat="1" ht="59.25" customHeight="1" x14ac:dyDescent="0.25">
      <c r="A122" s="10">
        <v>30</v>
      </c>
      <c r="B122" s="15"/>
      <c r="C122" s="29" t="s">
        <v>57</v>
      </c>
      <c r="D122" s="17" t="s">
        <v>14</v>
      </c>
      <c r="E122" s="40"/>
      <c r="F122" s="19">
        <f>(41.9*71+18*2.4)*0.001</f>
        <v>3.0179999999999998</v>
      </c>
      <c r="G122" s="61"/>
      <c r="H122" s="61"/>
      <c r="I122" s="61"/>
      <c r="J122" s="61"/>
      <c r="K122" s="61"/>
      <c r="L122" s="61"/>
      <c r="M122" s="61"/>
    </row>
    <row r="123" spans="1:247" s="20" customFormat="1" ht="45" customHeight="1" x14ac:dyDescent="0.25">
      <c r="A123" s="10">
        <v>31</v>
      </c>
      <c r="B123" s="15" t="s">
        <v>93</v>
      </c>
      <c r="C123" s="16" t="s">
        <v>72</v>
      </c>
      <c r="D123" s="17" t="s">
        <v>117</v>
      </c>
      <c r="E123" s="18"/>
      <c r="F123" s="19">
        <v>5.7</v>
      </c>
      <c r="G123" s="61"/>
      <c r="H123" s="61"/>
      <c r="I123" s="61"/>
      <c r="J123" s="61"/>
      <c r="K123" s="61"/>
      <c r="L123" s="61"/>
      <c r="M123" s="61"/>
    </row>
    <row r="124" spans="1:247" s="27" customFormat="1" ht="24.75" customHeight="1" x14ac:dyDescent="0.25">
      <c r="A124" s="22"/>
      <c r="B124" s="23"/>
      <c r="C124" s="24" t="s">
        <v>23</v>
      </c>
      <c r="D124" s="25" t="s">
        <v>13</v>
      </c>
      <c r="E124" s="26">
        <v>13.2</v>
      </c>
      <c r="F124" s="25">
        <f>ROUND(F123*E124,2)</f>
        <v>75.239999999999995</v>
      </c>
      <c r="G124" s="61"/>
      <c r="H124" s="61"/>
      <c r="I124" s="61"/>
      <c r="J124" s="61"/>
      <c r="K124" s="61"/>
      <c r="L124" s="61"/>
      <c r="M124" s="61"/>
    </row>
    <row r="125" spans="1:247" s="27" customFormat="1" ht="24.75" customHeight="1" x14ac:dyDescent="0.25">
      <c r="A125" s="22"/>
      <c r="B125" s="28"/>
      <c r="C125" s="24" t="s">
        <v>16</v>
      </c>
      <c r="D125" s="26" t="s">
        <v>17</v>
      </c>
      <c r="E125" s="26">
        <v>9.6300000000000008</v>
      </c>
      <c r="F125" s="25">
        <f>ROUND(F123*E125,2)</f>
        <v>54.89</v>
      </c>
      <c r="G125" s="61"/>
      <c r="H125" s="61"/>
      <c r="I125" s="61"/>
      <c r="J125" s="61"/>
      <c r="K125" s="61"/>
      <c r="L125" s="61"/>
      <c r="M125" s="61"/>
    </row>
    <row r="126" spans="1:247" s="20" customFormat="1" ht="54.75" customHeight="1" x14ac:dyDescent="0.25">
      <c r="A126" s="10" t="s">
        <v>89</v>
      </c>
      <c r="B126" s="15" t="s">
        <v>73</v>
      </c>
      <c r="C126" s="43" t="s">
        <v>90</v>
      </c>
      <c r="D126" s="30" t="s">
        <v>39</v>
      </c>
      <c r="E126" s="30"/>
      <c r="F126" s="44">
        <f>F123*0.01</f>
        <v>5.7000000000000002E-2</v>
      </c>
      <c r="G126" s="61"/>
      <c r="H126" s="61"/>
      <c r="I126" s="61"/>
      <c r="J126" s="61"/>
      <c r="K126" s="61"/>
      <c r="L126" s="61"/>
      <c r="M126" s="61"/>
    </row>
    <row r="127" spans="1:247" s="21" customFormat="1" ht="27" customHeight="1" x14ac:dyDescent="0.25">
      <c r="A127" s="22"/>
      <c r="B127" s="23"/>
      <c r="C127" s="36" t="s">
        <v>23</v>
      </c>
      <c r="D127" s="45" t="s">
        <v>25</v>
      </c>
      <c r="E127" s="45">
        <v>206</v>
      </c>
      <c r="F127" s="26">
        <f>ROUND(F126*E127,2)</f>
        <v>11.74</v>
      </c>
      <c r="G127" s="61"/>
      <c r="H127" s="61"/>
      <c r="I127" s="61"/>
      <c r="J127" s="61"/>
      <c r="K127" s="61"/>
      <c r="L127" s="61"/>
      <c r="M127" s="61"/>
    </row>
    <row r="128" spans="1:247" s="4" customFormat="1" ht="35.25" customHeight="1" x14ac:dyDescent="0.2">
      <c r="A128" s="10">
        <v>32</v>
      </c>
      <c r="B128" s="15"/>
      <c r="C128" s="46" t="s">
        <v>97</v>
      </c>
      <c r="D128" s="17" t="s">
        <v>14</v>
      </c>
      <c r="E128" s="17">
        <v>1.9</v>
      </c>
      <c r="F128" s="47">
        <f>F126*E128</f>
        <v>0.108</v>
      </c>
      <c r="G128" s="61"/>
      <c r="H128" s="61"/>
      <c r="I128" s="61"/>
      <c r="J128" s="61"/>
      <c r="K128" s="61"/>
      <c r="L128" s="61"/>
      <c r="M128" s="61"/>
    </row>
    <row r="129" spans="1:13" s="21" customFormat="1" ht="26.25" customHeight="1" x14ac:dyDescent="0.25">
      <c r="A129" s="68" t="s">
        <v>1</v>
      </c>
      <c r="B129" s="68"/>
      <c r="C129" s="68"/>
      <c r="D129" s="17" t="s">
        <v>17</v>
      </c>
      <c r="E129" s="17"/>
      <c r="F129" s="17"/>
      <c r="G129" s="61"/>
      <c r="H129" s="61"/>
      <c r="I129" s="61"/>
      <c r="J129" s="61"/>
      <c r="K129" s="61"/>
      <c r="L129" s="61"/>
      <c r="M129" s="61"/>
    </row>
    <row r="130" spans="1:13" s="4" customFormat="1" ht="26.25" customHeight="1" x14ac:dyDescent="0.2">
      <c r="A130" s="67" t="s">
        <v>20</v>
      </c>
      <c r="B130" s="67"/>
      <c r="C130" s="67"/>
      <c r="D130" s="25" t="s">
        <v>21</v>
      </c>
      <c r="E130" s="58"/>
      <c r="F130" s="25"/>
      <c r="G130" s="61"/>
      <c r="H130" s="61"/>
      <c r="I130" s="61"/>
      <c r="J130" s="61"/>
      <c r="K130" s="61"/>
      <c r="L130" s="61"/>
      <c r="M130" s="61"/>
    </row>
    <row r="131" spans="1:13" s="21" customFormat="1" ht="26.25" customHeight="1" x14ac:dyDescent="0.25">
      <c r="A131" s="68" t="s">
        <v>1</v>
      </c>
      <c r="B131" s="68"/>
      <c r="C131" s="68"/>
      <c r="D131" s="17" t="s">
        <v>17</v>
      </c>
      <c r="E131" s="12"/>
      <c r="F131" s="17"/>
      <c r="G131" s="61"/>
      <c r="H131" s="61"/>
      <c r="I131" s="61"/>
      <c r="J131" s="61"/>
      <c r="K131" s="61"/>
      <c r="L131" s="61"/>
      <c r="M131" s="61"/>
    </row>
    <row r="132" spans="1:13" s="4" customFormat="1" ht="26.25" customHeight="1" x14ac:dyDescent="0.2">
      <c r="A132" s="67" t="s">
        <v>112</v>
      </c>
      <c r="B132" s="67"/>
      <c r="C132" s="67"/>
      <c r="D132" s="25" t="s">
        <v>21</v>
      </c>
      <c r="E132" s="58"/>
      <c r="F132" s="25"/>
      <c r="G132" s="61"/>
      <c r="H132" s="61"/>
      <c r="I132" s="61"/>
      <c r="J132" s="61"/>
      <c r="K132" s="61"/>
      <c r="L132" s="61"/>
      <c r="M132" s="61"/>
    </row>
    <row r="133" spans="1:13" s="4" customFormat="1" ht="26.25" customHeight="1" x14ac:dyDescent="0.2">
      <c r="A133" s="68" t="s">
        <v>22</v>
      </c>
      <c r="B133" s="68"/>
      <c r="C133" s="68"/>
      <c r="D133" s="17" t="s">
        <v>17</v>
      </c>
      <c r="E133" s="17"/>
      <c r="F133" s="17"/>
      <c r="G133" s="61"/>
      <c r="H133" s="61"/>
      <c r="I133" s="61"/>
      <c r="J133" s="61"/>
      <c r="K133" s="61"/>
      <c r="L133" s="61"/>
      <c r="M133" s="61"/>
    </row>
    <row r="135" spans="1:13" x14ac:dyDescent="0.2">
      <c r="H135" s="3"/>
      <c r="I135" s="3"/>
      <c r="J135" s="3"/>
      <c r="K135" s="3"/>
      <c r="L135" s="3"/>
      <c r="M135" s="3"/>
    </row>
    <row r="136" spans="1:13" x14ac:dyDescent="0.2">
      <c r="G136" s="3"/>
      <c r="H136" s="3"/>
      <c r="I136" s="3"/>
      <c r="J136" s="3"/>
      <c r="K136" s="3"/>
      <c r="L136" s="3"/>
      <c r="M136" s="3"/>
    </row>
    <row r="147" spans="3:3" x14ac:dyDescent="0.2">
      <c r="C147" s="2" t="s">
        <v>111</v>
      </c>
    </row>
  </sheetData>
  <autoFilter ref="G1:G136"/>
  <mergeCells count="16">
    <mergeCell ref="A132:C132"/>
    <mergeCell ref="A133:C133"/>
    <mergeCell ref="K3:L3"/>
    <mergeCell ref="M3:M4"/>
    <mergeCell ref="A129:C129"/>
    <mergeCell ref="A130:C130"/>
    <mergeCell ref="A131:C131"/>
    <mergeCell ref="A1:M1"/>
    <mergeCell ref="A2:M2"/>
    <mergeCell ref="I3:J3"/>
    <mergeCell ref="A3:A4"/>
    <mergeCell ref="B3:B4"/>
    <mergeCell ref="C3:C4"/>
    <mergeCell ref="D3:D4"/>
    <mergeCell ref="E3:F3"/>
    <mergeCell ref="G3:H3"/>
  </mergeCells>
  <conditionalFormatting sqref="A129:B130 A9:B9 A22:B22 A31:B31 A46:B48 A85:B85 A112:B116 A128:F128 A5:IP7 D9:F9 A18:F21 D22:F22 D31:F31 A32:F38 A43:F45 A49:F84 D85:F85 A100:F103 A86:F95 A117:F125 N127:HV128 D46:F48 A10:F13 A15:F16 D14:F14 E17:F17 A23:F30 A40:F41 D39:F39 E42:F42 A97:F98 D96:F96 E99:F99 A105:F106 A108:F111 D104:F104 E107:F107 N24:IO25 N26:IP126 A8:F8 N8:IP23 G8:M133">
    <cfRule type="cellIs" dxfId="23" priority="114" stopIfTrue="1" operator="equal">
      <formula>8223.307275</formula>
    </cfRule>
  </conditionalFormatting>
  <conditionalFormatting sqref="A129:A133 D129:F133">
    <cfRule type="cellIs" dxfId="22" priority="49" stopIfTrue="1" operator="equal">
      <formula>8223.307275</formula>
    </cfRule>
  </conditionalFormatting>
  <conditionalFormatting sqref="C9">
    <cfRule type="cellIs" dxfId="21" priority="35" stopIfTrue="1" operator="equal">
      <formula>8223.307275</formula>
    </cfRule>
  </conditionalFormatting>
  <conditionalFormatting sqref="A14:B14 A17:C17">
    <cfRule type="cellIs" dxfId="20" priority="34" stopIfTrue="1" operator="equal">
      <formula>8223.307275</formula>
    </cfRule>
  </conditionalFormatting>
  <conditionalFormatting sqref="C14">
    <cfRule type="cellIs" dxfId="19" priority="32" stopIfTrue="1" operator="equal">
      <formula>8223.307275</formula>
    </cfRule>
  </conditionalFormatting>
  <conditionalFormatting sqref="D17">
    <cfRule type="cellIs" dxfId="18" priority="31" stopIfTrue="1" operator="equal">
      <formula>8223.307275</formula>
    </cfRule>
  </conditionalFormatting>
  <conditionalFormatting sqref="C22">
    <cfRule type="cellIs" dxfId="17" priority="29" stopIfTrue="1" operator="equal">
      <formula>8223.307275</formula>
    </cfRule>
  </conditionalFormatting>
  <conditionalFormatting sqref="C31">
    <cfRule type="cellIs" dxfId="16" priority="25" stopIfTrue="1" operator="equal">
      <formula>8223.307275</formula>
    </cfRule>
  </conditionalFormatting>
  <conditionalFormatting sqref="C48">
    <cfRule type="cellIs" dxfId="15" priority="16" stopIfTrue="1" operator="equal">
      <formula>8223.307275</formula>
    </cfRule>
  </conditionalFormatting>
  <conditionalFormatting sqref="A39:B39 A42:C42">
    <cfRule type="cellIs" dxfId="14" priority="22" stopIfTrue="1" operator="equal">
      <formula>8223.307275</formula>
    </cfRule>
  </conditionalFormatting>
  <conditionalFormatting sqref="C39">
    <cfRule type="cellIs" dxfId="13" priority="20" stopIfTrue="1" operator="equal">
      <formula>8223.307275</formula>
    </cfRule>
  </conditionalFormatting>
  <conditionalFormatting sqref="D42">
    <cfRule type="cellIs" dxfId="12" priority="19" stopIfTrue="1" operator="equal">
      <formula>8223.307275</formula>
    </cfRule>
  </conditionalFormatting>
  <conditionalFormatting sqref="C46:C47">
    <cfRule type="cellIs" dxfId="11" priority="18" stopIfTrue="1" operator="equal">
      <formula>8223.307275</formula>
    </cfRule>
  </conditionalFormatting>
  <conditionalFormatting sqref="C48">
    <cfRule type="cellIs" dxfId="10" priority="17" stopIfTrue="1" operator="equal">
      <formula>8223.307275</formula>
    </cfRule>
  </conditionalFormatting>
  <conditionalFormatting sqref="C85">
    <cfRule type="cellIs" dxfId="9" priority="15" stopIfTrue="1" operator="equal">
      <formula>8223.307275</formula>
    </cfRule>
  </conditionalFormatting>
  <conditionalFormatting sqref="A96:B96 A99:C99">
    <cfRule type="cellIs" dxfId="8" priority="14" stopIfTrue="1" operator="equal">
      <formula>8223.307275</formula>
    </cfRule>
  </conditionalFormatting>
  <conditionalFormatting sqref="C96">
    <cfRule type="cellIs" dxfId="7" priority="12" stopIfTrue="1" operator="equal">
      <formula>8223.307275</formula>
    </cfRule>
  </conditionalFormatting>
  <conditionalFormatting sqref="D99">
    <cfRule type="cellIs" dxfId="6" priority="11" stopIfTrue="1" operator="equal">
      <formula>8223.307275</formula>
    </cfRule>
  </conditionalFormatting>
  <conditionalFormatting sqref="A104:B104 A107:C107">
    <cfRule type="cellIs" dxfId="5" priority="10" stopIfTrue="1" operator="equal">
      <formula>8223.307275</formula>
    </cfRule>
  </conditionalFormatting>
  <conditionalFormatting sqref="C104">
    <cfRule type="cellIs" dxfId="4" priority="8" stopIfTrue="1" operator="equal">
      <formula>8223.307275</formula>
    </cfRule>
  </conditionalFormatting>
  <conditionalFormatting sqref="D107">
    <cfRule type="cellIs" dxfId="3" priority="7" stopIfTrue="1" operator="equal">
      <formula>8223.307275</formula>
    </cfRule>
  </conditionalFormatting>
  <conditionalFormatting sqref="D112:F112 C113:F116">
    <cfRule type="cellIs" dxfId="2" priority="6" stopIfTrue="1" operator="equal">
      <formula>8223.307275</formula>
    </cfRule>
  </conditionalFormatting>
  <conditionalFormatting sqref="C112">
    <cfRule type="cellIs" dxfId="1" priority="5" stopIfTrue="1" operator="equal">
      <formula>8223.307275</formula>
    </cfRule>
  </conditionalFormatting>
  <conditionalFormatting sqref="A126:F127">
    <cfRule type="cellIs" dxfId="0" priority="3" stopIfTrue="1" operator="equal">
      <formula>8223.307275</formula>
    </cfRule>
  </conditionalFormatting>
  <printOptions horizontalCentered="1"/>
  <pageMargins left="0" right="0" top="0" bottom="0" header="0" footer="0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 #1</vt:lpstr>
      <vt:lpstr>'ხარჯთაღრიცხვა #1'!Print_Area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leleaghubianuri</cp:lastModifiedBy>
  <cp:revision/>
  <cp:lastPrinted>2019-05-28T12:03:01Z</cp:lastPrinted>
  <dcterms:created xsi:type="dcterms:W3CDTF">2013-04-21T20:24:51Z</dcterms:created>
  <dcterms:modified xsi:type="dcterms:W3CDTF">2019-05-28T12:53:54Z</dcterms:modified>
</cp:coreProperties>
</file>