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 წელი\2019 წლის ტენდერი\სამუშაო\გოდაგდაგის გზა\სატენდერო\ხარჯთაღრიცხვა - გოდაგდაგი\ხარჯთაღრიცხვა - გოდაგდაგი\"/>
    </mc:Choice>
  </mc:AlternateContent>
  <bookViews>
    <workbookView xWindow="-120" yWindow="-120" windowWidth="29040" windowHeight="15840" tabRatio="795"/>
  </bookViews>
  <sheets>
    <sheet name="krebs" sheetId="45" r:id="rId1"/>
    <sheet name="3-1" sheetId="48" r:id="rId2"/>
    <sheet name="4-1" sheetId="69" r:id="rId3"/>
    <sheet name="5-1" sheetId="53" r:id="rId4"/>
    <sheet name="5-2" sheetId="66" r:id="rId5"/>
  </sheets>
  <definedNames>
    <definedName name="_xlnm.Print_Area" localSheetId="0">krebs!$A$1:$H$37</definedName>
    <definedName name="_xlnm.Print_Titles" localSheetId="0">krebs!$6:$6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66" l="1"/>
  <c r="E5" i="66" s="1"/>
  <c r="D5" i="53"/>
  <c r="E5" i="53" s="1"/>
  <c r="E5" i="48"/>
  <c r="E9" i="48" l="1"/>
  <c r="E95" i="66"/>
  <c r="E97" i="66"/>
  <c r="D10" i="66"/>
  <c r="E10" i="66" s="1"/>
  <c r="D9" i="66"/>
  <c r="E9" i="66" s="1"/>
  <c r="E11" i="66"/>
  <c r="E7" i="66"/>
  <c r="E96" i="66"/>
  <c r="E94" i="66"/>
  <c r="E92" i="66"/>
  <c r="E91" i="66"/>
  <c r="E90" i="66"/>
  <c r="E89" i="66"/>
  <c r="E87" i="66"/>
  <c r="E86" i="66"/>
  <c r="E85" i="66"/>
  <c r="E84" i="66"/>
  <c r="E81" i="66"/>
  <c r="E80" i="66"/>
  <c r="E79" i="66"/>
  <c r="E78" i="66"/>
  <c r="E77" i="66"/>
  <c r="E76" i="66"/>
  <c r="E75" i="66"/>
  <c r="E74" i="66"/>
  <c r="E72" i="66"/>
  <c r="E71" i="66"/>
  <c r="E70" i="66"/>
  <c r="E69" i="66"/>
  <c r="E68" i="66"/>
  <c r="E66" i="66"/>
  <c r="E65" i="66"/>
  <c r="E64" i="66"/>
  <c r="E63" i="66"/>
  <c r="E61" i="66"/>
  <c r="E60" i="66"/>
  <c r="E58" i="66"/>
  <c r="E57" i="66"/>
  <c r="E56" i="66"/>
  <c r="E55" i="66"/>
  <c r="E53" i="66"/>
  <c r="E52" i="66"/>
  <c r="E50" i="66"/>
  <c r="E49" i="66"/>
  <c r="E48" i="66"/>
  <c r="E47" i="66"/>
  <c r="E45" i="66"/>
  <c r="E44" i="66"/>
  <c r="E43" i="66"/>
  <c r="E42" i="66"/>
  <c r="E41" i="66"/>
  <c r="D39" i="66"/>
  <c r="E39" i="66" s="1"/>
  <c r="D38" i="66"/>
  <c r="E38" i="66" s="1"/>
  <c r="D37" i="66"/>
  <c r="E37" i="66" s="1"/>
  <c r="D36" i="66"/>
  <c r="E36" i="66" s="1"/>
  <c r="D35" i="66"/>
  <c r="E35" i="66" s="1"/>
  <c r="E34" i="66"/>
  <c r="D33" i="66"/>
  <c r="E33" i="66" s="1"/>
  <c r="D32" i="66"/>
  <c r="E32" i="66" s="1"/>
  <c r="E30" i="66"/>
  <c r="E29" i="66"/>
  <c r="E28" i="66"/>
  <c r="E27" i="66"/>
  <c r="E25" i="66"/>
  <c r="E24" i="66"/>
  <c r="E22" i="66"/>
  <c r="E21" i="66"/>
  <c r="E20" i="66"/>
  <c r="E19" i="66"/>
  <c r="E17" i="66"/>
  <c r="E16" i="66"/>
  <c r="E15" i="66"/>
  <c r="E14" i="66"/>
  <c r="E13" i="66"/>
  <c r="D6" i="66"/>
  <c r="E6" i="66" s="1"/>
  <c r="E93" i="53"/>
  <c r="E92" i="53"/>
  <c r="E91" i="53"/>
  <c r="E90" i="53"/>
  <c r="E88" i="53"/>
  <c r="E87" i="53"/>
  <c r="E86" i="53"/>
  <c r="E85" i="53"/>
  <c r="E83" i="53"/>
  <c r="E82" i="53"/>
  <c r="E81" i="53"/>
  <c r="E80" i="53"/>
  <c r="E77" i="53"/>
  <c r="E76" i="53"/>
  <c r="E75" i="53"/>
  <c r="E74" i="53"/>
  <c r="E73" i="53"/>
  <c r="E72" i="53"/>
  <c r="E71" i="53"/>
  <c r="E70" i="53"/>
  <c r="E68" i="53"/>
  <c r="E67" i="53"/>
  <c r="E66" i="53"/>
  <c r="E65" i="53"/>
  <c r="E64" i="53"/>
  <c r="E62" i="53"/>
  <c r="E61" i="53"/>
  <c r="E60" i="53"/>
  <c r="E59" i="53"/>
  <c r="E57" i="53"/>
  <c r="E56" i="53"/>
  <c r="E54" i="53"/>
  <c r="E53" i="53"/>
  <c r="E52" i="53"/>
  <c r="E51" i="53"/>
  <c r="E49" i="53"/>
  <c r="E48" i="53"/>
  <c r="E46" i="53"/>
  <c r="E45" i="53"/>
  <c r="E44" i="53"/>
  <c r="E43" i="53"/>
  <c r="E41" i="53"/>
  <c r="E40" i="53"/>
  <c r="E39" i="53"/>
  <c r="E38" i="53"/>
  <c r="E37" i="53"/>
  <c r="D35" i="53"/>
  <c r="D34" i="53"/>
  <c r="D33" i="53"/>
  <c r="D32" i="53"/>
  <c r="D31" i="53"/>
  <c r="D29" i="53"/>
  <c r="D28" i="53"/>
  <c r="E7" i="53" l="1"/>
  <c r="D6" i="53"/>
  <c r="E6" i="53" s="1"/>
  <c r="E56" i="69"/>
  <c r="E55" i="69"/>
  <c r="E11" i="48"/>
  <c r="E51" i="69" l="1"/>
  <c r="E50" i="69"/>
  <c r="E49" i="69"/>
  <c r="E48" i="69"/>
  <c r="E46" i="69"/>
  <c r="E45" i="69"/>
  <c r="E44" i="69"/>
  <c r="E43" i="69"/>
  <c r="E42" i="69"/>
  <c r="E17" i="69"/>
  <c r="E15" i="69"/>
  <c r="E14" i="69"/>
  <c r="E13" i="69"/>
  <c r="E12" i="69"/>
  <c r="E10" i="69"/>
  <c r="E9" i="69"/>
  <c r="E8" i="69"/>
  <c r="E7" i="69"/>
  <c r="E6" i="69"/>
  <c r="E54" i="69"/>
  <c r="E53" i="69"/>
  <c r="E40" i="69"/>
  <c r="E39" i="69"/>
  <c r="E38" i="69"/>
  <c r="E37" i="69"/>
  <c r="E36" i="69"/>
  <c r="E35" i="69"/>
  <c r="E34" i="69"/>
  <c r="E33" i="69"/>
  <c r="E32" i="69"/>
  <c r="E31" i="69"/>
  <c r="E30" i="69"/>
  <c r="E26" i="69"/>
  <c r="E25" i="69"/>
  <c r="E24" i="69"/>
  <c r="E23" i="69"/>
  <c r="E21" i="69"/>
  <c r="E20" i="69"/>
  <c r="E19" i="69"/>
  <c r="E35" i="53" l="1"/>
  <c r="E34" i="53"/>
  <c r="E33" i="53"/>
  <c r="E32" i="53"/>
  <c r="E31" i="53"/>
  <c r="E30" i="53"/>
  <c r="E29" i="53"/>
  <c r="E28" i="53"/>
  <c r="E26" i="53"/>
  <c r="E25" i="53"/>
  <c r="E24" i="53"/>
  <c r="E23" i="53"/>
  <c r="E21" i="53"/>
  <c r="E20" i="53"/>
  <c r="E18" i="53"/>
  <c r="E17" i="53"/>
  <c r="E16" i="53"/>
  <c r="E15" i="53"/>
  <c r="E13" i="53"/>
  <c r="E12" i="53"/>
  <c r="E11" i="53"/>
  <c r="E10" i="53"/>
  <c r="E9" i="53"/>
  <c r="E10" i="48" l="1"/>
  <c r="E8" i="48"/>
  <c r="E7" i="48"/>
  <c r="E6" i="48"/>
</calcChain>
</file>

<file path=xl/sharedStrings.xml><?xml version="1.0" encoding="utf-8"?>
<sst xmlns="http://schemas.openxmlformats.org/spreadsheetml/2006/main" count="623" uniqueCount="151">
  <si>
    <t>#</t>
  </si>
  <si>
    <t>sul</t>
  </si>
  <si>
    <t xml:space="preserve">saZiebo samuS.. Kkreb.kap. mSeneblobaze   gv 557 cxr 17 </t>
  </si>
  <si>
    <t>xarjTaRricxvis #</t>
  </si>
  <si>
    <t>Tavebis, obieqtebis, samuSaoTa da danaxarjTa dasaxeleba</t>
  </si>
  <si>
    <t>saxarjTaRricxvo Rirebuleba, aTasi lari</t>
  </si>
  <si>
    <t>saerTo saxarjTaRricxvo Rirebuleba, aTasi lari</t>
  </si>
  <si>
    <t>samSeneblo samuSaoebi</t>
  </si>
  <si>
    <t>samontaJo samuSaoebi</t>
  </si>
  <si>
    <t>samarjveebisa da sawarmoo inventaris mowyobilobebi</t>
  </si>
  <si>
    <t>danarCeni danaxarjebi</t>
  </si>
  <si>
    <r>
      <t xml:space="preserve">     Tavi 1.     </t>
    </r>
    <r>
      <rPr>
        <u/>
        <sz val="10"/>
        <rFont val="AcadNusx"/>
      </rPr>
      <t>mSeneblobisaTvis teritoriis momzadeba</t>
    </r>
  </si>
  <si>
    <t>_</t>
  </si>
  <si>
    <t>sul Tavi 1-is mixedviT</t>
  </si>
  <si>
    <t>samuSaoebi da danaxarjebi ar aris</t>
  </si>
  <si>
    <t>Tavi 3 sagzao samosi</t>
  </si>
  <si>
    <t>3-1</t>
  </si>
  <si>
    <t>sul Tavi 3-is mixedviT</t>
  </si>
  <si>
    <t>Tavi 6. gzebis mowyoba da sagzao mowyobiloba</t>
  </si>
  <si>
    <t>Tavi 7. sagzao da avtosatransporto samsaxuri</t>
  </si>
  <si>
    <t>Tavi 8 gzasTan misasvlelebi</t>
  </si>
  <si>
    <t xml:space="preserve">sul 1_8 Tavebis mixedviT </t>
  </si>
  <si>
    <t>Tavi 9. droebiTi Senoba nagebobebi</t>
  </si>
  <si>
    <t xml:space="preserve">sul 1_9 Tavebis mixedviT </t>
  </si>
  <si>
    <t>Tavi 10. sxvadasxva samuSaoebi da danaxarjebi</t>
  </si>
  <si>
    <t xml:space="preserve">sul 1_10 Tavebis mixedviT </t>
  </si>
  <si>
    <t>Tavi 11. direqciis Senaxvis xarjebi</t>
  </si>
  <si>
    <t xml:space="preserve">Tavi 12. saproeqto_saZiebo samuSaobi </t>
  </si>
  <si>
    <t>d.R.g. _ 18%</t>
  </si>
  <si>
    <t>sul nakrebi xarjTaRricxvis angariSiT</t>
  </si>
  <si>
    <t>Tavi 2. miwis vakisi</t>
  </si>
  <si>
    <t>Tavi 4. xelovnuri nagebobebi</t>
  </si>
  <si>
    <t>Tavi 5. gadakveTebi da mierTebebi</t>
  </si>
  <si>
    <t>5-1</t>
  </si>
  <si>
    <t>sul Tavi 5-is mixedviT</t>
  </si>
  <si>
    <t>samuSaoebis, resursebis                                    dasaxeleba</t>
  </si>
  <si>
    <t>ganz.</t>
  </si>
  <si>
    <t>normatiuli resursi</t>
  </si>
  <si>
    <t>masala</t>
  </si>
  <si>
    <t>xelfasi</t>
  </si>
  <si>
    <t>manqana-meqanizmebi</t>
  </si>
  <si>
    <t>jami</t>
  </si>
  <si>
    <t>erTeuli</t>
  </si>
  <si>
    <t>k/sT</t>
  </si>
  <si>
    <t>t</t>
  </si>
  <si>
    <t>m3</t>
  </si>
  <si>
    <t>sxva manqanebi</t>
  </si>
  <si>
    <t>lari</t>
  </si>
  <si>
    <t>m/sT</t>
  </si>
  <si>
    <t>wyali</t>
  </si>
  <si>
    <t>zednadebi xarjebi</t>
  </si>
  <si>
    <t>%</t>
  </si>
  <si>
    <t>sul xarjTaRricxviT</t>
  </si>
  <si>
    <r>
      <t>1000 m</t>
    </r>
    <r>
      <rPr>
        <vertAlign val="superscript"/>
        <sz val="10"/>
        <rFont val="AcadNusx"/>
      </rPr>
      <t>3</t>
    </r>
  </si>
  <si>
    <t>Sromis danaxarji</t>
  </si>
  <si>
    <t xml:space="preserve">Sromis danaxarjebi </t>
  </si>
  <si>
    <t>kac/sT</t>
  </si>
  <si>
    <t>l</t>
  </si>
  <si>
    <t>RorRi</t>
  </si>
  <si>
    <r>
      <t>m</t>
    </r>
    <r>
      <rPr>
        <vertAlign val="superscript"/>
        <sz val="10"/>
        <rFont val="AcadNusx"/>
      </rPr>
      <t>3</t>
    </r>
  </si>
  <si>
    <t>samuSaoebi nayarSi</t>
  </si>
  <si>
    <t>1000 m3</t>
  </si>
  <si>
    <t>jami:</t>
  </si>
  <si>
    <t>sul:</t>
  </si>
  <si>
    <t>sarwyavi manqana</t>
  </si>
  <si>
    <t>avtogreideri 108 cx. Z.</t>
  </si>
  <si>
    <t>bitumi</t>
  </si>
  <si>
    <t>1000 m2</t>
  </si>
  <si>
    <t>sxva masalebi</t>
  </si>
  <si>
    <t>qviSa-xreSi</t>
  </si>
  <si>
    <r>
      <t>100 m</t>
    </r>
    <r>
      <rPr>
        <vertAlign val="superscript"/>
        <sz val="10"/>
        <rFont val="AcadNusx"/>
      </rPr>
      <t>3</t>
    </r>
  </si>
  <si>
    <t>saxarjTaRricxvo mogeba</t>
  </si>
  <si>
    <t>igive, 10 t</t>
  </si>
  <si>
    <t>buldozeri 108 cx. Z.</t>
  </si>
  <si>
    <t xml:space="preserve">satkepni sagzao, TviTmavali, pnevmosvliT, 18 t </t>
  </si>
  <si>
    <t>man/sT</t>
  </si>
  <si>
    <t>avtogreideri</t>
  </si>
  <si>
    <t xml:space="preserve">zednadebi xarjebi </t>
  </si>
  <si>
    <t>mSen.Semf.kavS.                      2017w ,,meToduri cnobari~</t>
  </si>
  <si>
    <r>
      <t>eqskavatori 0,5 m</t>
    </r>
    <r>
      <rPr>
        <vertAlign val="superscript"/>
        <sz val="10"/>
        <rFont val="AcadNusx"/>
      </rPr>
      <t>3</t>
    </r>
  </si>
  <si>
    <t>erT. fasi</t>
  </si>
  <si>
    <t>daxerx. mas. III xar. 40-60 mm</t>
  </si>
  <si>
    <t>gegmiuri dagroveba</t>
  </si>
  <si>
    <t>5-2</t>
  </si>
  <si>
    <t>mierTebebi</t>
  </si>
  <si>
    <t>ezoSi Sesasvlelebi</t>
  </si>
  <si>
    <t>III kategoriis gruntis damuSaveba da datvirTva eqskavatoriT TviTmclelebze</t>
  </si>
  <si>
    <t>amwe muxluxa svliT 10 t</t>
  </si>
  <si>
    <t>А3 kl. armaturis Rirebuleba</t>
  </si>
  <si>
    <t>amwe pnevmosvliT 25 t</t>
  </si>
  <si>
    <t>Zelebi II xar. 70 mm</t>
  </si>
  <si>
    <t>daxerx. mas. II xar. 40-60 mm</t>
  </si>
  <si>
    <t>samSeneblo WanWikebi</t>
  </si>
  <si>
    <t>kavebi</t>
  </si>
  <si>
    <t>kg</t>
  </si>
  <si>
    <t>morebi</t>
  </si>
  <si>
    <r>
      <t>eqskavatori 1 m</t>
    </r>
    <r>
      <rPr>
        <vertAlign val="superscript"/>
        <sz val="10"/>
        <rFont val="AcadNusx"/>
      </rPr>
      <t>3</t>
    </r>
  </si>
  <si>
    <t>xreSovani gruntis damuSaveba karierSi da datvirTva eqskavatoriT TviTmclelebze ukuCayrisTvis</t>
  </si>
  <si>
    <t>100 m3</t>
  </si>
  <si>
    <t>pnevmosatkepnebi</t>
  </si>
  <si>
    <t>4-1</t>
  </si>
  <si>
    <t>sul Tavi 4-is mixedviT</t>
  </si>
  <si>
    <t>cementis xsnari m-150</t>
  </si>
  <si>
    <t>wasacxebi hidroizolacia cxeli bitumiT (2 fena)</t>
  </si>
  <si>
    <r>
      <t>100 m</t>
    </r>
    <r>
      <rPr>
        <vertAlign val="superscript"/>
        <sz val="10"/>
        <rFont val="AcadNusx"/>
      </rPr>
      <t>2</t>
    </r>
  </si>
  <si>
    <t>km</t>
  </si>
  <si>
    <t>m</t>
  </si>
  <si>
    <t xml:space="preserve">armaturis dawyoba  </t>
  </si>
  <si>
    <t>qviSa-xreSovani nareviT misayreli gverdulebis mowyoba, saSualo sisqiT 25 sm</t>
  </si>
  <si>
    <t>III kategoriis gruntis damuSaveba da datvirTva xeliT TviTmclelebze</t>
  </si>
  <si>
    <r>
      <t>10 m</t>
    </r>
    <r>
      <rPr>
        <vertAlign val="superscript"/>
        <sz val="10"/>
        <rFont val="AcadNusx"/>
      </rPr>
      <t>3</t>
    </r>
  </si>
  <si>
    <t>moziduli xreSovani gruntis ukuCayra xeliT, datkepvniT</t>
  </si>
  <si>
    <t>III kategoriis gruntis damuSaveba da datvirTva eqskavatoriT TviTmclelebze (33g)</t>
  </si>
  <si>
    <t xml:space="preserve">gruntis gadazidva nayarSi TviTmclelebiT 2 km-ze </t>
  </si>
  <si>
    <t xml:space="preserve">gruntis gadazidva nayarSi 2 km-ze TviTmclelebiT  </t>
  </si>
  <si>
    <t>xreSovani gruntis damuSaveba karierSi da datvirTva eqskavatoriT TviTmclelebze yrilis mosawyobad</t>
  </si>
  <si>
    <t>qviSa-xreSiT sagebis mowyoba</t>
  </si>
  <si>
    <t>А1 kl. armaturis Rirebuleba</t>
  </si>
  <si>
    <r>
      <t xml:space="preserve">Raris monoliTuri betoni </t>
    </r>
    <r>
      <rPr>
        <sz val="10"/>
        <rFont val="Arial"/>
        <family val="2"/>
      </rPr>
      <t>B25</t>
    </r>
    <r>
      <rPr>
        <sz val="10"/>
        <rFont val="AcadNusx"/>
      </rPr>
      <t xml:space="preserve">, </t>
    </r>
    <r>
      <rPr>
        <sz val="10"/>
        <rFont val="Arial"/>
        <family val="2"/>
      </rPr>
      <t>F</t>
    </r>
    <r>
      <rPr>
        <sz val="10"/>
        <rFont val="AcadNusx"/>
      </rPr>
      <t xml:space="preserve">200, </t>
    </r>
    <r>
      <rPr>
        <sz val="10"/>
        <rFont val="Arial"/>
        <family val="2"/>
      </rPr>
      <t>W</t>
    </r>
    <r>
      <rPr>
        <sz val="10"/>
        <rFont val="AcadNusx"/>
      </rPr>
      <t>6</t>
    </r>
  </si>
  <si>
    <r>
      <t xml:space="preserve">betoni </t>
    </r>
    <r>
      <rPr>
        <sz val="10"/>
        <rFont val="Arial"/>
        <family val="2"/>
      </rPr>
      <t>B25</t>
    </r>
    <r>
      <rPr>
        <sz val="10"/>
        <rFont val="AcadNusx"/>
      </rPr>
      <t xml:space="preserve">, </t>
    </r>
    <r>
      <rPr>
        <sz val="10"/>
        <rFont val="Arial"/>
        <family val="2"/>
      </rPr>
      <t>F</t>
    </r>
    <r>
      <rPr>
        <sz val="10"/>
        <rFont val="AcadNusx"/>
      </rPr>
      <t xml:space="preserve">200, </t>
    </r>
    <r>
      <rPr>
        <sz val="10"/>
        <rFont val="Arial"/>
        <family val="2"/>
      </rPr>
      <t>W</t>
    </r>
    <r>
      <rPr>
        <sz val="10"/>
        <rFont val="AcadNusx"/>
      </rPr>
      <t xml:space="preserve">6 </t>
    </r>
  </si>
  <si>
    <t>ukuCayrili gruntis datkepvna</t>
  </si>
  <si>
    <t>33g gruntis damuSaveba xeliT, ormagi gadayriT</t>
  </si>
  <si>
    <t>RorRis sagebi</t>
  </si>
  <si>
    <r>
      <t xml:space="preserve">liTonis mili </t>
    </r>
    <r>
      <rPr>
        <sz val="10"/>
        <rFont val="Arial"/>
        <family val="2"/>
      </rPr>
      <t xml:space="preserve">Φ 420 </t>
    </r>
    <r>
      <rPr>
        <sz val="10"/>
        <rFont val="AcadNusx"/>
      </rPr>
      <t>mm, kedlebis sisqiT 5 mm</t>
    </r>
  </si>
  <si>
    <r>
      <t xml:space="preserve">liTonis mili </t>
    </r>
    <r>
      <rPr>
        <sz val="10"/>
        <rFont val="Arial"/>
        <family val="2"/>
      </rPr>
      <t xml:space="preserve">Φ 420 </t>
    </r>
    <r>
      <rPr>
        <sz val="10"/>
        <rFont val="AcadNusx"/>
      </rPr>
      <t>mm</t>
    </r>
  </si>
  <si>
    <t>fari yalibis</t>
  </si>
  <si>
    <t>m2</t>
  </si>
  <si>
    <t>Zelakebi III xar. 40-60 mm</t>
  </si>
  <si>
    <t>WanWikebi</t>
  </si>
  <si>
    <t>daxerx.Mmas. III xar. 40-60 mm</t>
  </si>
  <si>
    <r>
      <t xml:space="preserve">portaluri kedlebis monoliTuri betoni </t>
    </r>
    <r>
      <rPr>
        <sz val="10"/>
        <rFont val="Arial"/>
        <family val="2"/>
      </rPr>
      <t>B25</t>
    </r>
    <r>
      <rPr>
        <sz val="10"/>
        <rFont val="AcadNusx"/>
      </rPr>
      <t xml:space="preserve">, </t>
    </r>
    <r>
      <rPr>
        <sz val="10"/>
        <rFont val="Arial"/>
        <family val="2"/>
      </rPr>
      <t>F</t>
    </r>
    <r>
      <rPr>
        <sz val="10"/>
        <rFont val="AcadNusx"/>
      </rPr>
      <t xml:space="preserve">200, </t>
    </r>
    <r>
      <rPr>
        <sz val="10"/>
        <rFont val="Arial"/>
        <family val="2"/>
      </rPr>
      <t>W</t>
    </r>
    <r>
      <rPr>
        <sz val="10"/>
        <rFont val="AcadNusx"/>
      </rPr>
      <t>6</t>
    </r>
  </si>
  <si>
    <r>
      <t xml:space="preserve">betoni </t>
    </r>
    <r>
      <rPr>
        <sz val="10"/>
        <rFont val="Arial"/>
        <family val="2"/>
      </rPr>
      <t>B25</t>
    </r>
    <r>
      <rPr>
        <sz val="10"/>
        <rFont val="AcadNusx"/>
      </rPr>
      <t xml:space="preserve">, </t>
    </r>
    <r>
      <rPr>
        <sz val="10"/>
        <rFont val="Arial"/>
        <family val="2"/>
      </rPr>
      <t>F</t>
    </r>
    <r>
      <rPr>
        <sz val="10"/>
        <rFont val="AcadNusx"/>
      </rPr>
      <t xml:space="preserve">200, </t>
    </r>
    <r>
      <rPr>
        <sz val="10"/>
        <rFont val="Arial"/>
        <family val="2"/>
      </rPr>
      <t>W</t>
    </r>
    <r>
      <rPr>
        <sz val="10"/>
        <rFont val="AcadNusx"/>
      </rPr>
      <t>6</t>
    </r>
  </si>
  <si>
    <t>r/b Raris mowyoba</t>
  </si>
  <si>
    <t>dmanisis municipalitetis soflebSi Sida gzebis mowyoba - sofel godagdagSi saniaRvre qselis mowyoba</t>
  </si>
  <si>
    <t>trasis aRdgena da damagreba - 0,414 km</t>
  </si>
  <si>
    <t>qviSa-xreSis transportireba krebuliT gaTvaliswinebuli 20 km-is zemoT, 35 km-ze</t>
  </si>
  <si>
    <t xml:space="preserve">gruntis mozidva TviTmclelebiT 55 km-ze </t>
  </si>
  <si>
    <t>betonis transportireba krebuliT gaTvaliswinebuli 20 km-is zemoT, 57 km-ze</t>
  </si>
  <si>
    <t>armaturis transportireba krebuliT gaTvaliswinebuli 20 km-is zemoT, 95 km-ze</t>
  </si>
  <si>
    <t>liTonis milebis demontaJi, diam. 300 mm</t>
  </si>
  <si>
    <t xml:space="preserve">demontirebuli milebis gadazidva nayarSi TviTmclelebiT 2 km-ze </t>
  </si>
  <si>
    <t>safari - qviSa-xreSovani narevi, sisqiT 25 sm</t>
  </si>
  <si>
    <t xml:space="preserve">satkepni sagzao, TviTmavali,     5 t </t>
  </si>
  <si>
    <t>milis mosawyobad III kategoriis gruntis damuSaveba da datvirTva eqskavatoriT TviTmclelebze</t>
  </si>
  <si>
    <t>RorRisa da qviSa-xreSis transportireba krebuliT gaTvaliswinebuli 20 km-is zemoT, 35 km-ze</t>
  </si>
  <si>
    <t>liTonis milebis transportireba krebuliT gaTvaliswinebuli 20 km-is zemoT, 95 km-ze</t>
  </si>
  <si>
    <t>asbestis milebis demontaJi, diam. 400 mm</t>
  </si>
  <si>
    <t>misayreli gverdulebis mowyoba</t>
  </si>
  <si>
    <t>gauTvaliswinebeli samuSaoebi da danaxarjebi _ %</t>
  </si>
  <si>
    <t>mierTebebis mowyoba</t>
  </si>
  <si>
    <t>ezoSi Sesasvlelebis mowyoba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</si>
</sst>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"/>
    <numFmt numFmtId="166" formatCode="0.0000"/>
    <numFmt numFmtId="167" formatCode="0.00000"/>
    <numFmt numFmtId="168" formatCode="0.000000"/>
  </numFmts>
  <fonts count="17" x14ac:knownFonts="1">
    <font>
      <sz val="11"/>
      <color theme="1"/>
      <name val="Calibri"/>
      <family val="2"/>
      <scheme val="minor"/>
    </font>
    <font>
      <sz val="10"/>
      <name val="AcadNusx"/>
    </font>
    <font>
      <b/>
      <sz val="10"/>
      <name val="AcadNusx"/>
    </font>
    <font>
      <b/>
      <sz val="12"/>
      <name val="AcadMtav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color theme="1"/>
      <name val="AcadMtavr"/>
    </font>
    <font>
      <sz val="10"/>
      <name val="Arial"/>
      <family val="2"/>
      <charset val="204"/>
    </font>
    <font>
      <b/>
      <i/>
      <sz val="12"/>
      <name val="AcadMtavr"/>
    </font>
    <font>
      <u/>
      <sz val="10"/>
      <name val="AcadNusx"/>
    </font>
    <font>
      <b/>
      <sz val="11"/>
      <color theme="1"/>
      <name val="Calibri"/>
      <family val="2"/>
      <scheme val="minor"/>
    </font>
    <font>
      <sz val="10"/>
      <name val="Grigolia"/>
    </font>
    <font>
      <sz val="11"/>
      <name val="Calibri"/>
      <family val="2"/>
      <scheme val="minor"/>
    </font>
    <font>
      <vertAlign val="superscript"/>
      <sz val="10"/>
      <name val="AcadNusx"/>
    </font>
    <font>
      <sz val="10"/>
      <name val="AcadMtavr"/>
    </font>
    <font>
      <sz val="10"/>
      <name val="Arial"/>
      <family val="2"/>
    </font>
    <font>
      <b/>
      <i/>
      <sz val="10"/>
      <name val="AcadNusx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7" fillId="0" borderId="0"/>
    <xf numFmtId="0" fontId="5" fillId="0" borderId="0"/>
  </cellStyleXfs>
  <cellXfs count="148">
    <xf numFmtId="0" fontId="0" fillId="0" borderId="0" xfId="0"/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0" fillId="0" borderId="0" xfId="0" applyFont="1"/>
    <xf numFmtId="0" fontId="6" fillId="0" borderId="0" xfId="0" applyFont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2" fontId="1" fillId="0" borderId="0" xfId="0" applyNumberFormat="1" applyFont="1" applyFill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2" fontId="1" fillId="0" borderId="1" xfId="1" applyNumberFormat="1" applyFont="1" applyFill="1" applyBorder="1" applyAlignment="1">
      <alignment horizontal="left"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" fontId="1" fillId="0" borderId="1" xfId="1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11" fillId="0" borderId="0" xfId="0" applyNumberFormat="1" applyFont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49" fontId="11" fillId="0" borderId="0" xfId="0" applyNumberFormat="1" applyFont="1" applyAlignment="1">
      <alignment horizontal="left" vertical="center" wrapText="1"/>
    </xf>
    <xf numFmtId="0" fontId="12" fillId="0" borderId="0" xfId="0" applyFont="1"/>
    <xf numFmtId="166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vertical="center"/>
    </xf>
    <xf numFmtId="166" fontId="1" fillId="0" borderId="1" xfId="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7" fontId="1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2" fontId="1" fillId="0" borderId="0" xfId="0" applyNumberFormat="1" applyFont="1" applyFill="1" applyAlignment="1">
      <alignment vertical="center"/>
    </xf>
    <xf numFmtId="164" fontId="1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5" fontId="1" fillId="0" borderId="0" xfId="0" applyNumberFormat="1" applyFont="1" applyFill="1" applyBorder="1"/>
    <xf numFmtId="2" fontId="1" fillId="0" borderId="0" xfId="0" applyNumberFormat="1" applyFont="1" applyFill="1" applyBorder="1"/>
    <xf numFmtId="167" fontId="1" fillId="0" borderId="1" xfId="1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vertical="center" wrapText="1"/>
    </xf>
    <xf numFmtId="0" fontId="5" fillId="0" borderId="0" xfId="0" applyFont="1"/>
    <xf numFmtId="2" fontId="1" fillId="0" borderId="1" xfId="0" applyNumberFormat="1" applyFont="1" applyBorder="1" applyAlignment="1">
      <alignment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/>
    </xf>
    <xf numFmtId="0" fontId="0" fillId="0" borderId="0" xfId="0" applyAlignment="1">
      <alignment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" fontId="2" fillId="0" borderId="4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/>
    <xf numFmtId="0" fontId="1" fillId="0" borderId="0" xfId="0" applyFont="1" applyFill="1" applyBorder="1" applyAlignment="1">
      <alignment vertical="top" wrapText="1"/>
    </xf>
    <xf numFmtId="0" fontId="5" fillId="0" borderId="0" xfId="0" applyFont="1" applyAlignment="1">
      <alignment vertical="top"/>
    </xf>
    <xf numFmtId="168" fontId="1" fillId="0" borderId="1" xfId="1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vertical="center"/>
    </xf>
    <xf numFmtId="167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wrapText="1"/>
    </xf>
    <xf numFmtId="166" fontId="1" fillId="0" borderId="0" xfId="0" applyNumberFormat="1" applyFont="1" applyFill="1" applyAlignment="1">
      <alignment vertical="center"/>
    </xf>
    <xf numFmtId="2" fontId="1" fillId="0" borderId="1" xfId="0" applyNumberFormat="1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vertical="center" wrapText="1"/>
    </xf>
    <xf numFmtId="16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top"/>
    </xf>
    <xf numFmtId="2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/>
    <xf numFmtId="0" fontId="2" fillId="3" borderId="1" xfId="0" applyFont="1" applyFill="1" applyBorder="1" applyAlignment="1">
      <alignment wrapText="1"/>
    </xf>
    <xf numFmtId="1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left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2" fontId="1" fillId="2" borderId="1" xfId="0" quotePrefix="1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164" fontId="1" fillId="0" borderId="0" xfId="0" applyNumberFormat="1" applyFont="1" applyFill="1" applyAlignment="1">
      <alignment horizontal="right" vertical="center"/>
    </xf>
    <xf numFmtId="49" fontId="1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top"/>
    </xf>
  </cellXfs>
  <cellStyles count="4">
    <cellStyle name="Normal" xfId="0" builtinId="0"/>
    <cellStyle name="Обычный 2" xfId="2"/>
    <cellStyle name="Обычный 2 2" xfId="3"/>
    <cellStyle name="Обычный_Лист1" xfId="1"/>
  </cellStyles>
  <dxfs count="69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37"/>
  <sheetViews>
    <sheetView tabSelected="1" view="pageBreakPreview" topLeftCell="A22" zoomScale="110" zoomScaleNormal="100" zoomScaleSheetLayoutView="110" workbookViewId="0">
      <selection activeCell="I37" sqref="I37"/>
    </sheetView>
  </sheetViews>
  <sheetFormatPr defaultRowHeight="15" x14ac:dyDescent="0.25"/>
  <cols>
    <col min="1" max="1" width="5.5703125" customWidth="1"/>
    <col min="3" max="3" width="54.5703125" customWidth="1"/>
    <col min="4" max="4" width="13.85546875" customWidth="1"/>
    <col min="5" max="5" width="11.7109375" customWidth="1"/>
    <col min="6" max="6" width="15.140625" customWidth="1"/>
    <col min="7" max="8" width="12.28515625" customWidth="1"/>
  </cols>
  <sheetData>
    <row r="1" spans="1:13" x14ac:dyDescent="0.25">
      <c r="A1" s="2"/>
      <c r="B1" s="2"/>
      <c r="C1" s="2"/>
      <c r="D1" s="2"/>
      <c r="E1" s="2"/>
      <c r="F1" s="2"/>
      <c r="G1" s="2"/>
      <c r="H1" s="2"/>
    </row>
    <row r="2" spans="1:13" s="11" customFormat="1" ht="24.75" customHeight="1" x14ac:dyDescent="0.25">
      <c r="A2" s="114"/>
      <c r="B2" s="114"/>
      <c r="C2" s="114"/>
      <c r="D2" s="114"/>
      <c r="E2" s="114"/>
      <c r="F2" s="114"/>
      <c r="G2" s="114"/>
      <c r="H2" s="114"/>
      <c r="I2" s="12"/>
      <c r="J2" s="12"/>
      <c r="K2" s="12"/>
      <c r="L2" s="12"/>
      <c r="M2" s="12"/>
    </row>
    <row r="3" spans="1:13" ht="38.25" customHeight="1" x14ac:dyDescent="0.25">
      <c r="A3" s="115" t="s">
        <v>133</v>
      </c>
      <c r="B3" s="115"/>
      <c r="C3" s="115"/>
      <c r="D3" s="115"/>
      <c r="E3" s="115"/>
      <c r="F3" s="115"/>
      <c r="G3" s="115"/>
      <c r="H3" s="115"/>
    </row>
    <row r="4" spans="1:13" ht="24.75" customHeight="1" x14ac:dyDescent="0.25">
      <c r="A4" s="116" t="s">
        <v>0</v>
      </c>
      <c r="B4" s="117" t="s">
        <v>3</v>
      </c>
      <c r="C4" s="116" t="s">
        <v>4</v>
      </c>
      <c r="D4" s="116" t="s">
        <v>5</v>
      </c>
      <c r="E4" s="116"/>
      <c r="F4" s="116"/>
      <c r="G4" s="116"/>
      <c r="H4" s="116" t="s">
        <v>6</v>
      </c>
    </row>
    <row r="5" spans="1:13" ht="81" x14ac:dyDescent="0.25">
      <c r="A5" s="116"/>
      <c r="B5" s="118"/>
      <c r="C5" s="116"/>
      <c r="D5" s="96" t="s">
        <v>7</v>
      </c>
      <c r="E5" s="96" t="s">
        <v>8</v>
      </c>
      <c r="F5" s="96" t="s">
        <v>9</v>
      </c>
      <c r="G5" s="96" t="s">
        <v>10</v>
      </c>
      <c r="H5" s="116"/>
    </row>
    <row r="6" spans="1:13" x14ac:dyDescent="0.25">
      <c r="A6" s="103">
        <v>1</v>
      </c>
      <c r="B6" s="104">
        <v>2</v>
      </c>
      <c r="C6" s="104">
        <v>3</v>
      </c>
      <c r="D6" s="104">
        <v>4</v>
      </c>
      <c r="E6" s="104">
        <v>5</v>
      </c>
      <c r="F6" s="104">
        <v>6</v>
      </c>
      <c r="G6" s="104">
        <v>7</v>
      </c>
      <c r="H6" s="104">
        <v>8</v>
      </c>
    </row>
    <row r="7" spans="1:13" ht="18.75" customHeight="1" x14ac:dyDescent="0.25">
      <c r="A7" s="7"/>
      <c r="B7" s="131" t="s">
        <v>11</v>
      </c>
      <c r="C7" s="132"/>
      <c r="D7" s="128"/>
      <c r="E7" s="129"/>
      <c r="F7" s="129"/>
      <c r="G7" s="129"/>
      <c r="H7" s="130"/>
    </row>
    <row r="8" spans="1:13" ht="115.5" customHeight="1" x14ac:dyDescent="0.25">
      <c r="A8" s="13">
        <v>1</v>
      </c>
      <c r="B8" s="14" t="s">
        <v>2</v>
      </c>
      <c r="C8" s="5" t="s">
        <v>134</v>
      </c>
      <c r="D8" s="6"/>
      <c r="E8" s="6"/>
      <c r="F8" s="6"/>
      <c r="G8" s="52"/>
      <c r="H8" s="52"/>
    </row>
    <row r="9" spans="1:13" ht="17.25" customHeight="1" x14ac:dyDescent="0.25">
      <c r="A9" s="107"/>
      <c r="B9" s="113"/>
      <c r="C9" s="109" t="s">
        <v>13</v>
      </c>
      <c r="D9" s="105"/>
      <c r="E9" s="106"/>
      <c r="F9" s="106"/>
      <c r="G9" s="106"/>
      <c r="H9" s="105"/>
    </row>
    <row r="10" spans="1:13" ht="17.25" customHeight="1" x14ac:dyDescent="0.25">
      <c r="A10" s="119" t="s">
        <v>30</v>
      </c>
      <c r="B10" s="120"/>
      <c r="C10" s="121"/>
      <c r="D10" s="133" t="s">
        <v>14</v>
      </c>
      <c r="E10" s="134"/>
      <c r="F10" s="134"/>
      <c r="G10" s="134"/>
      <c r="H10" s="135"/>
    </row>
    <row r="11" spans="1:13" ht="17.25" customHeight="1" x14ac:dyDescent="0.25">
      <c r="A11" s="119" t="s">
        <v>15</v>
      </c>
      <c r="B11" s="120"/>
      <c r="C11" s="121"/>
      <c r="D11" s="133"/>
      <c r="E11" s="134"/>
      <c r="F11" s="134"/>
      <c r="G11" s="134"/>
      <c r="H11" s="135"/>
    </row>
    <row r="12" spans="1:13" ht="17.25" customHeight="1" x14ac:dyDescent="0.25">
      <c r="A12" s="107">
        <v>2</v>
      </c>
      <c r="B12" s="108" t="s">
        <v>16</v>
      </c>
      <c r="C12" s="109" t="s">
        <v>147</v>
      </c>
      <c r="D12" s="110"/>
      <c r="E12" s="111"/>
      <c r="F12" s="111"/>
      <c r="G12" s="111"/>
      <c r="H12" s="112"/>
    </row>
    <row r="13" spans="1:13" ht="17.25" customHeight="1" x14ac:dyDescent="0.25">
      <c r="A13" s="107"/>
      <c r="B13" s="113"/>
      <c r="C13" s="109" t="s">
        <v>17</v>
      </c>
      <c r="D13" s="105"/>
      <c r="E13" s="106"/>
      <c r="F13" s="106"/>
      <c r="G13" s="106"/>
      <c r="H13" s="105"/>
    </row>
    <row r="14" spans="1:13" ht="17.25" customHeight="1" x14ac:dyDescent="0.25">
      <c r="A14" s="119" t="s">
        <v>31</v>
      </c>
      <c r="B14" s="120"/>
      <c r="C14" s="121"/>
      <c r="D14" s="133"/>
      <c r="E14" s="134"/>
      <c r="F14" s="134"/>
      <c r="G14" s="134"/>
      <c r="H14" s="135"/>
    </row>
    <row r="15" spans="1:13" s="1" customFormat="1" ht="17.25" customHeight="1" x14ac:dyDescent="0.25">
      <c r="A15" s="107">
        <v>3</v>
      </c>
      <c r="B15" s="108" t="s">
        <v>100</v>
      </c>
      <c r="C15" s="109" t="s">
        <v>132</v>
      </c>
      <c r="D15" s="112"/>
      <c r="E15" s="111"/>
      <c r="F15" s="111"/>
      <c r="G15" s="111"/>
      <c r="H15" s="112"/>
    </row>
    <row r="16" spans="1:13" s="1" customFormat="1" ht="17.25" customHeight="1" x14ac:dyDescent="0.25">
      <c r="A16" s="107"/>
      <c r="B16" s="113"/>
      <c r="C16" s="109" t="s">
        <v>101</v>
      </c>
      <c r="D16" s="105"/>
      <c r="E16" s="106"/>
      <c r="F16" s="106"/>
      <c r="G16" s="106"/>
      <c r="H16" s="105"/>
    </row>
    <row r="17" spans="1:10" s="1" customFormat="1" ht="17.25" customHeight="1" x14ac:dyDescent="0.25">
      <c r="A17" s="119" t="s">
        <v>32</v>
      </c>
      <c r="B17" s="120"/>
      <c r="C17" s="121"/>
      <c r="D17" s="122"/>
      <c r="E17" s="123"/>
      <c r="F17" s="123"/>
      <c r="G17" s="123"/>
      <c r="H17" s="124"/>
    </row>
    <row r="18" spans="1:10" s="1" customFormat="1" ht="17.25" customHeight="1" x14ac:dyDescent="0.25">
      <c r="A18" s="14">
        <v>4</v>
      </c>
      <c r="B18" s="15" t="s">
        <v>33</v>
      </c>
      <c r="C18" s="5" t="s">
        <v>84</v>
      </c>
      <c r="D18" s="8"/>
      <c r="E18" s="6"/>
      <c r="F18" s="6"/>
      <c r="G18" s="6"/>
      <c r="H18" s="8"/>
    </row>
    <row r="19" spans="1:10" s="1" customFormat="1" ht="17.25" customHeight="1" x14ac:dyDescent="0.25">
      <c r="A19" s="14">
        <v>5</v>
      </c>
      <c r="B19" s="15" t="s">
        <v>83</v>
      </c>
      <c r="C19" s="5" t="s">
        <v>85</v>
      </c>
      <c r="D19" s="8"/>
      <c r="E19" s="6"/>
      <c r="F19" s="6"/>
      <c r="G19" s="6"/>
      <c r="H19" s="8"/>
    </row>
    <row r="20" spans="1:10" s="1" customFormat="1" ht="17.25" customHeight="1" x14ac:dyDescent="0.25">
      <c r="A20" s="14"/>
      <c r="B20" s="16"/>
      <c r="C20" s="5" t="s">
        <v>34</v>
      </c>
      <c r="D20" s="8"/>
      <c r="E20" s="6"/>
      <c r="F20" s="6"/>
      <c r="G20" s="6"/>
      <c r="H20" s="8"/>
    </row>
    <row r="21" spans="1:10" ht="17.25" customHeight="1" x14ac:dyDescent="0.25">
      <c r="A21" s="125" t="s">
        <v>18</v>
      </c>
      <c r="B21" s="126"/>
      <c r="C21" s="127"/>
      <c r="D21" s="128" t="s">
        <v>14</v>
      </c>
      <c r="E21" s="129"/>
      <c r="F21" s="129"/>
      <c r="G21" s="129"/>
      <c r="H21" s="130"/>
    </row>
    <row r="22" spans="1:10" ht="17.25" customHeight="1" x14ac:dyDescent="0.25">
      <c r="A22" s="125" t="s">
        <v>19</v>
      </c>
      <c r="B22" s="126"/>
      <c r="C22" s="127"/>
      <c r="D22" s="128" t="s">
        <v>14</v>
      </c>
      <c r="E22" s="129"/>
      <c r="F22" s="129"/>
      <c r="G22" s="129"/>
      <c r="H22" s="130"/>
    </row>
    <row r="23" spans="1:10" ht="17.25" customHeight="1" x14ac:dyDescent="0.25">
      <c r="A23" s="125" t="s">
        <v>20</v>
      </c>
      <c r="B23" s="126"/>
      <c r="C23" s="127"/>
      <c r="D23" s="128" t="s">
        <v>14</v>
      </c>
      <c r="E23" s="129"/>
      <c r="F23" s="129"/>
      <c r="G23" s="129"/>
      <c r="H23" s="130"/>
    </row>
    <row r="24" spans="1:10" ht="17.25" customHeight="1" x14ac:dyDescent="0.25">
      <c r="A24" s="14"/>
      <c r="B24" s="16"/>
      <c r="C24" s="5" t="s">
        <v>21</v>
      </c>
      <c r="D24" s="8"/>
      <c r="E24" s="6"/>
      <c r="F24" s="6"/>
      <c r="G24" s="6"/>
      <c r="H24" s="8"/>
    </row>
    <row r="25" spans="1:10" ht="17.25" customHeight="1" x14ac:dyDescent="0.25">
      <c r="A25" s="125" t="s">
        <v>22</v>
      </c>
      <c r="B25" s="126"/>
      <c r="C25" s="127"/>
      <c r="D25" s="128" t="s">
        <v>14</v>
      </c>
      <c r="E25" s="129"/>
      <c r="F25" s="129"/>
      <c r="G25" s="129"/>
      <c r="H25" s="130"/>
    </row>
    <row r="26" spans="1:10" ht="17.25" customHeight="1" x14ac:dyDescent="0.25">
      <c r="A26" s="14"/>
      <c r="B26" s="16"/>
      <c r="C26" s="5" t="s">
        <v>23</v>
      </c>
      <c r="D26" s="8"/>
      <c r="E26" s="6" t="s">
        <v>12</v>
      </c>
      <c r="F26" s="6" t="s">
        <v>12</v>
      </c>
      <c r="G26" s="8"/>
      <c r="H26" s="8"/>
    </row>
    <row r="27" spans="1:10" ht="17.25" customHeight="1" x14ac:dyDescent="0.25">
      <c r="A27" s="125" t="s">
        <v>24</v>
      </c>
      <c r="B27" s="126"/>
      <c r="C27" s="127"/>
      <c r="D27" s="128" t="s">
        <v>14</v>
      </c>
      <c r="E27" s="129"/>
      <c r="F27" s="129"/>
      <c r="G27" s="129"/>
      <c r="H27" s="130"/>
    </row>
    <row r="28" spans="1:10" ht="17.25" customHeight="1" x14ac:dyDescent="0.25">
      <c r="A28" s="14"/>
      <c r="B28" s="16"/>
      <c r="C28" s="5" t="s">
        <v>25</v>
      </c>
      <c r="D28" s="8"/>
      <c r="E28" s="6" t="s">
        <v>12</v>
      </c>
      <c r="F28" s="6" t="s">
        <v>12</v>
      </c>
      <c r="G28" s="6"/>
      <c r="H28" s="8"/>
    </row>
    <row r="29" spans="1:10" ht="17.25" customHeight="1" x14ac:dyDescent="0.25">
      <c r="A29" s="17"/>
      <c r="B29" s="18"/>
      <c r="C29" s="17" t="s">
        <v>26</v>
      </c>
      <c r="D29" s="128" t="s">
        <v>14</v>
      </c>
      <c r="E29" s="129"/>
      <c r="F29" s="129"/>
      <c r="G29" s="129"/>
      <c r="H29" s="130"/>
    </row>
    <row r="30" spans="1:10" ht="17.25" customHeight="1" x14ac:dyDescent="0.25">
      <c r="A30" s="17"/>
      <c r="B30" s="18"/>
      <c r="C30" s="17" t="s">
        <v>27</v>
      </c>
      <c r="D30" s="128" t="s">
        <v>14</v>
      </c>
      <c r="E30" s="129"/>
      <c r="F30" s="129"/>
      <c r="G30" s="129"/>
      <c r="H30" s="130"/>
      <c r="I30" s="64"/>
      <c r="J30" s="64"/>
    </row>
    <row r="31" spans="1:10" ht="96" customHeight="1" x14ac:dyDescent="0.25">
      <c r="A31" s="96">
        <v>6</v>
      </c>
      <c r="B31" s="96" t="s">
        <v>78</v>
      </c>
      <c r="C31" s="102" t="s">
        <v>148</v>
      </c>
      <c r="D31" s="100"/>
      <c r="E31" s="100"/>
      <c r="F31" s="100"/>
      <c r="G31" s="89"/>
      <c r="H31" s="89"/>
    </row>
    <row r="32" spans="1:10" x14ac:dyDescent="0.25">
      <c r="A32" s="88"/>
      <c r="B32" s="88"/>
      <c r="C32" s="96" t="s">
        <v>1</v>
      </c>
      <c r="D32" s="89"/>
      <c r="E32" s="100"/>
      <c r="F32" s="100"/>
      <c r="G32" s="89"/>
      <c r="H32" s="89"/>
    </row>
    <row r="33" spans="1:8" ht="100.5" customHeight="1" x14ac:dyDescent="0.25">
      <c r="A33" s="96">
        <v>7</v>
      </c>
      <c r="B33" s="96" t="s">
        <v>78</v>
      </c>
      <c r="C33" s="96" t="s">
        <v>28</v>
      </c>
      <c r="D33" s="100"/>
      <c r="E33" s="100"/>
      <c r="F33" s="100"/>
      <c r="G33" s="89"/>
      <c r="H33" s="89"/>
    </row>
    <row r="34" spans="1:8" x14ac:dyDescent="0.25">
      <c r="A34" s="96"/>
      <c r="B34" s="97"/>
      <c r="C34" s="96" t="s">
        <v>29</v>
      </c>
      <c r="D34" s="89"/>
      <c r="E34" s="100"/>
      <c r="F34" s="100"/>
      <c r="G34" s="89"/>
      <c r="H34" s="89"/>
    </row>
    <row r="35" spans="1:8" x14ac:dyDescent="0.25">
      <c r="A35" s="9"/>
      <c r="B35" s="9"/>
      <c r="C35" s="9"/>
      <c r="D35" s="10"/>
      <c r="E35" s="10"/>
      <c r="F35" s="10"/>
      <c r="G35" s="10"/>
      <c r="H35" s="10"/>
    </row>
    <row r="36" spans="1:8" x14ac:dyDescent="0.25">
      <c r="A36" s="9"/>
      <c r="B36" s="136"/>
      <c r="C36" s="136"/>
      <c r="D36" s="10"/>
      <c r="E36" s="10"/>
      <c r="F36" s="137"/>
      <c r="G36" s="137"/>
      <c r="H36" s="137"/>
    </row>
    <row r="37" spans="1:8" x14ac:dyDescent="0.25">
      <c r="A37" s="9"/>
      <c r="B37" s="9"/>
      <c r="C37" s="19"/>
      <c r="D37" s="9"/>
      <c r="E37" s="9"/>
      <c r="F37" s="9"/>
      <c r="G37" s="9"/>
      <c r="H37" s="9"/>
    </row>
  </sheetData>
  <mergeCells count="31">
    <mergeCell ref="A27:C27"/>
    <mergeCell ref="D27:H27"/>
    <mergeCell ref="D29:H29"/>
    <mergeCell ref="B36:C36"/>
    <mergeCell ref="F36:H36"/>
    <mergeCell ref="D30:H30"/>
    <mergeCell ref="A22:C22"/>
    <mergeCell ref="D22:H22"/>
    <mergeCell ref="A23:C23"/>
    <mergeCell ref="D23:H23"/>
    <mergeCell ref="A25:C25"/>
    <mergeCell ref="D25:H25"/>
    <mergeCell ref="A17:C17"/>
    <mergeCell ref="D17:H17"/>
    <mergeCell ref="A21:C21"/>
    <mergeCell ref="D21:H21"/>
    <mergeCell ref="B7:C7"/>
    <mergeCell ref="D7:H7"/>
    <mergeCell ref="A11:C11"/>
    <mergeCell ref="D11:H11"/>
    <mergeCell ref="A10:C10"/>
    <mergeCell ref="D10:H10"/>
    <mergeCell ref="A14:C14"/>
    <mergeCell ref="D14:H14"/>
    <mergeCell ref="A2:H2"/>
    <mergeCell ref="A3:H3"/>
    <mergeCell ref="A4:A5"/>
    <mergeCell ref="B4:B5"/>
    <mergeCell ref="C4:C5"/>
    <mergeCell ref="D4:G4"/>
    <mergeCell ref="H4:H5"/>
  </mergeCells>
  <conditionalFormatting sqref="B8">
    <cfRule type="cellIs" dxfId="68" priority="1" stopIfTrue="1" operator="equal">
      <formula>8223.307275</formula>
    </cfRule>
  </conditionalFormatting>
  <printOptions horizontalCentered="1"/>
  <pageMargins left="0.31496062992125984" right="0.31496062992125984" top="0.35433070866141736" bottom="0" header="0.51181102362204722" footer="0"/>
  <pageSetup paperSize="9" scale="92" orientation="landscape" r:id="rId1"/>
  <rowBreaks count="1" manualBreakCount="1">
    <brk id="1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9"/>
  <sheetViews>
    <sheetView view="pageBreakPreview" zoomScale="110" zoomScaleNormal="100" zoomScaleSheetLayoutView="110" workbookViewId="0">
      <selection activeCell="I4" sqref="I4"/>
    </sheetView>
  </sheetViews>
  <sheetFormatPr defaultRowHeight="15" x14ac:dyDescent="0.25"/>
  <cols>
    <col min="1" max="1" width="3" style="1" customWidth="1"/>
    <col min="2" max="2" width="31.140625" style="63" customWidth="1"/>
    <col min="3" max="3" width="7.7109375" style="1" customWidth="1"/>
    <col min="4" max="4" width="10.85546875" style="1" customWidth="1"/>
    <col min="5" max="5" width="9.140625" style="1"/>
    <col min="6" max="6" width="7.85546875" style="1" customWidth="1"/>
    <col min="7" max="7" width="9.140625" style="1"/>
    <col min="8" max="8" width="6.7109375" style="1" customWidth="1"/>
    <col min="9" max="9" width="9.140625" style="1"/>
    <col min="10" max="10" width="7.85546875" style="1" customWidth="1"/>
    <col min="11" max="11" width="9.140625" style="1"/>
    <col min="12" max="12" width="10.140625" style="1" customWidth="1"/>
    <col min="13" max="16384" width="9.140625" style="1"/>
  </cols>
  <sheetData>
    <row r="1" spans="1:255" s="20" customFormat="1" ht="14.25" customHeight="1" x14ac:dyDescent="0.25">
      <c r="A1" s="22"/>
      <c r="B1" s="140" t="s">
        <v>147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255" s="23" customFormat="1" ht="30.75" customHeight="1" x14ac:dyDescent="0.25">
      <c r="A2" s="94" t="s">
        <v>0</v>
      </c>
      <c r="B2" s="95" t="s">
        <v>35</v>
      </c>
      <c r="C2" s="94" t="s">
        <v>36</v>
      </c>
      <c r="D2" s="138" t="s">
        <v>37</v>
      </c>
      <c r="E2" s="139"/>
      <c r="F2" s="138" t="s">
        <v>38</v>
      </c>
      <c r="G2" s="139"/>
      <c r="H2" s="138" t="s">
        <v>39</v>
      </c>
      <c r="I2" s="139"/>
      <c r="J2" s="138" t="s">
        <v>40</v>
      </c>
      <c r="K2" s="139"/>
      <c r="L2" s="89" t="s">
        <v>41</v>
      </c>
    </row>
    <row r="3" spans="1:255" s="23" customFormat="1" ht="13.5" x14ac:dyDescent="0.25">
      <c r="A3" s="94">
        <v>1</v>
      </c>
      <c r="B3" s="96">
        <v>2</v>
      </c>
      <c r="C3" s="94">
        <v>3</v>
      </c>
      <c r="D3" s="96">
        <v>4</v>
      </c>
      <c r="E3" s="94">
        <v>5</v>
      </c>
      <c r="F3" s="96">
        <v>6</v>
      </c>
      <c r="G3" s="94">
        <v>7</v>
      </c>
      <c r="H3" s="96">
        <v>8</v>
      </c>
      <c r="I3" s="94">
        <v>9</v>
      </c>
      <c r="J3" s="96">
        <v>10</v>
      </c>
      <c r="K3" s="94">
        <v>11</v>
      </c>
      <c r="L3" s="96">
        <v>12</v>
      </c>
    </row>
    <row r="4" spans="1:255" s="59" customFormat="1" ht="54" x14ac:dyDescent="0.2">
      <c r="A4" s="3">
        <v>1</v>
      </c>
      <c r="B4" s="58" t="s">
        <v>108</v>
      </c>
      <c r="C4" s="27" t="s">
        <v>70</v>
      </c>
      <c r="D4" s="29"/>
      <c r="E4" s="40">
        <v>0.51749999999999996</v>
      </c>
      <c r="F4" s="27"/>
      <c r="G4" s="27"/>
      <c r="H4" s="27"/>
      <c r="I4" s="27"/>
      <c r="J4" s="27"/>
      <c r="K4" s="27"/>
      <c r="L4" s="27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</row>
    <row r="5" spans="1:255" s="59" customFormat="1" ht="13.5" x14ac:dyDescent="0.2">
      <c r="A5" s="3"/>
      <c r="B5" s="58" t="s">
        <v>54</v>
      </c>
      <c r="C5" s="27" t="s">
        <v>43</v>
      </c>
      <c r="D5" s="25">
        <v>15</v>
      </c>
      <c r="E5" s="27">
        <f>ROUND(E4*D5,2)</f>
        <v>7.76</v>
      </c>
      <c r="F5" s="27"/>
      <c r="G5" s="27"/>
      <c r="H5" s="27"/>
      <c r="I5" s="27"/>
      <c r="J5" s="27"/>
      <c r="K5" s="27"/>
      <c r="L5" s="27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</row>
    <row r="6" spans="1:255" s="59" customFormat="1" ht="13.5" x14ac:dyDescent="0.2">
      <c r="A6" s="3"/>
      <c r="B6" s="58" t="s">
        <v>65</v>
      </c>
      <c r="C6" s="25" t="s">
        <v>48</v>
      </c>
      <c r="D6" s="25">
        <v>2.16</v>
      </c>
      <c r="E6" s="27">
        <f>ROUND(E4*D6,2)</f>
        <v>1.1200000000000001</v>
      </c>
      <c r="F6" s="27"/>
      <c r="G6" s="27"/>
      <c r="H6" s="27"/>
      <c r="I6" s="27"/>
      <c r="J6" s="27"/>
      <c r="K6" s="27"/>
      <c r="L6" s="27"/>
      <c r="M6" s="20"/>
      <c r="N6" s="20"/>
      <c r="O6" s="20"/>
      <c r="P6" s="20"/>
      <c r="Q6" s="51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</row>
    <row r="7" spans="1:255" s="59" customFormat="1" ht="13.5" x14ac:dyDescent="0.2">
      <c r="A7" s="3"/>
      <c r="B7" s="58" t="s">
        <v>64</v>
      </c>
      <c r="C7" s="27" t="s">
        <v>48</v>
      </c>
      <c r="D7" s="25">
        <v>0.97</v>
      </c>
      <c r="E7" s="27">
        <f>ROUND(E4*D7,2)</f>
        <v>0.5</v>
      </c>
      <c r="F7" s="27"/>
      <c r="G7" s="27"/>
      <c r="H7" s="27"/>
      <c r="I7" s="27"/>
      <c r="J7" s="27"/>
      <c r="K7" s="27"/>
      <c r="L7" s="27"/>
      <c r="M7" s="20"/>
      <c r="N7" s="51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</row>
    <row r="8" spans="1:255" s="59" customFormat="1" ht="27" x14ac:dyDescent="0.2">
      <c r="A8" s="3"/>
      <c r="B8" s="58" t="s">
        <v>74</v>
      </c>
      <c r="C8" s="27" t="s">
        <v>48</v>
      </c>
      <c r="D8" s="25">
        <v>2.73</v>
      </c>
      <c r="E8" s="27">
        <f>ROUND(E4*D8,2)</f>
        <v>1.41</v>
      </c>
      <c r="F8" s="27"/>
      <c r="G8" s="27"/>
      <c r="H8" s="27"/>
      <c r="I8" s="27"/>
      <c r="J8" s="27"/>
      <c r="K8" s="27"/>
      <c r="L8" s="27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</row>
    <row r="9" spans="1:255" s="59" customFormat="1" ht="15.75" x14ac:dyDescent="0.2">
      <c r="A9" s="3"/>
      <c r="B9" s="58" t="s">
        <v>69</v>
      </c>
      <c r="C9" s="25" t="s">
        <v>59</v>
      </c>
      <c r="D9" s="25">
        <v>122</v>
      </c>
      <c r="E9" s="27">
        <f>ROUND(E4*D9,2)</f>
        <v>63.14</v>
      </c>
      <c r="F9" s="27"/>
      <c r="G9" s="27"/>
      <c r="H9" s="27"/>
      <c r="I9" s="27"/>
      <c r="J9" s="27"/>
      <c r="K9" s="27"/>
      <c r="L9" s="27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</row>
    <row r="10" spans="1:255" s="59" customFormat="1" ht="15.75" x14ac:dyDescent="0.2">
      <c r="A10" s="3"/>
      <c r="B10" s="58" t="s">
        <v>49</v>
      </c>
      <c r="C10" s="25" t="s">
        <v>59</v>
      </c>
      <c r="D10" s="25">
        <v>7</v>
      </c>
      <c r="E10" s="27">
        <f>ROUND(E4*D10,2)</f>
        <v>3.62</v>
      </c>
      <c r="F10" s="28"/>
      <c r="G10" s="27"/>
      <c r="H10" s="27"/>
      <c r="I10" s="27"/>
      <c r="J10" s="27"/>
      <c r="K10" s="27"/>
      <c r="L10" s="27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</row>
    <row r="11" spans="1:255" s="36" customFormat="1" ht="40.5" x14ac:dyDescent="0.25">
      <c r="A11" s="44">
        <v>2</v>
      </c>
      <c r="B11" s="76" t="s">
        <v>135</v>
      </c>
      <c r="C11" s="27" t="s">
        <v>44</v>
      </c>
      <c r="D11" s="8"/>
      <c r="E11" s="77">
        <f>63.14*1.55</f>
        <v>97.867000000000004</v>
      </c>
      <c r="F11" s="27"/>
      <c r="G11" s="27"/>
      <c r="H11" s="27"/>
      <c r="I11" s="27"/>
      <c r="J11" s="27"/>
      <c r="K11" s="27"/>
      <c r="L11" s="27"/>
    </row>
    <row r="12" spans="1:255" x14ac:dyDescent="0.25">
      <c r="A12" s="87"/>
      <c r="B12" s="88" t="s">
        <v>41</v>
      </c>
      <c r="C12" s="89" t="s">
        <v>47</v>
      </c>
      <c r="D12" s="90"/>
      <c r="E12" s="87"/>
      <c r="F12" s="87"/>
      <c r="G12" s="91"/>
      <c r="H12" s="91"/>
      <c r="I12" s="91"/>
      <c r="J12" s="91"/>
      <c r="K12" s="91"/>
      <c r="L12" s="91"/>
    </row>
    <row r="13" spans="1:255" x14ac:dyDescent="0.25">
      <c r="A13" s="87"/>
      <c r="B13" s="92" t="s">
        <v>77</v>
      </c>
      <c r="C13" s="89" t="s">
        <v>51</v>
      </c>
      <c r="D13" s="93"/>
      <c r="E13" s="87"/>
      <c r="F13" s="87"/>
      <c r="G13" s="87"/>
      <c r="H13" s="87"/>
      <c r="I13" s="87"/>
      <c r="J13" s="87"/>
      <c r="K13" s="87"/>
      <c r="L13" s="91"/>
    </row>
    <row r="14" spans="1:255" x14ac:dyDescent="0.25">
      <c r="A14" s="87"/>
      <c r="B14" s="92" t="s">
        <v>62</v>
      </c>
      <c r="C14" s="89" t="s">
        <v>47</v>
      </c>
      <c r="D14" s="93"/>
      <c r="E14" s="87"/>
      <c r="F14" s="87"/>
      <c r="G14" s="87"/>
      <c r="H14" s="87"/>
      <c r="I14" s="87"/>
      <c r="J14" s="87"/>
      <c r="K14" s="87"/>
      <c r="L14" s="91"/>
    </row>
    <row r="15" spans="1:255" x14ac:dyDescent="0.25">
      <c r="A15" s="87"/>
      <c r="B15" s="92" t="s">
        <v>82</v>
      </c>
      <c r="C15" s="89" t="s">
        <v>51</v>
      </c>
      <c r="D15" s="93"/>
      <c r="E15" s="87"/>
      <c r="F15" s="87"/>
      <c r="G15" s="87"/>
      <c r="H15" s="87"/>
      <c r="I15" s="87"/>
      <c r="J15" s="87"/>
      <c r="K15" s="87"/>
      <c r="L15" s="91"/>
    </row>
    <row r="16" spans="1:255" x14ac:dyDescent="0.25">
      <c r="A16" s="87"/>
      <c r="B16" s="92" t="s">
        <v>63</v>
      </c>
      <c r="C16" s="89" t="s">
        <v>47</v>
      </c>
      <c r="D16" s="89"/>
      <c r="E16" s="87"/>
      <c r="F16" s="87"/>
      <c r="G16" s="87"/>
      <c r="H16" s="87"/>
      <c r="I16" s="87"/>
      <c r="J16" s="87"/>
      <c r="K16" s="87"/>
      <c r="L16" s="91"/>
    </row>
    <row r="18" spans="2:2" ht="14.25" customHeight="1" x14ac:dyDescent="0.25">
      <c r="B18" s="1"/>
    </row>
    <row r="19" spans="2:2" ht="15.75" customHeight="1" x14ac:dyDescent="0.25">
      <c r="B19" s="1"/>
    </row>
  </sheetData>
  <mergeCells count="5">
    <mergeCell ref="F2:G2"/>
    <mergeCell ref="H2:I2"/>
    <mergeCell ref="J2:K2"/>
    <mergeCell ref="D2:E2"/>
    <mergeCell ref="B1:L1"/>
  </mergeCells>
  <conditionalFormatting sqref="A4:IT11 A12:IP83">
    <cfRule type="cellIs" dxfId="67" priority="46" stopIfTrue="1" operator="equal">
      <formula>8223.307275</formula>
    </cfRule>
  </conditionalFormatting>
  <conditionalFormatting sqref="HM31:IQ41 HM14:IN30 HM42:IN55">
    <cfRule type="cellIs" dxfId="66" priority="11" stopIfTrue="1" operator="equal">
      <formula>8223.307275</formula>
    </cfRule>
  </conditionalFormatting>
  <conditionalFormatting sqref="C12:D16">
    <cfRule type="cellIs" dxfId="65" priority="10" stopIfTrue="1" operator="equal">
      <formula>8223.307275</formula>
    </cfRule>
  </conditionalFormatting>
  <conditionalFormatting sqref="C12:C16">
    <cfRule type="cellIs" dxfId="64" priority="9" stopIfTrue="1" operator="equal">
      <formula>8223.307275</formula>
    </cfRule>
  </conditionalFormatting>
  <printOptions horizontalCentered="1"/>
  <pageMargins left="0.31496062992125984" right="0.31496062992125984" top="0.35433070866141736" bottom="0" header="0.51181102362204722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4"/>
  <sheetViews>
    <sheetView view="pageBreakPreview" zoomScale="110" zoomScaleNormal="100" zoomScaleSheetLayoutView="110" workbookViewId="0">
      <selection activeCell="B2" sqref="B2:L2"/>
    </sheetView>
  </sheetViews>
  <sheetFormatPr defaultRowHeight="12.75" x14ac:dyDescent="0.2"/>
  <cols>
    <col min="1" max="1" width="3.140625" style="59" customWidth="1"/>
    <col min="2" max="2" width="28.5703125" style="69" customWidth="1"/>
    <col min="3" max="3" width="7.7109375" style="59" customWidth="1"/>
    <col min="4" max="4" width="10.85546875" style="59" customWidth="1"/>
    <col min="5" max="5" width="9" style="59" customWidth="1"/>
    <col min="6" max="6" width="8.42578125" style="59" customWidth="1"/>
    <col min="7" max="8" width="8" style="59" customWidth="1"/>
    <col min="9" max="9" width="9.140625" style="59"/>
    <col min="10" max="10" width="8" style="59" customWidth="1"/>
    <col min="11" max="16384" width="9.140625" style="59"/>
  </cols>
  <sheetData>
    <row r="1" spans="1:255" ht="15" x14ac:dyDescent="0.2">
      <c r="A1" s="143"/>
      <c r="B1" s="143"/>
      <c r="C1" s="143"/>
      <c r="D1" s="143"/>
      <c r="E1" s="143"/>
      <c r="F1" s="50"/>
      <c r="G1" s="144"/>
      <c r="H1" s="144"/>
      <c r="I1" s="144"/>
      <c r="J1" s="144"/>
      <c r="K1" s="21"/>
      <c r="L1" s="8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</row>
    <row r="2" spans="1:255" ht="13.5" x14ac:dyDescent="0.2">
      <c r="A2" s="22"/>
      <c r="B2" s="147" t="s">
        <v>132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</row>
    <row r="3" spans="1:255" ht="27" x14ac:dyDescent="0.2">
      <c r="A3" s="94"/>
      <c r="B3" s="96"/>
      <c r="C3" s="97"/>
      <c r="D3" s="96" t="s">
        <v>42</v>
      </c>
      <c r="E3" s="96" t="s">
        <v>1</v>
      </c>
      <c r="F3" s="96" t="s">
        <v>80</v>
      </c>
      <c r="G3" s="98" t="s">
        <v>41</v>
      </c>
      <c r="H3" s="99" t="s">
        <v>80</v>
      </c>
      <c r="I3" s="96" t="s">
        <v>41</v>
      </c>
      <c r="J3" s="96" t="s">
        <v>80</v>
      </c>
      <c r="K3" s="100" t="s">
        <v>41</v>
      </c>
      <c r="L3" s="89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1:255" ht="13.5" x14ac:dyDescent="0.2">
      <c r="A4" s="94">
        <v>1</v>
      </c>
      <c r="B4" s="101">
        <v>2</v>
      </c>
      <c r="C4" s="94">
        <v>3</v>
      </c>
      <c r="D4" s="101">
        <v>4</v>
      </c>
      <c r="E4" s="94">
        <v>5</v>
      </c>
      <c r="F4" s="101">
        <v>6</v>
      </c>
      <c r="G4" s="94">
        <v>7</v>
      </c>
      <c r="H4" s="101">
        <v>8</v>
      </c>
      <c r="I4" s="94">
        <v>9</v>
      </c>
      <c r="J4" s="101">
        <v>10</v>
      </c>
      <c r="K4" s="94">
        <v>11</v>
      </c>
      <c r="L4" s="101">
        <v>12</v>
      </c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20" customFormat="1" ht="54" x14ac:dyDescent="0.25">
      <c r="A5" s="3">
        <v>1</v>
      </c>
      <c r="B5" s="38" t="s">
        <v>112</v>
      </c>
      <c r="C5" s="39" t="s">
        <v>53</v>
      </c>
      <c r="D5" s="39"/>
      <c r="E5" s="57">
        <v>0.25900000000000001</v>
      </c>
      <c r="F5" s="3"/>
      <c r="G5" s="3"/>
      <c r="H5" s="27"/>
      <c r="I5" s="30"/>
      <c r="J5" s="3"/>
      <c r="K5" s="27"/>
      <c r="L5" s="30"/>
      <c r="M5" s="31"/>
    </row>
    <row r="6" spans="1:255" s="42" customFormat="1" ht="13.5" x14ac:dyDescent="0.25">
      <c r="A6" s="3"/>
      <c r="B6" s="4" t="s">
        <v>55</v>
      </c>
      <c r="C6" s="3" t="s">
        <v>56</v>
      </c>
      <c r="D6" s="27">
        <v>20</v>
      </c>
      <c r="E6" s="27">
        <f>ROUND(D6*E5,2)</f>
        <v>5.18</v>
      </c>
      <c r="F6" s="41"/>
      <c r="G6" s="41"/>
      <c r="H6" s="27"/>
      <c r="I6" s="27"/>
      <c r="J6" s="41"/>
      <c r="K6" s="27"/>
      <c r="L6" s="27"/>
    </row>
    <row r="7" spans="1:255" s="42" customFormat="1" ht="15.75" x14ac:dyDescent="0.25">
      <c r="A7" s="3"/>
      <c r="B7" s="4" t="s">
        <v>79</v>
      </c>
      <c r="C7" s="3" t="s">
        <v>75</v>
      </c>
      <c r="D7" s="27">
        <v>44.8</v>
      </c>
      <c r="E7" s="27">
        <f>ROUND(D7*E5,2)</f>
        <v>11.6</v>
      </c>
      <c r="F7" s="41"/>
      <c r="G7" s="41"/>
      <c r="H7" s="3"/>
      <c r="I7" s="30"/>
      <c r="J7" s="3"/>
      <c r="K7" s="27"/>
      <c r="L7" s="27"/>
    </row>
    <row r="8" spans="1:255" s="23" customFormat="1" ht="13.5" x14ac:dyDescent="0.25">
      <c r="A8" s="3"/>
      <c r="B8" s="5" t="s">
        <v>46</v>
      </c>
      <c r="C8" s="3" t="s">
        <v>57</v>
      </c>
      <c r="D8" s="27">
        <v>2.1</v>
      </c>
      <c r="E8" s="27">
        <f>ROUND(D8*E5,2)</f>
        <v>0.54</v>
      </c>
      <c r="F8" s="27"/>
      <c r="G8" s="30"/>
      <c r="H8" s="27"/>
      <c r="I8" s="30"/>
      <c r="J8" s="27"/>
      <c r="K8" s="27"/>
      <c r="L8" s="27"/>
      <c r="M8" s="20"/>
    </row>
    <row r="9" spans="1:255" s="2" customFormat="1" ht="15.75" x14ac:dyDescent="0.25">
      <c r="A9" s="43"/>
      <c r="B9" s="65" t="s">
        <v>58</v>
      </c>
      <c r="C9" s="44" t="s">
        <v>59</v>
      </c>
      <c r="D9" s="8">
        <v>0.05</v>
      </c>
      <c r="E9" s="27">
        <f>ROUND(D9*E5,2)</f>
        <v>0.01</v>
      </c>
      <c r="F9" s="8"/>
      <c r="G9" s="45"/>
      <c r="H9" s="43"/>
      <c r="I9" s="30"/>
      <c r="J9" s="43"/>
      <c r="K9" s="27"/>
      <c r="L9" s="27"/>
    </row>
    <row r="10" spans="1:255" s="23" customFormat="1" ht="27" x14ac:dyDescent="0.25">
      <c r="A10" s="3">
        <v>2</v>
      </c>
      <c r="B10" s="24" t="s">
        <v>113</v>
      </c>
      <c r="C10" s="27" t="s">
        <v>44</v>
      </c>
      <c r="D10" s="25"/>
      <c r="E10" s="26">
        <f>E5*1.95*1000</f>
        <v>505.05</v>
      </c>
      <c r="F10" s="27"/>
      <c r="G10" s="27"/>
      <c r="H10" s="27"/>
      <c r="I10" s="27"/>
      <c r="J10" s="27"/>
      <c r="K10" s="27"/>
      <c r="L10" s="27"/>
    </row>
    <row r="11" spans="1:255" s="20" customFormat="1" ht="13.5" x14ac:dyDescent="0.25">
      <c r="A11" s="3">
        <v>3</v>
      </c>
      <c r="B11" s="5" t="s">
        <v>60</v>
      </c>
      <c r="C11" s="39" t="s">
        <v>61</v>
      </c>
      <c r="D11" s="39"/>
      <c r="E11" s="57">
        <v>0.25900000000000001</v>
      </c>
      <c r="F11" s="3"/>
      <c r="G11" s="3"/>
      <c r="H11" s="27"/>
      <c r="I11" s="30"/>
      <c r="J11" s="3"/>
      <c r="K11" s="27"/>
      <c r="L11" s="27"/>
      <c r="M11" s="31"/>
    </row>
    <row r="12" spans="1:255" s="20" customFormat="1" ht="13.5" x14ac:dyDescent="0.25">
      <c r="A12" s="3"/>
      <c r="B12" s="5" t="s">
        <v>54</v>
      </c>
      <c r="C12" s="39" t="s">
        <v>56</v>
      </c>
      <c r="D12" s="39">
        <v>3.23</v>
      </c>
      <c r="E12" s="25">
        <f>ROUND(E11*D12,2)</f>
        <v>0.84</v>
      </c>
      <c r="F12" s="3"/>
      <c r="G12" s="3"/>
      <c r="H12" s="27"/>
      <c r="I12" s="27"/>
      <c r="J12" s="3"/>
      <c r="K12" s="27"/>
      <c r="L12" s="27"/>
      <c r="M12" s="31"/>
    </row>
    <row r="13" spans="1:255" s="20" customFormat="1" ht="13.5" x14ac:dyDescent="0.25">
      <c r="A13" s="3"/>
      <c r="B13" s="5" t="s">
        <v>73</v>
      </c>
      <c r="C13" s="39" t="s">
        <v>48</v>
      </c>
      <c r="D13" s="39">
        <v>3.62</v>
      </c>
      <c r="E13" s="25">
        <f>ROUND(E11*D13,2)</f>
        <v>0.94</v>
      </c>
      <c r="F13" s="3"/>
      <c r="G13" s="3"/>
      <c r="H13" s="27"/>
      <c r="I13" s="30"/>
      <c r="J13" s="3"/>
      <c r="K13" s="27"/>
      <c r="L13" s="27"/>
      <c r="M13" s="31"/>
    </row>
    <row r="14" spans="1:255" s="20" customFormat="1" ht="13.5" x14ac:dyDescent="0.25">
      <c r="A14" s="3"/>
      <c r="B14" s="5" t="s">
        <v>46</v>
      </c>
      <c r="C14" s="39" t="s">
        <v>47</v>
      </c>
      <c r="D14" s="39">
        <v>0.18</v>
      </c>
      <c r="E14" s="25">
        <f>ROUND(E11*D14,2)</f>
        <v>0.05</v>
      </c>
      <c r="F14" s="3"/>
      <c r="G14" s="3"/>
      <c r="H14" s="27"/>
      <c r="I14" s="30"/>
      <c r="J14" s="3"/>
      <c r="K14" s="27"/>
      <c r="L14" s="27"/>
      <c r="M14" s="31"/>
    </row>
    <row r="15" spans="1:255" s="20" customFormat="1" ht="13.5" x14ac:dyDescent="0.25">
      <c r="A15" s="3"/>
      <c r="B15" s="5" t="s">
        <v>58</v>
      </c>
      <c r="C15" s="39" t="s">
        <v>45</v>
      </c>
      <c r="D15" s="39">
        <v>0.04</v>
      </c>
      <c r="E15" s="25">
        <f>ROUND(E11*D15,2)</f>
        <v>0.01</v>
      </c>
      <c r="F15" s="3"/>
      <c r="G15" s="3"/>
      <c r="H15" s="27"/>
      <c r="I15" s="30"/>
      <c r="J15" s="3"/>
      <c r="K15" s="27"/>
      <c r="L15" s="27"/>
      <c r="M15" s="31"/>
    </row>
    <row r="16" spans="1:255" s="20" customFormat="1" ht="27" x14ac:dyDescent="0.25">
      <c r="A16" s="3">
        <v>4</v>
      </c>
      <c r="B16" s="5" t="s">
        <v>121</v>
      </c>
      <c r="C16" s="39" t="s">
        <v>45</v>
      </c>
      <c r="D16" s="39"/>
      <c r="E16" s="57">
        <v>13.2</v>
      </c>
      <c r="F16" s="3"/>
      <c r="G16" s="3"/>
      <c r="H16" s="27"/>
      <c r="I16" s="30"/>
      <c r="J16" s="3"/>
      <c r="K16" s="27"/>
      <c r="L16" s="27"/>
      <c r="M16" s="31"/>
    </row>
    <row r="17" spans="1:255" s="20" customFormat="1" ht="13.5" x14ac:dyDescent="0.25">
      <c r="A17" s="3"/>
      <c r="B17" s="5" t="s">
        <v>54</v>
      </c>
      <c r="C17" s="39" t="s">
        <v>56</v>
      </c>
      <c r="D17" s="39">
        <v>2.06</v>
      </c>
      <c r="E17" s="25">
        <f>ROUND(E16*D17,2)</f>
        <v>27.19</v>
      </c>
      <c r="F17" s="3"/>
      <c r="G17" s="3"/>
      <c r="H17" s="27"/>
      <c r="I17" s="27"/>
      <c r="J17" s="3"/>
      <c r="K17" s="27"/>
      <c r="L17" s="27"/>
      <c r="M17" s="31"/>
    </row>
    <row r="18" spans="1:255" ht="27" x14ac:dyDescent="0.2">
      <c r="A18" s="3">
        <v>5</v>
      </c>
      <c r="B18" s="82" t="s">
        <v>116</v>
      </c>
      <c r="C18" s="27" t="s">
        <v>70</v>
      </c>
      <c r="D18" s="27"/>
      <c r="E18" s="49">
        <v>0.28999999999999998</v>
      </c>
      <c r="F18" s="27"/>
      <c r="G18" s="27"/>
      <c r="H18" s="27"/>
      <c r="I18" s="27"/>
      <c r="J18" s="27"/>
      <c r="K18" s="27"/>
      <c r="L18" s="27"/>
      <c r="M18" s="23"/>
      <c r="N18" s="23"/>
      <c r="O18" s="23"/>
      <c r="P18" s="23"/>
      <c r="Q18" s="71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:255" ht="13.5" x14ac:dyDescent="0.2">
      <c r="A19" s="3"/>
      <c r="B19" s="82" t="s">
        <v>54</v>
      </c>
      <c r="C19" s="27" t="s">
        <v>43</v>
      </c>
      <c r="D19" s="27">
        <v>212</v>
      </c>
      <c r="E19" s="27">
        <f>ROUND(E18*D19,2)</f>
        <v>61.48</v>
      </c>
      <c r="F19" s="27"/>
      <c r="G19" s="27"/>
      <c r="H19" s="27"/>
      <c r="I19" s="27"/>
      <c r="J19" s="27"/>
      <c r="K19" s="27"/>
      <c r="L19" s="27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5" ht="13.5" x14ac:dyDescent="0.2">
      <c r="A20" s="3"/>
      <c r="B20" s="82" t="s">
        <v>46</v>
      </c>
      <c r="C20" s="27" t="s">
        <v>47</v>
      </c>
      <c r="D20" s="27">
        <v>10.1</v>
      </c>
      <c r="E20" s="27">
        <f>ROUND(E18*D20,2)</f>
        <v>2.93</v>
      </c>
      <c r="F20" s="27"/>
      <c r="G20" s="27"/>
      <c r="H20" s="27"/>
      <c r="I20" s="27"/>
      <c r="J20" s="27"/>
      <c r="K20" s="27"/>
      <c r="L20" s="27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</row>
    <row r="21" spans="1:255" ht="15.75" x14ac:dyDescent="0.2">
      <c r="A21" s="3"/>
      <c r="B21" s="82" t="s">
        <v>69</v>
      </c>
      <c r="C21" s="25" t="s">
        <v>59</v>
      </c>
      <c r="D21" s="27">
        <v>110</v>
      </c>
      <c r="E21" s="27">
        <f>ROUND(E18*D21,2)</f>
        <v>31.9</v>
      </c>
      <c r="F21" s="27"/>
      <c r="G21" s="27"/>
      <c r="H21" s="27"/>
      <c r="I21" s="27"/>
      <c r="J21" s="27"/>
      <c r="K21" s="27"/>
      <c r="L21" s="27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</row>
    <row r="22" spans="1:255" s="36" customFormat="1" ht="15" x14ac:dyDescent="0.25">
      <c r="A22" s="78">
        <v>6</v>
      </c>
      <c r="B22" s="60" t="s">
        <v>107</v>
      </c>
      <c r="C22" s="27" t="s">
        <v>44</v>
      </c>
      <c r="D22" s="6"/>
      <c r="E22" s="72">
        <v>4.1820000000000004</v>
      </c>
      <c r="F22" s="6"/>
      <c r="G22" s="6"/>
      <c r="H22" s="6"/>
      <c r="I22" s="6"/>
      <c r="J22" s="6"/>
      <c r="K22" s="6"/>
      <c r="L22" s="6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</row>
    <row r="23" spans="1:255" s="36" customFormat="1" ht="15" x14ac:dyDescent="0.25">
      <c r="A23" s="78"/>
      <c r="B23" s="62" t="s">
        <v>54</v>
      </c>
      <c r="C23" s="6" t="s">
        <v>43</v>
      </c>
      <c r="D23" s="6">
        <v>27.6</v>
      </c>
      <c r="E23" s="27">
        <f>ROUND(E22*D23,2)</f>
        <v>115.42</v>
      </c>
      <c r="F23" s="27"/>
      <c r="G23" s="27"/>
      <c r="H23" s="48"/>
      <c r="I23" s="27"/>
      <c r="J23" s="27"/>
      <c r="K23" s="27"/>
      <c r="L23" s="27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255" s="36" customFormat="1" ht="15" x14ac:dyDescent="0.25">
      <c r="A24" s="78"/>
      <c r="B24" s="62" t="s">
        <v>87</v>
      </c>
      <c r="C24" s="6" t="s">
        <v>48</v>
      </c>
      <c r="D24" s="6">
        <v>4.74</v>
      </c>
      <c r="E24" s="27">
        <f>ROUND(E22*D24,2)</f>
        <v>19.82</v>
      </c>
      <c r="F24" s="27"/>
      <c r="G24" s="27"/>
      <c r="H24" s="27"/>
      <c r="I24" s="27"/>
      <c r="J24" s="27"/>
      <c r="K24" s="27"/>
      <c r="L24" s="27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s="36" customFormat="1" ht="15" x14ac:dyDescent="0.25">
      <c r="A25" s="78"/>
      <c r="B25" s="60" t="s">
        <v>46</v>
      </c>
      <c r="C25" s="6" t="s">
        <v>47</v>
      </c>
      <c r="D25" s="6">
        <v>6.8</v>
      </c>
      <c r="E25" s="27">
        <f>ROUND(E22*D25,2)</f>
        <v>28.44</v>
      </c>
      <c r="F25" s="6"/>
      <c r="G25" s="6"/>
      <c r="H25" s="27"/>
      <c r="I25" s="27"/>
      <c r="J25" s="27"/>
      <c r="K25" s="27"/>
      <c r="L25" s="27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</row>
    <row r="26" spans="1:255" s="36" customFormat="1" ht="15" x14ac:dyDescent="0.25">
      <c r="A26" s="78"/>
      <c r="B26" s="60" t="s">
        <v>68</v>
      </c>
      <c r="C26" s="6" t="s">
        <v>47</v>
      </c>
      <c r="D26" s="6">
        <v>12.2</v>
      </c>
      <c r="E26" s="27">
        <f>ROUND(E22*D26,2)</f>
        <v>51.02</v>
      </c>
      <c r="F26" s="6"/>
      <c r="G26" s="6"/>
      <c r="H26" s="27"/>
      <c r="I26" s="27"/>
      <c r="J26" s="27"/>
      <c r="K26" s="27"/>
      <c r="L26" s="27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s="36" customFormat="1" ht="27" x14ac:dyDescent="0.25">
      <c r="A27" s="3">
        <v>7</v>
      </c>
      <c r="B27" s="58" t="s">
        <v>88</v>
      </c>
      <c r="C27" s="27" t="s">
        <v>44</v>
      </c>
      <c r="D27" s="25"/>
      <c r="E27" s="57">
        <v>2.8570000000000002</v>
      </c>
      <c r="F27" s="27"/>
      <c r="G27" s="27"/>
      <c r="H27" s="27"/>
      <c r="I27" s="27"/>
      <c r="J27" s="27"/>
      <c r="K27" s="27"/>
      <c r="L27" s="27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</row>
    <row r="28" spans="1:255" s="36" customFormat="1" ht="27" x14ac:dyDescent="0.25">
      <c r="A28" s="3">
        <v>8</v>
      </c>
      <c r="B28" s="58" t="s">
        <v>117</v>
      </c>
      <c r="C28" s="27" t="s">
        <v>44</v>
      </c>
      <c r="D28" s="25"/>
      <c r="E28" s="57">
        <v>1.325</v>
      </c>
      <c r="F28" s="27"/>
      <c r="G28" s="27"/>
      <c r="H28" s="27"/>
      <c r="I28" s="27"/>
      <c r="J28" s="27"/>
      <c r="K28" s="27"/>
      <c r="L28" s="27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</row>
    <row r="29" spans="1:255" s="36" customFormat="1" ht="27" x14ac:dyDescent="0.25">
      <c r="A29" s="78">
        <v>9</v>
      </c>
      <c r="B29" s="60" t="s">
        <v>118</v>
      </c>
      <c r="C29" s="27" t="s">
        <v>70</v>
      </c>
      <c r="D29" s="6"/>
      <c r="E29" s="61">
        <v>0.93</v>
      </c>
      <c r="F29" s="6"/>
      <c r="G29" s="6"/>
      <c r="H29" s="6"/>
      <c r="I29" s="6"/>
      <c r="J29" s="6"/>
      <c r="K29" s="6"/>
      <c r="L29" s="6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s="36" customFormat="1" ht="15" x14ac:dyDescent="0.25">
      <c r="A30" s="78"/>
      <c r="B30" s="62" t="s">
        <v>54</v>
      </c>
      <c r="C30" s="6" t="s">
        <v>43</v>
      </c>
      <c r="D30" s="6">
        <v>319</v>
      </c>
      <c r="E30" s="27">
        <f>ROUND(E29*D30,2)</f>
        <v>296.67</v>
      </c>
      <c r="F30" s="27"/>
      <c r="G30" s="27"/>
      <c r="H30" s="48"/>
      <c r="I30" s="27"/>
      <c r="J30" s="27"/>
      <c r="K30" s="27"/>
      <c r="L30" s="27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s="36" customFormat="1" ht="15" x14ac:dyDescent="0.25">
      <c r="A31" s="78"/>
      <c r="B31" s="62" t="s">
        <v>89</v>
      </c>
      <c r="C31" s="6" t="s">
        <v>48</v>
      </c>
      <c r="D31" s="6">
        <v>42.8</v>
      </c>
      <c r="E31" s="27">
        <f>ROUND(E29*D31,2)</f>
        <v>39.799999999999997</v>
      </c>
      <c r="F31" s="27"/>
      <c r="G31" s="27"/>
      <c r="H31" s="27"/>
      <c r="I31" s="27"/>
      <c r="J31" s="27"/>
      <c r="K31" s="27"/>
      <c r="L31" s="27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s="36" customFormat="1" ht="15.75" x14ac:dyDescent="0.25">
      <c r="A32" s="47"/>
      <c r="B32" s="60" t="s">
        <v>119</v>
      </c>
      <c r="C32" s="25" t="s">
        <v>59</v>
      </c>
      <c r="D32" s="8">
        <v>102</v>
      </c>
      <c r="E32" s="27">
        <f>ROUND(E29*D32,2)</f>
        <v>94.86</v>
      </c>
      <c r="F32" s="6"/>
      <c r="G32" s="6"/>
      <c r="H32" s="27"/>
      <c r="I32" s="27"/>
      <c r="J32" s="27"/>
      <c r="K32" s="27"/>
      <c r="L32" s="27"/>
    </row>
    <row r="33" spans="1:255" s="36" customFormat="1" ht="15.75" x14ac:dyDescent="0.25">
      <c r="A33" s="3"/>
      <c r="B33" s="58" t="s">
        <v>90</v>
      </c>
      <c r="C33" s="25" t="s">
        <v>59</v>
      </c>
      <c r="D33" s="27">
        <v>1.1399999999999999</v>
      </c>
      <c r="E33" s="27">
        <f>ROUND(E29*D33,2)</f>
        <v>1.06</v>
      </c>
      <c r="F33" s="6"/>
      <c r="G33" s="6"/>
      <c r="H33" s="27"/>
      <c r="I33" s="27"/>
      <c r="J33" s="27"/>
      <c r="K33" s="27"/>
      <c r="L33" s="27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</row>
    <row r="34" spans="1:255" s="36" customFormat="1" ht="15.75" x14ac:dyDescent="0.25">
      <c r="A34" s="43"/>
      <c r="B34" s="62" t="s">
        <v>91</v>
      </c>
      <c r="C34" s="25" t="s">
        <v>59</v>
      </c>
      <c r="D34" s="48">
        <v>1.37</v>
      </c>
      <c r="E34" s="27">
        <f>ROUND(E29*D34,2)</f>
        <v>1.27</v>
      </c>
      <c r="F34" s="6"/>
      <c r="G34" s="6"/>
      <c r="H34" s="27"/>
      <c r="I34" s="27"/>
      <c r="J34" s="27"/>
      <c r="K34" s="27"/>
      <c r="L34" s="27"/>
    </row>
    <row r="35" spans="1:255" s="36" customFormat="1" ht="15" x14ac:dyDescent="0.25">
      <c r="A35" s="78"/>
      <c r="B35" s="60" t="s">
        <v>92</v>
      </c>
      <c r="C35" s="6" t="s">
        <v>44</v>
      </c>
      <c r="D35" s="52">
        <v>2.5000000000000001E-2</v>
      </c>
      <c r="E35" s="28">
        <f>ROUND(E29*D35,3)</f>
        <v>2.3E-2</v>
      </c>
      <c r="F35" s="6"/>
      <c r="G35" s="6"/>
      <c r="H35" s="27"/>
      <c r="I35" s="27"/>
      <c r="J35" s="27"/>
      <c r="K35" s="27"/>
      <c r="L35" s="27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s="36" customFormat="1" ht="15" x14ac:dyDescent="0.25">
      <c r="A36" s="78"/>
      <c r="B36" s="60" t="s">
        <v>93</v>
      </c>
      <c r="C36" s="6" t="s">
        <v>94</v>
      </c>
      <c r="D36" s="6">
        <v>51.5</v>
      </c>
      <c r="E36" s="27">
        <f>ROUND(E29*D36,2)</f>
        <v>47.9</v>
      </c>
      <c r="F36" s="6"/>
      <c r="G36" s="6"/>
      <c r="H36" s="27"/>
      <c r="I36" s="27"/>
      <c r="J36" s="27"/>
      <c r="K36" s="27"/>
      <c r="L36" s="27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s="36" customFormat="1" ht="15" x14ac:dyDescent="0.25">
      <c r="A37" s="78"/>
      <c r="B37" s="60" t="s">
        <v>46</v>
      </c>
      <c r="C37" s="6" t="s">
        <v>47</v>
      </c>
      <c r="D37" s="6">
        <v>83.8</v>
      </c>
      <c r="E37" s="27">
        <f>ROUND(E29*D37,2)</f>
        <v>77.930000000000007</v>
      </c>
      <c r="F37" s="6"/>
      <c r="G37" s="6"/>
      <c r="H37" s="27"/>
      <c r="I37" s="27"/>
      <c r="J37" s="27"/>
      <c r="K37" s="27"/>
      <c r="L37" s="27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</row>
    <row r="38" spans="1:255" s="36" customFormat="1" ht="15" x14ac:dyDescent="0.25">
      <c r="A38" s="78"/>
      <c r="B38" s="60" t="s">
        <v>68</v>
      </c>
      <c r="C38" s="6" t="s">
        <v>47</v>
      </c>
      <c r="D38" s="6">
        <v>43.9</v>
      </c>
      <c r="E38" s="27">
        <f>ROUND(E29*D38,2)</f>
        <v>40.83</v>
      </c>
      <c r="F38" s="6"/>
      <c r="G38" s="6"/>
      <c r="H38" s="27"/>
      <c r="I38" s="27"/>
      <c r="J38" s="27"/>
      <c r="K38" s="27"/>
      <c r="L38" s="27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s="36" customFormat="1" ht="15" x14ac:dyDescent="0.25">
      <c r="A39" s="3"/>
      <c r="B39" s="58" t="s">
        <v>95</v>
      </c>
      <c r="C39" s="27" t="s">
        <v>45</v>
      </c>
      <c r="D39" s="25">
        <v>0.97</v>
      </c>
      <c r="E39" s="26">
        <f>ROUND(E29*D39,2)</f>
        <v>0.9</v>
      </c>
      <c r="F39" s="27"/>
      <c r="G39" s="27"/>
      <c r="H39" s="27"/>
      <c r="I39" s="27"/>
      <c r="J39" s="27"/>
      <c r="K39" s="27"/>
      <c r="L39" s="27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0"/>
      <c r="IU39" s="20"/>
    </row>
    <row r="40" spans="1:255" s="36" customFormat="1" ht="15" x14ac:dyDescent="0.25">
      <c r="A40" s="3"/>
      <c r="B40" s="58" t="s">
        <v>81</v>
      </c>
      <c r="C40" s="27" t="s">
        <v>45</v>
      </c>
      <c r="D40" s="25">
        <v>0.22</v>
      </c>
      <c r="E40" s="26">
        <f>ROUND(E29*D40,2)</f>
        <v>0.2</v>
      </c>
      <c r="F40" s="27"/>
      <c r="G40" s="27"/>
      <c r="H40" s="27"/>
      <c r="I40" s="27"/>
      <c r="J40" s="27"/>
      <c r="K40" s="27"/>
      <c r="L40" s="27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  <c r="IS40" s="20"/>
      <c r="IT40" s="20"/>
      <c r="IU40" s="20"/>
    </row>
    <row r="41" spans="1:255" s="20" customFormat="1" ht="67.5" x14ac:dyDescent="0.25">
      <c r="A41" s="3">
        <v>10</v>
      </c>
      <c r="B41" s="38" t="s">
        <v>115</v>
      </c>
      <c r="C41" s="39" t="s">
        <v>53</v>
      </c>
      <c r="D41" s="39"/>
      <c r="E41" s="57">
        <v>7.7999999999999996E-3</v>
      </c>
      <c r="F41" s="3"/>
      <c r="G41" s="3"/>
      <c r="H41" s="27"/>
      <c r="I41" s="30"/>
      <c r="J41" s="3"/>
      <c r="K41" s="27"/>
      <c r="L41" s="30"/>
      <c r="M41" s="31"/>
    </row>
    <row r="42" spans="1:255" s="42" customFormat="1" ht="13.5" x14ac:dyDescent="0.25">
      <c r="A42" s="3"/>
      <c r="B42" s="4" t="s">
        <v>55</v>
      </c>
      <c r="C42" s="3" t="s">
        <v>56</v>
      </c>
      <c r="D42" s="27">
        <v>7.25</v>
      </c>
      <c r="E42" s="27">
        <f>ROUND(D42*E41,2)</f>
        <v>0.06</v>
      </c>
      <c r="F42" s="41"/>
      <c r="G42" s="41"/>
      <c r="H42" s="27"/>
      <c r="I42" s="27"/>
      <c r="J42" s="41"/>
      <c r="K42" s="27"/>
      <c r="L42" s="27"/>
    </row>
    <row r="43" spans="1:255" s="42" customFormat="1" ht="15.75" x14ac:dyDescent="0.25">
      <c r="A43" s="3"/>
      <c r="B43" s="4" t="s">
        <v>96</v>
      </c>
      <c r="C43" s="3" t="s">
        <v>75</v>
      </c>
      <c r="D43" s="27">
        <v>16.2</v>
      </c>
      <c r="E43" s="27">
        <f>ROUND(D43*E41,2)</f>
        <v>0.13</v>
      </c>
      <c r="F43" s="41"/>
      <c r="G43" s="41"/>
      <c r="H43" s="3"/>
      <c r="I43" s="30"/>
      <c r="J43" s="3"/>
      <c r="K43" s="27"/>
      <c r="L43" s="27"/>
    </row>
    <row r="44" spans="1:255" s="23" customFormat="1" ht="13.5" x14ac:dyDescent="0.25">
      <c r="A44" s="3"/>
      <c r="B44" s="5" t="s">
        <v>46</v>
      </c>
      <c r="C44" s="3" t="s">
        <v>57</v>
      </c>
      <c r="D44" s="27">
        <v>1.35</v>
      </c>
      <c r="E44" s="27">
        <f>ROUND(D44*E41,2)</f>
        <v>0.01</v>
      </c>
      <c r="F44" s="27"/>
      <c r="G44" s="30"/>
      <c r="H44" s="27"/>
      <c r="I44" s="30"/>
      <c r="J44" s="27"/>
      <c r="K44" s="27"/>
      <c r="L44" s="27"/>
      <c r="M44" s="20"/>
    </row>
    <row r="45" spans="1:255" s="2" customFormat="1" ht="15.75" x14ac:dyDescent="0.25">
      <c r="A45" s="43"/>
      <c r="B45" s="65" t="s">
        <v>58</v>
      </c>
      <c r="C45" s="44" t="s">
        <v>59</v>
      </c>
      <c r="D45" s="8">
        <v>0.04</v>
      </c>
      <c r="E45" s="27">
        <f>ROUND(D45*E41,2)</f>
        <v>0</v>
      </c>
      <c r="F45" s="8"/>
      <c r="G45" s="45"/>
      <c r="H45" s="43"/>
      <c r="I45" s="30"/>
      <c r="J45" s="43"/>
      <c r="K45" s="27"/>
      <c r="L45" s="27"/>
    </row>
    <row r="46" spans="1:255" s="23" customFormat="1" ht="27" x14ac:dyDescent="0.25">
      <c r="A46" s="3">
        <v>11</v>
      </c>
      <c r="B46" s="24" t="s">
        <v>136</v>
      </c>
      <c r="C46" s="27" t="s">
        <v>44</v>
      </c>
      <c r="D46" s="25"/>
      <c r="E46" s="26">
        <f>E41*1.95*1000</f>
        <v>15.209999999999999</v>
      </c>
      <c r="F46" s="27"/>
      <c r="G46" s="27"/>
      <c r="H46" s="27"/>
      <c r="I46" s="27"/>
      <c r="J46" s="27"/>
      <c r="K46" s="27"/>
      <c r="L46" s="27"/>
    </row>
    <row r="47" spans="1:255" s="20" customFormat="1" ht="13.5" x14ac:dyDescent="0.25">
      <c r="A47" s="3">
        <v>12</v>
      </c>
      <c r="B47" s="5" t="s">
        <v>60</v>
      </c>
      <c r="C47" s="39" t="s">
        <v>61</v>
      </c>
      <c r="D47" s="39"/>
      <c r="E47" s="70">
        <v>7.7999999999999996E-3</v>
      </c>
      <c r="F47" s="3"/>
      <c r="G47" s="3"/>
      <c r="H47" s="27"/>
      <c r="I47" s="30"/>
      <c r="J47" s="3"/>
      <c r="K47" s="27"/>
      <c r="L47" s="27"/>
      <c r="M47" s="31"/>
    </row>
    <row r="48" spans="1:255" s="20" customFormat="1" ht="13.5" x14ac:dyDescent="0.25">
      <c r="A48" s="3"/>
      <c r="B48" s="5" t="s">
        <v>54</v>
      </c>
      <c r="C48" s="39" t="s">
        <v>56</v>
      </c>
      <c r="D48" s="39">
        <v>3.23</v>
      </c>
      <c r="E48" s="25">
        <f>ROUND(E47*D48,2)</f>
        <v>0.03</v>
      </c>
      <c r="F48" s="3"/>
      <c r="G48" s="3"/>
      <c r="H48" s="27"/>
      <c r="I48" s="27"/>
      <c r="J48" s="3"/>
      <c r="K48" s="27"/>
      <c r="L48" s="27"/>
      <c r="M48" s="31"/>
    </row>
    <row r="49" spans="1:13" s="20" customFormat="1" ht="13.5" x14ac:dyDescent="0.25">
      <c r="A49" s="3"/>
      <c r="B49" s="5" t="s">
        <v>73</v>
      </c>
      <c r="C49" s="39" t="s">
        <v>48</v>
      </c>
      <c r="D49" s="39">
        <v>3.62</v>
      </c>
      <c r="E49" s="25">
        <f>ROUND(E47*D49,2)</f>
        <v>0.03</v>
      </c>
      <c r="F49" s="3"/>
      <c r="G49" s="3"/>
      <c r="H49" s="27"/>
      <c r="I49" s="30"/>
      <c r="J49" s="3"/>
      <c r="K49" s="27"/>
      <c r="L49" s="27"/>
      <c r="M49" s="31"/>
    </row>
    <row r="50" spans="1:13" s="20" customFormat="1" ht="13.5" x14ac:dyDescent="0.25">
      <c r="A50" s="3"/>
      <c r="B50" s="5" t="s">
        <v>46</v>
      </c>
      <c r="C50" s="39" t="s">
        <v>47</v>
      </c>
      <c r="D50" s="39">
        <v>0.18</v>
      </c>
      <c r="E50" s="25">
        <f>ROUND(E47*D50,2)</f>
        <v>0</v>
      </c>
      <c r="F50" s="3"/>
      <c r="G50" s="3"/>
      <c r="H50" s="27"/>
      <c r="I50" s="30"/>
      <c r="J50" s="3"/>
      <c r="K50" s="27"/>
      <c r="L50" s="27"/>
      <c r="M50" s="31"/>
    </row>
    <row r="51" spans="1:13" s="20" customFormat="1" ht="13.5" x14ac:dyDescent="0.25">
      <c r="A51" s="3"/>
      <c r="B51" s="5" t="s">
        <v>58</v>
      </c>
      <c r="C51" s="39" t="s">
        <v>45</v>
      </c>
      <c r="D51" s="39">
        <v>0.04</v>
      </c>
      <c r="E51" s="25">
        <f>ROUND(E47*D51,2)</f>
        <v>0</v>
      </c>
      <c r="F51" s="3"/>
      <c r="G51" s="3"/>
      <c r="H51" s="27"/>
      <c r="I51" s="30"/>
      <c r="J51" s="3"/>
      <c r="K51" s="27"/>
      <c r="L51" s="27"/>
      <c r="M51" s="31"/>
    </row>
    <row r="52" spans="1:13" s="20" customFormat="1" ht="27" x14ac:dyDescent="0.25">
      <c r="A52" s="3">
        <v>13</v>
      </c>
      <c r="B52" s="5" t="s">
        <v>120</v>
      </c>
      <c r="C52" s="39" t="s">
        <v>98</v>
      </c>
      <c r="D52" s="39"/>
      <c r="E52" s="70">
        <v>7.8E-2</v>
      </c>
      <c r="F52" s="3"/>
      <c r="G52" s="3"/>
      <c r="H52" s="27"/>
      <c r="I52" s="30"/>
      <c r="J52" s="3"/>
      <c r="K52" s="27"/>
      <c r="L52" s="27"/>
      <c r="M52" s="31"/>
    </row>
    <row r="53" spans="1:13" s="20" customFormat="1" ht="13.5" x14ac:dyDescent="0.25">
      <c r="A53" s="3"/>
      <c r="B53" s="5" t="s">
        <v>54</v>
      </c>
      <c r="C53" s="39" t="s">
        <v>56</v>
      </c>
      <c r="D53" s="39">
        <v>13.4</v>
      </c>
      <c r="E53" s="25">
        <f>ROUND(E52*D53,2)</f>
        <v>1.05</v>
      </c>
      <c r="F53" s="3"/>
      <c r="G53" s="3"/>
      <c r="H53" s="27"/>
      <c r="I53" s="27"/>
      <c r="J53" s="3"/>
      <c r="K53" s="27"/>
      <c r="L53" s="27"/>
      <c r="M53" s="31"/>
    </row>
    <row r="54" spans="1:13" s="20" customFormat="1" ht="13.5" x14ac:dyDescent="0.25">
      <c r="A54" s="3"/>
      <c r="B54" s="5" t="s">
        <v>99</v>
      </c>
      <c r="C54" s="39" t="s">
        <v>48</v>
      </c>
      <c r="D54" s="39">
        <v>13</v>
      </c>
      <c r="E54" s="25">
        <f>ROUND(E52*D54,2)</f>
        <v>1.01</v>
      </c>
      <c r="F54" s="3"/>
      <c r="G54" s="3"/>
      <c r="H54" s="27"/>
      <c r="I54" s="30"/>
      <c r="J54" s="3"/>
      <c r="K54" s="27"/>
      <c r="L54" s="27"/>
      <c r="M54" s="31"/>
    </row>
    <row r="55" spans="1:13" s="36" customFormat="1" ht="54" x14ac:dyDescent="0.25">
      <c r="A55" s="44">
        <v>14</v>
      </c>
      <c r="B55" s="76" t="s">
        <v>135</v>
      </c>
      <c r="C55" s="27" t="s">
        <v>44</v>
      </c>
      <c r="D55" s="8"/>
      <c r="E55" s="77">
        <f>31.9*1.55</f>
        <v>49.445</v>
      </c>
      <c r="F55" s="27"/>
      <c r="G55" s="27"/>
      <c r="H55" s="27"/>
      <c r="I55" s="27"/>
      <c r="J55" s="27"/>
      <c r="K55" s="27"/>
      <c r="L55" s="27"/>
    </row>
    <row r="56" spans="1:13" s="36" customFormat="1" ht="54" x14ac:dyDescent="0.25">
      <c r="A56" s="44">
        <v>15</v>
      </c>
      <c r="B56" s="76" t="s">
        <v>137</v>
      </c>
      <c r="C56" s="27" t="s">
        <v>44</v>
      </c>
      <c r="D56" s="8"/>
      <c r="E56" s="77">
        <f>94.86*2.4</f>
        <v>227.66399999999999</v>
      </c>
      <c r="F56" s="27"/>
      <c r="G56" s="27"/>
      <c r="H56" s="27"/>
      <c r="I56" s="27"/>
      <c r="J56" s="27"/>
      <c r="K56" s="27"/>
      <c r="L56" s="27"/>
    </row>
    <row r="57" spans="1:13" s="36" customFormat="1" ht="54" x14ac:dyDescent="0.25">
      <c r="A57" s="44">
        <v>16</v>
      </c>
      <c r="B57" s="76" t="s">
        <v>138</v>
      </c>
      <c r="C57" s="27" t="s">
        <v>44</v>
      </c>
      <c r="D57" s="8"/>
      <c r="E57" s="77">
        <v>4.1820000000000004</v>
      </c>
      <c r="F57" s="27"/>
      <c r="G57" s="27"/>
      <c r="H57" s="27"/>
      <c r="I57" s="27"/>
      <c r="J57" s="27"/>
      <c r="K57" s="27"/>
      <c r="L57" s="27"/>
    </row>
    <row r="58" spans="1:13" ht="13.5" x14ac:dyDescent="0.25">
      <c r="A58" s="66"/>
      <c r="B58" s="66" t="s">
        <v>1</v>
      </c>
      <c r="C58" s="81" t="s">
        <v>47</v>
      </c>
      <c r="D58" s="8"/>
      <c r="E58" s="27"/>
      <c r="F58" s="27"/>
      <c r="G58" s="27"/>
      <c r="H58" s="27"/>
      <c r="I58" s="27"/>
      <c r="J58" s="27"/>
      <c r="K58" s="27"/>
      <c r="L58" s="67"/>
    </row>
    <row r="59" spans="1:13" ht="13.5" x14ac:dyDescent="0.25">
      <c r="A59" s="66"/>
      <c r="B59" s="66" t="s">
        <v>50</v>
      </c>
      <c r="C59" s="81" t="s">
        <v>51</v>
      </c>
      <c r="D59" s="53"/>
      <c r="E59" s="27"/>
      <c r="F59" s="27"/>
      <c r="G59" s="27"/>
      <c r="H59" s="27"/>
      <c r="I59" s="27"/>
      <c r="J59" s="27"/>
      <c r="K59" s="27"/>
      <c r="L59" s="46"/>
    </row>
    <row r="60" spans="1:13" ht="13.5" x14ac:dyDescent="0.25">
      <c r="A60" s="66"/>
      <c r="B60" s="66" t="s">
        <v>1</v>
      </c>
      <c r="C60" s="81" t="s">
        <v>47</v>
      </c>
      <c r="D60" s="53"/>
      <c r="E60" s="27"/>
      <c r="F60" s="27"/>
      <c r="G60" s="27"/>
      <c r="H60" s="27"/>
      <c r="I60" s="27"/>
      <c r="J60" s="27"/>
      <c r="K60" s="27"/>
      <c r="L60" s="46"/>
    </row>
    <row r="61" spans="1:13" ht="13.5" x14ac:dyDescent="0.25">
      <c r="A61" s="66"/>
      <c r="B61" s="66" t="s">
        <v>71</v>
      </c>
      <c r="C61" s="81" t="s">
        <v>51</v>
      </c>
      <c r="D61" s="53"/>
      <c r="E61" s="27"/>
      <c r="F61" s="27"/>
      <c r="G61" s="27"/>
      <c r="H61" s="27"/>
      <c r="I61" s="27"/>
      <c r="J61" s="27"/>
      <c r="K61" s="27"/>
      <c r="L61" s="46"/>
    </row>
    <row r="62" spans="1:13" ht="13.5" x14ac:dyDescent="0.25">
      <c r="A62" s="66"/>
      <c r="B62" s="66" t="s">
        <v>52</v>
      </c>
      <c r="C62" s="81" t="s">
        <v>47</v>
      </c>
      <c r="D62" s="54"/>
      <c r="E62" s="27"/>
      <c r="F62" s="27"/>
      <c r="G62" s="27"/>
      <c r="H62" s="27"/>
      <c r="I62" s="27"/>
      <c r="J62" s="27"/>
      <c r="K62" s="27"/>
      <c r="L62" s="46"/>
    </row>
    <row r="63" spans="1:13" ht="13.5" x14ac:dyDescent="0.25">
      <c r="A63" s="33"/>
      <c r="B63" s="68"/>
      <c r="C63" s="79"/>
      <c r="D63" s="33"/>
      <c r="E63" s="79"/>
      <c r="F63" s="79"/>
      <c r="G63" s="34"/>
      <c r="H63" s="33"/>
      <c r="I63" s="33"/>
      <c r="J63" s="33"/>
      <c r="K63" s="79"/>
      <c r="L63" s="55"/>
    </row>
    <row r="64" spans="1:13" ht="13.5" x14ac:dyDescent="0.25">
      <c r="A64" s="33"/>
      <c r="B64" s="145"/>
      <c r="C64" s="145"/>
      <c r="D64" s="32"/>
      <c r="E64" s="32"/>
      <c r="F64" s="146"/>
      <c r="G64" s="146"/>
      <c r="H64" s="146"/>
      <c r="I64" s="33"/>
      <c r="J64" s="33"/>
      <c r="K64" s="79"/>
      <c r="L64" s="55"/>
    </row>
    <row r="65" spans="1:12" ht="13.5" x14ac:dyDescent="0.25">
      <c r="A65" s="33"/>
      <c r="B65" s="68"/>
      <c r="C65" s="79"/>
      <c r="D65" s="33"/>
      <c r="E65" s="79"/>
      <c r="F65" s="79"/>
      <c r="G65" s="34"/>
      <c r="H65" s="33"/>
      <c r="I65" s="33"/>
      <c r="J65" s="33"/>
      <c r="K65" s="79"/>
      <c r="L65" s="56"/>
    </row>
    <row r="66" spans="1:12" ht="18" customHeight="1" x14ac:dyDescent="0.25">
      <c r="A66" s="33"/>
      <c r="B66" s="142"/>
      <c r="C66" s="142"/>
      <c r="D66" s="35"/>
      <c r="E66" s="35"/>
      <c r="F66" s="142"/>
      <c r="G66" s="142"/>
      <c r="H66" s="142"/>
      <c r="I66" s="33"/>
      <c r="J66" s="33"/>
      <c r="K66" s="79"/>
      <c r="L66" s="55"/>
    </row>
    <row r="94" ht="18" customHeight="1" x14ac:dyDescent="0.2"/>
  </sheetData>
  <mergeCells count="7">
    <mergeCell ref="B66:C66"/>
    <mergeCell ref="F66:H66"/>
    <mergeCell ref="A1:E1"/>
    <mergeCell ref="G1:J1"/>
    <mergeCell ref="B64:C64"/>
    <mergeCell ref="F64:H64"/>
    <mergeCell ref="B2:L2"/>
  </mergeCells>
  <conditionalFormatting sqref="A3:IT543">
    <cfRule type="cellIs" dxfId="63" priority="109" stopIfTrue="1" operator="equal">
      <formula>8223.307275</formula>
    </cfRule>
  </conditionalFormatting>
  <conditionalFormatting sqref="E501:L501 E502:K505 C501:C505">
    <cfRule type="cellIs" dxfId="62" priority="94" stopIfTrue="1" operator="equal">
      <formula>8223.307275</formula>
    </cfRule>
  </conditionalFormatting>
  <conditionalFormatting sqref="E501:L501 E502:K505 C501:C505">
    <cfRule type="cellIs" dxfId="61" priority="93" stopIfTrue="1" operator="equal">
      <formula>8223.307275</formula>
    </cfRule>
  </conditionalFormatting>
  <conditionalFormatting sqref="E505:L505 E506:K509 C505:C509">
    <cfRule type="cellIs" dxfId="60" priority="92" stopIfTrue="1" operator="equal">
      <formula>8223.307275</formula>
    </cfRule>
  </conditionalFormatting>
  <conditionalFormatting sqref="E505:L505 E506:K509 C505:C509">
    <cfRule type="cellIs" dxfId="59" priority="91" stopIfTrue="1" operator="equal">
      <formula>8223.307275</formula>
    </cfRule>
  </conditionalFormatting>
  <conditionalFormatting sqref="E544:L544 E545:K548 C544:C548">
    <cfRule type="cellIs" dxfId="58" priority="90" stopIfTrue="1" operator="equal">
      <formula>8223.307275</formula>
    </cfRule>
  </conditionalFormatting>
  <conditionalFormatting sqref="E544:L544 E545:K548 C544:C548">
    <cfRule type="cellIs" dxfId="57" priority="89" stopIfTrue="1" operator="equal">
      <formula>8223.307275</formula>
    </cfRule>
  </conditionalFormatting>
  <conditionalFormatting sqref="E501:L501 E502:K505 C501:C505">
    <cfRule type="cellIs" dxfId="56" priority="72" stopIfTrue="1" operator="equal">
      <formula>8223.307275</formula>
    </cfRule>
  </conditionalFormatting>
  <conditionalFormatting sqref="E501:L501 E502:K505 C501:C505">
    <cfRule type="cellIs" dxfId="55" priority="71" stopIfTrue="1" operator="equal">
      <formula>8223.307275</formula>
    </cfRule>
  </conditionalFormatting>
  <conditionalFormatting sqref="E505:L505 E506:K509 C505:C509">
    <cfRule type="cellIs" dxfId="54" priority="70" stopIfTrue="1" operator="equal">
      <formula>8223.307275</formula>
    </cfRule>
  </conditionalFormatting>
  <conditionalFormatting sqref="E505:L505 E506:K509 C505:C509">
    <cfRule type="cellIs" dxfId="53" priority="69" stopIfTrue="1" operator="equal">
      <formula>8223.307275</formula>
    </cfRule>
  </conditionalFormatting>
  <conditionalFormatting sqref="E544:L544 E545:K548 C544:C548">
    <cfRule type="cellIs" dxfId="52" priority="68" stopIfTrue="1" operator="equal">
      <formula>8223.307275</formula>
    </cfRule>
  </conditionalFormatting>
  <conditionalFormatting sqref="E544:L544 E545:K548 C544:C548">
    <cfRule type="cellIs" dxfId="51" priority="67" stopIfTrue="1" operator="equal">
      <formula>8223.307275</formula>
    </cfRule>
  </conditionalFormatting>
  <conditionalFormatting sqref="E160:L160 E161:K164 C160:C164">
    <cfRule type="cellIs" dxfId="50" priority="55" stopIfTrue="1" operator="equal">
      <formula>8223.307275</formula>
    </cfRule>
  </conditionalFormatting>
  <conditionalFormatting sqref="B146">
    <cfRule type="cellIs" dxfId="49" priority="39" stopIfTrue="1" operator="equal">
      <formula>8223.307275</formula>
    </cfRule>
  </conditionalFormatting>
  <conditionalFormatting sqref="J146">
    <cfRule type="cellIs" dxfId="48" priority="37" stopIfTrue="1" operator="equal">
      <formula>8223.307275</formula>
    </cfRule>
  </conditionalFormatting>
  <conditionalFormatting sqref="B147">
    <cfRule type="cellIs" dxfId="47" priority="34" stopIfTrue="1" operator="equal">
      <formula>8223.307275</formula>
    </cfRule>
  </conditionalFormatting>
  <conditionalFormatting sqref="J147">
    <cfRule type="cellIs" dxfId="46" priority="32" stopIfTrue="1" operator="equal">
      <formula>8223.307275</formula>
    </cfRule>
  </conditionalFormatting>
  <conditionalFormatting sqref="HM61:IN62 IO62:IP62 IO61 HM63:IO64 IP63:IP65">
    <cfRule type="cellIs" dxfId="45" priority="30" stopIfTrue="1" operator="equal">
      <formula>8223.307275</formula>
    </cfRule>
  </conditionalFormatting>
  <conditionalFormatting sqref="HM70:IQ75 HM76:IP117 IP67:IP69 HM65:IO69">
    <cfRule type="cellIs" dxfId="44" priority="29" stopIfTrue="1" operator="equal">
      <formula>8223.307275</formula>
    </cfRule>
  </conditionalFormatting>
  <conditionalFormatting sqref="HM76:IN89">
    <cfRule type="cellIs" dxfId="43" priority="28" stopIfTrue="1" operator="equal">
      <formula>8223.307275</formula>
    </cfRule>
  </conditionalFormatting>
  <conditionalFormatting sqref="IO70:IP70 IQ70:IT72">
    <cfRule type="cellIs" dxfId="42" priority="27" stopIfTrue="1" operator="equal">
      <formula>8223.307275</formula>
    </cfRule>
  </conditionalFormatting>
  <conditionalFormatting sqref="HM92:IQ102 HM75:IN91 HM103:IN116">
    <cfRule type="cellIs" dxfId="41" priority="26" stopIfTrue="1" operator="equal">
      <formula>8223.307275</formula>
    </cfRule>
  </conditionalFormatting>
  <conditionalFormatting sqref="HM65:IQ67 HM68:IP136">
    <cfRule type="cellIs" dxfId="40" priority="25" stopIfTrue="1" operator="equal">
      <formula>8223.307275</formula>
    </cfRule>
  </conditionalFormatting>
  <conditionalFormatting sqref="HM68:IN81">
    <cfRule type="cellIs" dxfId="39" priority="24" stopIfTrue="1" operator="equal">
      <formula>8223.307275</formula>
    </cfRule>
  </conditionalFormatting>
  <conditionalFormatting sqref="HM84:IQ94 HM67:IN83 HM95:IN108">
    <cfRule type="cellIs" dxfId="38" priority="23" stopIfTrue="1" operator="equal">
      <formula>8223.307275</formula>
    </cfRule>
  </conditionalFormatting>
  <conditionalFormatting sqref="E60:L60 E61:K64 C60:C64">
    <cfRule type="cellIs" dxfId="37" priority="21" stopIfTrue="1" operator="equal">
      <formula>8223.307275</formula>
    </cfRule>
  </conditionalFormatting>
  <conditionalFormatting sqref="E64:L64 E65:K68 C64:C68">
    <cfRule type="cellIs" dxfId="36" priority="19" stopIfTrue="1" operator="equal">
      <formula>8223.307275</formula>
    </cfRule>
  </conditionalFormatting>
  <conditionalFormatting sqref="E62:L62 E63:K66 C62:C66">
    <cfRule type="cellIs" dxfId="35" priority="17" stopIfTrue="1" operator="equal">
      <formula>8223.307275</formula>
    </cfRule>
  </conditionalFormatting>
  <conditionalFormatting sqref="E492:L492 E493:K496 C492:C496">
    <cfRule type="cellIs" dxfId="34" priority="16" stopIfTrue="1" operator="equal">
      <formula>8223.307275</formula>
    </cfRule>
  </conditionalFormatting>
  <conditionalFormatting sqref="E492:L492 E493:K496 C492:C496">
    <cfRule type="cellIs" dxfId="33" priority="15" stopIfTrue="1" operator="equal">
      <formula>8223.307275</formula>
    </cfRule>
  </conditionalFormatting>
  <conditionalFormatting sqref="E496:L496 E497:K500 C496:C500">
    <cfRule type="cellIs" dxfId="32" priority="14" stopIfTrue="1" operator="equal">
      <formula>8223.307275</formula>
    </cfRule>
  </conditionalFormatting>
  <conditionalFormatting sqref="E496:L496 E497:K500 C496:C500">
    <cfRule type="cellIs" dxfId="31" priority="13" stopIfTrue="1" operator="equal">
      <formula>8223.307275</formula>
    </cfRule>
  </conditionalFormatting>
  <conditionalFormatting sqref="E535:L535 E536:K539 C535:C539">
    <cfRule type="cellIs" dxfId="30" priority="12" stopIfTrue="1" operator="equal">
      <formula>8223.307275</formula>
    </cfRule>
  </conditionalFormatting>
  <conditionalFormatting sqref="E535:L535 E536:K539 C535:C539">
    <cfRule type="cellIs" dxfId="29" priority="11" stopIfTrue="1" operator="equal">
      <formula>8223.307275</formula>
    </cfRule>
  </conditionalFormatting>
  <conditionalFormatting sqref="E59:K62">
    <cfRule type="cellIs" dxfId="28" priority="10" stopIfTrue="1" operator="equal">
      <formula>8223.307275</formula>
    </cfRule>
  </conditionalFormatting>
  <conditionalFormatting sqref="B56">
    <cfRule type="cellIs" dxfId="27" priority="4" stopIfTrue="1" operator="equal">
      <formula>8223.307275</formula>
    </cfRule>
  </conditionalFormatting>
  <conditionalFormatting sqref="J56">
    <cfRule type="cellIs" dxfId="26" priority="2" stopIfTrue="1" operator="equal">
      <formula>8223.307275</formula>
    </cfRule>
  </conditionalFormatting>
  <printOptions horizontalCentered="1"/>
  <pageMargins left="0.31496062992125984" right="0.31496062992125984" top="0.35433070866141736" bottom="0" header="0.51181102362204722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1"/>
  <sheetViews>
    <sheetView view="pageBreakPreview" zoomScale="110" zoomScaleNormal="100" zoomScaleSheetLayoutView="110" workbookViewId="0">
      <selection activeCell="B1" sqref="B1:L1"/>
    </sheetView>
  </sheetViews>
  <sheetFormatPr defaultRowHeight="15" x14ac:dyDescent="0.25"/>
  <cols>
    <col min="1" max="1" width="3" style="1" customWidth="1"/>
    <col min="2" max="2" width="31.140625" style="63" customWidth="1"/>
    <col min="3" max="3" width="7.7109375" style="1" customWidth="1"/>
    <col min="4" max="4" width="10.85546875" style="1" customWidth="1"/>
    <col min="5" max="5" width="9.140625" style="1"/>
    <col min="6" max="6" width="7.85546875" style="1" customWidth="1"/>
    <col min="7" max="7" width="9.140625" style="1"/>
    <col min="8" max="8" width="6.7109375" style="1" customWidth="1"/>
    <col min="9" max="9" width="9.140625" style="1"/>
    <col min="10" max="10" width="7.85546875" style="1" customWidth="1"/>
    <col min="11" max="11" width="9.140625" style="1"/>
    <col min="12" max="12" width="10.140625" style="1" customWidth="1"/>
    <col min="13" max="16384" width="9.140625" style="1"/>
  </cols>
  <sheetData>
    <row r="1" spans="1:13" s="20" customFormat="1" ht="14.25" customHeight="1" x14ac:dyDescent="0.25">
      <c r="A1" s="22"/>
      <c r="B1" s="140" t="s">
        <v>149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3" s="23" customFormat="1" ht="30.75" customHeight="1" x14ac:dyDescent="0.25">
      <c r="A2" s="94" t="s">
        <v>0</v>
      </c>
      <c r="B2" s="95" t="s">
        <v>35</v>
      </c>
      <c r="C2" s="94" t="s">
        <v>36</v>
      </c>
      <c r="D2" s="138" t="s">
        <v>37</v>
      </c>
      <c r="E2" s="139"/>
      <c r="F2" s="138" t="s">
        <v>38</v>
      </c>
      <c r="G2" s="139"/>
      <c r="H2" s="138" t="s">
        <v>39</v>
      </c>
      <c r="I2" s="139"/>
      <c r="J2" s="138" t="s">
        <v>40</v>
      </c>
      <c r="K2" s="139"/>
      <c r="L2" s="89" t="s">
        <v>41</v>
      </c>
    </row>
    <row r="3" spans="1:13" s="23" customFormat="1" ht="13.5" x14ac:dyDescent="0.25">
      <c r="A3" s="94">
        <v>1</v>
      </c>
      <c r="B3" s="96">
        <v>2</v>
      </c>
      <c r="C3" s="94">
        <v>3</v>
      </c>
      <c r="D3" s="96">
        <v>4</v>
      </c>
      <c r="E3" s="94">
        <v>5</v>
      </c>
      <c r="F3" s="96">
        <v>6</v>
      </c>
      <c r="G3" s="94">
        <v>7</v>
      </c>
      <c r="H3" s="96">
        <v>8</v>
      </c>
      <c r="I3" s="94">
        <v>9</v>
      </c>
      <c r="J3" s="96">
        <v>10</v>
      </c>
      <c r="K3" s="94">
        <v>11</v>
      </c>
      <c r="L3" s="96">
        <v>12</v>
      </c>
    </row>
    <row r="4" spans="1:13" s="20" customFormat="1" ht="27" x14ac:dyDescent="0.25">
      <c r="A4" s="3">
        <v>1</v>
      </c>
      <c r="B4" s="38" t="s">
        <v>139</v>
      </c>
      <c r="C4" s="39" t="s">
        <v>105</v>
      </c>
      <c r="D4" s="39"/>
      <c r="E4" s="57">
        <v>6.0000000000000001E-3</v>
      </c>
      <c r="F4" s="3"/>
      <c r="G4" s="3"/>
      <c r="H4" s="27"/>
      <c r="I4" s="30"/>
      <c r="J4" s="3"/>
      <c r="K4" s="27"/>
      <c r="L4" s="30"/>
      <c r="M4" s="31"/>
    </row>
    <row r="5" spans="1:13" s="42" customFormat="1" ht="13.5" x14ac:dyDescent="0.25">
      <c r="A5" s="3"/>
      <c r="B5" s="4" t="s">
        <v>55</v>
      </c>
      <c r="C5" s="3" t="s">
        <v>56</v>
      </c>
      <c r="D5" s="27">
        <f>594*0.6</f>
        <v>356.4</v>
      </c>
      <c r="E5" s="27">
        <f>ROUND(D5*E4,2)</f>
        <v>2.14</v>
      </c>
      <c r="F5" s="41"/>
      <c r="G5" s="41"/>
      <c r="H5" s="27"/>
      <c r="I5" s="27"/>
      <c r="J5" s="41"/>
      <c r="K5" s="27"/>
      <c r="L5" s="27"/>
    </row>
    <row r="6" spans="1:13" s="42" customFormat="1" ht="13.5" x14ac:dyDescent="0.25">
      <c r="A6" s="3"/>
      <c r="B6" s="4" t="s">
        <v>46</v>
      </c>
      <c r="C6" s="3" t="s">
        <v>47</v>
      </c>
      <c r="D6" s="27">
        <f>282*0.6</f>
        <v>169.2</v>
      </c>
      <c r="E6" s="27">
        <f>ROUND(D6*E4,2)</f>
        <v>1.02</v>
      </c>
      <c r="F6" s="41"/>
      <c r="G6" s="41"/>
      <c r="H6" s="3"/>
      <c r="I6" s="30"/>
      <c r="J6" s="3"/>
      <c r="K6" s="27"/>
      <c r="L6" s="27"/>
    </row>
    <row r="7" spans="1:13" s="23" customFormat="1" ht="40.5" x14ac:dyDescent="0.25">
      <c r="A7" s="3">
        <v>2</v>
      </c>
      <c r="B7" s="24" t="s">
        <v>140</v>
      </c>
      <c r="C7" s="27" t="s">
        <v>44</v>
      </c>
      <c r="D7" s="25"/>
      <c r="E7" s="26">
        <f>0.04*6</f>
        <v>0.24</v>
      </c>
      <c r="F7" s="27"/>
      <c r="G7" s="27"/>
      <c r="H7" s="27"/>
      <c r="I7" s="27"/>
      <c r="J7" s="27"/>
      <c r="K7" s="27"/>
      <c r="L7" s="27"/>
    </row>
    <row r="8" spans="1:13" s="20" customFormat="1" ht="40.5" x14ac:dyDescent="0.25">
      <c r="A8" s="3">
        <v>3</v>
      </c>
      <c r="B8" s="38" t="s">
        <v>86</v>
      </c>
      <c r="C8" s="39" t="s">
        <v>53</v>
      </c>
      <c r="D8" s="39"/>
      <c r="E8" s="57">
        <v>6.3649999999999998E-2</v>
      </c>
      <c r="F8" s="3"/>
      <c r="G8" s="3"/>
      <c r="H8" s="27"/>
      <c r="I8" s="30"/>
      <c r="J8" s="3"/>
      <c r="K8" s="27"/>
      <c r="L8" s="30"/>
      <c r="M8" s="31"/>
    </row>
    <row r="9" spans="1:13" s="42" customFormat="1" ht="13.5" x14ac:dyDescent="0.25">
      <c r="A9" s="3"/>
      <c r="B9" s="4" t="s">
        <v>55</v>
      </c>
      <c r="C9" s="3" t="s">
        <v>56</v>
      </c>
      <c r="D9" s="27">
        <v>20</v>
      </c>
      <c r="E9" s="27">
        <f>ROUND(D9*E8,2)</f>
        <v>1.27</v>
      </c>
      <c r="F9" s="41"/>
      <c r="G9" s="41"/>
      <c r="H9" s="27"/>
      <c r="I9" s="27"/>
      <c r="J9" s="41"/>
      <c r="K9" s="27"/>
      <c r="L9" s="27"/>
    </row>
    <row r="10" spans="1:13" s="42" customFormat="1" ht="15.75" x14ac:dyDescent="0.25">
      <c r="A10" s="3"/>
      <c r="B10" s="4" t="s">
        <v>79</v>
      </c>
      <c r="C10" s="3" t="s">
        <v>75</v>
      </c>
      <c r="D10" s="27">
        <v>44.8</v>
      </c>
      <c r="E10" s="27">
        <f>ROUND(D10*E8,2)</f>
        <v>2.85</v>
      </c>
      <c r="F10" s="41"/>
      <c r="G10" s="41"/>
      <c r="H10" s="3"/>
      <c r="I10" s="30"/>
      <c r="J10" s="3"/>
      <c r="K10" s="27"/>
      <c r="L10" s="27"/>
    </row>
    <row r="11" spans="1:13" s="23" customFormat="1" ht="13.5" x14ac:dyDescent="0.25">
      <c r="A11" s="3"/>
      <c r="B11" s="5" t="s">
        <v>46</v>
      </c>
      <c r="C11" s="3" t="s">
        <v>57</v>
      </c>
      <c r="D11" s="27">
        <v>2.1</v>
      </c>
      <c r="E11" s="27">
        <f>ROUND(D11*E8,2)</f>
        <v>0.13</v>
      </c>
      <c r="F11" s="27"/>
      <c r="G11" s="30"/>
      <c r="H11" s="27"/>
      <c r="I11" s="30"/>
      <c r="J11" s="27"/>
      <c r="K11" s="27"/>
      <c r="L11" s="27"/>
      <c r="M11" s="20"/>
    </row>
    <row r="12" spans="1:13" s="2" customFormat="1" ht="15.75" x14ac:dyDescent="0.25">
      <c r="A12" s="43"/>
      <c r="B12" s="65" t="s">
        <v>58</v>
      </c>
      <c r="C12" s="44" t="s">
        <v>59</v>
      </c>
      <c r="D12" s="8">
        <v>0.05</v>
      </c>
      <c r="E12" s="27">
        <f>ROUND(D12*E8,2)</f>
        <v>0</v>
      </c>
      <c r="F12" s="8"/>
      <c r="G12" s="45"/>
      <c r="H12" s="43"/>
      <c r="I12" s="30"/>
      <c r="J12" s="43"/>
      <c r="K12" s="27"/>
      <c r="L12" s="27"/>
    </row>
    <row r="13" spans="1:13" s="23" customFormat="1" ht="27" x14ac:dyDescent="0.25">
      <c r="A13" s="3">
        <v>4</v>
      </c>
      <c r="B13" s="24" t="s">
        <v>113</v>
      </c>
      <c r="C13" s="27" t="s">
        <v>44</v>
      </c>
      <c r="D13" s="25"/>
      <c r="E13" s="26">
        <f>E8*1.95*1000</f>
        <v>124.11749999999999</v>
      </c>
      <c r="F13" s="27"/>
      <c r="G13" s="27"/>
      <c r="H13" s="27"/>
      <c r="I13" s="27"/>
      <c r="J13" s="27"/>
      <c r="K13" s="27"/>
      <c r="L13" s="27"/>
    </row>
    <row r="14" spans="1:13" s="20" customFormat="1" ht="13.5" x14ac:dyDescent="0.25">
      <c r="A14" s="3">
        <v>5</v>
      </c>
      <c r="B14" s="5" t="s">
        <v>60</v>
      </c>
      <c r="C14" s="39" t="s">
        <v>61</v>
      </c>
      <c r="D14" s="39"/>
      <c r="E14" s="57">
        <v>6.3649999999999998E-2</v>
      </c>
      <c r="F14" s="3"/>
      <c r="G14" s="3"/>
      <c r="H14" s="27"/>
      <c r="I14" s="30"/>
      <c r="J14" s="3"/>
      <c r="K14" s="27"/>
      <c r="L14" s="27"/>
      <c r="M14" s="31"/>
    </row>
    <row r="15" spans="1:13" s="20" customFormat="1" ht="13.5" x14ac:dyDescent="0.25">
      <c r="A15" s="3"/>
      <c r="B15" s="5" t="s">
        <v>54</v>
      </c>
      <c r="C15" s="39" t="s">
        <v>56</v>
      </c>
      <c r="D15" s="39">
        <v>3.23</v>
      </c>
      <c r="E15" s="25">
        <f>ROUND(E14*D15,2)</f>
        <v>0.21</v>
      </c>
      <c r="F15" s="3"/>
      <c r="G15" s="3"/>
      <c r="H15" s="27"/>
      <c r="I15" s="27"/>
      <c r="J15" s="3"/>
      <c r="K15" s="27"/>
      <c r="L15" s="27"/>
      <c r="M15" s="31"/>
    </row>
    <row r="16" spans="1:13" s="20" customFormat="1" ht="13.5" x14ac:dyDescent="0.25">
      <c r="A16" s="3"/>
      <c r="B16" s="5" t="s">
        <v>73</v>
      </c>
      <c r="C16" s="39" t="s">
        <v>48</v>
      </c>
      <c r="D16" s="39">
        <v>3.62</v>
      </c>
      <c r="E16" s="25">
        <f>ROUND(E14*D16,2)</f>
        <v>0.23</v>
      </c>
      <c r="F16" s="3"/>
      <c r="G16" s="3"/>
      <c r="H16" s="27"/>
      <c r="I16" s="30"/>
      <c r="J16" s="3"/>
      <c r="K16" s="27"/>
      <c r="L16" s="27"/>
      <c r="M16" s="31"/>
    </row>
    <row r="17" spans="1:255" s="20" customFormat="1" ht="13.5" x14ac:dyDescent="0.25">
      <c r="A17" s="3"/>
      <c r="B17" s="5" t="s">
        <v>46</v>
      </c>
      <c r="C17" s="39" t="s">
        <v>47</v>
      </c>
      <c r="D17" s="39">
        <v>0.18</v>
      </c>
      <c r="E17" s="25">
        <f>ROUND(E14*D17,2)</f>
        <v>0.01</v>
      </c>
      <c r="F17" s="3"/>
      <c r="G17" s="3"/>
      <c r="H17" s="27"/>
      <c r="I17" s="30"/>
      <c r="J17" s="3"/>
      <c r="K17" s="27"/>
      <c r="L17" s="27"/>
      <c r="M17" s="31"/>
    </row>
    <row r="18" spans="1:255" s="20" customFormat="1" ht="13.5" x14ac:dyDescent="0.25">
      <c r="A18" s="3"/>
      <c r="B18" s="5" t="s">
        <v>58</v>
      </c>
      <c r="C18" s="39" t="s">
        <v>45</v>
      </c>
      <c r="D18" s="39">
        <v>0.04</v>
      </c>
      <c r="E18" s="25">
        <f>ROUND(E14*D18,2)</f>
        <v>0</v>
      </c>
      <c r="F18" s="3"/>
      <c r="G18" s="3"/>
      <c r="H18" s="27"/>
      <c r="I18" s="30"/>
      <c r="J18" s="3"/>
      <c r="K18" s="27"/>
      <c r="L18" s="27"/>
      <c r="M18" s="31"/>
    </row>
    <row r="19" spans="1:255" s="20" customFormat="1" ht="51" customHeight="1" x14ac:dyDescent="0.25">
      <c r="A19" s="3">
        <v>6</v>
      </c>
      <c r="B19" s="5" t="s">
        <v>109</v>
      </c>
      <c r="C19" s="39" t="s">
        <v>45</v>
      </c>
      <c r="D19" s="39"/>
      <c r="E19" s="40">
        <v>3.35</v>
      </c>
      <c r="F19" s="3"/>
      <c r="G19" s="3"/>
      <c r="H19" s="27"/>
      <c r="I19" s="30"/>
      <c r="J19" s="3"/>
      <c r="K19" s="27"/>
      <c r="L19" s="27"/>
      <c r="M19" s="31"/>
    </row>
    <row r="20" spans="1:255" s="20" customFormat="1" ht="13.5" x14ac:dyDescent="0.25">
      <c r="A20" s="3"/>
      <c r="B20" s="5" t="s">
        <v>54</v>
      </c>
      <c r="C20" s="39" t="s">
        <v>56</v>
      </c>
      <c r="D20" s="39">
        <v>2.1</v>
      </c>
      <c r="E20" s="25">
        <f>ROUND(E19*D20,2)</f>
        <v>7.04</v>
      </c>
      <c r="F20" s="3"/>
      <c r="G20" s="3"/>
      <c r="H20" s="27"/>
      <c r="I20" s="27"/>
      <c r="J20" s="3"/>
      <c r="K20" s="27"/>
      <c r="L20" s="27"/>
      <c r="M20" s="31"/>
    </row>
    <row r="21" spans="1:255" s="23" customFormat="1" ht="27" x14ac:dyDescent="0.25">
      <c r="A21" s="3">
        <v>7</v>
      </c>
      <c r="B21" s="24" t="s">
        <v>114</v>
      </c>
      <c r="C21" s="27" t="s">
        <v>44</v>
      </c>
      <c r="D21" s="25"/>
      <c r="E21" s="26">
        <f>E19*1.95</f>
        <v>6.5324999999999998</v>
      </c>
      <c r="F21" s="27"/>
      <c r="G21" s="27"/>
      <c r="H21" s="27"/>
      <c r="I21" s="27"/>
      <c r="J21" s="27"/>
      <c r="K21" s="27"/>
      <c r="L21" s="27"/>
    </row>
    <row r="22" spans="1:255" s="20" customFormat="1" ht="13.5" x14ac:dyDescent="0.25">
      <c r="A22" s="3">
        <v>8</v>
      </c>
      <c r="B22" s="5" t="s">
        <v>60</v>
      </c>
      <c r="C22" s="39" t="s">
        <v>61</v>
      </c>
      <c r="D22" s="39"/>
      <c r="E22" s="57">
        <v>3.3500000000000001E-3</v>
      </c>
      <c r="F22" s="3"/>
      <c r="G22" s="3"/>
      <c r="H22" s="27"/>
      <c r="I22" s="30"/>
      <c r="J22" s="3"/>
      <c r="K22" s="27"/>
      <c r="L22" s="27"/>
      <c r="M22" s="31"/>
    </row>
    <row r="23" spans="1:255" s="20" customFormat="1" ht="13.5" x14ac:dyDescent="0.25">
      <c r="A23" s="3"/>
      <c r="B23" s="5" t="s">
        <v>54</v>
      </c>
      <c r="C23" s="39" t="s">
        <v>56</v>
      </c>
      <c r="D23" s="39">
        <v>3.23</v>
      </c>
      <c r="E23" s="25">
        <f>ROUND(E22*D23,2)</f>
        <v>0.01</v>
      </c>
      <c r="F23" s="3"/>
      <c r="G23" s="3"/>
      <c r="H23" s="27"/>
      <c r="I23" s="27"/>
      <c r="J23" s="3"/>
      <c r="K23" s="27"/>
      <c r="L23" s="27"/>
      <c r="M23" s="31"/>
    </row>
    <row r="24" spans="1:255" s="20" customFormat="1" ht="13.5" x14ac:dyDescent="0.25">
      <c r="A24" s="3"/>
      <c r="B24" s="5" t="s">
        <v>73</v>
      </c>
      <c r="C24" s="39" t="s">
        <v>48</v>
      </c>
      <c r="D24" s="39">
        <v>3.62</v>
      </c>
      <c r="E24" s="25">
        <f>ROUND(E22*D24,2)</f>
        <v>0.01</v>
      </c>
      <c r="F24" s="3"/>
      <c r="G24" s="3"/>
      <c r="H24" s="27"/>
      <c r="I24" s="30"/>
      <c r="J24" s="3"/>
      <c r="K24" s="27"/>
      <c r="L24" s="27"/>
      <c r="M24" s="31"/>
    </row>
    <row r="25" spans="1:255" s="20" customFormat="1" ht="13.5" x14ac:dyDescent="0.25">
      <c r="A25" s="3"/>
      <c r="B25" s="5" t="s">
        <v>46</v>
      </c>
      <c r="C25" s="39" t="s">
        <v>47</v>
      </c>
      <c r="D25" s="39">
        <v>0.18</v>
      </c>
      <c r="E25" s="25">
        <f>ROUND(E22*D25,2)</f>
        <v>0</v>
      </c>
      <c r="F25" s="3"/>
      <c r="G25" s="3"/>
      <c r="H25" s="27"/>
      <c r="I25" s="30"/>
      <c r="J25" s="3"/>
      <c r="K25" s="27"/>
      <c r="L25" s="27"/>
      <c r="M25" s="31"/>
    </row>
    <row r="26" spans="1:255" s="20" customFormat="1" ht="13.5" x14ac:dyDescent="0.25">
      <c r="A26" s="3"/>
      <c r="B26" s="5" t="s">
        <v>58</v>
      </c>
      <c r="C26" s="39" t="s">
        <v>45</v>
      </c>
      <c r="D26" s="39">
        <v>0.04</v>
      </c>
      <c r="E26" s="25">
        <f>ROUND(E22*D26,2)</f>
        <v>0</v>
      </c>
      <c r="F26" s="3"/>
      <c r="G26" s="3"/>
      <c r="H26" s="27"/>
      <c r="I26" s="30"/>
      <c r="J26" s="3"/>
      <c r="K26" s="27"/>
      <c r="L26" s="27"/>
      <c r="M26" s="31"/>
    </row>
    <row r="27" spans="1:255" s="59" customFormat="1" ht="27" x14ac:dyDescent="0.2">
      <c r="A27" s="3">
        <v>9</v>
      </c>
      <c r="B27" s="58" t="s">
        <v>141</v>
      </c>
      <c r="C27" s="27" t="s">
        <v>67</v>
      </c>
      <c r="D27" s="29"/>
      <c r="E27" s="40">
        <v>0.26800000000000002</v>
      </c>
      <c r="F27" s="27"/>
      <c r="G27" s="27"/>
      <c r="H27" s="27"/>
      <c r="I27" s="27"/>
      <c r="J27" s="27"/>
      <c r="K27" s="27"/>
      <c r="L27" s="27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</row>
    <row r="28" spans="1:255" s="59" customFormat="1" ht="13.5" x14ac:dyDescent="0.2">
      <c r="A28" s="3"/>
      <c r="B28" s="58" t="s">
        <v>54</v>
      </c>
      <c r="C28" s="27" t="s">
        <v>43</v>
      </c>
      <c r="D28" s="25">
        <f>24.6+37.3</f>
        <v>61.9</v>
      </c>
      <c r="E28" s="27">
        <f>ROUND(E27*D28,2)</f>
        <v>16.59</v>
      </c>
      <c r="F28" s="27"/>
      <c r="G28" s="27"/>
      <c r="H28" s="27"/>
      <c r="I28" s="27"/>
      <c r="J28" s="27"/>
      <c r="K28" s="27"/>
      <c r="L28" s="27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</row>
    <row r="29" spans="1:255" s="59" customFormat="1" ht="13.5" x14ac:dyDescent="0.2">
      <c r="A29" s="3"/>
      <c r="B29" s="58" t="s">
        <v>76</v>
      </c>
      <c r="C29" s="25" t="s">
        <v>48</v>
      </c>
      <c r="D29" s="25">
        <f>1.72+2.37</f>
        <v>4.09</v>
      </c>
      <c r="E29" s="27">
        <f>ROUND(E27*D29,2)</f>
        <v>1.1000000000000001</v>
      </c>
      <c r="F29" s="27"/>
      <c r="G29" s="27"/>
      <c r="H29" s="27"/>
      <c r="I29" s="27"/>
      <c r="J29" s="27"/>
      <c r="K29" s="27"/>
      <c r="L29" s="27"/>
      <c r="M29" s="20"/>
      <c r="N29" s="20"/>
      <c r="O29" s="20"/>
      <c r="P29" s="20"/>
      <c r="Q29" s="51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</row>
    <row r="30" spans="1:255" s="59" customFormat="1" ht="27" x14ac:dyDescent="0.2">
      <c r="A30" s="3"/>
      <c r="B30" s="58" t="s">
        <v>74</v>
      </c>
      <c r="C30" s="25" t="s">
        <v>48</v>
      </c>
      <c r="D30" s="25">
        <v>0.41</v>
      </c>
      <c r="E30" s="27">
        <f>ROUND(E27*D30,2)</f>
        <v>0.11</v>
      </c>
      <c r="F30" s="27"/>
      <c r="G30" s="27"/>
      <c r="H30" s="27"/>
      <c r="I30" s="27"/>
      <c r="J30" s="27"/>
      <c r="K30" s="27"/>
      <c r="L30" s="27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  <c r="IU30" s="20"/>
    </row>
    <row r="31" spans="1:255" s="59" customFormat="1" ht="27" x14ac:dyDescent="0.2">
      <c r="A31" s="3"/>
      <c r="B31" s="58" t="s">
        <v>142</v>
      </c>
      <c r="C31" s="27" t="s">
        <v>48</v>
      </c>
      <c r="D31" s="25">
        <f>6.2+4.09</f>
        <v>10.29</v>
      </c>
      <c r="E31" s="27">
        <f>ROUND(E27*D31,2)</f>
        <v>2.76</v>
      </c>
      <c r="F31" s="27"/>
      <c r="G31" s="27"/>
      <c r="H31" s="27"/>
      <c r="I31" s="27"/>
      <c r="J31" s="27"/>
      <c r="K31" s="27"/>
      <c r="L31" s="27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</row>
    <row r="32" spans="1:255" s="59" customFormat="1" ht="13.5" x14ac:dyDescent="0.2">
      <c r="A32" s="3"/>
      <c r="B32" s="58" t="s">
        <v>72</v>
      </c>
      <c r="C32" s="27" t="s">
        <v>48</v>
      </c>
      <c r="D32" s="25">
        <f>4.54+4.37</f>
        <v>8.91</v>
      </c>
      <c r="E32" s="27">
        <f>ROUND(E27*D32,2)</f>
        <v>2.39</v>
      </c>
      <c r="F32" s="27"/>
      <c r="G32" s="27"/>
      <c r="H32" s="27"/>
      <c r="I32" s="27"/>
      <c r="J32" s="27"/>
      <c r="K32" s="27"/>
      <c r="L32" s="27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  <c r="IU32" s="20"/>
    </row>
    <row r="33" spans="1:255" s="59" customFormat="1" ht="13.5" x14ac:dyDescent="0.2">
      <c r="A33" s="3"/>
      <c r="B33" s="58" t="s">
        <v>64</v>
      </c>
      <c r="C33" s="27" t="s">
        <v>48</v>
      </c>
      <c r="D33" s="25">
        <f>1.48+1.12</f>
        <v>2.6</v>
      </c>
      <c r="E33" s="27">
        <f>ROUND(E27*D33,2)</f>
        <v>0.7</v>
      </c>
      <c r="F33" s="27"/>
      <c r="G33" s="27"/>
      <c r="H33" s="27"/>
      <c r="I33" s="27"/>
      <c r="J33" s="27"/>
      <c r="K33" s="27"/>
      <c r="L33" s="27"/>
      <c r="M33" s="20"/>
      <c r="N33" s="51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</row>
    <row r="34" spans="1:255" s="59" customFormat="1" ht="15.75" x14ac:dyDescent="0.2">
      <c r="A34" s="3"/>
      <c r="B34" s="58" t="s">
        <v>69</v>
      </c>
      <c r="C34" s="25" t="s">
        <v>59</v>
      </c>
      <c r="D34" s="25">
        <f>149+124+12.4*3</f>
        <v>310.2</v>
      </c>
      <c r="E34" s="27">
        <f>ROUND(E27*D34,2)</f>
        <v>83.13</v>
      </c>
      <c r="F34" s="27"/>
      <c r="G34" s="27"/>
      <c r="H34" s="27"/>
      <c r="I34" s="27"/>
      <c r="J34" s="27"/>
      <c r="K34" s="27"/>
      <c r="L34" s="27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</row>
    <row r="35" spans="1:255" s="59" customFormat="1" ht="15.75" x14ac:dyDescent="0.2">
      <c r="A35" s="3"/>
      <c r="B35" s="58" t="s">
        <v>49</v>
      </c>
      <c r="C35" s="25" t="s">
        <v>59</v>
      </c>
      <c r="D35" s="25">
        <f>11+8</f>
        <v>19</v>
      </c>
      <c r="E35" s="27">
        <f>ROUND(E27*D35,2)</f>
        <v>5.09</v>
      </c>
      <c r="F35" s="28"/>
      <c r="G35" s="27"/>
      <c r="H35" s="27"/>
      <c r="I35" s="27"/>
      <c r="J35" s="27"/>
      <c r="K35" s="27"/>
      <c r="L35" s="27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</row>
    <row r="36" spans="1:255" s="20" customFormat="1" ht="54" x14ac:dyDescent="0.25">
      <c r="A36" s="3">
        <v>10</v>
      </c>
      <c r="B36" s="38" t="s">
        <v>143</v>
      </c>
      <c r="C36" s="39" t="s">
        <v>53</v>
      </c>
      <c r="D36" s="39"/>
      <c r="E36" s="57">
        <v>3.8159999999999999E-2</v>
      </c>
      <c r="F36" s="3"/>
      <c r="G36" s="3"/>
      <c r="H36" s="27"/>
      <c r="I36" s="30"/>
      <c r="J36" s="3"/>
      <c r="K36" s="27"/>
      <c r="L36" s="30"/>
      <c r="M36" s="31"/>
    </row>
    <row r="37" spans="1:255" s="42" customFormat="1" ht="13.5" x14ac:dyDescent="0.25">
      <c r="A37" s="3"/>
      <c r="B37" s="4" t="s">
        <v>55</v>
      </c>
      <c r="C37" s="3" t="s">
        <v>56</v>
      </c>
      <c r="D37" s="27">
        <v>20</v>
      </c>
      <c r="E37" s="27">
        <f>ROUND(D37*E36,2)</f>
        <v>0.76</v>
      </c>
      <c r="F37" s="41"/>
      <c r="G37" s="41"/>
      <c r="H37" s="27"/>
      <c r="I37" s="27"/>
      <c r="J37" s="41"/>
      <c r="K37" s="27"/>
      <c r="L37" s="27"/>
    </row>
    <row r="38" spans="1:255" s="42" customFormat="1" ht="15.75" x14ac:dyDescent="0.25">
      <c r="A38" s="3"/>
      <c r="B38" s="4" t="s">
        <v>79</v>
      </c>
      <c r="C38" s="3" t="s">
        <v>75</v>
      </c>
      <c r="D38" s="27">
        <v>44.8</v>
      </c>
      <c r="E38" s="27">
        <f>ROUND(D38*E36,2)</f>
        <v>1.71</v>
      </c>
      <c r="F38" s="41"/>
      <c r="G38" s="41"/>
      <c r="H38" s="3"/>
      <c r="I38" s="30"/>
      <c r="J38" s="3"/>
      <c r="K38" s="27"/>
      <c r="L38" s="27"/>
    </row>
    <row r="39" spans="1:255" s="23" customFormat="1" ht="13.5" x14ac:dyDescent="0.25">
      <c r="A39" s="3"/>
      <c r="B39" s="5" t="s">
        <v>46</v>
      </c>
      <c r="C39" s="3" t="s">
        <v>57</v>
      </c>
      <c r="D39" s="27">
        <v>2.1</v>
      </c>
      <c r="E39" s="27">
        <f>ROUND(D39*E36,2)</f>
        <v>0.08</v>
      </c>
      <c r="F39" s="27"/>
      <c r="G39" s="30"/>
      <c r="H39" s="27"/>
      <c r="I39" s="30"/>
      <c r="J39" s="27"/>
      <c r="K39" s="27"/>
      <c r="L39" s="27"/>
      <c r="M39" s="20"/>
    </row>
    <row r="40" spans="1:255" s="2" customFormat="1" ht="15.75" x14ac:dyDescent="0.25">
      <c r="A40" s="43"/>
      <c r="B40" s="65" t="s">
        <v>58</v>
      </c>
      <c r="C40" s="44" t="s">
        <v>59</v>
      </c>
      <c r="D40" s="8">
        <v>0.05</v>
      </c>
      <c r="E40" s="27">
        <f>ROUND(D40*E36,2)</f>
        <v>0</v>
      </c>
      <c r="F40" s="8"/>
      <c r="G40" s="45"/>
      <c r="H40" s="43"/>
      <c r="I40" s="30"/>
      <c r="J40" s="43"/>
      <c r="K40" s="27"/>
      <c r="L40" s="27"/>
    </row>
    <row r="41" spans="1:255" s="23" customFormat="1" ht="27" x14ac:dyDescent="0.25">
      <c r="A41" s="3">
        <v>11</v>
      </c>
      <c r="B41" s="24" t="s">
        <v>113</v>
      </c>
      <c r="C41" s="27" t="s">
        <v>44</v>
      </c>
      <c r="D41" s="25"/>
      <c r="E41" s="26">
        <f>E36*1.95*1000</f>
        <v>74.411999999999992</v>
      </c>
      <c r="F41" s="27"/>
      <c r="G41" s="27"/>
      <c r="H41" s="27"/>
      <c r="I41" s="27"/>
      <c r="J41" s="27"/>
      <c r="K41" s="27"/>
      <c r="L41" s="27"/>
    </row>
    <row r="42" spans="1:255" s="20" customFormat="1" ht="13.5" x14ac:dyDescent="0.25">
      <c r="A42" s="3">
        <v>12</v>
      </c>
      <c r="B42" s="5" t="s">
        <v>60</v>
      </c>
      <c r="C42" s="39" t="s">
        <v>61</v>
      </c>
      <c r="D42" s="39"/>
      <c r="E42" s="57">
        <v>3.8159999999999999E-2</v>
      </c>
      <c r="F42" s="3"/>
      <c r="G42" s="3"/>
      <c r="H42" s="27"/>
      <c r="I42" s="30"/>
      <c r="J42" s="3"/>
      <c r="K42" s="27"/>
      <c r="L42" s="27"/>
      <c r="M42" s="31"/>
    </row>
    <row r="43" spans="1:255" s="20" customFormat="1" ht="13.5" x14ac:dyDescent="0.25">
      <c r="A43" s="3"/>
      <c r="B43" s="5" t="s">
        <v>54</v>
      </c>
      <c r="C43" s="39" t="s">
        <v>56</v>
      </c>
      <c r="D43" s="39">
        <v>3.23</v>
      </c>
      <c r="E43" s="25">
        <f>ROUND(E42*D43,2)</f>
        <v>0.12</v>
      </c>
      <c r="F43" s="3"/>
      <c r="G43" s="3"/>
      <c r="H43" s="27"/>
      <c r="I43" s="27"/>
      <c r="J43" s="3"/>
      <c r="K43" s="27"/>
      <c r="L43" s="27"/>
      <c r="M43" s="31"/>
    </row>
    <row r="44" spans="1:255" s="20" customFormat="1" ht="13.5" x14ac:dyDescent="0.25">
      <c r="A44" s="3"/>
      <c r="B44" s="5" t="s">
        <v>73</v>
      </c>
      <c r="C44" s="39" t="s">
        <v>48</v>
      </c>
      <c r="D44" s="39">
        <v>3.62</v>
      </c>
      <c r="E44" s="25">
        <f>ROUND(E42*D44,2)</f>
        <v>0.14000000000000001</v>
      </c>
      <c r="F44" s="3"/>
      <c r="G44" s="3"/>
      <c r="H44" s="27"/>
      <c r="I44" s="30"/>
      <c r="J44" s="3"/>
      <c r="K44" s="27"/>
      <c r="L44" s="27"/>
      <c r="M44" s="31"/>
    </row>
    <row r="45" spans="1:255" s="20" customFormat="1" ht="13.5" x14ac:dyDescent="0.25">
      <c r="A45" s="3"/>
      <c r="B45" s="5" t="s">
        <v>46</v>
      </c>
      <c r="C45" s="39" t="s">
        <v>47</v>
      </c>
      <c r="D45" s="39">
        <v>0.18</v>
      </c>
      <c r="E45" s="25">
        <f>ROUND(E42*D45,2)</f>
        <v>0.01</v>
      </c>
      <c r="F45" s="3"/>
      <c r="G45" s="3"/>
      <c r="H45" s="27"/>
      <c r="I45" s="30"/>
      <c r="J45" s="3"/>
      <c r="K45" s="27"/>
      <c r="L45" s="27"/>
      <c r="M45" s="31"/>
    </row>
    <row r="46" spans="1:255" s="20" customFormat="1" ht="13.5" x14ac:dyDescent="0.25">
      <c r="A46" s="3"/>
      <c r="B46" s="5" t="s">
        <v>58</v>
      </c>
      <c r="C46" s="39" t="s">
        <v>45</v>
      </c>
      <c r="D46" s="39">
        <v>0.04</v>
      </c>
      <c r="E46" s="25">
        <f>ROUND(E42*D46,2)</f>
        <v>0</v>
      </c>
      <c r="F46" s="3"/>
      <c r="G46" s="3"/>
      <c r="H46" s="27"/>
      <c r="I46" s="30"/>
      <c r="J46" s="3"/>
      <c r="K46" s="27"/>
      <c r="L46" s="27"/>
      <c r="M46" s="31"/>
    </row>
    <row r="47" spans="1:255" s="20" customFormat="1" ht="40.5" x14ac:dyDescent="0.25">
      <c r="A47" s="3">
        <v>13</v>
      </c>
      <c r="B47" s="5" t="s">
        <v>109</v>
      </c>
      <c r="C47" s="39" t="s">
        <v>45</v>
      </c>
      <c r="D47" s="39"/>
      <c r="E47" s="40">
        <v>4.24</v>
      </c>
      <c r="F47" s="3"/>
      <c r="G47" s="3"/>
      <c r="H47" s="27"/>
      <c r="I47" s="30"/>
      <c r="J47" s="3"/>
      <c r="K47" s="27"/>
      <c r="L47" s="27"/>
      <c r="M47" s="31"/>
    </row>
    <row r="48" spans="1:255" s="20" customFormat="1" ht="13.5" x14ac:dyDescent="0.25">
      <c r="A48" s="3"/>
      <c r="B48" s="5" t="s">
        <v>54</v>
      </c>
      <c r="C48" s="39" t="s">
        <v>56</v>
      </c>
      <c r="D48" s="39">
        <v>2.1</v>
      </c>
      <c r="E48" s="25">
        <f>ROUND(E47*D48,2)</f>
        <v>8.9</v>
      </c>
      <c r="F48" s="3"/>
      <c r="G48" s="3"/>
      <c r="H48" s="27"/>
      <c r="I48" s="27"/>
      <c r="J48" s="3"/>
      <c r="K48" s="27"/>
      <c r="L48" s="27"/>
      <c r="M48" s="31"/>
    </row>
    <row r="49" spans="1:255" s="23" customFormat="1" ht="27" x14ac:dyDescent="0.25">
      <c r="A49" s="3">
        <v>14</v>
      </c>
      <c r="B49" s="24" t="s">
        <v>114</v>
      </c>
      <c r="C49" s="27" t="s">
        <v>44</v>
      </c>
      <c r="D49" s="25"/>
      <c r="E49" s="26">
        <f>E47*1.95</f>
        <v>8.2680000000000007</v>
      </c>
      <c r="F49" s="27"/>
      <c r="G49" s="27"/>
      <c r="H49" s="27"/>
      <c r="I49" s="27"/>
      <c r="J49" s="27"/>
      <c r="K49" s="27"/>
      <c r="L49" s="27"/>
    </row>
    <row r="50" spans="1:255" s="20" customFormat="1" ht="13.5" x14ac:dyDescent="0.25">
      <c r="A50" s="3">
        <v>15</v>
      </c>
      <c r="B50" s="5" t="s">
        <v>60</v>
      </c>
      <c r="C50" s="39" t="s">
        <v>61</v>
      </c>
      <c r="D50" s="39"/>
      <c r="E50" s="57">
        <v>4.2399999999999998E-3</v>
      </c>
      <c r="F50" s="3"/>
      <c r="G50" s="3"/>
      <c r="H50" s="27"/>
      <c r="I50" s="30"/>
      <c r="J50" s="3"/>
      <c r="K50" s="27"/>
      <c r="L50" s="27"/>
      <c r="M50" s="31"/>
    </row>
    <row r="51" spans="1:255" s="20" customFormat="1" ht="13.5" x14ac:dyDescent="0.25">
      <c r="A51" s="3"/>
      <c r="B51" s="5" t="s">
        <v>54</v>
      </c>
      <c r="C51" s="39" t="s">
        <v>56</v>
      </c>
      <c r="D51" s="39">
        <v>3.23</v>
      </c>
      <c r="E51" s="25">
        <f>ROUND(E50*D51,2)</f>
        <v>0.01</v>
      </c>
      <c r="F51" s="3"/>
      <c r="G51" s="3"/>
      <c r="H51" s="27"/>
      <c r="I51" s="27"/>
      <c r="J51" s="3"/>
      <c r="K51" s="27"/>
      <c r="L51" s="27"/>
      <c r="M51" s="31"/>
    </row>
    <row r="52" spans="1:255" s="20" customFormat="1" ht="13.5" x14ac:dyDescent="0.25">
      <c r="A52" s="3"/>
      <c r="B52" s="5" t="s">
        <v>73</v>
      </c>
      <c r="C52" s="39" t="s">
        <v>48</v>
      </c>
      <c r="D52" s="39">
        <v>3.62</v>
      </c>
      <c r="E52" s="25">
        <f>ROUND(E50*D52,2)</f>
        <v>0.02</v>
      </c>
      <c r="F52" s="3"/>
      <c r="G52" s="3"/>
      <c r="H52" s="27"/>
      <c r="I52" s="30"/>
      <c r="J52" s="3"/>
      <c r="K52" s="27"/>
      <c r="L52" s="27"/>
      <c r="M52" s="31"/>
    </row>
    <row r="53" spans="1:255" s="20" customFormat="1" ht="13.5" x14ac:dyDescent="0.25">
      <c r="A53" s="3"/>
      <c r="B53" s="5" t="s">
        <v>46</v>
      </c>
      <c r="C53" s="39" t="s">
        <v>47</v>
      </c>
      <c r="D53" s="39">
        <v>0.18</v>
      </c>
      <c r="E53" s="25">
        <f>ROUND(E50*D53,2)</f>
        <v>0</v>
      </c>
      <c r="F53" s="3"/>
      <c r="G53" s="3"/>
      <c r="H53" s="27"/>
      <c r="I53" s="30"/>
      <c r="J53" s="3"/>
      <c r="K53" s="27"/>
      <c r="L53" s="27"/>
      <c r="M53" s="31"/>
    </row>
    <row r="54" spans="1:255" s="20" customFormat="1" ht="13.5" x14ac:dyDescent="0.25">
      <c r="A54" s="3"/>
      <c r="B54" s="5" t="s">
        <v>58</v>
      </c>
      <c r="C54" s="39" t="s">
        <v>45</v>
      </c>
      <c r="D54" s="39">
        <v>0.04</v>
      </c>
      <c r="E54" s="25">
        <f>ROUND(E50*D54,2)</f>
        <v>0</v>
      </c>
      <c r="F54" s="3"/>
      <c r="G54" s="3"/>
      <c r="H54" s="27"/>
      <c r="I54" s="30"/>
      <c r="J54" s="3"/>
      <c r="K54" s="27"/>
      <c r="L54" s="27"/>
      <c r="M54" s="31"/>
    </row>
    <row r="55" spans="1:255" s="59" customFormat="1" ht="15.75" x14ac:dyDescent="0.2">
      <c r="A55" s="3">
        <v>16</v>
      </c>
      <c r="B55" s="58" t="s">
        <v>122</v>
      </c>
      <c r="C55" s="27" t="s">
        <v>110</v>
      </c>
      <c r="D55" s="29"/>
      <c r="E55" s="40">
        <v>1.272</v>
      </c>
      <c r="F55" s="27"/>
      <c r="G55" s="27"/>
      <c r="H55" s="27"/>
      <c r="I55" s="27"/>
      <c r="J55" s="27"/>
      <c r="K55" s="27"/>
      <c r="L55" s="27"/>
      <c r="M55" s="20"/>
      <c r="N55" s="74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</row>
    <row r="56" spans="1:255" s="59" customFormat="1" ht="13.5" x14ac:dyDescent="0.25">
      <c r="A56" s="3"/>
      <c r="B56" s="73" t="s">
        <v>54</v>
      </c>
      <c r="C56" s="25" t="s">
        <v>43</v>
      </c>
      <c r="D56" s="25">
        <v>17.8</v>
      </c>
      <c r="E56" s="27">
        <f>ROUND(E55*D56,2)</f>
        <v>22.64</v>
      </c>
      <c r="F56" s="27"/>
      <c r="G56" s="27"/>
      <c r="H56" s="27"/>
      <c r="I56" s="27"/>
      <c r="J56" s="27"/>
      <c r="K56" s="27"/>
      <c r="L56" s="27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</row>
    <row r="57" spans="1:255" s="59" customFormat="1" ht="13.5" x14ac:dyDescent="0.25">
      <c r="A57" s="3"/>
      <c r="B57" s="73" t="s">
        <v>58</v>
      </c>
      <c r="C57" s="25" t="s">
        <v>45</v>
      </c>
      <c r="D57" s="25">
        <v>11</v>
      </c>
      <c r="E57" s="27">
        <f>ROUND(E55*D57,2)</f>
        <v>13.99</v>
      </c>
      <c r="F57" s="27"/>
      <c r="G57" s="27"/>
      <c r="H57" s="27"/>
      <c r="I57" s="27"/>
      <c r="J57" s="27"/>
      <c r="K57" s="27"/>
      <c r="L57" s="27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</row>
    <row r="58" spans="1:255" s="20" customFormat="1" ht="27" x14ac:dyDescent="0.25">
      <c r="A58" s="3">
        <v>17</v>
      </c>
      <c r="B58" s="75" t="s">
        <v>123</v>
      </c>
      <c r="C58" s="27" t="s">
        <v>105</v>
      </c>
      <c r="D58" s="25"/>
      <c r="E58" s="40">
        <v>5.2999999999999999E-2</v>
      </c>
      <c r="F58" s="27"/>
      <c r="G58" s="27"/>
      <c r="H58" s="27"/>
      <c r="I58" s="27"/>
      <c r="J58" s="27"/>
      <c r="K58" s="27"/>
      <c r="L58" s="27"/>
    </row>
    <row r="59" spans="1:255" s="20" customFormat="1" ht="13.5" x14ac:dyDescent="0.25">
      <c r="A59" s="3"/>
      <c r="B59" s="75" t="s">
        <v>54</v>
      </c>
      <c r="C59" s="27" t="s">
        <v>43</v>
      </c>
      <c r="D59" s="25">
        <v>745</v>
      </c>
      <c r="E59" s="27">
        <f>ROUND(E58*D59,2)</f>
        <v>39.49</v>
      </c>
      <c r="F59" s="27"/>
      <c r="G59" s="27"/>
      <c r="H59" s="27"/>
      <c r="I59" s="27"/>
      <c r="J59" s="27"/>
      <c r="K59" s="27"/>
      <c r="L59" s="27"/>
    </row>
    <row r="60" spans="1:255" s="42" customFormat="1" ht="13.5" x14ac:dyDescent="0.25">
      <c r="A60" s="3"/>
      <c r="B60" s="75" t="s">
        <v>46</v>
      </c>
      <c r="C60" s="25" t="s">
        <v>47</v>
      </c>
      <c r="D60" s="27">
        <v>380</v>
      </c>
      <c r="E60" s="27">
        <f>ROUND(E58*D60,2)</f>
        <v>20.14</v>
      </c>
      <c r="F60" s="27"/>
      <c r="G60" s="27"/>
      <c r="H60" s="27"/>
      <c r="I60" s="27"/>
      <c r="J60" s="27"/>
      <c r="K60" s="27"/>
      <c r="L60" s="27"/>
    </row>
    <row r="61" spans="1:255" s="42" customFormat="1" ht="13.5" x14ac:dyDescent="0.25">
      <c r="A61" s="3"/>
      <c r="B61" s="75" t="s">
        <v>124</v>
      </c>
      <c r="C61" s="25" t="s">
        <v>106</v>
      </c>
      <c r="D61" s="27">
        <v>995</v>
      </c>
      <c r="E61" s="27">
        <f>ROUND(E58*D61,2)</f>
        <v>52.74</v>
      </c>
      <c r="F61" s="27"/>
      <c r="G61" s="27"/>
      <c r="H61" s="27"/>
      <c r="I61" s="27"/>
      <c r="J61" s="27"/>
      <c r="K61" s="27"/>
      <c r="L61" s="27"/>
    </row>
    <row r="62" spans="1:255" s="42" customFormat="1" ht="13.5" x14ac:dyDescent="0.25">
      <c r="A62" s="3"/>
      <c r="B62" s="75" t="s">
        <v>68</v>
      </c>
      <c r="C62" s="25" t="s">
        <v>47</v>
      </c>
      <c r="D62" s="27">
        <v>184</v>
      </c>
      <c r="E62" s="27">
        <f>ROUND(E58*D62,2)</f>
        <v>9.75</v>
      </c>
      <c r="F62" s="27"/>
      <c r="G62" s="27"/>
      <c r="H62" s="27"/>
      <c r="I62" s="27"/>
      <c r="J62" s="27"/>
      <c r="K62" s="27"/>
      <c r="L62" s="27"/>
    </row>
    <row r="63" spans="1:255" s="23" customFormat="1" ht="27" x14ac:dyDescent="0.25">
      <c r="A63" s="3">
        <v>18</v>
      </c>
      <c r="B63" s="75" t="s">
        <v>103</v>
      </c>
      <c r="C63" s="27" t="s">
        <v>104</v>
      </c>
      <c r="D63" s="27"/>
      <c r="E63" s="37">
        <v>0.69899999999999995</v>
      </c>
      <c r="F63" s="27"/>
      <c r="G63" s="27"/>
      <c r="H63" s="27"/>
      <c r="I63" s="27"/>
      <c r="J63" s="27"/>
      <c r="K63" s="27"/>
      <c r="L63" s="27"/>
      <c r="P63" s="71"/>
    </row>
    <row r="64" spans="1:255" s="23" customFormat="1" ht="13.5" x14ac:dyDescent="0.25">
      <c r="A64" s="3"/>
      <c r="B64" s="75" t="s">
        <v>54</v>
      </c>
      <c r="C64" s="27" t="s">
        <v>43</v>
      </c>
      <c r="D64" s="27">
        <v>56.4</v>
      </c>
      <c r="E64" s="27">
        <f>ROUND(E63*D64,2)</f>
        <v>39.42</v>
      </c>
      <c r="F64" s="27"/>
      <c r="G64" s="27"/>
      <c r="H64" s="27"/>
      <c r="I64" s="27"/>
      <c r="J64" s="27"/>
      <c r="K64" s="27"/>
      <c r="L64" s="27"/>
    </row>
    <row r="65" spans="1:255" s="23" customFormat="1" ht="13.5" x14ac:dyDescent="0.25">
      <c r="A65" s="3"/>
      <c r="B65" s="75" t="s">
        <v>46</v>
      </c>
      <c r="C65" s="27" t="s">
        <v>47</v>
      </c>
      <c r="D65" s="27">
        <v>4.09</v>
      </c>
      <c r="E65" s="27">
        <f>ROUND(E63*D65,2)</f>
        <v>2.86</v>
      </c>
      <c r="F65" s="27"/>
      <c r="G65" s="27"/>
      <c r="H65" s="27"/>
      <c r="I65" s="27"/>
      <c r="J65" s="27"/>
      <c r="K65" s="27"/>
      <c r="L65" s="27"/>
    </row>
    <row r="66" spans="1:255" s="20" customFormat="1" ht="13.5" x14ac:dyDescent="0.25">
      <c r="A66" s="3"/>
      <c r="B66" s="75" t="s">
        <v>66</v>
      </c>
      <c r="C66" s="25" t="s">
        <v>44</v>
      </c>
      <c r="D66" s="25">
        <v>0.45</v>
      </c>
      <c r="E66" s="27">
        <f>ROUND(E63*D66,2)</f>
        <v>0.31</v>
      </c>
      <c r="F66" s="27"/>
      <c r="G66" s="27"/>
      <c r="H66" s="27"/>
      <c r="I66" s="27"/>
      <c r="J66" s="27"/>
      <c r="K66" s="27"/>
      <c r="L66" s="27"/>
    </row>
    <row r="67" spans="1:255" s="20" customFormat="1" ht="15.75" x14ac:dyDescent="0.25">
      <c r="A67" s="3"/>
      <c r="B67" s="75" t="s">
        <v>102</v>
      </c>
      <c r="C67" s="25" t="s">
        <v>59</v>
      </c>
      <c r="D67" s="25">
        <v>0.75</v>
      </c>
      <c r="E67" s="27">
        <f>ROUND(E63*D67,2)</f>
        <v>0.52</v>
      </c>
      <c r="F67" s="27"/>
      <c r="G67" s="27"/>
      <c r="H67" s="27"/>
      <c r="I67" s="27"/>
      <c r="J67" s="27"/>
      <c r="K67" s="27"/>
      <c r="L67" s="27"/>
      <c r="N67" s="51"/>
    </row>
    <row r="68" spans="1:255" s="20" customFormat="1" ht="13.5" x14ac:dyDescent="0.25">
      <c r="A68" s="3"/>
      <c r="B68" s="75" t="s">
        <v>68</v>
      </c>
      <c r="C68" s="25" t="s">
        <v>47</v>
      </c>
      <c r="D68" s="25">
        <v>26.5</v>
      </c>
      <c r="E68" s="27">
        <f>ROUND(E63*D68,2)</f>
        <v>18.52</v>
      </c>
      <c r="F68" s="27"/>
      <c r="G68" s="27"/>
      <c r="H68" s="27"/>
      <c r="I68" s="27"/>
      <c r="J68" s="27"/>
      <c r="K68" s="27"/>
      <c r="L68" s="27"/>
    </row>
    <row r="69" spans="1:255" s="36" customFormat="1" ht="40.5" x14ac:dyDescent="0.25">
      <c r="A69" s="86">
        <v>19</v>
      </c>
      <c r="B69" s="60" t="s">
        <v>130</v>
      </c>
      <c r="C69" s="83" t="s">
        <v>70</v>
      </c>
      <c r="D69" s="6"/>
      <c r="E69" s="61">
        <v>1.9699999999999999E-2</v>
      </c>
      <c r="F69" s="6"/>
      <c r="G69" s="6"/>
      <c r="H69" s="6"/>
      <c r="I69" s="6"/>
      <c r="J69" s="6"/>
      <c r="K69" s="6"/>
      <c r="L69" s="6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</row>
    <row r="70" spans="1:255" s="36" customFormat="1" x14ac:dyDescent="0.25">
      <c r="A70" s="86"/>
      <c r="B70" s="84" t="s">
        <v>54</v>
      </c>
      <c r="C70" s="6" t="s">
        <v>43</v>
      </c>
      <c r="D70" s="6">
        <v>281</v>
      </c>
      <c r="E70" s="27">
        <f>ROUND(E69*D70,2)</f>
        <v>5.54</v>
      </c>
      <c r="F70" s="27"/>
      <c r="G70" s="27"/>
      <c r="H70" s="48"/>
      <c r="I70" s="27"/>
      <c r="J70" s="27"/>
      <c r="K70" s="27"/>
      <c r="L70" s="27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s="36" customFormat="1" x14ac:dyDescent="0.25">
      <c r="A71" s="86"/>
      <c r="B71" s="85" t="s">
        <v>46</v>
      </c>
      <c r="C71" s="6" t="s">
        <v>47</v>
      </c>
      <c r="D71" s="6">
        <v>33</v>
      </c>
      <c r="E71" s="27">
        <f>ROUND(E69*D71,2)</f>
        <v>0.65</v>
      </c>
      <c r="F71" s="6"/>
      <c r="G71" s="6"/>
      <c r="H71" s="27"/>
      <c r="I71" s="27"/>
      <c r="J71" s="27"/>
      <c r="K71" s="27"/>
      <c r="L71" s="27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</row>
    <row r="72" spans="1:255" s="36" customFormat="1" ht="15.75" x14ac:dyDescent="0.25">
      <c r="A72" s="47"/>
      <c r="B72" s="60" t="s">
        <v>131</v>
      </c>
      <c r="C72" s="25" t="s">
        <v>59</v>
      </c>
      <c r="D72" s="8">
        <v>102</v>
      </c>
      <c r="E72" s="27">
        <f>ROUND(E69*D72,2)</f>
        <v>2.0099999999999998</v>
      </c>
      <c r="F72" s="6"/>
      <c r="G72" s="6"/>
      <c r="H72" s="27"/>
      <c r="I72" s="27"/>
      <c r="J72" s="27"/>
      <c r="K72" s="27"/>
      <c r="L72" s="27"/>
    </row>
    <row r="73" spans="1:255" s="36" customFormat="1" x14ac:dyDescent="0.25">
      <c r="A73" s="47"/>
      <c r="B73" s="85" t="s">
        <v>125</v>
      </c>
      <c r="C73" s="25" t="s">
        <v>126</v>
      </c>
      <c r="D73" s="8">
        <v>71.7</v>
      </c>
      <c r="E73" s="27">
        <f>ROUND(E69*D73,2)</f>
        <v>1.41</v>
      </c>
      <c r="F73" s="6"/>
      <c r="G73" s="6"/>
      <c r="H73" s="27"/>
      <c r="I73" s="27"/>
      <c r="J73" s="27"/>
      <c r="K73" s="27"/>
      <c r="L73" s="27"/>
    </row>
    <row r="74" spans="1:255" s="36" customFormat="1" x14ac:dyDescent="0.25">
      <c r="A74" s="86"/>
      <c r="B74" s="84" t="s">
        <v>127</v>
      </c>
      <c r="C74" s="25" t="s">
        <v>45</v>
      </c>
      <c r="D74" s="6">
        <v>0.13</v>
      </c>
      <c r="E74" s="27">
        <f>ROUND(E69*D74,2)</f>
        <v>0</v>
      </c>
      <c r="F74" s="6"/>
      <c r="G74" s="6"/>
      <c r="H74" s="27"/>
      <c r="I74" s="27"/>
      <c r="J74" s="27"/>
      <c r="K74" s="27"/>
      <c r="L74" s="27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s="36" customFormat="1" x14ac:dyDescent="0.25">
      <c r="A75" s="3"/>
      <c r="B75" s="58" t="s">
        <v>128</v>
      </c>
      <c r="C75" s="25" t="s">
        <v>44</v>
      </c>
      <c r="D75" s="27">
        <v>0.09</v>
      </c>
      <c r="E75" s="27">
        <f>ROUND(E69*D75,2)</f>
        <v>0</v>
      </c>
      <c r="F75" s="6"/>
      <c r="G75" s="6"/>
      <c r="H75" s="27"/>
      <c r="I75" s="27"/>
      <c r="J75" s="27"/>
      <c r="K75" s="27"/>
      <c r="L75" s="27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  <c r="HY75" s="23"/>
      <c r="HZ75" s="23"/>
      <c r="IA75" s="23"/>
      <c r="IB75" s="23"/>
      <c r="IC75" s="23"/>
      <c r="ID75" s="23"/>
      <c r="IE75" s="23"/>
      <c r="IF75" s="23"/>
      <c r="IG75" s="23"/>
      <c r="IH75" s="23"/>
      <c r="II75" s="23"/>
      <c r="IJ75" s="23"/>
      <c r="IK75" s="23"/>
      <c r="IL75" s="23"/>
      <c r="IM75" s="23"/>
      <c r="IN75" s="23"/>
      <c r="IO75" s="23"/>
      <c r="IP75" s="23"/>
      <c r="IQ75" s="23"/>
      <c r="IR75" s="23"/>
      <c r="IS75" s="23"/>
      <c r="IT75" s="23"/>
      <c r="IU75" s="23"/>
    </row>
    <row r="76" spans="1:255" s="36" customFormat="1" ht="15.75" x14ac:dyDescent="0.25">
      <c r="A76" s="43"/>
      <c r="B76" s="84" t="s">
        <v>129</v>
      </c>
      <c r="C76" s="25" t="s">
        <v>59</v>
      </c>
      <c r="D76" s="48">
        <v>1.52</v>
      </c>
      <c r="E76" s="27">
        <f>ROUND(E69*D76,2)</f>
        <v>0.03</v>
      </c>
      <c r="F76" s="6"/>
      <c r="G76" s="6"/>
      <c r="H76" s="27"/>
      <c r="I76" s="27"/>
      <c r="J76" s="27"/>
      <c r="K76" s="27"/>
      <c r="L76" s="27"/>
    </row>
    <row r="77" spans="1:255" s="36" customFormat="1" x14ac:dyDescent="0.25">
      <c r="A77" s="86"/>
      <c r="B77" s="85" t="s">
        <v>68</v>
      </c>
      <c r="C77" s="6" t="s">
        <v>47</v>
      </c>
      <c r="D77" s="6">
        <v>16</v>
      </c>
      <c r="E77" s="27">
        <f>ROUND(E69*D77,2)</f>
        <v>0.32</v>
      </c>
      <c r="F77" s="6"/>
      <c r="G77" s="6"/>
      <c r="H77" s="27"/>
      <c r="I77" s="27"/>
      <c r="J77" s="27"/>
      <c r="K77" s="27"/>
      <c r="L77" s="27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</row>
    <row r="78" spans="1:255" s="20" customFormat="1" ht="54" x14ac:dyDescent="0.25">
      <c r="A78" s="3">
        <v>20</v>
      </c>
      <c r="B78" s="38" t="s">
        <v>97</v>
      </c>
      <c r="C78" s="39" t="s">
        <v>53</v>
      </c>
      <c r="D78" s="39"/>
      <c r="E78" s="57">
        <v>1.8100000000000002E-2</v>
      </c>
      <c r="F78" s="3"/>
      <c r="G78" s="3"/>
      <c r="H78" s="27"/>
      <c r="I78" s="30"/>
      <c r="J78" s="3"/>
      <c r="K78" s="27"/>
      <c r="L78" s="30"/>
      <c r="M78" s="31"/>
    </row>
    <row r="79" spans="1:255" s="42" customFormat="1" ht="13.5" x14ac:dyDescent="0.25">
      <c r="A79" s="3"/>
      <c r="B79" s="4" t="s">
        <v>55</v>
      </c>
      <c r="C79" s="3" t="s">
        <v>56</v>
      </c>
      <c r="D79" s="27">
        <v>7.25</v>
      </c>
      <c r="E79" s="27">
        <v>0.01</v>
      </c>
      <c r="F79" s="41"/>
      <c r="G79" s="41"/>
      <c r="H79" s="27"/>
      <c r="I79" s="27"/>
      <c r="J79" s="41"/>
      <c r="K79" s="27"/>
      <c r="L79" s="27"/>
    </row>
    <row r="80" spans="1:255" s="42" customFormat="1" ht="15.75" x14ac:dyDescent="0.25">
      <c r="A80" s="3"/>
      <c r="B80" s="4" t="s">
        <v>96</v>
      </c>
      <c r="C80" s="3" t="s">
        <v>75</v>
      </c>
      <c r="D80" s="27">
        <v>16.2</v>
      </c>
      <c r="E80" s="27">
        <f>ROUND(D80*E78,2)</f>
        <v>0.28999999999999998</v>
      </c>
      <c r="F80" s="41"/>
      <c r="G80" s="41"/>
      <c r="H80" s="3"/>
      <c r="I80" s="30"/>
      <c r="J80" s="3"/>
      <c r="K80" s="27"/>
      <c r="L80" s="27"/>
    </row>
    <row r="81" spans="1:13" s="23" customFormat="1" ht="13.5" x14ac:dyDescent="0.25">
      <c r="A81" s="3"/>
      <c r="B81" s="5" t="s">
        <v>46</v>
      </c>
      <c r="C81" s="3" t="s">
        <v>57</v>
      </c>
      <c r="D81" s="27">
        <v>1.35</v>
      </c>
      <c r="E81" s="27">
        <f>ROUND(D81*E78,2)</f>
        <v>0.02</v>
      </c>
      <c r="F81" s="27"/>
      <c r="G81" s="30"/>
      <c r="H81" s="27"/>
      <c r="I81" s="30"/>
      <c r="J81" s="27"/>
      <c r="K81" s="27"/>
      <c r="L81" s="27"/>
      <c r="M81" s="20"/>
    </row>
    <row r="82" spans="1:13" s="2" customFormat="1" ht="15.75" x14ac:dyDescent="0.25">
      <c r="A82" s="43"/>
      <c r="B82" s="65" t="s">
        <v>58</v>
      </c>
      <c r="C82" s="44" t="s">
        <v>59</v>
      </c>
      <c r="D82" s="8">
        <v>0.04</v>
      </c>
      <c r="E82" s="27">
        <f>ROUND(D82*E78,2)</f>
        <v>0</v>
      </c>
      <c r="F82" s="8"/>
      <c r="G82" s="45"/>
      <c r="H82" s="43"/>
      <c r="I82" s="30"/>
      <c r="J82" s="43"/>
      <c r="K82" s="27"/>
      <c r="L82" s="27"/>
    </row>
    <row r="83" spans="1:13" s="23" customFormat="1" ht="27" x14ac:dyDescent="0.25">
      <c r="A83" s="3">
        <v>21</v>
      </c>
      <c r="B83" s="24" t="s">
        <v>136</v>
      </c>
      <c r="C83" s="27" t="s">
        <v>44</v>
      </c>
      <c r="D83" s="25"/>
      <c r="E83" s="26">
        <f>E78*1.95*1000</f>
        <v>35.295000000000002</v>
      </c>
      <c r="F83" s="27"/>
      <c r="G83" s="27"/>
      <c r="H83" s="27"/>
      <c r="I83" s="27"/>
      <c r="J83" s="27"/>
      <c r="K83" s="27"/>
      <c r="L83" s="27"/>
    </row>
    <row r="84" spans="1:13" s="20" customFormat="1" ht="13.5" x14ac:dyDescent="0.25">
      <c r="A84" s="3">
        <v>22</v>
      </c>
      <c r="B84" s="5" t="s">
        <v>60</v>
      </c>
      <c r="C84" s="39" t="s">
        <v>61</v>
      </c>
      <c r="D84" s="39"/>
      <c r="E84" s="70">
        <v>1.8100000000000002E-2</v>
      </c>
      <c r="F84" s="3"/>
      <c r="G84" s="3"/>
      <c r="H84" s="27"/>
      <c r="I84" s="30"/>
      <c r="J84" s="3"/>
      <c r="K84" s="27"/>
      <c r="L84" s="27"/>
      <c r="M84" s="31"/>
    </row>
    <row r="85" spans="1:13" s="20" customFormat="1" ht="13.5" x14ac:dyDescent="0.25">
      <c r="A85" s="3"/>
      <c r="B85" s="5" t="s">
        <v>54</v>
      </c>
      <c r="C85" s="39" t="s">
        <v>56</v>
      </c>
      <c r="D85" s="39">
        <v>3.23</v>
      </c>
      <c r="E85" s="25">
        <f>ROUND(E84*D85,2)</f>
        <v>0.06</v>
      </c>
      <c r="F85" s="3"/>
      <c r="G85" s="3"/>
      <c r="H85" s="27"/>
      <c r="I85" s="27"/>
      <c r="J85" s="3"/>
      <c r="K85" s="27"/>
      <c r="L85" s="27"/>
      <c r="M85" s="31"/>
    </row>
    <row r="86" spans="1:13" s="20" customFormat="1" ht="13.5" x14ac:dyDescent="0.25">
      <c r="A86" s="3"/>
      <c r="B86" s="5" t="s">
        <v>73</v>
      </c>
      <c r="C86" s="39" t="s">
        <v>48</v>
      </c>
      <c r="D86" s="39">
        <v>3.62</v>
      </c>
      <c r="E86" s="25">
        <f>ROUND(E84*D86,2)</f>
        <v>7.0000000000000007E-2</v>
      </c>
      <c r="F86" s="3"/>
      <c r="G86" s="3"/>
      <c r="H86" s="27"/>
      <c r="I86" s="30"/>
      <c r="J86" s="3"/>
      <c r="K86" s="27"/>
      <c r="L86" s="27"/>
      <c r="M86" s="31"/>
    </row>
    <row r="87" spans="1:13" s="20" customFormat="1" ht="13.5" x14ac:dyDescent="0.25">
      <c r="A87" s="3"/>
      <c r="B87" s="5" t="s">
        <v>46</v>
      </c>
      <c r="C87" s="39" t="s">
        <v>47</v>
      </c>
      <c r="D87" s="39">
        <v>0.18</v>
      </c>
      <c r="E87" s="25">
        <f>ROUND(E84*D87,2)</f>
        <v>0</v>
      </c>
      <c r="F87" s="3"/>
      <c r="G87" s="3"/>
      <c r="H87" s="27"/>
      <c r="I87" s="30"/>
      <c r="J87" s="3"/>
      <c r="K87" s="27"/>
      <c r="L87" s="27"/>
      <c r="M87" s="31"/>
    </row>
    <row r="88" spans="1:13" s="20" customFormat="1" ht="13.5" x14ac:dyDescent="0.25">
      <c r="A88" s="3"/>
      <c r="B88" s="5" t="s">
        <v>58</v>
      </c>
      <c r="C88" s="39" t="s">
        <v>45</v>
      </c>
      <c r="D88" s="39">
        <v>0.04</v>
      </c>
      <c r="E88" s="25">
        <f>ROUND(E84*D88,2)</f>
        <v>0</v>
      </c>
      <c r="F88" s="3"/>
      <c r="G88" s="3"/>
      <c r="H88" s="27"/>
      <c r="I88" s="30"/>
      <c r="J88" s="3"/>
      <c r="K88" s="27"/>
      <c r="L88" s="27"/>
      <c r="M88" s="31"/>
    </row>
    <row r="89" spans="1:13" s="20" customFormat="1" ht="27" x14ac:dyDescent="0.25">
      <c r="A89" s="3">
        <v>23</v>
      </c>
      <c r="B89" s="5" t="s">
        <v>111</v>
      </c>
      <c r="C89" s="39" t="s">
        <v>45</v>
      </c>
      <c r="D89" s="39"/>
      <c r="E89" s="70">
        <v>18.100000000000001</v>
      </c>
      <c r="F89" s="3"/>
      <c r="G89" s="3"/>
      <c r="H89" s="27"/>
      <c r="I89" s="30"/>
      <c r="J89" s="3"/>
      <c r="K89" s="27"/>
      <c r="L89" s="27"/>
      <c r="M89" s="31"/>
    </row>
    <row r="90" spans="1:13" s="20" customFormat="1" ht="13.5" x14ac:dyDescent="0.25">
      <c r="A90" s="3"/>
      <c r="B90" s="5" t="s">
        <v>54</v>
      </c>
      <c r="C90" s="39" t="s">
        <v>56</v>
      </c>
      <c r="D90" s="39">
        <v>1.21</v>
      </c>
      <c r="E90" s="25">
        <f>ROUND(E89*D90,2)</f>
        <v>21.9</v>
      </c>
      <c r="F90" s="3"/>
      <c r="G90" s="3"/>
      <c r="H90" s="27"/>
      <c r="I90" s="27"/>
      <c r="J90" s="3"/>
      <c r="K90" s="27"/>
      <c r="L90" s="27"/>
      <c r="M90" s="31"/>
    </row>
    <row r="91" spans="1:13" s="36" customFormat="1" ht="54" x14ac:dyDescent="0.25">
      <c r="A91" s="44">
        <v>24</v>
      </c>
      <c r="B91" s="76" t="s">
        <v>144</v>
      </c>
      <c r="C91" s="27" t="s">
        <v>44</v>
      </c>
      <c r="D91" s="8"/>
      <c r="E91" s="77">
        <f>83.13*1.55+13.99*1.6</f>
        <v>151.2355</v>
      </c>
      <c r="F91" s="27"/>
      <c r="G91" s="27"/>
      <c r="H91" s="27"/>
      <c r="I91" s="27"/>
      <c r="J91" s="27"/>
      <c r="K91" s="27"/>
      <c r="L91" s="27"/>
    </row>
    <row r="92" spans="1:13" s="36" customFormat="1" ht="40.5" x14ac:dyDescent="0.25">
      <c r="A92" s="44">
        <v>25</v>
      </c>
      <c r="B92" s="76" t="s">
        <v>137</v>
      </c>
      <c r="C92" s="27" t="s">
        <v>44</v>
      </c>
      <c r="D92" s="8"/>
      <c r="E92" s="77">
        <f>2.01*2.4</f>
        <v>4.823999999999999</v>
      </c>
      <c r="F92" s="27"/>
      <c r="G92" s="27"/>
      <c r="H92" s="27"/>
      <c r="I92" s="27"/>
      <c r="J92" s="27"/>
      <c r="K92" s="27"/>
      <c r="L92" s="27"/>
    </row>
    <row r="93" spans="1:13" s="36" customFormat="1" ht="54" x14ac:dyDescent="0.25">
      <c r="A93" s="44">
        <v>26</v>
      </c>
      <c r="B93" s="76" t="s">
        <v>145</v>
      </c>
      <c r="C93" s="27" t="s">
        <v>44</v>
      </c>
      <c r="D93" s="8"/>
      <c r="E93" s="77">
        <f>0.0519*53</f>
        <v>2.7507000000000001</v>
      </c>
      <c r="F93" s="27"/>
      <c r="G93" s="27"/>
      <c r="H93" s="27"/>
      <c r="I93" s="27"/>
      <c r="J93" s="27"/>
      <c r="K93" s="27"/>
      <c r="L93" s="27"/>
    </row>
    <row r="94" spans="1:13" ht="15" customHeight="1" x14ac:dyDescent="0.25">
      <c r="A94" s="87"/>
      <c r="B94" s="88" t="s">
        <v>41</v>
      </c>
      <c r="C94" s="89" t="s">
        <v>47</v>
      </c>
      <c r="D94" s="90"/>
      <c r="E94" s="87"/>
      <c r="F94" s="87"/>
      <c r="G94" s="91"/>
      <c r="H94" s="91"/>
      <c r="I94" s="91"/>
      <c r="J94" s="91"/>
      <c r="K94" s="91"/>
      <c r="L94" s="91"/>
    </row>
    <row r="95" spans="1:13" x14ac:dyDescent="0.25">
      <c r="A95" s="87"/>
      <c r="B95" s="92" t="s">
        <v>77</v>
      </c>
      <c r="C95" s="89" t="s">
        <v>51</v>
      </c>
      <c r="D95" s="93"/>
      <c r="E95" s="87"/>
      <c r="F95" s="87"/>
      <c r="G95" s="87"/>
      <c r="H95" s="87"/>
      <c r="I95" s="87"/>
      <c r="J95" s="87"/>
      <c r="K95" s="87"/>
      <c r="L95" s="91"/>
    </row>
    <row r="96" spans="1:13" x14ac:dyDescent="0.25">
      <c r="A96" s="87"/>
      <c r="B96" s="92" t="s">
        <v>62</v>
      </c>
      <c r="C96" s="89" t="s">
        <v>47</v>
      </c>
      <c r="D96" s="93"/>
      <c r="E96" s="87"/>
      <c r="F96" s="87"/>
      <c r="G96" s="87"/>
      <c r="H96" s="87"/>
      <c r="I96" s="87"/>
      <c r="J96" s="87"/>
      <c r="K96" s="87"/>
      <c r="L96" s="91"/>
    </row>
    <row r="97" spans="1:12" x14ac:dyDescent="0.25">
      <c r="A97" s="87"/>
      <c r="B97" s="92" t="s">
        <v>82</v>
      </c>
      <c r="C97" s="89" t="s">
        <v>51</v>
      </c>
      <c r="D97" s="93"/>
      <c r="E97" s="87"/>
      <c r="F97" s="87"/>
      <c r="G97" s="87"/>
      <c r="H97" s="87"/>
      <c r="I97" s="87"/>
      <c r="J97" s="87"/>
      <c r="K97" s="87"/>
      <c r="L97" s="91"/>
    </row>
    <row r="98" spans="1:12" x14ac:dyDescent="0.25">
      <c r="A98" s="87"/>
      <c r="B98" s="92" t="s">
        <v>63</v>
      </c>
      <c r="C98" s="89" t="s">
        <v>47</v>
      </c>
      <c r="D98" s="89"/>
      <c r="E98" s="87"/>
      <c r="F98" s="87"/>
      <c r="G98" s="87"/>
      <c r="H98" s="87"/>
      <c r="I98" s="87"/>
      <c r="J98" s="87"/>
      <c r="K98" s="87"/>
      <c r="L98" s="91"/>
    </row>
    <row r="100" spans="1:12" x14ac:dyDescent="0.25">
      <c r="B100" s="1"/>
    </row>
    <row r="101" spans="1:12" x14ac:dyDescent="0.25">
      <c r="B101" s="1"/>
    </row>
  </sheetData>
  <mergeCells count="5">
    <mergeCell ref="D2:E2"/>
    <mergeCell ref="F2:G2"/>
    <mergeCell ref="H2:I2"/>
    <mergeCell ref="J2:K2"/>
    <mergeCell ref="B1:L1"/>
  </mergeCells>
  <conditionalFormatting sqref="B94:IQ111 B107:IT110 B114:IT114 B134:IT138 A154:IT181 B112:IT112 B113:IQ113 B115:IQ133 B139:IQ153 A182:IQ182 A94:IP165 A3:IT93">
    <cfRule type="cellIs" dxfId="25" priority="62" stopIfTrue="1" operator="equal">
      <formula>8223.307275</formula>
    </cfRule>
  </conditionalFormatting>
  <conditionalFormatting sqref="IR94:IT107">
    <cfRule type="cellIs" dxfId="24" priority="50" stopIfTrue="1" operator="equal">
      <formula>8223.307275</formula>
    </cfRule>
  </conditionalFormatting>
  <conditionalFormatting sqref="IR119:IT130">
    <cfRule type="cellIs" dxfId="23" priority="49" stopIfTrue="1" operator="equal">
      <formula>8223.307275</formula>
    </cfRule>
  </conditionalFormatting>
  <conditionalFormatting sqref="HM109:IQ119 HM120:IN133">
    <cfRule type="cellIs" dxfId="22" priority="46" stopIfTrue="1" operator="equal">
      <formula>8223.307275</formula>
    </cfRule>
  </conditionalFormatting>
  <conditionalFormatting sqref="HM113:IQ123 HM96:IN112 HM124:IN137">
    <cfRule type="cellIs" dxfId="21" priority="21" stopIfTrue="1" operator="equal">
      <formula>8223.307275</formula>
    </cfRule>
  </conditionalFormatting>
  <conditionalFormatting sqref="C94:D98">
    <cfRule type="cellIs" dxfId="20" priority="20" stopIfTrue="1" operator="equal">
      <formula>8223.307275</formula>
    </cfRule>
  </conditionalFormatting>
  <conditionalFormatting sqref="C94:C98">
    <cfRule type="cellIs" dxfId="19" priority="19" stopIfTrue="1" operator="equal">
      <formula>8223.307275</formula>
    </cfRule>
  </conditionalFormatting>
  <printOptions horizontalCentered="1"/>
  <pageMargins left="0.31496062992125984" right="0.31496062992125984" top="0.35433070866141736" bottom="0" header="0.51181102362204722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5"/>
  <sheetViews>
    <sheetView view="pageBreakPreview" topLeftCell="A61" zoomScale="110" zoomScaleNormal="100" zoomScaleSheetLayoutView="110" workbookViewId="0">
      <selection activeCell="B1" sqref="B1:L1"/>
    </sheetView>
  </sheetViews>
  <sheetFormatPr defaultRowHeight="15" x14ac:dyDescent="0.25"/>
  <cols>
    <col min="1" max="1" width="3" style="1" customWidth="1"/>
    <col min="2" max="2" width="31.140625" style="63" customWidth="1"/>
    <col min="3" max="3" width="7.7109375" style="1" customWidth="1"/>
    <col min="4" max="4" width="10.85546875" style="1" customWidth="1"/>
    <col min="5" max="5" width="9.140625" style="1"/>
    <col min="6" max="6" width="7.85546875" style="1" customWidth="1"/>
    <col min="7" max="7" width="9.140625" style="1"/>
    <col min="8" max="8" width="6.7109375" style="1" customWidth="1"/>
    <col min="9" max="9" width="9.140625" style="1"/>
    <col min="10" max="10" width="7.85546875" style="1" customWidth="1"/>
    <col min="11" max="11" width="9.140625" style="1"/>
    <col min="12" max="12" width="10.140625" style="1" customWidth="1"/>
    <col min="13" max="16384" width="9.140625" style="1"/>
  </cols>
  <sheetData>
    <row r="1" spans="1:13" s="20" customFormat="1" ht="14.25" customHeight="1" x14ac:dyDescent="0.25">
      <c r="A1" s="22"/>
      <c r="B1" s="140" t="s">
        <v>150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3" s="23" customFormat="1" ht="30.75" customHeight="1" x14ac:dyDescent="0.25">
      <c r="A2" s="94" t="s">
        <v>0</v>
      </c>
      <c r="B2" s="95" t="s">
        <v>35</v>
      </c>
      <c r="C2" s="94" t="s">
        <v>36</v>
      </c>
      <c r="D2" s="138" t="s">
        <v>37</v>
      </c>
      <c r="E2" s="139"/>
      <c r="F2" s="138" t="s">
        <v>38</v>
      </c>
      <c r="G2" s="139"/>
      <c r="H2" s="138" t="s">
        <v>39</v>
      </c>
      <c r="I2" s="139"/>
      <c r="J2" s="138" t="s">
        <v>40</v>
      </c>
      <c r="K2" s="139"/>
      <c r="L2" s="89" t="s">
        <v>41</v>
      </c>
    </row>
    <row r="3" spans="1:13" s="23" customFormat="1" ht="13.5" x14ac:dyDescent="0.25">
      <c r="A3" s="94">
        <v>1</v>
      </c>
      <c r="B3" s="96">
        <v>2</v>
      </c>
      <c r="C3" s="94">
        <v>3</v>
      </c>
      <c r="D3" s="96">
        <v>4</v>
      </c>
      <c r="E3" s="94">
        <v>5</v>
      </c>
      <c r="F3" s="96">
        <v>6</v>
      </c>
      <c r="G3" s="94">
        <v>7</v>
      </c>
      <c r="H3" s="96">
        <v>8</v>
      </c>
      <c r="I3" s="94">
        <v>9</v>
      </c>
      <c r="J3" s="96">
        <v>10</v>
      </c>
      <c r="K3" s="94">
        <v>11</v>
      </c>
      <c r="L3" s="96">
        <v>12</v>
      </c>
    </row>
    <row r="4" spans="1:13" s="20" customFormat="1" ht="27" x14ac:dyDescent="0.25">
      <c r="A4" s="3">
        <v>1</v>
      </c>
      <c r="B4" s="38" t="s">
        <v>139</v>
      </c>
      <c r="C4" s="39" t="s">
        <v>105</v>
      </c>
      <c r="D4" s="39"/>
      <c r="E4" s="57">
        <v>9.4999999999999998E-3</v>
      </c>
      <c r="F4" s="3"/>
      <c r="G4" s="3"/>
      <c r="H4" s="27"/>
      <c r="I4" s="30"/>
      <c r="J4" s="3"/>
      <c r="K4" s="27"/>
      <c r="L4" s="30"/>
      <c r="M4" s="31"/>
    </row>
    <row r="5" spans="1:13" s="42" customFormat="1" ht="13.5" x14ac:dyDescent="0.25">
      <c r="A5" s="3"/>
      <c r="B5" s="4" t="s">
        <v>55</v>
      </c>
      <c r="C5" s="3" t="s">
        <v>56</v>
      </c>
      <c r="D5" s="27">
        <f>594*0.6</f>
        <v>356.4</v>
      </c>
      <c r="E5" s="27">
        <f>ROUND(D5*E4,2)</f>
        <v>3.39</v>
      </c>
      <c r="F5" s="41"/>
      <c r="G5" s="41"/>
      <c r="H5" s="27"/>
      <c r="I5" s="27"/>
      <c r="J5" s="41"/>
      <c r="K5" s="27"/>
      <c r="L5" s="27"/>
    </row>
    <row r="6" spans="1:13" s="42" customFormat="1" ht="13.5" x14ac:dyDescent="0.25">
      <c r="A6" s="3"/>
      <c r="B6" s="4" t="s">
        <v>46</v>
      </c>
      <c r="C6" s="3" t="s">
        <v>47</v>
      </c>
      <c r="D6" s="27">
        <f>282*0.6</f>
        <v>169.2</v>
      </c>
      <c r="E6" s="27">
        <f>ROUND(D6*E4,2)</f>
        <v>1.61</v>
      </c>
      <c r="F6" s="41"/>
      <c r="G6" s="41"/>
      <c r="H6" s="3"/>
      <c r="I6" s="30"/>
      <c r="J6" s="3"/>
      <c r="K6" s="27"/>
      <c r="L6" s="27"/>
    </row>
    <row r="7" spans="1:13" s="23" customFormat="1" ht="40.5" x14ac:dyDescent="0.25">
      <c r="A7" s="3">
        <v>2</v>
      </c>
      <c r="B7" s="24" t="s">
        <v>140</v>
      </c>
      <c r="C7" s="27" t="s">
        <v>44</v>
      </c>
      <c r="D7" s="25"/>
      <c r="E7" s="26">
        <f>0.04*9.5</f>
        <v>0.38</v>
      </c>
      <c r="F7" s="27"/>
      <c r="G7" s="27"/>
      <c r="H7" s="27"/>
      <c r="I7" s="27"/>
      <c r="J7" s="27"/>
      <c r="K7" s="27"/>
      <c r="L7" s="27"/>
    </row>
    <row r="8" spans="1:13" s="20" customFormat="1" ht="27" x14ac:dyDescent="0.25">
      <c r="A8" s="3">
        <v>3</v>
      </c>
      <c r="B8" s="38" t="s">
        <v>146</v>
      </c>
      <c r="C8" s="39" t="s">
        <v>105</v>
      </c>
      <c r="D8" s="39"/>
      <c r="E8" s="57">
        <v>3.0000000000000001E-3</v>
      </c>
      <c r="F8" s="3"/>
      <c r="G8" s="3"/>
      <c r="H8" s="27"/>
      <c r="I8" s="30"/>
      <c r="J8" s="3"/>
      <c r="K8" s="27"/>
      <c r="L8" s="30"/>
      <c r="M8" s="31"/>
    </row>
    <row r="9" spans="1:13" s="42" customFormat="1" ht="13.5" x14ac:dyDescent="0.25">
      <c r="A9" s="3"/>
      <c r="B9" s="4" t="s">
        <v>55</v>
      </c>
      <c r="C9" s="3" t="s">
        <v>56</v>
      </c>
      <c r="D9" s="27">
        <f>598*0.6</f>
        <v>358.8</v>
      </c>
      <c r="E9" s="27">
        <f>ROUND(D9*E8,2)</f>
        <v>1.08</v>
      </c>
      <c r="F9" s="41"/>
      <c r="G9" s="41"/>
      <c r="H9" s="27"/>
      <c r="I9" s="27"/>
      <c r="J9" s="41"/>
      <c r="K9" s="27"/>
      <c r="L9" s="27"/>
    </row>
    <row r="10" spans="1:13" s="42" customFormat="1" ht="13.5" x14ac:dyDescent="0.25">
      <c r="A10" s="3"/>
      <c r="B10" s="4" t="s">
        <v>46</v>
      </c>
      <c r="C10" s="3" t="s">
        <v>47</v>
      </c>
      <c r="D10" s="27">
        <f>198*0.6</f>
        <v>118.8</v>
      </c>
      <c r="E10" s="27">
        <f>ROUND(D10*E8,2)</f>
        <v>0.36</v>
      </c>
      <c r="F10" s="41"/>
      <c r="G10" s="41"/>
      <c r="H10" s="3"/>
      <c r="I10" s="30"/>
      <c r="J10" s="3"/>
      <c r="K10" s="27"/>
      <c r="L10" s="27"/>
    </row>
    <row r="11" spans="1:13" s="23" customFormat="1" ht="40.5" x14ac:dyDescent="0.25">
      <c r="A11" s="3">
        <v>4</v>
      </c>
      <c r="B11" s="24" t="s">
        <v>140</v>
      </c>
      <c r="C11" s="27" t="s">
        <v>44</v>
      </c>
      <c r="D11" s="25"/>
      <c r="E11" s="26">
        <f>E8*0.07*1000</f>
        <v>0.21000000000000005</v>
      </c>
      <c r="F11" s="27"/>
      <c r="G11" s="27"/>
      <c r="H11" s="27"/>
      <c r="I11" s="27"/>
      <c r="J11" s="27"/>
      <c r="K11" s="27"/>
      <c r="L11" s="27"/>
    </row>
    <row r="12" spans="1:13" s="20" customFormat="1" ht="40.5" x14ac:dyDescent="0.25">
      <c r="A12" s="3">
        <v>5</v>
      </c>
      <c r="B12" s="38" t="s">
        <v>86</v>
      </c>
      <c r="C12" s="39" t="s">
        <v>53</v>
      </c>
      <c r="D12" s="39"/>
      <c r="E12" s="57">
        <v>2.2100000000000002E-2</v>
      </c>
      <c r="F12" s="3"/>
      <c r="G12" s="3"/>
      <c r="H12" s="27"/>
      <c r="I12" s="30"/>
      <c r="J12" s="3"/>
      <c r="K12" s="27"/>
      <c r="L12" s="30"/>
      <c r="M12" s="31"/>
    </row>
    <row r="13" spans="1:13" s="42" customFormat="1" ht="13.5" x14ac:dyDescent="0.25">
      <c r="A13" s="3"/>
      <c r="B13" s="4" t="s">
        <v>55</v>
      </c>
      <c r="C13" s="3" t="s">
        <v>56</v>
      </c>
      <c r="D13" s="27">
        <v>20</v>
      </c>
      <c r="E13" s="27">
        <f>ROUND(D13*E12,2)</f>
        <v>0.44</v>
      </c>
      <c r="F13" s="41"/>
      <c r="G13" s="41"/>
      <c r="H13" s="27"/>
      <c r="I13" s="27"/>
      <c r="J13" s="41"/>
      <c r="K13" s="27"/>
      <c r="L13" s="27"/>
    </row>
    <row r="14" spans="1:13" s="42" customFormat="1" ht="15.75" x14ac:dyDescent="0.25">
      <c r="A14" s="3"/>
      <c r="B14" s="4" t="s">
        <v>79</v>
      </c>
      <c r="C14" s="3" t="s">
        <v>75</v>
      </c>
      <c r="D14" s="27">
        <v>44.8</v>
      </c>
      <c r="E14" s="27">
        <f>ROUND(D14*E12,2)</f>
        <v>0.99</v>
      </c>
      <c r="F14" s="41"/>
      <c r="G14" s="41"/>
      <c r="H14" s="3"/>
      <c r="I14" s="30"/>
      <c r="J14" s="3"/>
      <c r="K14" s="27"/>
      <c r="L14" s="27"/>
    </row>
    <row r="15" spans="1:13" s="23" customFormat="1" ht="13.5" x14ac:dyDescent="0.25">
      <c r="A15" s="3"/>
      <c r="B15" s="5" t="s">
        <v>46</v>
      </c>
      <c r="C15" s="3" t="s">
        <v>57</v>
      </c>
      <c r="D15" s="27">
        <v>2.1</v>
      </c>
      <c r="E15" s="27">
        <f>ROUND(D15*E12,2)</f>
        <v>0.05</v>
      </c>
      <c r="F15" s="27"/>
      <c r="G15" s="30"/>
      <c r="H15" s="27"/>
      <c r="I15" s="30"/>
      <c r="J15" s="27"/>
      <c r="K15" s="27"/>
      <c r="L15" s="27"/>
      <c r="M15" s="20"/>
    </row>
    <row r="16" spans="1:13" s="2" customFormat="1" ht="15.75" x14ac:dyDescent="0.25">
      <c r="A16" s="43"/>
      <c r="B16" s="65" t="s">
        <v>58</v>
      </c>
      <c r="C16" s="44" t="s">
        <v>59</v>
      </c>
      <c r="D16" s="8">
        <v>0.05</v>
      </c>
      <c r="E16" s="27">
        <f>ROUND(D16*E12,2)</f>
        <v>0</v>
      </c>
      <c r="F16" s="8"/>
      <c r="G16" s="45"/>
      <c r="H16" s="43"/>
      <c r="I16" s="30"/>
      <c r="J16" s="43"/>
      <c r="K16" s="27"/>
      <c r="L16" s="27"/>
    </row>
    <row r="17" spans="1:255" s="23" customFormat="1" ht="27" x14ac:dyDescent="0.25">
      <c r="A17" s="3">
        <v>6</v>
      </c>
      <c r="B17" s="24" t="s">
        <v>113</v>
      </c>
      <c r="C17" s="27" t="s">
        <v>44</v>
      </c>
      <c r="D17" s="25"/>
      <c r="E17" s="26">
        <f>E12*1.95*1000</f>
        <v>43.094999999999999</v>
      </c>
      <c r="F17" s="27"/>
      <c r="G17" s="27"/>
      <c r="H17" s="27"/>
      <c r="I17" s="27"/>
      <c r="J17" s="27"/>
      <c r="K17" s="27"/>
      <c r="L17" s="27"/>
    </row>
    <row r="18" spans="1:255" s="20" customFormat="1" ht="13.5" x14ac:dyDescent="0.25">
      <c r="A18" s="3">
        <v>7</v>
      </c>
      <c r="B18" s="5" t="s">
        <v>60</v>
      </c>
      <c r="C18" s="39" t="s">
        <v>61</v>
      </c>
      <c r="D18" s="39"/>
      <c r="E18" s="57">
        <v>2.2100000000000002E-2</v>
      </c>
      <c r="F18" s="3"/>
      <c r="G18" s="3"/>
      <c r="H18" s="27"/>
      <c r="I18" s="30"/>
      <c r="J18" s="3"/>
      <c r="K18" s="27"/>
      <c r="L18" s="27"/>
      <c r="M18" s="31"/>
    </row>
    <row r="19" spans="1:255" s="20" customFormat="1" ht="13.5" x14ac:dyDescent="0.25">
      <c r="A19" s="3"/>
      <c r="B19" s="5" t="s">
        <v>54</v>
      </c>
      <c r="C19" s="39" t="s">
        <v>56</v>
      </c>
      <c r="D19" s="39">
        <v>3.23</v>
      </c>
      <c r="E19" s="25">
        <f>ROUND(E18*D19,2)</f>
        <v>7.0000000000000007E-2</v>
      </c>
      <c r="F19" s="3"/>
      <c r="G19" s="3"/>
      <c r="H19" s="27"/>
      <c r="I19" s="27"/>
      <c r="J19" s="3"/>
      <c r="K19" s="27"/>
      <c r="L19" s="27"/>
      <c r="M19" s="31"/>
    </row>
    <row r="20" spans="1:255" s="20" customFormat="1" ht="13.5" x14ac:dyDescent="0.25">
      <c r="A20" s="3"/>
      <c r="B20" s="5" t="s">
        <v>73</v>
      </c>
      <c r="C20" s="39" t="s">
        <v>48</v>
      </c>
      <c r="D20" s="39">
        <v>3.62</v>
      </c>
      <c r="E20" s="25">
        <f>ROUND(E18*D20,2)</f>
        <v>0.08</v>
      </c>
      <c r="F20" s="3"/>
      <c r="G20" s="3"/>
      <c r="H20" s="27"/>
      <c r="I20" s="30"/>
      <c r="J20" s="3"/>
      <c r="K20" s="27"/>
      <c r="L20" s="27"/>
      <c r="M20" s="31"/>
    </row>
    <row r="21" spans="1:255" s="20" customFormat="1" ht="13.5" x14ac:dyDescent="0.25">
      <c r="A21" s="3"/>
      <c r="B21" s="5" t="s">
        <v>46</v>
      </c>
      <c r="C21" s="39" t="s">
        <v>47</v>
      </c>
      <c r="D21" s="39">
        <v>0.18</v>
      </c>
      <c r="E21" s="25">
        <f>ROUND(E18*D21,2)</f>
        <v>0</v>
      </c>
      <c r="F21" s="3"/>
      <c r="G21" s="3"/>
      <c r="H21" s="27"/>
      <c r="I21" s="30"/>
      <c r="J21" s="3"/>
      <c r="K21" s="27"/>
      <c r="L21" s="27"/>
      <c r="M21" s="31"/>
    </row>
    <row r="22" spans="1:255" s="20" customFormat="1" ht="13.5" x14ac:dyDescent="0.25">
      <c r="A22" s="3"/>
      <c r="B22" s="5" t="s">
        <v>58</v>
      </c>
      <c r="C22" s="39" t="s">
        <v>45</v>
      </c>
      <c r="D22" s="39">
        <v>0.04</v>
      </c>
      <c r="E22" s="25">
        <f>ROUND(E18*D22,2)</f>
        <v>0</v>
      </c>
      <c r="F22" s="3"/>
      <c r="G22" s="3"/>
      <c r="H22" s="27"/>
      <c r="I22" s="30"/>
      <c r="J22" s="3"/>
      <c r="K22" s="27"/>
      <c r="L22" s="27"/>
      <c r="M22" s="31"/>
    </row>
    <row r="23" spans="1:255" s="20" customFormat="1" ht="51" customHeight="1" x14ac:dyDescent="0.25">
      <c r="A23" s="3">
        <v>8</v>
      </c>
      <c r="B23" s="5" t="s">
        <v>109</v>
      </c>
      <c r="C23" s="39" t="s">
        <v>45</v>
      </c>
      <c r="D23" s="39"/>
      <c r="E23" s="40">
        <v>2.33</v>
      </c>
      <c r="F23" s="3"/>
      <c r="G23" s="3"/>
      <c r="H23" s="27"/>
      <c r="I23" s="30"/>
      <c r="J23" s="3"/>
      <c r="K23" s="27"/>
      <c r="L23" s="27"/>
      <c r="M23" s="31"/>
    </row>
    <row r="24" spans="1:255" s="20" customFormat="1" ht="13.5" x14ac:dyDescent="0.25">
      <c r="A24" s="3"/>
      <c r="B24" s="5" t="s">
        <v>54</v>
      </c>
      <c r="C24" s="39" t="s">
        <v>56</v>
      </c>
      <c r="D24" s="39">
        <v>2.1</v>
      </c>
      <c r="E24" s="25">
        <f>ROUND(E23*D24,2)</f>
        <v>4.8899999999999997</v>
      </c>
      <c r="F24" s="3"/>
      <c r="G24" s="3"/>
      <c r="H24" s="27"/>
      <c r="I24" s="27"/>
      <c r="J24" s="3"/>
      <c r="K24" s="27"/>
      <c r="L24" s="27"/>
      <c r="M24" s="31"/>
    </row>
    <row r="25" spans="1:255" s="23" customFormat="1" ht="27" x14ac:dyDescent="0.25">
      <c r="A25" s="3">
        <v>9</v>
      </c>
      <c r="B25" s="24" t="s">
        <v>114</v>
      </c>
      <c r="C25" s="27" t="s">
        <v>44</v>
      </c>
      <c r="D25" s="25"/>
      <c r="E25" s="26">
        <f>E23*1.95</f>
        <v>4.5434999999999999</v>
      </c>
      <c r="F25" s="27"/>
      <c r="G25" s="27"/>
      <c r="H25" s="27"/>
      <c r="I25" s="27"/>
      <c r="J25" s="27"/>
      <c r="K25" s="27"/>
      <c r="L25" s="27"/>
    </row>
    <row r="26" spans="1:255" s="20" customFormat="1" ht="13.5" x14ac:dyDescent="0.25">
      <c r="A26" s="3">
        <v>10</v>
      </c>
      <c r="B26" s="5" t="s">
        <v>60</v>
      </c>
      <c r="C26" s="39" t="s">
        <v>61</v>
      </c>
      <c r="D26" s="39"/>
      <c r="E26" s="57">
        <v>2.33E-3</v>
      </c>
      <c r="F26" s="3"/>
      <c r="G26" s="3"/>
      <c r="H26" s="27"/>
      <c r="I26" s="30"/>
      <c r="J26" s="3"/>
      <c r="K26" s="27"/>
      <c r="L26" s="27"/>
      <c r="M26" s="31"/>
    </row>
    <row r="27" spans="1:255" s="20" customFormat="1" ht="13.5" x14ac:dyDescent="0.25">
      <c r="A27" s="3"/>
      <c r="B27" s="5" t="s">
        <v>54</v>
      </c>
      <c r="C27" s="39" t="s">
        <v>56</v>
      </c>
      <c r="D27" s="39">
        <v>3.23</v>
      </c>
      <c r="E27" s="25">
        <f>ROUND(E26*D27,2)</f>
        <v>0.01</v>
      </c>
      <c r="F27" s="3"/>
      <c r="G27" s="3"/>
      <c r="H27" s="27"/>
      <c r="I27" s="27"/>
      <c r="J27" s="3"/>
      <c r="K27" s="27"/>
      <c r="L27" s="27"/>
      <c r="M27" s="31"/>
    </row>
    <row r="28" spans="1:255" s="20" customFormat="1" ht="13.5" x14ac:dyDescent="0.25">
      <c r="A28" s="3"/>
      <c r="B28" s="5" t="s">
        <v>73</v>
      </c>
      <c r="C28" s="39" t="s">
        <v>48</v>
      </c>
      <c r="D28" s="39">
        <v>3.62</v>
      </c>
      <c r="E28" s="25">
        <f>ROUND(E26*D28,2)</f>
        <v>0.01</v>
      </c>
      <c r="F28" s="3"/>
      <c r="G28" s="3"/>
      <c r="H28" s="27"/>
      <c r="I28" s="30"/>
      <c r="J28" s="3"/>
      <c r="K28" s="27"/>
      <c r="L28" s="27"/>
      <c r="M28" s="31"/>
    </row>
    <row r="29" spans="1:255" s="20" customFormat="1" ht="13.5" x14ac:dyDescent="0.25">
      <c r="A29" s="3"/>
      <c r="B29" s="5" t="s">
        <v>46</v>
      </c>
      <c r="C29" s="39" t="s">
        <v>47</v>
      </c>
      <c r="D29" s="39">
        <v>0.18</v>
      </c>
      <c r="E29" s="25">
        <f>ROUND(E26*D29,2)</f>
        <v>0</v>
      </c>
      <c r="F29" s="3"/>
      <c r="G29" s="3"/>
      <c r="H29" s="27"/>
      <c r="I29" s="30"/>
      <c r="J29" s="3"/>
      <c r="K29" s="27"/>
      <c r="L29" s="27"/>
      <c r="M29" s="31"/>
    </row>
    <row r="30" spans="1:255" s="20" customFormat="1" ht="13.5" x14ac:dyDescent="0.25">
      <c r="A30" s="3"/>
      <c r="B30" s="5" t="s">
        <v>58</v>
      </c>
      <c r="C30" s="39" t="s">
        <v>45</v>
      </c>
      <c r="D30" s="39">
        <v>0.04</v>
      </c>
      <c r="E30" s="25">
        <f>ROUND(E26*D30,2)</f>
        <v>0</v>
      </c>
      <c r="F30" s="3"/>
      <c r="G30" s="3"/>
      <c r="H30" s="27"/>
      <c r="I30" s="30"/>
      <c r="J30" s="3"/>
      <c r="K30" s="27"/>
      <c r="L30" s="27"/>
      <c r="M30" s="31"/>
    </row>
    <row r="31" spans="1:255" s="59" customFormat="1" ht="27" x14ac:dyDescent="0.2">
      <c r="A31" s="3">
        <v>11</v>
      </c>
      <c r="B31" s="58" t="s">
        <v>141</v>
      </c>
      <c r="C31" s="27" t="s">
        <v>67</v>
      </c>
      <c r="D31" s="29"/>
      <c r="E31" s="40">
        <v>9.2999999999999999E-2</v>
      </c>
      <c r="F31" s="27"/>
      <c r="G31" s="27"/>
      <c r="H31" s="27"/>
      <c r="I31" s="27"/>
      <c r="J31" s="27"/>
      <c r="K31" s="27"/>
      <c r="L31" s="27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</row>
    <row r="32" spans="1:255" s="59" customFormat="1" ht="13.5" x14ac:dyDescent="0.2">
      <c r="A32" s="3"/>
      <c r="B32" s="58" t="s">
        <v>54</v>
      </c>
      <c r="C32" s="27" t="s">
        <v>43</v>
      </c>
      <c r="D32" s="25">
        <f>24.6+37.3</f>
        <v>61.9</v>
      </c>
      <c r="E32" s="27">
        <f>ROUND(E31*D32,2)</f>
        <v>5.76</v>
      </c>
      <c r="F32" s="27"/>
      <c r="G32" s="27"/>
      <c r="H32" s="27"/>
      <c r="I32" s="27"/>
      <c r="J32" s="27"/>
      <c r="K32" s="27"/>
      <c r="L32" s="27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  <c r="IU32" s="20"/>
    </row>
    <row r="33" spans="1:255" s="59" customFormat="1" ht="13.5" x14ac:dyDescent="0.2">
      <c r="A33" s="3"/>
      <c r="B33" s="58" t="s">
        <v>76</v>
      </c>
      <c r="C33" s="25" t="s">
        <v>48</v>
      </c>
      <c r="D33" s="25">
        <f>1.72+2.37</f>
        <v>4.09</v>
      </c>
      <c r="E33" s="27">
        <f>ROUND(E31*D33,2)</f>
        <v>0.38</v>
      </c>
      <c r="F33" s="27"/>
      <c r="G33" s="27"/>
      <c r="H33" s="27"/>
      <c r="I33" s="27"/>
      <c r="J33" s="27"/>
      <c r="K33" s="27"/>
      <c r="L33" s="27"/>
      <c r="M33" s="20"/>
      <c r="N33" s="20"/>
      <c r="O33" s="20"/>
      <c r="P33" s="20"/>
      <c r="Q33" s="51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</row>
    <row r="34" spans="1:255" s="59" customFormat="1" ht="27" x14ac:dyDescent="0.2">
      <c r="A34" s="3"/>
      <c r="B34" s="58" t="s">
        <v>74</v>
      </c>
      <c r="C34" s="25" t="s">
        <v>48</v>
      </c>
      <c r="D34" s="25">
        <v>0.41</v>
      </c>
      <c r="E34" s="27">
        <f>ROUND(E31*D34,2)</f>
        <v>0.04</v>
      </c>
      <c r="F34" s="27"/>
      <c r="G34" s="27"/>
      <c r="H34" s="27"/>
      <c r="I34" s="27"/>
      <c r="J34" s="27"/>
      <c r="K34" s="27"/>
      <c r="L34" s="27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</row>
    <row r="35" spans="1:255" s="59" customFormat="1" ht="27" x14ac:dyDescent="0.2">
      <c r="A35" s="3"/>
      <c r="B35" s="58" t="s">
        <v>142</v>
      </c>
      <c r="C35" s="27" t="s">
        <v>48</v>
      </c>
      <c r="D35" s="25">
        <f>6.2+4.09</f>
        <v>10.29</v>
      </c>
      <c r="E35" s="27">
        <f>ROUND(E31*D35,2)</f>
        <v>0.96</v>
      </c>
      <c r="F35" s="27"/>
      <c r="G35" s="27"/>
      <c r="H35" s="27"/>
      <c r="I35" s="27"/>
      <c r="J35" s="27"/>
      <c r="K35" s="27"/>
      <c r="L35" s="27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</row>
    <row r="36" spans="1:255" s="59" customFormat="1" ht="13.5" x14ac:dyDescent="0.2">
      <c r="A36" s="3"/>
      <c r="B36" s="58" t="s">
        <v>72</v>
      </c>
      <c r="C36" s="27" t="s">
        <v>48</v>
      </c>
      <c r="D36" s="25">
        <f>4.54+4.37</f>
        <v>8.91</v>
      </c>
      <c r="E36" s="27">
        <f>ROUND(E31*D36,2)</f>
        <v>0.83</v>
      </c>
      <c r="F36" s="27"/>
      <c r="G36" s="27"/>
      <c r="H36" s="27"/>
      <c r="I36" s="27"/>
      <c r="J36" s="27"/>
      <c r="K36" s="27"/>
      <c r="L36" s="27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  <c r="IU36" s="20"/>
    </row>
    <row r="37" spans="1:255" s="59" customFormat="1" ht="13.5" x14ac:dyDescent="0.2">
      <c r="A37" s="3"/>
      <c r="B37" s="58" t="s">
        <v>64</v>
      </c>
      <c r="C37" s="27" t="s">
        <v>48</v>
      </c>
      <c r="D37" s="25">
        <f>1.48+1.12</f>
        <v>2.6</v>
      </c>
      <c r="E37" s="27">
        <f>ROUND(E31*D37,2)</f>
        <v>0.24</v>
      </c>
      <c r="F37" s="27"/>
      <c r="G37" s="27"/>
      <c r="H37" s="27"/>
      <c r="I37" s="27"/>
      <c r="J37" s="27"/>
      <c r="K37" s="27"/>
      <c r="L37" s="27"/>
      <c r="M37" s="20"/>
      <c r="N37" s="51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  <c r="IU37" s="20"/>
    </row>
    <row r="38" spans="1:255" s="59" customFormat="1" ht="15.75" x14ac:dyDescent="0.2">
      <c r="A38" s="3"/>
      <c r="B38" s="58" t="s">
        <v>69</v>
      </c>
      <c r="C38" s="25" t="s">
        <v>59</v>
      </c>
      <c r="D38" s="25">
        <f>149+124+12.4*3</f>
        <v>310.2</v>
      </c>
      <c r="E38" s="27">
        <f>ROUND(E31*D38,2)</f>
        <v>28.85</v>
      </c>
      <c r="F38" s="27"/>
      <c r="G38" s="27"/>
      <c r="H38" s="27"/>
      <c r="I38" s="27"/>
      <c r="J38" s="27"/>
      <c r="K38" s="27"/>
      <c r="L38" s="27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  <c r="IU38" s="20"/>
    </row>
    <row r="39" spans="1:255" s="59" customFormat="1" ht="15.75" x14ac:dyDescent="0.2">
      <c r="A39" s="3"/>
      <c r="B39" s="58" t="s">
        <v>49</v>
      </c>
      <c r="C39" s="25" t="s">
        <v>59</v>
      </c>
      <c r="D39" s="25">
        <f>11+8</f>
        <v>19</v>
      </c>
      <c r="E39" s="27">
        <f>ROUND(E31*D39,2)</f>
        <v>1.77</v>
      </c>
      <c r="F39" s="28"/>
      <c r="G39" s="27"/>
      <c r="H39" s="27"/>
      <c r="I39" s="27"/>
      <c r="J39" s="27"/>
      <c r="K39" s="27"/>
      <c r="L39" s="27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0"/>
      <c r="IU39" s="20"/>
    </row>
    <row r="40" spans="1:255" s="20" customFormat="1" ht="54" x14ac:dyDescent="0.25">
      <c r="A40" s="3">
        <v>12</v>
      </c>
      <c r="B40" s="38" t="s">
        <v>143</v>
      </c>
      <c r="C40" s="39" t="s">
        <v>53</v>
      </c>
      <c r="D40" s="39"/>
      <c r="E40" s="57">
        <v>2.5919999999999999E-2</v>
      </c>
      <c r="F40" s="3"/>
      <c r="G40" s="3"/>
      <c r="H40" s="27"/>
      <c r="I40" s="30"/>
      <c r="J40" s="3"/>
      <c r="K40" s="27"/>
      <c r="L40" s="30"/>
      <c r="M40" s="31"/>
    </row>
    <row r="41" spans="1:255" s="42" customFormat="1" ht="13.5" x14ac:dyDescent="0.25">
      <c r="A41" s="3"/>
      <c r="B41" s="4" t="s">
        <v>55</v>
      </c>
      <c r="C41" s="3" t="s">
        <v>56</v>
      </c>
      <c r="D41" s="27">
        <v>20</v>
      </c>
      <c r="E41" s="27">
        <f>ROUND(D41*E40,2)</f>
        <v>0.52</v>
      </c>
      <c r="F41" s="41"/>
      <c r="G41" s="41"/>
      <c r="H41" s="27"/>
      <c r="I41" s="27"/>
      <c r="J41" s="41"/>
      <c r="K41" s="27"/>
      <c r="L41" s="27"/>
    </row>
    <row r="42" spans="1:255" s="42" customFormat="1" ht="15.75" x14ac:dyDescent="0.25">
      <c r="A42" s="3"/>
      <c r="B42" s="4" t="s">
        <v>79</v>
      </c>
      <c r="C42" s="3" t="s">
        <v>75</v>
      </c>
      <c r="D42" s="27">
        <v>44.8</v>
      </c>
      <c r="E42" s="27">
        <f>ROUND(D42*E40,2)</f>
        <v>1.1599999999999999</v>
      </c>
      <c r="F42" s="41"/>
      <c r="G42" s="41"/>
      <c r="H42" s="3"/>
      <c r="I42" s="30"/>
      <c r="J42" s="3"/>
      <c r="K42" s="27"/>
      <c r="L42" s="27"/>
    </row>
    <row r="43" spans="1:255" s="23" customFormat="1" ht="13.5" x14ac:dyDescent="0.25">
      <c r="A43" s="3"/>
      <c r="B43" s="5" t="s">
        <v>46</v>
      </c>
      <c r="C43" s="3" t="s">
        <v>57</v>
      </c>
      <c r="D43" s="27">
        <v>2.1</v>
      </c>
      <c r="E43" s="27">
        <f>ROUND(D43*E40,2)</f>
        <v>0.05</v>
      </c>
      <c r="F43" s="27"/>
      <c r="G43" s="30"/>
      <c r="H43" s="27"/>
      <c r="I43" s="30"/>
      <c r="J43" s="27"/>
      <c r="K43" s="27"/>
      <c r="L43" s="27"/>
      <c r="M43" s="20"/>
    </row>
    <row r="44" spans="1:255" s="2" customFormat="1" ht="15.75" x14ac:dyDescent="0.25">
      <c r="A44" s="43"/>
      <c r="B44" s="65" t="s">
        <v>58</v>
      </c>
      <c r="C44" s="44" t="s">
        <v>59</v>
      </c>
      <c r="D44" s="8">
        <v>0.05</v>
      </c>
      <c r="E44" s="27">
        <f>ROUND(D44*E40,2)</f>
        <v>0</v>
      </c>
      <c r="F44" s="8"/>
      <c r="G44" s="45"/>
      <c r="H44" s="43"/>
      <c r="I44" s="30"/>
      <c r="J44" s="43"/>
      <c r="K44" s="27"/>
      <c r="L44" s="27"/>
    </row>
    <row r="45" spans="1:255" s="23" customFormat="1" ht="27" x14ac:dyDescent="0.25">
      <c r="A45" s="3">
        <v>13</v>
      </c>
      <c r="B45" s="24" t="s">
        <v>113</v>
      </c>
      <c r="C45" s="27" t="s">
        <v>44</v>
      </c>
      <c r="D45" s="25"/>
      <c r="E45" s="26">
        <f>E40*1.95*1000</f>
        <v>50.543999999999997</v>
      </c>
      <c r="F45" s="27"/>
      <c r="G45" s="27"/>
      <c r="H45" s="27"/>
      <c r="I45" s="27"/>
      <c r="J45" s="27"/>
      <c r="K45" s="27"/>
      <c r="L45" s="27"/>
    </row>
    <row r="46" spans="1:255" s="20" customFormat="1" ht="13.5" x14ac:dyDescent="0.25">
      <c r="A46" s="3">
        <v>14</v>
      </c>
      <c r="B46" s="5" t="s">
        <v>60</v>
      </c>
      <c r="C46" s="39" t="s">
        <v>61</v>
      </c>
      <c r="D46" s="39"/>
      <c r="E46" s="57">
        <v>2.5919999999999999E-2</v>
      </c>
      <c r="F46" s="3"/>
      <c r="G46" s="3"/>
      <c r="H46" s="27"/>
      <c r="I46" s="30"/>
      <c r="J46" s="3"/>
      <c r="K46" s="27"/>
      <c r="L46" s="27"/>
      <c r="M46" s="31"/>
    </row>
    <row r="47" spans="1:255" s="20" customFormat="1" ht="13.5" x14ac:dyDescent="0.25">
      <c r="A47" s="3"/>
      <c r="B47" s="5" t="s">
        <v>54</v>
      </c>
      <c r="C47" s="39" t="s">
        <v>56</v>
      </c>
      <c r="D47" s="39">
        <v>3.23</v>
      </c>
      <c r="E47" s="25">
        <f>ROUND(E46*D47,2)</f>
        <v>0.08</v>
      </c>
      <c r="F47" s="3"/>
      <c r="G47" s="3"/>
      <c r="H47" s="27"/>
      <c r="I47" s="27"/>
      <c r="J47" s="3"/>
      <c r="K47" s="27"/>
      <c r="L47" s="27"/>
      <c r="M47" s="31"/>
    </row>
    <row r="48" spans="1:255" s="20" customFormat="1" ht="13.5" x14ac:dyDescent="0.25">
      <c r="A48" s="3"/>
      <c r="B48" s="5" t="s">
        <v>73</v>
      </c>
      <c r="C48" s="39" t="s">
        <v>48</v>
      </c>
      <c r="D48" s="39">
        <v>3.62</v>
      </c>
      <c r="E48" s="25">
        <f>ROUND(E46*D48,2)</f>
        <v>0.09</v>
      </c>
      <c r="F48" s="3"/>
      <c r="G48" s="3"/>
      <c r="H48" s="27"/>
      <c r="I48" s="30"/>
      <c r="J48" s="3"/>
      <c r="K48" s="27"/>
      <c r="L48" s="27"/>
      <c r="M48" s="31"/>
    </row>
    <row r="49" spans="1:255" s="20" customFormat="1" ht="13.5" x14ac:dyDescent="0.25">
      <c r="A49" s="3"/>
      <c r="B49" s="5" t="s">
        <v>46</v>
      </c>
      <c r="C49" s="39" t="s">
        <v>47</v>
      </c>
      <c r="D49" s="39">
        <v>0.18</v>
      </c>
      <c r="E49" s="25">
        <f>ROUND(E46*D49,2)</f>
        <v>0</v>
      </c>
      <c r="F49" s="3"/>
      <c r="G49" s="3"/>
      <c r="H49" s="27"/>
      <c r="I49" s="30"/>
      <c r="J49" s="3"/>
      <c r="K49" s="27"/>
      <c r="L49" s="27"/>
      <c r="M49" s="31"/>
    </row>
    <row r="50" spans="1:255" s="20" customFormat="1" ht="13.5" x14ac:dyDescent="0.25">
      <c r="A50" s="3"/>
      <c r="B50" s="5" t="s">
        <v>58</v>
      </c>
      <c r="C50" s="39" t="s">
        <v>45</v>
      </c>
      <c r="D50" s="39">
        <v>0.04</v>
      </c>
      <c r="E50" s="25">
        <f>ROUND(E46*D50,2)</f>
        <v>0</v>
      </c>
      <c r="F50" s="3"/>
      <c r="G50" s="3"/>
      <c r="H50" s="27"/>
      <c r="I50" s="30"/>
      <c r="J50" s="3"/>
      <c r="K50" s="27"/>
      <c r="L50" s="27"/>
      <c r="M50" s="31"/>
    </row>
    <row r="51" spans="1:255" s="20" customFormat="1" ht="40.5" x14ac:dyDescent="0.25">
      <c r="A51" s="3">
        <v>15</v>
      </c>
      <c r="B51" s="5" t="s">
        <v>109</v>
      </c>
      <c r="C51" s="39" t="s">
        <v>45</v>
      </c>
      <c r="D51" s="39"/>
      <c r="E51" s="40">
        <v>2.88</v>
      </c>
      <c r="F51" s="3"/>
      <c r="G51" s="3"/>
      <c r="H51" s="27"/>
      <c r="I51" s="30"/>
      <c r="J51" s="3"/>
      <c r="K51" s="27"/>
      <c r="L51" s="27"/>
      <c r="M51" s="31"/>
    </row>
    <row r="52" spans="1:255" s="20" customFormat="1" ht="13.5" x14ac:dyDescent="0.25">
      <c r="A52" s="3"/>
      <c r="B52" s="5" t="s">
        <v>54</v>
      </c>
      <c r="C52" s="39" t="s">
        <v>56</v>
      </c>
      <c r="D52" s="39">
        <v>2.1</v>
      </c>
      <c r="E52" s="25">
        <f>ROUND(E51*D52,2)</f>
        <v>6.05</v>
      </c>
      <c r="F52" s="3"/>
      <c r="G52" s="3"/>
      <c r="H52" s="27"/>
      <c r="I52" s="27"/>
      <c r="J52" s="3"/>
      <c r="K52" s="27"/>
      <c r="L52" s="27"/>
      <c r="M52" s="31"/>
    </row>
    <row r="53" spans="1:255" s="23" customFormat="1" ht="27" x14ac:dyDescent="0.25">
      <c r="A53" s="3">
        <v>16</v>
      </c>
      <c r="B53" s="24" t="s">
        <v>114</v>
      </c>
      <c r="C53" s="27" t="s">
        <v>44</v>
      </c>
      <c r="D53" s="25"/>
      <c r="E53" s="26">
        <f>E51*1.95</f>
        <v>5.6159999999999997</v>
      </c>
      <c r="F53" s="27"/>
      <c r="G53" s="27"/>
      <c r="H53" s="27"/>
      <c r="I53" s="27"/>
      <c r="J53" s="27"/>
      <c r="K53" s="27"/>
      <c r="L53" s="27"/>
    </row>
    <row r="54" spans="1:255" s="20" customFormat="1" ht="13.5" x14ac:dyDescent="0.25">
      <c r="A54" s="3">
        <v>17</v>
      </c>
      <c r="B54" s="5" t="s">
        <v>60</v>
      </c>
      <c r="C54" s="39" t="s">
        <v>61</v>
      </c>
      <c r="D54" s="39"/>
      <c r="E54" s="57">
        <v>2.8800000000000002E-3</v>
      </c>
      <c r="F54" s="3"/>
      <c r="G54" s="3"/>
      <c r="H54" s="27"/>
      <c r="I54" s="30"/>
      <c r="J54" s="3"/>
      <c r="K54" s="27"/>
      <c r="L54" s="27"/>
      <c r="M54" s="31"/>
    </row>
    <row r="55" spans="1:255" s="20" customFormat="1" ht="13.5" x14ac:dyDescent="0.25">
      <c r="A55" s="3"/>
      <c r="B55" s="5" t="s">
        <v>54</v>
      </c>
      <c r="C55" s="39" t="s">
        <v>56</v>
      </c>
      <c r="D55" s="39">
        <v>3.23</v>
      </c>
      <c r="E55" s="25">
        <f>ROUND(E54*D55,2)</f>
        <v>0.01</v>
      </c>
      <c r="F55" s="3"/>
      <c r="G55" s="3"/>
      <c r="H55" s="27"/>
      <c r="I55" s="27"/>
      <c r="J55" s="3"/>
      <c r="K55" s="27"/>
      <c r="L55" s="27"/>
      <c r="M55" s="31"/>
    </row>
    <row r="56" spans="1:255" s="20" customFormat="1" ht="13.5" x14ac:dyDescent="0.25">
      <c r="A56" s="3"/>
      <c r="B56" s="5" t="s">
        <v>73</v>
      </c>
      <c r="C56" s="39" t="s">
        <v>48</v>
      </c>
      <c r="D56" s="39">
        <v>3.62</v>
      </c>
      <c r="E56" s="25">
        <f>ROUND(E54*D56,2)</f>
        <v>0.01</v>
      </c>
      <c r="F56" s="3"/>
      <c r="G56" s="3"/>
      <c r="H56" s="27"/>
      <c r="I56" s="30"/>
      <c r="J56" s="3"/>
      <c r="K56" s="27"/>
      <c r="L56" s="27"/>
      <c r="M56" s="31"/>
    </row>
    <row r="57" spans="1:255" s="20" customFormat="1" ht="13.5" x14ac:dyDescent="0.25">
      <c r="A57" s="3"/>
      <c r="B57" s="5" t="s">
        <v>46</v>
      </c>
      <c r="C57" s="39" t="s">
        <v>47</v>
      </c>
      <c r="D57" s="39">
        <v>0.18</v>
      </c>
      <c r="E57" s="25">
        <f>ROUND(E54*D57,2)</f>
        <v>0</v>
      </c>
      <c r="F57" s="3"/>
      <c r="G57" s="3"/>
      <c r="H57" s="27"/>
      <c r="I57" s="30"/>
      <c r="J57" s="3"/>
      <c r="K57" s="27"/>
      <c r="L57" s="27"/>
      <c r="M57" s="31"/>
    </row>
    <row r="58" spans="1:255" s="20" customFormat="1" ht="13.5" x14ac:dyDescent="0.25">
      <c r="A58" s="3"/>
      <c r="B58" s="5" t="s">
        <v>58</v>
      </c>
      <c r="C58" s="39" t="s">
        <v>45</v>
      </c>
      <c r="D58" s="39">
        <v>0.04</v>
      </c>
      <c r="E58" s="25">
        <f>ROUND(E54*D58,2)</f>
        <v>0</v>
      </c>
      <c r="F58" s="3"/>
      <c r="G58" s="3"/>
      <c r="H58" s="27"/>
      <c r="I58" s="30"/>
      <c r="J58" s="3"/>
      <c r="K58" s="27"/>
      <c r="L58" s="27"/>
      <c r="M58" s="31"/>
    </row>
    <row r="59" spans="1:255" s="59" customFormat="1" ht="15.75" x14ac:dyDescent="0.2">
      <c r="A59" s="3">
        <v>18</v>
      </c>
      <c r="B59" s="58" t="s">
        <v>122</v>
      </c>
      <c r="C59" s="27" t="s">
        <v>110</v>
      </c>
      <c r="D59" s="29"/>
      <c r="E59" s="40">
        <v>0.86399999999999999</v>
      </c>
      <c r="F59" s="27"/>
      <c r="G59" s="27"/>
      <c r="H59" s="27"/>
      <c r="I59" s="27"/>
      <c r="J59" s="27"/>
      <c r="K59" s="27"/>
      <c r="L59" s="27"/>
      <c r="M59" s="20"/>
      <c r="N59" s="74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</row>
    <row r="60" spans="1:255" s="59" customFormat="1" ht="13.5" x14ac:dyDescent="0.25">
      <c r="A60" s="3"/>
      <c r="B60" s="73" t="s">
        <v>54</v>
      </c>
      <c r="C60" s="25" t="s">
        <v>43</v>
      </c>
      <c r="D60" s="25">
        <v>17.8</v>
      </c>
      <c r="E60" s="27">
        <f>ROUND(E59*D60,2)</f>
        <v>15.38</v>
      </c>
      <c r="F60" s="27"/>
      <c r="G60" s="27"/>
      <c r="H60" s="27"/>
      <c r="I60" s="27"/>
      <c r="J60" s="27"/>
      <c r="K60" s="27"/>
      <c r="L60" s="27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</row>
    <row r="61" spans="1:255" s="59" customFormat="1" ht="13.5" x14ac:dyDescent="0.25">
      <c r="A61" s="3"/>
      <c r="B61" s="73" t="s">
        <v>58</v>
      </c>
      <c r="C61" s="25" t="s">
        <v>45</v>
      </c>
      <c r="D61" s="25">
        <v>11</v>
      </c>
      <c r="E61" s="27">
        <f>ROUND(E59*D61,2)</f>
        <v>9.5</v>
      </c>
      <c r="F61" s="27"/>
      <c r="G61" s="27"/>
      <c r="H61" s="27"/>
      <c r="I61" s="27"/>
      <c r="J61" s="27"/>
      <c r="K61" s="27"/>
      <c r="L61" s="27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</row>
    <row r="62" spans="1:255" s="20" customFormat="1" ht="27" x14ac:dyDescent="0.25">
      <c r="A62" s="3">
        <v>19</v>
      </c>
      <c r="B62" s="75" t="s">
        <v>123</v>
      </c>
      <c r="C62" s="27" t="s">
        <v>105</v>
      </c>
      <c r="D62" s="25"/>
      <c r="E62" s="40">
        <v>3.5999999999999997E-2</v>
      </c>
      <c r="F62" s="27"/>
      <c r="G62" s="27"/>
      <c r="H62" s="27"/>
      <c r="I62" s="27"/>
      <c r="J62" s="27"/>
      <c r="K62" s="27"/>
      <c r="L62" s="27"/>
    </row>
    <row r="63" spans="1:255" s="20" customFormat="1" ht="13.5" x14ac:dyDescent="0.25">
      <c r="A63" s="3"/>
      <c r="B63" s="75" t="s">
        <v>54</v>
      </c>
      <c r="C63" s="27" t="s">
        <v>43</v>
      </c>
      <c r="D63" s="25">
        <v>745</v>
      </c>
      <c r="E63" s="27">
        <f>ROUND(E62*D63,2)</f>
        <v>26.82</v>
      </c>
      <c r="F63" s="27"/>
      <c r="G63" s="27"/>
      <c r="H63" s="27"/>
      <c r="I63" s="27"/>
      <c r="J63" s="27"/>
      <c r="K63" s="27"/>
      <c r="L63" s="27"/>
    </row>
    <row r="64" spans="1:255" s="42" customFormat="1" ht="13.5" x14ac:dyDescent="0.25">
      <c r="A64" s="3"/>
      <c r="B64" s="75" t="s">
        <v>46</v>
      </c>
      <c r="C64" s="25" t="s">
        <v>47</v>
      </c>
      <c r="D64" s="27">
        <v>380</v>
      </c>
      <c r="E64" s="27">
        <f>ROUND(E62*D64,2)</f>
        <v>13.68</v>
      </c>
      <c r="F64" s="27"/>
      <c r="G64" s="27"/>
      <c r="H64" s="27"/>
      <c r="I64" s="27"/>
      <c r="J64" s="27"/>
      <c r="K64" s="27"/>
      <c r="L64" s="27"/>
    </row>
    <row r="65" spans="1:255" s="42" customFormat="1" ht="13.5" x14ac:dyDescent="0.25">
      <c r="A65" s="3"/>
      <c r="B65" s="75" t="s">
        <v>124</v>
      </c>
      <c r="C65" s="25" t="s">
        <v>106</v>
      </c>
      <c r="D65" s="27">
        <v>995</v>
      </c>
      <c r="E65" s="27">
        <f>ROUND(E62*D65,2)</f>
        <v>35.82</v>
      </c>
      <c r="F65" s="27"/>
      <c r="G65" s="27"/>
      <c r="H65" s="27"/>
      <c r="I65" s="27"/>
      <c r="J65" s="27"/>
      <c r="K65" s="27"/>
      <c r="L65" s="27"/>
    </row>
    <row r="66" spans="1:255" s="42" customFormat="1" ht="13.5" x14ac:dyDescent="0.25">
      <c r="A66" s="3"/>
      <c r="B66" s="75" t="s">
        <v>68</v>
      </c>
      <c r="C66" s="25" t="s">
        <v>47</v>
      </c>
      <c r="D66" s="27">
        <v>184</v>
      </c>
      <c r="E66" s="27">
        <f>ROUND(E62*D66,2)</f>
        <v>6.62</v>
      </c>
      <c r="F66" s="27"/>
      <c r="G66" s="27"/>
      <c r="H66" s="27"/>
      <c r="I66" s="27"/>
      <c r="J66" s="27"/>
      <c r="K66" s="27"/>
      <c r="L66" s="27"/>
    </row>
    <row r="67" spans="1:255" s="23" customFormat="1" ht="27" x14ac:dyDescent="0.25">
      <c r="A67" s="3">
        <v>20</v>
      </c>
      <c r="B67" s="75" t="s">
        <v>103</v>
      </c>
      <c r="C67" s="27" t="s">
        <v>104</v>
      </c>
      <c r="D67" s="27"/>
      <c r="E67" s="37">
        <v>0.4748</v>
      </c>
      <c r="F67" s="27"/>
      <c r="G67" s="27"/>
      <c r="H67" s="27"/>
      <c r="I67" s="27"/>
      <c r="J67" s="27"/>
      <c r="K67" s="27"/>
      <c r="L67" s="27"/>
      <c r="P67" s="71"/>
    </row>
    <row r="68" spans="1:255" s="23" customFormat="1" ht="13.5" x14ac:dyDescent="0.25">
      <c r="A68" s="3"/>
      <c r="B68" s="75" t="s">
        <v>54</v>
      </c>
      <c r="C68" s="27" t="s">
        <v>43</v>
      </c>
      <c r="D68" s="27">
        <v>56.4</v>
      </c>
      <c r="E68" s="27">
        <f>ROUND(E67*D68,2)</f>
        <v>26.78</v>
      </c>
      <c r="F68" s="27"/>
      <c r="G68" s="27"/>
      <c r="H68" s="27"/>
      <c r="I68" s="27"/>
      <c r="J68" s="27"/>
      <c r="K68" s="27"/>
      <c r="L68" s="27"/>
    </row>
    <row r="69" spans="1:255" s="23" customFormat="1" ht="13.5" x14ac:dyDescent="0.25">
      <c r="A69" s="3"/>
      <c r="B69" s="75" t="s">
        <v>46</v>
      </c>
      <c r="C69" s="27" t="s">
        <v>47</v>
      </c>
      <c r="D69" s="27">
        <v>4.09</v>
      </c>
      <c r="E69" s="27">
        <f>ROUND(E67*D69,2)</f>
        <v>1.94</v>
      </c>
      <c r="F69" s="27"/>
      <c r="G69" s="27"/>
      <c r="H69" s="27"/>
      <c r="I69" s="27"/>
      <c r="J69" s="27"/>
      <c r="K69" s="27"/>
      <c r="L69" s="27"/>
    </row>
    <row r="70" spans="1:255" s="20" customFormat="1" ht="13.5" x14ac:dyDescent="0.25">
      <c r="A70" s="3"/>
      <c r="B70" s="75" t="s">
        <v>66</v>
      </c>
      <c r="C70" s="25" t="s">
        <v>44</v>
      </c>
      <c r="D70" s="25">
        <v>0.45</v>
      </c>
      <c r="E70" s="27">
        <f>ROUND(E67*D70,2)</f>
        <v>0.21</v>
      </c>
      <c r="F70" s="27"/>
      <c r="G70" s="27"/>
      <c r="H70" s="27"/>
      <c r="I70" s="27"/>
      <c r="J70" s="27"/>
      <c r="K70" s="27"/>
      <c r="L70" s="27"/>
    </row>
    <row r="71" spans="1:255" s="20" customFormat="1" ht="15.75" x14ac:dyDescent="0.25">
      <c r="A71" s="3"/>
      <c r="B71" s="75" t="s">
        <v>102</v>
      </c>
      <c r="C71" s="25" t="s">
        <v>59</v>
      </c>
      <c r="D71" s="25">
        <v>0.75</v>
      </c>
      <c r="E71" s="27">
        <f>ROUND(E67*D71,2)</f>
        <v>0.36</v>
      </c>
      <c r="F71" s="27"/>
      <c r="G71" s="27"/>
      <c r="H71" s="27"/>
      <c r="I71" s="27"/>
      <c r="J71" s="27"/>
      <c r="K71" s="27"/>
      <c r="L71" s="27"/>
      <c r="N71" s="51"/>
    </row>
    <row r="72" spans="1:255" s="20" customFormat="1" ht="13.5" x14ac:dyDescent="0.25">
      <c r="A72" s="3"/>
      <c r="B72" s="75" t="s">
        <v>68</v>
      </c>
      <c r="C72" s="25" t="s">
        <v>47</v>
      </c>
      <c r="D72" s="25">
        <v>26.5</v>
      </c>
      <c r="E72" s="27">
        <f>ROUND(E67*D72,2)</f>
        <v>12.58</v>
      </c>
      <c r="F72" s="27"/>
      <c r="G72" s="27"/>
      <c r="H72" s="27"/>
      <c r="I72" s="27"/>
      <c r="J72" s="27"/>
      <c r="K72" s="27"/>
      <c r="L72" s="27"/>
    </row>
    <row r="73" spans="1:255" s="36" customFormat="1" ht="40.5" x14ac:dyDescent="0.25">
      <c r="A73" s="86">
        <v>21</v>
      </c>
      <c r="B73" s="60" t="s">
        <v>130</v>
      </c>
      <c r="C73" s="83" t="s">
        <v>70</v>
      </c>
      <c r="D73" s="6"/>
      <c r="E73" s="61">
        <v>1.9699999999999999E-2</v>
      </c>
      <c r="F73" s="6"/>
      <c r="G73" s="6"/>
      <c r="H73" s="6"/>
      <c r="I73" s="6"/>
      <c r="J73" s="6"/>
      <c r="K73" s="6"/>
      <c r="L73" s="6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</row>
    <row r="74" spans="1:255" s="36" customFormat="1" x14ac:dyDescent="0.25">
      <c r="A74" s="86"/>
      <c r="B74" s="84" t="s">
        <v>54</v>
      </c>
      <c r="C74" s="6" t="s">
        <v>43</v>
      </c>
      <c r="D74" s="6">
        <v>281</v>
      </c>
      <c r="E74" s="27">
        <f>ROUND(E73*D74,2)</f>
        <v>5.54</v>
      </c>
      <c r="F74" s="27"/>
      <c r="G74" s="27"/>
      <c r="H74" s="48"/>
      <c r="I74" s="27"/>
      <c r="J74" s="27"/>
      <c r="K74" s="27"/>
      <c r="L74" s="27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s="36" customFormat="1" x14ac:dyDescent="0.25">
      <c r="A75" s="86"/>
      <c r="B75" s="85" t="s">
        <v>46</v>
      </c>
      <c r="C75" s="6" t="s">
        <v>47</v>
      </c>
      <c r="D75" s="6">
        <v>33</v>
      </c>
      <c r="E75" s="27">
        <f>ROUND(E73*D75,2)</f>
        <v>0.65</v>
      </c>
      <c r="F75" s="6"/>
      <c r="G75" s="6"/>
      <c r="H75" s="27"/>
      <c r="I75" s="27"/>
      <c r="J75" s="27"/>
      <c r="K75" s="27"/>
      <c r="L75" s="27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</row>
    <row r="76" spans="1:255" s="36" customFormat="1" ht="15.75" x14ac:dyDescent="0.25">
      <c r="A76" s="47"/>
      <c r="B76" s="60" t="s">
        <v>131</v>
      </c>
      <c r="C76" s="25" t="s">
        <v>59</v>
      </c>
      <c r="D76" s="8">
        <v>102</v>
      </c>
      <c r="E76" s="27">
        <f>ROUND(E73*D76,2)</f>
        <v>2.0099999999999998</v>
      </c>
      <c r="F76" s="6"/>
      <c r="G76" s="6"/>
      <c r="H76" s="27"/>
      <c r="I76" s="27"/>
      <c r="J76" s="27"/>
      <c r="K76" s="27"/>
      <c r="L76" s="27"/>
    </row>
    <row r="77" spans="1:255" s="36" customFormat="1" x14ac:dyDescent="0.25">
      <c r="A77" s="47"/>
      <c r="B77" s="85" t="s">
        <v>125</v>
      </c>
      <c r="C77" s="25" t="s">
        <v>126</v>
      </c>
      <c r="D77" s="8">
        <v>71.7</v>
      </c>
      <c r="E77" s="27">
        <f>ROUND(E73*D77,2)</f>
        <v>1.41</v>
      </c>
      <c r="F77" s="6"/>
      <c r="G77" s="6"/>
      <c r="H77" s="27"/>
      <c r="I77" s="27"/>
      <c r="J77" s="27"/>
      <c r="K77" s="27"/>
      <c r="L77" s="27"/>
    </row>
    <row r="78" spans="1:255" s="36" customFormat="1" x14ac:dyDescent="0.25">
      <c r="A78" s="86"/>
      <c r="B78" s="84" t="s">
        <v>127</v>
      </c>
      <c r="C78" s="25" t="s">
        <v>45</v>
      </c>
      <c r="D78" s="6">
        <v>0.13</v>
      </c>
      <c r="E78" s="27">
        <f>ROUND(E73*D78,2)</f>
        <v>0</v>
      </c>
      <c r="F78" s="6"/>
      <c r="G78" s="6"/>
      <c r="H78" s="27"/>
      <c r="I78" s="27"/>
      <c r="J78" s="27"/>
      <c r="K78" s="27"/>
      <c r="L78" s="27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55" s="36" customFormat="1" x14ac:dyDescent="0.25">
      <c r="A79" s="3"/>
      <c r="B79" s="58" t="s">
        <v>128</v>
      </c>
      <c r="C79" s="25" t="s">
        <v>44</v>
      </c>
      <c r="D79" s="27">
        <v>0.09</v>
      </c>
      <c r="E79" s="27">
        <f>ROUND(E73*D79,2)</f>
        <v>0</v>
      </c>
      <c r="F79" s="6"/>
      <c r="G79" s="6"/>
      <c r="H79" s="27"/>
      <c r="I79" s="27"/>
      <c r="J79" s="27"/>
      <c r="K79" s="27"/>
      <c r="L79" s="27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  <c r="IL79" s="23"/>
      <c r="IM79" s="23"/>
      <c r="IN79" s="23"/>
      <c r="IO79" s="23"/>
      <c r="IP79" s="23"/>
      <c r="IQ79" s="23"/>
      <c r="IR79" s="23"/>
      <c r="IS79" s="23"/>
      <c r="IT79" s="23"/>
      <c r="IU79" s="23"/>
    </row>
    <row r="80" spans="1:255" s="36" customFormat="1" ht="15.75" x14ac:dyDescent="0.25">
      <c r="A80" s="43"/>
      <c r="B80" s="84" t="s">
        <v>129</v>
      </c>
      <c r="C80" s="25" t="s">
        <v>59</v>
      </c>
      <c r="D80" s="48">
        <v>1.52</v>
      </c>
      <c r="E80" s="27">
        <f>ROUND(E73*D80,2)</f>
        <v>0.03</v>
      </c>
      <c r="F80" s="6"/>
      <c r="G80" s="6"/>
      <c r="H80" s="27"/>
      <c r="I80" s="27"/>
      <c r="J80" s="27"/>
      <c r="K80" s="27"/>
      <c r="L80" s="27"/>
    </row>
    <row r="81" spans="1:255" s="36" customFormat="1" x14ac:dyDescent="0.25">
      <c r="A81" s="86"/>
      <c r="B81" s="85" t="s">
        <v>68</v>
      </c>
      <c r="C81" s="6" t="s">
        <v>47</v>
      </c>
      <c r="D81" s="6">
        <v>16</v>
      </c>
      <c r="E81" s="27">
        <f>ROUND(E73*D81,2)</f>
        <v>0.32</v>
      </c>
      <c r="F81" s="6"/>
      <c r="G81" s="6"/>
      <c r="H81" s="27"/>
      <c r="I81" s="27"/>
      <c r="J81" s="27"/>
      <c r="K81" s="27"/>
      <c r="L81" s="27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</row>
    <row r="82" spans="1:255" s="20" customFormat="1" ht="54" x14ac:dyDescent="0.25">
      <c r="A82" s="3">
        <v>22</v>
      </c>
      <c r="B82" s="38" t="s">
        <v>97</v>
      </c>
      <c r="C82" s="39" t="s">
        <v>53</v>
      </c>
      <c r="D82" s="39"/>
      <c r="E82" s="57">
        <v>1.2290000000000001E-2</v>
      </c>
      <c r="F82" s="3"/>
      <c r="G82" s="3"/>
      <c r="H82" s="27"/>
      <c r="I82" s="30"/>
      <c r="J82" s="3"/>
      <c r="K82" s="27"/>
      <c r="L82" s="30"/>
      <c r="M82" s="31"/>
    </row>
    <row r="83" spans="1:255" s="42" customFormat="1" ht="13.5" x14ac:dyDescent="0.25">
      <c r="A83" s="3"/>
      <c r="B83" s="4" t="s">
        <v>55</v>
      </c>
      <c r="C83" s="3" t="s">
        <v>56</v>
      </c>
      <c r="D83" s="27">
        <v>7.25</v>
      </c>
      <c r="E83" s="27">
        <v>0.01</v>
      </c>
      <c r="F83" s="41"/>
      <c r="G83" s="41"/>
      <c r="H83" s="27"/>
      <c r="I83" s="27"/>
      <c r="J83" s="41"/>
      <c r="K83" s="27"/>
      <c r="L83" s="27"/>
    </row>
    <row r="84" spans="1:255" s="42" customFormat="1" ht="15.75" x14ac:dyDescent="0.25">
      <c r="A84" s="3"/>
      <c r="B84" s="4" t="s">
        <v>96</v>
      </c>
      <c r="C84" s="3" t="s">
        <v>75</v>
      </c>
      <c r="D84" s="27">
        <v>16.2</v>
      </c>
      <c r="E84" s="27">
        <f>ROUND(D84*E82,2)</f>
        <v>0.2</v>
      </c>
      <c r="F84" s="41"/>
      <c r="G84" s="41"/>
      <c r="H84" s="3"/>
      <c r="I84" s="30"/>
      <c r="J84" s="3"/>
      <c r="K84" s="27"/>
      <c r="L84" s="27"/>
    </row>
    <row r="85" spans="1:255" s="23" customFormat="1" ht="13.5" x14ac:dyDescent="0.25">
      <c r="A85" s="3"/>
      <c r="B85" s="5" t="s">
        <v>46</v>
      </c>
      <c r="C85" s="3" t="s">
        <v>57</v>
      </c>
      <c r="D85" s="27">
        <v>1.35</v>
      </c>
      <c r="E85" s="27">
        <f>ROUND(D85*E82,2)</f>
        <v>0.02</v>
      </c>
      <c r="F85" s="27"/>
      <c r="G85" s="30"/>
      <c r="H85" s="27"/>
      <c r="I85" s="30"/>
      <c r="J85" s="27"/>
      <c r="K85" s="27"/>
      <c r="L85" s="27"/>
      <c r="M85" s="20"/>
    </row>
    <row r="86" spans="1:255" s="2" customFormat="1" ht="15.75" x14ac:dyDescent="0.25">
      <c r="A86" s="43"/>
      <c r="B86" s="65" t="s">
        <v>58</v>
      </c>
      <c r="C86" s="44" t="s">
        <v>59</v>
      </c>
      <c r="D86" s="8">
        <v>0.04</v>
      </c>
      <c r="E86" s="27">
        <f>ROUND(D86*E82,2)</f>
        <v>0</v>
      </c>
      <c r="F86" s="8"/>
      <c r="G86" s="45"/>
      <c r="H86" s="43"/>
      <c r="I86" s="30"/>
      <c r="J86" s="43"/>
      <c r="K86" s="27"/>
      <c r="L86" s="27"/>
    </row>
    <row r="87" spans="1:255" s="23" customFormat="1" ht="27" x14ac:dyDescent="0.25">
      <c r="A87" s="3">
        <v>23</v>
      </c>
      <c r="B87" s="24" t="s">
        <v>136</v>
      </c>
      <c r="C87" s="27" t="s">
        <v>44</v>
      </c>
      <c r="D87" s="25"/>
      <c r="E87" s="26">
        <f>E82*1.95*1000</f>
        <v>23.965500000000002</v>
      </c>
      <c r="F87" s="27"/>
      <c r="G87" s="27"/>
      <c r="H87" s="27"/>
      <c r="I87" s="27"/>
      <c r="J87" s="27"/>
      <c r="K87" s="27"/>
      <c r="L87" s="27"/>
    </row>
    <row r="88" spans="1:255" s="20" customFormat="1" ht="13.5" x14ac:dyDescent="0.25">
      <c r="A88" s="3">
        <v>24</v>
      </c>
      <c r="B88" s="5" t="s">
        <v>60</v>
      </c>
      <c r="C88" s="39" t="s">
        <v>61</v>
      </c>
      <c r="D88" s="39"/>
      <c r="E88" s="70">
        <v>1.2290000000000001E-2</v>
      </c>
      <c r="F88" s="3"/>
      <c r="G88" s="3"/>
      <c r="H88" s="27"/>
      <c r="I88" s="30"/>
      <c r="J88" s="3"/>
      <c r="K88" s="27"/>
      <c r="L88" s="27"/>
      <c r="M88" s="31"/>
    </row>
    <row r="89" spans="1:255" s="20" customFormat="1" ht="13.5" x14ac:dyDescent="0.25">
      <c r="A89" s="3"/>
      <c r="B89" s="5" t="s">
        <v>54</v>
      </c>
      <c r="C89" s="39" t="s">
        <v>56</v>
      </c>
      <c r="D89" s="39">
        <v>3.23</v>
      </c>
      <c r="E89" s="25">
        <f>ROUND(E88*D89,2)</f>
        <v>0.04</v>
      </c>
      <c r="F89" s="3"/>
      <c r="G89" s="3"/>
      <c r="H89" s="27"/>
      <c r="I89" s="27"/>
      <c r="J89" s="3"/>
      <c r="K89" s="27"/>
      <c r="L89" s="27"/>
      <c r="M89" s="31"/>
    </row>
    <row r="90" spans="1:255" s="20" customFormat="1" ht="13.5" x14ac:dyDescent="0.25">
      <c r="A90" s="3"/>
      <c r="B90" s="5" t="s">
        <v>73</v>
      </c>
      <c r="C90" s="39" t="s">
        <v>48</v>
      </c>
      <c r="D90" s="39">
        <v>3.62</v>
      </c>
      <c r="E90" s="25">
        <f>ROUND(E88*D90,2)</f>
        <v>0.04</v>
      </c>
      <c r="F90" s="3"/>
      <c r="G90" s="3"/>
      <c r="H90" s="27"/>
      <c r="I90" s="30"/>
      <c r="J90" s="3"/>
      <c r="K90" s="27"/>
      <c r="L90" s="27"/>
      <c r="M90" s="31"/>
    </row>
    <row r="91" spans="1:255" s="20" customFormat="1" ht="13.5" x14ac:dyDescent="0.25">
      <c r="A91" s="3"/>
      <c r="B91" s="5" t="s">
        <v>46</v>
      </c>
      <c r="C91" s="39" t="s">
        <v>47</v>
      </c>
      <c r="D91" s="39">
        <v>0.18</v>
      </c>
      <c r="E91" s="25">
        <f>ROUND(E88*D91,2)</f>
        <v>0</v>
      </c>
      <c r="F91" s="3"/>
      <c r="G91" s="3"/>
      <c r="H91" s="27"/>
      <c r="I91" s="30"/>
      <c r="J91" s="3"/>
      <c r="K91" s="27"/>
      <c r="L91" s="27"/>
      <c r="M91" s="31"/>
    </row>
    <row r="92" spans="1:255" s="20" customFormat="1" ht="13.5" x14ac:dyDescent="0.25">
      <c r="A92" s="3"/>
      <c r="B92" s="5" t="s">
        <v>58</v>
      </c>
      <c r="C92" s="39" t="s">
        <v>45</v>
      </c>
      <c r="D92" s="39">
        <v>0.04</v>
      </c>
      <c r="E92" s="25">
        <f>ROUND(E88*D92,2)</f>
        <v>0</v>
      </c>
      <c r="F92" s="3"/>
      <c r="G92" s="3"/>
      <c r="H92" s="27"/>
      <c r="I92" s="30"/>
      <c r="J92" s="3"/>
      <c r="K92" s="27"/>
      <c r="L92" s="27"/>
      <c r="M92" s="31"/>
    </row>
    <row r="93" spans="1:255" s="20" customFormat="1" ht="27" x14ac:dyDescent="0.25">
      <c r="A93" s="3">
        <v>25</v>
      </c>
      <c r="B93" s="5" t="s">
        <v>111</v>
      </c>
      <c r="C93" s="39" t="s">
        <v>45</v>
      </c>
      <c r="D93" s="39"/>
      <c r="E93" s="70">
        <v>12.29</v>
      </c>
      <c r="F93" s="3"/>
      <c r="G93" s="3"/>
      <c r="H93" s="27"/>
      <c r="I93" s="30"/>
      <c r="J93" s="3"/>
      <c r="K93" s="27"/>
      <c r="L93" s="27"/>
      <c r="M93" s="31"/>
    </row>
    <row r="94" spans="1:255" s="20" customFormat="1" ht="13.5" x14ac:dyDescent="0.25">
      <c r="A94" s="3"/>
      <c r="B94" s="5" t="s">
        <v>54</v>
      </c>
      <c r="C94" s="39" t="s">
        <v>56</v>
      </c>
      <c r="D94" s="39">
        <v>1.21</v>
      </c>
      <c r="E94" s="25">
        <f>ROUND(E93*D94,2)</f>
        <v>14.87</v>
      </c>
      <c r="F94" s="3"/>
      <c r="G94" s="3"/>
      <c r="H94" s="27"/>
      <c r="I94" s="27"/>
      <c r="J94" s="3"/>
      <c r="K94" s="27"/>
      <c r="L94" s="27"/>
      <c r="M94" s="31"/>
    </row>
    <row r="95" spans="1:255" s="36" customFormat="1" ht="54" x14ac:dyDescent="0.25">
      <c r="A95" s="44">
        <v>26</v>
      </c>
      <c r="B95" s="76" t="s">
        <v>144</v>
      </c>
      <c r="C95" s="27" t="s">
        <v>44</v>
      </c>
      <c r="D95" s="8"/>
      <c r="E95" s="77">
        <f>28.85*1.55+9.5*1.6</f>
        <v>59.917500000000004</v>
      </c>
      <c r="F95" s="27"/>
      <c r="G95" s="27"/>
      <c r="H95" s="27"/>
      <c r="I95" s="27"/>
      <c r="J95" s="27"/>
      <c r="K95" s="27"/>
      <c r="L95" s="27"/>
    </row>
    <row r="96" spans="1:255" s="36" customFormat="1" ht="40.5" x14ac:dyDescent="0.25">
      <c r="A96" s="44">
        <v>27</v>
      </c>
      <c r="B96" s="76" t="s">
        <v>137</v>
      </c>
      <c r="C96" s="27" t="s">
        <v>44</v>
      </c>
      <c r="D96" s="8"/>
      <c r="E96" s="77">
        <f>2.01*2.4</f>
        <v>4.823999999999999</v>
      </c>
      <c r="F96" s="27"/>
      <c r="G96" s="27"/>
      <c r="H96" s="27"/>
      <c r="I96" s="27"/>
      <c r="J96" s="27"/>
      <c r="K96" s="27"/>
      <c r="L96" s="27"/>
    </row>
    <row r="97" spans="1:12" s="36" customFormat="1" ht="54" x14ac:dyDescent="0.25">
      <c r="A97" s="44">
        <v>28</v>
      </c>
      <c r="B97" s="76" t="s">
        <v>145</v>
      </c>
      <c r="C97" s="27" t="s">
        <v>44</v>
      </c>
      <c r="D97" s="8"/>
      <c r="E97" s="77">
        <f>0.0519*36</f>
        <v>1.8684000000000001</v>
      </c>
      <c r="F97" s="27"/>
      <c r="G97" s="27"/>
      <c r="H97" s="27"/>
      <c r="I97" s="27"/>
      <c r="J97" s="27"/>
      <c r="K97" s="27"/>
      <c r="L97" s="27"/>
    </row>
    <row r="98" spans="1:12" ht="15" customHeight="1" x14ac:dyDescent="0.25">
      <c r="A98" s="87"/>
      <c r="B98" s="88" t="s">
        <v>41</v>
      </c>
      <c r="C98" s="89" t="s">
        <v>47</v>
      </c>
      <c r="D98" s="90"/>
      <c r="E98" s="87"/>
      <c r="F98" s="87"/>
      <c r="G98" s="91"/>
      <c r="H98" s="91"/>
      <c r="I98" s="91"/>
      <c r="J98" s="91"/>
      <c r="K98" s="91"/>
      <c r="L98" s="91"/>
    </row>
    <row r="99" spans="1:12" x14ac:dyDescent="0.25">
      <c r="A99" s="87"/>
      <c r="B99" s="92" t="s">
        <v>77</v>
      </c>
      <c r="C99" s="89" t="s">
        <v>51</v>
      </c>
      <c r="D99" s="93"/>
      <c r="E99" s="87"/>
      <c r="F99" s="87"/>
      <c r="G99" s="87"/>
      <c r="H99" s="87"/>
      <c r="I99" s="87"/>
      <c r="J99" s="87"/>
      <c r="K99" s="87"/>
      <c r="L99" s="91"/>
    </row>
    <row r="100" spans="1:12" x14ac:dyDescent="0.25">
      <c r="A100" s="87"/>
      <c r="B100" s="92" t="s">
        <v>62</v>
      </c>
      <c r="C100" s="89" t="s">
        <v>47</v>
      </c>
      <c r="D100" s="93"/>
      <c r="E100" s="87"/>
      <c r="F100" s="87"/>
      <c r="G100" s="87"/>
      <c r="H100" s="87"/>
      <c r="I100" s="87"/>
      <c r="J100" s="87"/>
      <c r="K100" s="87"/>
      <c r="L100" s="91"/>
    </row>
    <row r="101" spans="1:12" x14ac:dyDescent="0.25">
      <c r="A101" s="87"/>
      <c r="B101" s="92" t="s">
        <v>82</v>
      </c>
      <c r="C101" s="89" t="s">
        <v>51</v>
      </c>
      <c r="D101" s="93"/>
      <c r="E101" s="87"/>
      <c r="F101" s="87"/>
      <c r="G101" s="87"/>
      <c r="H101" s="87"/>
      <c r="I101" s="87"/>
      <c r="J101" s="87"/>
      <c r="K101" s="87"/>
      <c r="L101" s="91"/>
    </row>
    <row r="102" spans="1:12" x14ac:dyDescent="0.25">
      <c r="A102" s="87"/>
      <c r="B102" s="92" t="s">
        <v>63</v>
      </c>
      <c r="C102" s="89" t="s">
        <v>47</v>
      </c>
      <c r="D102" s="89"/>
      <c r="E102" s="87"/>
      <c r="F102" s="87"/>
      <c r="G102" s="87"/>
      <c r="H102" s="87"/>
      <c r="I102" s="87"/>
      <c r="J102" s="87"/>
      <c r="K102" s="87"/>
      <c r="L102" s="91"/>
    </row>
    <row r="104" spans="1:12" x14ac:dyDescent="0.25">
      <c r="B104" s="1"/>
    </row>
    <row r="105" spans="1:12" x14ac:dyDescent="0.25">
      <c r="B105" s="1"/>
    </row>
  </sheetData>
  <mergeCells count="5">
    <mergeCell ref="D2:E2"/>
    <mergeCell ref="F2:G2"/>
    <mergeCell ref="H2:I2"/>
    <mergeCell ref="J2:K2"/>
    <mergeCell ref="B1:L1"/>
  </mergeCells>
  <conditionalFormatting sqref="HM26:IT107 A26:HL120 B121:IT124 B128:IT128 B148:IT152 A158:IT195 B126:IT126 A196:IQ196 B111:IT114 B118:IT118 B138:IT142 B116:IT116 B106:IQ167 A98:IP169 A3:IT103">
    <cfRule type="cellIs" dxfId="18" priority="41" stopIfTrue="1" operator="equal">
      <formula>8223.307275</formula>
    </cfRule>
  </conditionalFormatting>
  <conditionalFormatting sqref="IR108:IT121">
    <cfRule type="cellIs" dxfId="17" priority="39" stopIfTrue="1" operator="equal">
      <formula>8223.307275</formula>
    </cfRule>
  </conditionalFormatting>
  <conditionalFormatting sqref="IR133:IT144">
    <cfRule type="cellIs" dxfId="16" priority="38" stopIfTrue="1" operator="equal">
      <formula>8223.307275</formula>
    </cfRule>
  </conditionalFormatting>
  <conditionalFormatting sqref="HM107:IP148">
    <cfRule type="cellIs" dxfId="15" priority="37" stopIfTrue="1" operator="equal">
      <formula>8223.307275</formula>
    </cfRule>
  </conditionalFormatting>
  <conditionalFormatting sqref="HM107:IN120">
    <cfRule type="cellIs" dxfId="14" priority="36" stopIfTrue="1" operator="equal">
      <formula>8223.307275</formula>
    </cfRule>
  </conditionalFormatting>
  <conditionalFormatting sqref="HM123:IQ133 HM106:IN122 HM134:IN147">
    <cfRule type="cellIs" dxfId="13" priority="35" stopIfTrue="1" operator="equal">
      <formula>8223.307275</formula>
    </cfRule>
  </conditionalFormatting>
  <conditionalFormatting sqref="C104:D107">
    <cfRule type="cellIs" dxfId="12" priority="34" stopIfTrue="1" operator="equal">
      <formula>8223.307275</formula>
    </cfRule>
  </conditionalFormatting>
  <conditionalFormatting sqref="C106:D108">
    <cfRule type="cellIs" dxfId="11" priority="33" stopIfTrue="1" operator="equal">
      <formula>8223.307275</formula>
    </cfRule>
  </conditionalFormatting>
  <conditionalFormatting sqref="C104:D108">
    <cfRule type="cellIs" dxfId="10" priority="32" stopIfTrue="1" operator="equal">
      <formula>8223.307275</formula>
    </cfRule>
  </conditionalFormatting>
  <conditionalFormatting sqref="C105:D108">
    <cfRule type="cellIs" dxfId="9" priority="31" stopIfTrue="1" operator="equal">
      <formula>8223.307275</formula>
    </cfRule>
  </conditionalFormatting>
  <conditionalFormatting sqref="C104:D108">
    <cfRule type="cellIs" dxfId="8" priority="30" stopIfTrue="1" operator="equal">
      <formula>8223.307275</formula>
    </cfRule>
  </conditionalFormatting>
  <conditionalFormatting sqref="C104:C108">
    <cfRule type="cellIs" dxfId="7" priority="29" stopIfTrue="1" operator="equal">
      <formula>8223.307275</formula>
    </cfRule>
  </conditionalFormatting>
  <conditionalFormatting sqref="HM98:IP138 IQ98:IQ115">
    <cfRule type="cellIs" dxfId="6" priority="10" stopIfTrue="1" operator="equal">
      <formula>8223.307275</formula>
    </cfRule>
  </conditionalFormatting>
  <conditionalFormatting sqref="IR98:IT111">
    <cfRule type="cellIs" dxfId="5" priority="8" stopIfTrue="1" operator="equal">
      <formula>8223.307275</formula>
    </cfRule>
  </conditionalFormatting>
  <conditionalFormatting sqref="IR123:IT134">
    <cfRule type="cellIs" dxfId="4" priority="7" stopIfTrue="1" operator="equal">
      <formula>8223.307275</formula>
    </cfRule>
  </conditionalFormatting>
  <conditionalFormatting sqref="HM113:IQ123 HM124:IN137">
    <cfRule type="cellIs" dxfId="3" priority="5" stopIfTrue="1" operator="equal">
      <formula>8223.307275</formula>
    </cfRule>
  </conditionalFormatting>
  <conditionalFormatting sqref="HM117:IQ127 HM100:IN116 HM128:IN141">
    <cfRule type="cellIs" dxfId="2" priority="3" stopIfTrue="1" operator="equal">
      <formula>8223.307275</formula>
    </cfRule>
  </conditionalFormatting>
  <conditionalFormatting sqref="C98:D102">
    <cfRule type="cellIs" dxfId="1" priority="2" stopIfTrue="1" operator="equal">
      <formula>8223.307275</formula>
    </cfRule>
  </conditionalFormatting>
  <conditionalFormatting sqref="C98:C102">
    <cfRule type="cellIs" dxfId="0" priority="1" stopIfTrue="1" operator="equal">
      <formula>8223.307275</formula>
    </cfRule>
  </conditionalFormatting>
  <printOptions horizontalCentered="1"/>
  <pageMargins left="0.31496062992125984" right="0.31496062992125984" top="0.35433070866141736" bottom="0" header="0.51181102362204722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krebs</vt:lpstr>
      <vt:lpstr>3-1</vt:lpstr>
      <vt:lpstr>4-1</vt:lpstr>
      <vt:lpstr>5-1</vt:lpstr>
      <vt:lpstr>5-2</vt:lpstr>
      <vt:lpstr>krebs!Print_Area</vt:lpstr>
      <vt:lpstr>krebs!Print_Titles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Eka Tsikhelashvili</cp:lastModifiedBy>
  <cp:revision/>
  <cp:lastPrinted>2019-04-19T09:30:11Z</cp:lastPrinted>
  <dcterms:created xsi:type="dcterms:W3CDTF">2013-04-21T20:24:51Z</dcterms:created>
  <dcterms:modified xsi:type="dcterms:W3CDTF">2019-05-22T10:10:18Z</dcterms:modified>
</cp:coreProperties>
</file>