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85" windowHeight="7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77" i="1" l="1"/>
  <c r="F177" i="1" s="1"/>
  <c r="F176" i="1"/>
  <c r="E175" i="1"/>
  <c r="F175" i="1" s="1"/>
  <c r="E174" i="1"/>
  <c r="F174" i="1" s="1"/>
  <c r="E172" i="1"/>
  <c r="F171" i="1"/>
  <c r="E170" i="1"/>
  <c r="F169" i="1"/>
  <c r="F167" i="1"/>
  <c r="F166" i="1"/>
  <c r="F163" i="1"/>
  <c r="F161" i="1"/>
  <c r="F160" i="1"/>
  <c r="F159" i="1"/>
  <c r="F155" i="1"/>
  <c r="F152" i="1"/>
  <c r="E151" i="1"/>
  <c r="F151" i="1" s="1"/>
  <c r="E149" i="1"/>
  <c r="F149" i="1" s="1"/>
  <c r="E148" i="1"/>
  <c r="F148" i="1" s="1"/>
  <c r="F146" i="1"/>
  <c r="E145" i="1"/>
  <c r="F145" i="1" s="1"/>
  <c r="F143" i="1"/>
  <c r="F142" i="1"/>
  <c r="F138" i="1"/>
  <c r="E136" i="1"/>
  <c r="F136" i="1" s="1"/>
  <c r="F135" i="1"/>
  <c r="E134" i="1"/>
  <c r="F134" i="1" s="1"/>
  <c r="E133" i="1"/>
  <c r="F133" i="1" s="1"/>
  <c r="E131" i="1"/>
  <c r="F131" i="1" s="1"/>
  <c r="F130" i="1"/>
  <c r="E129" i="1"/>
  <c r="F129" i="1" s="1"/>
  <c r="E128" i="1"/>
  <c r="F128" i="1" s="1"/>
  <c r="E118" i="1"/>
  <c r="F118" i="1" s="1"/>
  <c r="F116" i="1"/>
  <c r="F115" i="1"/>
  <c r="F114" i="1"/>
  <c r="F108" i="1"/>
  <c r="F111" i="1" s="1"/>
  <c r="F107" i="1"/>
  <c r="F106" i="1"/>
  <c r="F105" i="1"/>
  <c r="F104" i="1"/>
  <c r="F86" i="1"/>
  <c r="F85" i="1"/>
  <c r="F84" i="1"/>
  <c r="F83" i="1"/>
  <c r="E81" i="1"/>
  <c r="F81" i="1" s="1"/>
  <c r="F80" i="1"/>
  <c r="E79" i="1"/>
  <c r="E78" i="1"/>
  <c r="F78" i="1" s="1"/>
  <c r="F71" i="1"/>
  <c r="F75" i="1" s="1"/>
  <c r="F67" i="1"/>
  <c r="F69" i="1" s="1"/>
  <c r="F66" i="1"/>
  <c r="F65" i="1"/>
  <c r="F64" i="1"/>
  <c r="F63" i="1"/>
  <c r="F57" i="1"/>
  <c r="F61" i="1" s="1"/>
  <c r="F56" i="1"/>
  <c r="E55" i="1"/>
  <c r="F55" i="1" s="1"/>
  <c r="E53" i="1"/>
  <c r="F53" i="1" s="1"/>
  <c r="E52" i="1"/>
  <c r="F52" i="1" s="1"/>
  <c r="F50" i="1"/>
  <c r="E49" i="1"/>
  <c r="F49" i="1" s="1"/>
  <c r="F47" i="1"/>
  <c r="F46" i="1"/>
  <c r="F42" i="1"/>
  <c r="E40" i="1"/>
  <c r="F40" i="1" s="1"/>
  <c r="F39" i="1"/>
  <c r="E38" i="1"/>
  <c r="F38" i="1" s="1"/>
  <c r="E37" i="1"/>
  <c r="F37" i="1" s="1"/>
  <c r="E35" i="1"/>
  <c r="F35" i="1" s="1"/>
  <c r="F34" i="1"/>
  <c r="E33" i="1"/>
  <c r="F33" i="1" s="1"/>
  <c r="E32" i="1"/>
  <c r="F32" i="1" s="1"/>
  <c r="E23" i="1"/>
  <c r="F23" i="1" s="1"/>
  <c r="F17" i="1"/>
  <c r="F21" i="1" s="1"/>
  <c r="F16" i="1"/>
  <c r="F15" i="1"/>
  <c r="F14" i="1"/>
  <c r="F12" i="1"/>
  <c r="F11" i="1"/>
  <c r="F10" i="1"/>
  <c r="F9" i="1"/>
  <c r="F18" i="1" l="1"/>
  <c r="F70" i="1"/>
  <c r="F68" i="1"/>
  <c r="F20" i="1"/>
  <c r="F72" i="1"/>
  <c r="F76" i="1"/>
  <c r="F110" i="1"/>
  <c r="F109" i="1"/>
  <c r="F112" i="1"/>
  <c r="F153" i="1"/>
  <c r="F58" i="1"/>
  <c r="F60" i="1"/>
  <c r="F59" i="1"/>
  <c r="F19" i="1"/>
  <c r="F154" i="1" l="1"/>
  <c r="F157" i="1"/>
  <c r="F156" i="1"/>
</calcChain>
</file>

<file path=xl/sharedStrings.xml><?xml version="1.0" encoding="utf-8"?>
<sst xmlns="http://schemas.openxmlformats.org/spreadsheetml/2006/main" count="434" uniqueCount="140">
  <si>
    <t>lari</t>
  </si>
  <si>
    <t>samuSao</t>
  </si>
  <si>
    <t>ganz.</t>
  </si>
  <si>
    <t>raodenoba</t>
  </si>
  <si>
    <t>masala</t>
  </si>
  <si>
    <t>xelfasi</t>
  </si>
  <si>
    <t>manqana-meqanizmebi da transporti</t>
  </si>
  <si>
    <t>jami</t>
  </si>
  <si>
    <t>norm. erT.</t>
  </si>
  <si>
    <t>sul</t>
  </si>
  <si>
    <t>erT. fasi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</si>
  <si>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</si>
  <si>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</si>
  <si>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</si>
  <si>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</si>
  <si>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</si>
  <si>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</si>
  <si>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</si>
  <si>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</si>
  <si>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</si>
  <si>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</si>
  <si>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samSeneblo samuSaoebi</t>
  </si>
  <si>
    <r>
      <t xml:space="preserve">გარე განათების ფოლადის მილების d=100 მმ </t>
    </r>
    <r>
      <rPr>
        <b/>
        <sz val="12"/>
        <rFont val="Arial"/>
        <family val="2"/>
        <charset val="204"/>
      </rPr>
      <t>L=</t>
    </r>
    <r>
      <rPr>
        <b/>
        <sz val="12"/>
        <rFont val="AcadNusx"/>
      </rPr>
      <t xml:space="preserve">4.5 მ 10 ცალი და </t>
    </r>
    <r>
      <rPr>
        <b/>
        <sz val="12"/>
        <rFont val="Arial"/>
        <family val="2"/>
        <charset val="204"/>
      </rPr>
      <t>d</t>
    </r>
    <r>
      <rPr>
        <b/>
        <sz val="12"/>
        <rFont val="AcadNusx"/>
      </rPr>
      <t xml:space="preserve">=80 მმ  </t>
    </r>
    <r>
      <rPr>
        <b/>
        <sz val="12"/>
        <rFont val="Arial"/>
        <family val="2"/>
        <charset val="204"/>
      </rPr>
      <t>L=2.5 მ 10 ცალი</t>
    </r>
    <r>
      <rPr>
        <b/>
        <sz val="12"/>
        <rFont val="AcadNusx"/>
      </rPr>
      <t xml:space="preserve">  ჩამაგრება ორმოებში</t>
    </r>
  </si>
  <si>
    <t>cali</t>
  </si>
  <si>
    <t>SromiTi danaxarji</t>
  </si>
  <si>
    <t>k/sT</t>
  </si>
  <si>
    <t>saburR mowyobilobiani amwe  el. ganaTebis boZebisaTvis</t>
  </si>
  <si>
    <t>m/sT</t>
  </si>
  <si>
    <t>avtoamwe tvirTamweobiT 6.3 tn</t>
  </si>
  <si>
    <r>
      <t xml:space="preserve">gare ganaTebis foladis milebisagan Sedgenili  boZebi simaRliT 7.0 m  </t>
    </r>
    <r>
      <rPr>
        <sz val="12"/>
        <rFont val="Aria;l"/>
      </rPr>
      <t/>
    </r>
  </si>
  <si>
    <t>milebis dabetoneba ormoebSi betoniT m-250</t>
  </si>
  <si>
    <r>
      <t>m</t>
    </r>
    <r>
      <rPr>
        <b/>
        <vertAlign val="superscript"/>
        <sz val="12"/>
        <rFont val="AcadNusx"/>
      </rPr>
      <t>3</t>
    </r>
  </si>
  <si>
    <t>vibratori</t>
  </si>
  <si>
    <r>
      <t xml:space="preserve">betoni </t>
    </r>
    <r>
      <rPr>
        <sz val="11"/>
        <rFont val="Arial"/>
        <family val="2"/>
        <charset val="204"/>
      </rPr>
      <t>B20</t>
    </r>
  </si>
  <si>
    <r>
      <t>m</t>
    </r>
    <r>
      <rPr>
        <vertAlign val="superscript"/>
        <sz val="11"/>
        <rFont val="LitNusx"/>
        <family val="2"/>
      </rPr>
      <t>3</t>
    </r>
  </si>
  <si>
    <t>gare gannaTebis milebis SeRerebva</t>
  </si>
  <si>
    <t>t</t>
  </si>
  <si>
    <t>sawevara teleskopuri 26 m</t>
  </si>
  <si>
    <t>saRebavi antikoroziuli</t>
  </si>
  <si>
    <t>kg</t>
  </si>
  <si>
    <t>sva masalebi</t>
  </si>
  <si>
    <t xml:space="preserve">gruntis mosworeba adgilze xeliT </t>
  </si>
  <si>
    <r>
      <t>m</t>
    </r>
    <r>
      <rPr>
        <b/>
        <vertAlign val="superscript"/>
        <sz val="11"/>
        <rFont val="LitNusx"/>
        <family val="2"/>
      </rPr>
      <t>3</t>
    </r>
  </si>
  <si>
    <t>_Sromis danaxarji</t>
  </si>
  <si>
    <t>yvela Tavebis jami</t>
  </si>
  <si>
    <t>zednadebi xarjebi</t>
  </si>
  <si>
    <t>maT Soris l/k</t>
  </si>
  <si>
    <t>saxarjTaRricxvo mogeba</t>
  </si>
  <si>
    <t>sul samSeneblo samuSaoebi</t>
  </si>
  <si>
    <t>quCebis ganaTebis el.samontaJo samuSaoebi</t>
  </si>
  <si>
    <t>damiwebis  mowyoba vettikaluriReroebiT</t>
  </si>
  <si>
    <t>kac.sT</t>
  </si>
  <si>
    <t>manqanebi</t>
  </si>
  <si>
    <t>ფოლადის გალვანიზირებული გლინულა დ=16 მმ სიგრძით 2.0  მ  26 ცალი</t>
  </si>
  <si>
    <t>მ</t>
  </si>
  <si>
    <t>sxvadasxva masala</t>
  </si>
  <si>
    <t>damiwebis  mowyoba</t>
  </si>
  <si>
    <t>m</t>
  </si>
  <si>
    <t>სპილენძის შიშველი სადენი დ=16 მმ</t>
  </si>
  <si>
    <t>gare ganaTebisd=32 mm liTonis milebis damagreba arsebul ganaTebis rkinabetonis boZebze liTonis zolovani  (40X4) furclebisaga damzadebuli caluRebiT WanWikebis gamoyenebiT</t>
  </si>
  <si>
    <t>foladis moTuTiebuli mili d=32 mm (სიგრძით 2.5 მ 59 ცალი)</t>
  </si>
  <si>
    <t>ლითონის ზოლოვანი ფურცლები  (40X4)59 ცალი, ცალუღის დასამზადებლად (1 ცალი ცალუღისათვის 0.8 მ)</t>
  </si>
  <si>
    <t>WanWiki qanCiT d=16 mm</t>
  </si>
  <si>
    <t>c</t>
  </si>
  <si>
    <t>sxva manqanebi</t>
  </si>
  <si>
    <t>sxva masalebi</t>
  </si>
  <si>
    <r>
      <t>quCis ganaTebis</t>
    </r>
    <r>
      <rPr>
        <b/>
        <sz val="12"/>
        <rFont val="Aral"/>
      </rPr>
      <t xml:space="preserve"> LED</t>
    </r>
    <r>
      <rPr>
        <b/>
        <sz val="12"/>
        <rFont val="AcadNusx"/>
      </rPr>
      <t xml:space="preserve"> sanaTi diodebiT simZ. 80 vt </t>
    </r>
    <r>
      <rPr>
        <b/>
        <sz val="12"/>
        <rFont val="Arial"/>
        <family val="2"/>
        <charset val="204"/>
      </rPr>
      <t>RSDcLITE; IP56</t>
    </r>
    <r>
      <rPr>
        <b/>
        <sz val="12"/>
        <rFont val="AcadNusx"/>
      </rPr>
      <t xml:space="preserve"> dacviT. yviTeli naTebiT 50% მარაგით</t>
    </r>
  </si>
  <si>
    <r>
      <rPr>
        <sz val="12"/>
        <rFont val="Aral"/>
      </rPr>
      <t>LED</t>
    </r>
    <r>
      <rPr>
        <sz val="12"/>
        <rFont val="AcadNusx"/>
      </rPr>
      <t xml:space="preserve"> sanaTi diodebiT simZ. 80 vt </t>
    </r>
    <r>
      <rPr>
        <sz val="12"/>
        <rFont val="Arial"/>
        <family val="2"/>
        <charset val="204"/>
      </rPr>
      <t>RSDcLITE 50% მარაგით</t>
    </r>
  </si>
  <si>
    <t>fotoelemeni 5 kvt</t>
  </si>
  <si>
    <t>gamanawilebeli karada (liTonis yuTi 600X300X400 mm) avtomaturi amomrTvelebisTvis</t>
  </si>
  <si>
    <t>gamanawilebeli karada</t>
  </si>
  <si>
    <r>
      <t xml:space="preserve">erTfaza avtomaturi amomrTvelis </t>
    </r>
    <r>
      <rPr>
        <b/>
        <sz val="12"/>
        <rFont val="Arial"/>
        <family val="2"/>
      </rPr>
      <t>C</t>
    </r>
    <r>
      <rPr>
        <b/>
        <sz val="12"/>
        <rFont val="AcadNusx"/>
      </rPr>
      <t>16a. 15ka. 220v montaJi</t>
    </r>
  </si>
  <si>
    <r>
      <t xml:space="preserve">erTfaza avtomaturi amomrTvelis </t>
    </r>
    <r>
      <rPr>
        <sz val="12"/>
        <rFont val="Arial"/>
        <family val="2"/>
      </rPr>
      <t>C</t>
    </r>
    <r>
      <rPr>
        <sz val="12"/>
        <rFont val="AcadNusx"/>
      </rPr>
      <t xml:space="preserve">16a. 15ka. 220v </t>
    </r>
  </si>
  <si>
    <r>
      <t xml:space="preserve">erTfaza avtomaturi amomrTvelis </t>
    </r>
    <r>
      <rPr>
        <b/>
        <sz val="12"/>
        <rFont val="Arial"/>
        <family val="2"/>
      </rPr>
      <t>C</t>
    </r>
    <r>
      <rPr>
        <b/>
        <sz val="12"/>
        <rFont val="AcadNusx"/>
      </rPr>
      <t>10a. 15ka. 220v montaJi</t>
    </r>
  </si>
  <si>
    <r>
      <t xml:space="preserve">erTfaza avtomaturi amomrTvelis </t>
    </r>
    <r>
      <rPr>
        <sz val="12"/>
        <rFont val="Arial"/>
        <family val="2"/>
      </rPr>
      <t>C</t>
    </r>
    <r>
      <rPr>
        <sz val="12"/>
        <rFont val="AcadNusx"/>
      </rPr>
      <t xml:space="preserve">10a. 15ka. 220v </t>
    </r>
  </si>
  <si>
    <t>samfaza magnituri gamSvebis  16 a, 380v. montaJi ganaTebis marTvis karadaSi</t>
  </si>
  <si>
    <t>magnituri gamSvi 16 a</t>
  </si>
  <si>
    <t>sampoziciani gadamrTvelis, da mcvelis mowyoba</t>
  </si>
  <si>
    <t>mcveli 16a.</t>
  </si>
  <si>
    <t>sam poziciani gadamrTveli c</t>
  </si>
  <si>
    <r>
      <t>0.4 kv aluminisis ZarRviani  TviTmzidi kabelis kveTiT (4X16 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kabelis montaJi </t>
    </r>
    <r>
      <rPr>
        <sz val="12"/>
        <color indexed="10"/>
        <rFont val="AcadNusx"/>
      </rPr>
      <t/>
    </r>
  </si>
  <si>
    <t>samSeneblo manqanebi</t>
  </si>
  <si>
    <t xml:space="preserve">aluminisis ZarRviani  TviTmzidi kabeli kveTiT (4X16 mm2) </t>
  </si>
  <si>
    <r>
      <t>0.22 kv aluminisis ZarRviani  izolirebuli gamtari kveTiT (3X1.5 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>)</t>
    </r>
    <r>
      <rPr>
        <sz val="12"/>
        <color indexed="10"/>
        <rFont val="AcadNusx"/>
      </rPr>
      <t/>
    </r>
  </si>
  <si>
    <r>
      <t>aluminisis ZarRviani  izolirebuli gamtari  3X1.5   mm</t>
    </r>
    <r>
      <rPr>
        <vertAlign val="superscript"/>
        <sz val="11"/>
        <rFont val="AcadNusx"/>
      </rPr>
      <t>2</t>
    </r>
  </si>
  <si>
    <t>TviTmzidi izolirebuli sadenis samagri aqsesuarebi 25 mm2</t>
  </si>
  <si>
    <t>komp</t>
  </si>
  <si>
    <t>TviTmzidi izolirebuli sadenis mCxvletavi ganmaStoebeli</t>
  </si>
  <si>
    <t>TviTmzidi izolirebuli sadenis ganStoebis SemaerTebeli 25 mm2</t>
  </si>
  <si>
    <t>samontaJo samuSaebis jami</t>
  </si>
  <si>
    <t>ზედნადები ხარჯები el. სამონტაჟო სამუშაოებზე (ხელფასიდან)</t>
  </si>
  <si>
    <t>samontaJo samuSaoebis jami</t>
  </si>
  <si>
    <t>სულ ხარჯთაღრიცხვით</t>
  </si>
  <si>
    <t>NN</t>
  </si>
  <si>
    <t>1</t>
  </si>
  <si>
    <t>5a</t>
  </si>
  <si>
    <t>7a</t>
  </si>
  <si>
    <t>7b</t>
  </si>
  <si>
    <r>
      <t xml:space="preserve">გარე განათების ფოლადის მილების d=100 მმ </t>
    </r>
    <r>
      <rPr>
        <b/>
        <sz val="12"/>
        <rFont val="Arial"/>
        <family val="2"/>
        <charset val="204"/>
      </rPr>
      <t>L=</t>
    </r>
    <r>
      <rPr>
        <b/>
        <sz val="12"/>
        <rFont val="AcadNusx"/>
      </rPr>
      <t xml:space="preserve">4.5 მ 3 ცალი და </t>
    </r>
    <r>
      <rPr>
        <b/>
        <sz val="12"/>
        <rFont val="Arial"/>
        <family val="2"/>
        <charset val="204"/>
      </rPr>
      <t>d</t>
    </r>
    <r>
      <rPr>
        <b/>
        <sz val="12"/>
        <rFont val="AcadNusx"/>
      </rPr>
      <t xml:space="preserve">=80 მმ  </t>
    </r>
    <r>
      <rPr>
        <b/>
        <sz val="12"/>
        <rFont val="Arial"/>
        <family val="2"/>
        <charset val="204"/>
      </rPr>
      <t>L=2.5 მ 3 ცალი</t>
    </r>
    <r>
      <rPr>
        <b/>
        <sz val="12"/>
        <rFont val="AcadNusx"/>
      </rPr>
      <t xml:space="preserve">  ჩამაგრება ორმოებში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</si>
  <si>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</si>
  <si>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LitNusx"/>
        <family val="2"/>
      </rPr>
      <t>3</t>
    </r>
  </si>
  <si>
    <r>
      <t>m</t>
    </r>
    <r>
      <rPr>
        <b/>
        <vertAlign val="superscript"/>
        <sz val="10"/>
        <rFont val="LitNusx"/>
        <family val="2"/>
      </rPr>
      <t>3</t>
    </r>
  </si>
  <si>
    <t>damiwebis  mowyoba vettikalur</t>
  </si>
  <si>
    <t>ფოლადის გალვანიზირებული გლინულა დ=16 მმ სიგრძით 1.5.0  მ  2 ცალი</t>
  </si>
  <si>
    <t>SromiTi danaxarji 1,15*0,9</t>
  </si>
  <si>
    <t>manqanebi 1,15*0,07</t>
  </si>
  <si>
    <t>foladis moTuTiebuli mili d=32 mm (სიგრძით 2.5 მ 36 ცალი)</t>
  </si>
  <si>
    <t>ლითონის ზოლოვანი ფურცლები  (40X4) 72 ცალი, ცალუღის დასამზადებლად (1 ცალი ცალუღისათვის 0.8 მ)</t>
  </si>
  <si>
    <r>
      <t>0.4 kv aluminisis ZarRviani  TviTmzidi kabelis kveTiT (4X25 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kabelis montaJi </t>
    </r>
    <r>
      <rPr>
        <sz val="12"/>
        <color indexed="10"/>
        <rFont val="AcadNusx"/>
      </rPr>
      <t/>
    </r>
  </si>
  <si>
    <t xml:space="preserve">aluminisis ZarRviani  TviTmzidi kabeli kveTiT (4X25 mm2) </t>
  </si>
  <si>
    <t>TviTmzidi izolirebuli sadenis SemaerTebeli quro 25 mm2</t>
  </si>
  <si>
    <t>3a</t>
  </si>
  <si>
    <t>20</t>
  </si>
  <si>
    <t>yvela samuSaoebis jami</t>
  </si>
  <si>
    <t>გაუთვალისწინებელი სამუშაოები 3%</t>
  </si>
  <si>
    <t>dRg_18%</t>
  </si>
  <si>
    <t>sul xarjTaRricxviT</t>
  </si>
  <si>
    <t>%</t>
  </si>
  <si>
    <t>ვაზიანი. აეროპორტის გზის მიმდებარედ, ვაზიანის ქუჩების განათების სამუშაოები</t>
  </si>
  <si>
    <t xml:space="preserve"> ქუჩების განათების სამონტაჟო სამუშაოები</t>
  </si>
  <si>
    <t xml:space="preserve">    lokalur-resursuli xarjTaRricxva #1-1</t>
  </si>
  <si>
    <r>
      <t xml:space="preserve">gafas. </t>
    </r>
    <r>
      <rPr>
        <sz val="10"/>
        <rFont val="Arial"/>
        <family val="2"/>
        <charset val="204"/>
      </rPr>
      <t>N</t>
    </r>
  </si>
  <si>
    <t>2</t>
  </si>
  <si>
    <t>33-251-6
miy.</t>
  </si>
  <si>
    <t>33-254-1
miy.</t>
  </si>
  <si>
    <t>33-253-1
miy.</t>
  </si>
  <si>
    <t>1_81_2</t>
  </si>
  <si>
    <t xml:space="preserve"> T-6 cx.  8-471-4</t>
  </si>
  <si>
    <t xml:space="preserve"> T-6 cx.  8-472-10</t>
  </si>
  <si>
    <t>8-363-1</t>
  </si>
  <si>
    <t>8-609-1</t>
  </si>
  <si>
    <t>21-27-2</t>
  </si>
  <si>
    <t>8-525-1</t>
  </si>
  <si>
    <t>8-574-39</t>
  </si>
  <si>
    <t>8-533-3</t>
  </si>
  <si>
    <t>8-392-1</t>
  </si>
  <si>
    <t>კახეთის გზატკეცილის მიმდებარედ, ვაზიანის ქუჩების განათების სამუშაოები</t>
  </si>
  <si>
    <t xml:space="preserve">    lokalur-resursuli xarjTaRricxva #1-2</t>
  </si>
  <si>
    <t>8-403-2</t>
  </si>
  <si>
    <t>8-401-1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</si>
</sst>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AcadNusx"/>
    </font>
    <font>
      <sz val="10"/>
      <name val="Arial"/>
      <family val="2"/>
      <charset val="204"/>
    </font>
    <font>
      <b/>
      <sz val="12"/>
      <name val="AcadNusx"/>
    </font>
    <font>
      <sz val="12"/>
      <name val="AcadNusx"/>
    </font>
    <font>
      <b/>
      <sz val="11"/>
      <name val="AcadNusx"/>
    </font>
    <font>
      <sz val="11"/>
      <name val="AcadNusx"/>
    </font>
    <font>
      <sz val="10"/>
      <name val="Arial"/>
      <family val="2"/>
    </font>
    <font>
      <sz val="10"/>
      <name val="AcadNusx"/>
    </font>
    <font>
      <b/>
      <sz val="12"/>
      <name val="Arial"/>
      <family val="2"/>
      <charset val="204"/>
    </font>
    <font>
      <sz val="12"/>
      <name val="Aria;l"/>
    </font>
    <font>
      <b/>
      <sz val="10"/>
      <name val="AcadNusx"/>
    </font>
    <font>
      <b/>
      <vertAlign val="superscript"/>
      <sz val="12"/>
      <name val="AcadNusx"/>
    </font>
    <font>
      <sz val="11"/>
      <name val="Arial"/>
      <family val="2"/>
      <charset val="204"/>
    </font>
    <font>
      <vertAlign val="superscript"/>
      <sz val="11"/>
      <name val="LitNusx"/>
      <family val="2"/>
    </font>
    <font>
      <sz val="11"/>
      <name val="LitNusx"/>
      <family val="2"/>
    </font>
    <font>
      <b/>
      <sz val="11"/>
      <name val="LitNusx"/>
      <family val="2"/>
    </font>
    <font>
      <b/>
      <vertAlign val="superscript"/>
      <sz val="11"/>
      <name val="LitNusx"/>
      <family val="2"/>
    </font>
    <font>
      <b/>
      <u/>
      <sz val="11"/>
      <name val="LitNusx"/>
      <family val="2"/>
    </font>
    <font>
      <sz val="12"/>
      <name val="LitNusx"/>
      <family val="2"/>
    </font>
    <font>
      <sz val="11"/>
      <name val="LitNusx"/>
    </font>
    <font>
      <b/>
      <sz val="12"/>
      <name val="LitNusx"/>
      <family val="2"/>
    </font>
    <font>
      <sz val="12"/>
      <name val="LitNusx"/>
    </font>
    <font>
      <sz val="12"/>
      <color rgb="FFFF0000"/>
      <name val="AcadNusx"/>
    </font>
    <font>
      <sz val="12"/>
      <color theme="1"/>
      <name val="AcadNusx"/>
    </font>
    <font>
      <b/>
      <sz val="12"/>
      <name val="Aral"/>
    </font>
    <font>
      <sz val="12"/>
      <name val="Aral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name val="AcadNusx"/>
    </font>
    <font>
      <sz val="12"/>
      <color indexed="10"/>
      <name val="AcadNusx"/>
    </font>
    <font>
      <vertAlign val="superscript"/>
      <sz val="11"/>
      <name val="AcadNusx"/>
    </font>
    <font>
      <sz val="12"/>
      <color theme="0"/>
      <name val="AcadNusx"/>
    </font>
    <font>
      <b/>
      <vertAlign val="superscript"/>
      <sz val="10"/>
      <name val="AcadNusx"/>
    </font>
    <font>
      <vertAlign val="superscript"/>
      <sz val="10"/>
      <name val="LitNusx"/>
      <family val="2"/>
    </font>
    <font>
      <b/>
      <sz val="10"/>
      <name val="LitNusx"/>
      <family val="2"/>
    </font>
    <font>
      <b/>
      <vertAlign val="superscript"/>
      <sz val="10"/>
      <name val="LitNusx"/>
      <family val="2"/>
    </font>
    <font>
      <sz val="10"/>
      <name val="LitNusx"/>
      <family val="2"/>
    </font>
    <font>
      <sz val="10"/>
      <name val="LitNusx"/>
    </font>
    <font>
      <sz val="12"/>
      <name val="Grigolia"/>
    </font>
    <font>
      <sz val="9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</cellStyleXfs>
  <cellXfs count="148">
    <xf numFmtId="0" fontId="0" fillId="0" borderId="0" xfId="0"/>
    <xf numFmtId="0" fontId="10" fillId="2" borderId="1" xfId="4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4" quotePrefix="1" applyFont="1" applyFill="1" applyBorder="1" applyAlignment="1">
      <alignment horizontal="center" vertical="center" wrapText="1"/>
    </xf>
    <xf numFmtId="0" fontId="10" fillId="2" borderId="1" xfId="4" quotePrefix="1" applyNumberFormat="1" applyFont="1" applyFill="1" applyBorder="1" applyAlignment="1">
      <alignment horizontal="center" vertical="center" wrapText="1"/>
    </xf>
    <xf numFmtId="49" fontId="10" fillId="2" borderId="1" xfId="4" quotePrefix="1" applyNumberFormat="1" applyFont="1" applyFill="1" applyBorder="1" applyAlignment="1">
      <alignment horizontal="center" vertical="center" wrapText="1"/>
    </xf>
    <xf numFmtId="1" fontId="10" fillId="2" borderId="1" xfId="4" quotePrefix="1" applyNumberFormat="1" applyFont="1" applyFill="1" applyBorder="1" applyAlignment="1">
      <alignment horizontal="center" vertical="center" wrapText="1"/>
    </xf>
    <xf numFmtId="0" fontId="5" fillId="2" borderId="1" xfId="4" quotePrefix="1" applyFont="1" applyFill="1" applyBorder="1" applyAlignment="1">
      <alignment horizontal="center" vertical="center" wrapText="1"/>
    </xf>
    <xf numFmtId="43" fontId="10" fillId="2" borderId="1" xfId="1" quotePrefix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5" fillId="2" borderId="1" xfId="4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right" vertical="center" wrapText="1"/>
    </xf>
    <xf numFmtId="0" fontId="8" fillId="2" borderId="1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43" fontId="17" fillId="2" borderId="1" xfId="1" applyFont="1" applyFill="1" applyBorder="1" applyAlignment="1">
      <alignment vertical="center"/>
    </xf>
    <xf numFmtId="43" fontId="8" fillId="2" borderId="1" xfId="1" applyFont="1" applyFill="1" applyBorder="1" applyAlignment="1">
      <alignment horizontal="right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165" fontId="6" fillId="2" borderId="1" xfId="4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center" vertical="center"/>
    </xf>
    <xf numFmtId="43" fontId="20" fillId="2" borderId="1" xfId="1" applyFont="1" applyFill="1" applyBorder="1" applyAlignment="1">
      <alignment horizontal="center" vertical="center"/>
    </xf>
    <xf numFmtId="43" fontId="18" fillId="2" borderId="1" xfId="1" applyFont="1" applyFill="1" applyBorder="1" applyAlignment="1">
      <alignment vertical="center"/>
    </xf>
    <xf numFmtId="43" fontId="18" fillId="2" borderId="1" xfId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/>
    </xf>
    <xf numFmtId="2" fontId="10" fillId="2" borderId="1" xfId="3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/>
    </xf>
    <xf numFmtId="0" fontId="21" fillId="2" borderId="1" xfId="2" applyFont="1" applyFill="1" applyBorder="1" applyAlignment="1">
      <alignment vertical="center"/>
    </xf>
    <xf numFmtId="9" fontId="22" fillId="2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vertical="center"/>
    </xf>
    <xf numFmtId="43" fontId="17" fillId="2" borderId="1" xfId="1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left" vertical="center" wrapText="1"/>
    </xf>
    <xf numFmtId="9" fontId="10" fillId="2" borderId="1" xfId="3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center" vertical="center" wrapText="1"/>
    </xf>
    <xf numFmtId="2" fontId="5" fillId="2" borderId="4" xfId="4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43" fontId="25" fillId="2" borderId="1" xfId="1" applyFont="1" applyFill="1" applyBorder="1" applyAlignment="1">
      <alignment horizontal="right" vertical="center" wrapText="1"/>
    </xf>
    <xf numFmtId="43" fontId="26" fillId="2" borderId="1" xfId="1" applyFont="1" applyFill="1" applyBorder="1" applyAlignment="1">
      <alignment vertical="center" wrapText="1"/>
    </xf>
    <xf numFmtId="43" fontId="2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6" fillId="2" borderId="5" xfId="4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5" fillId="2" borderId="5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right" vertical="center" wrapText="1"/>
    </xf>
    <xf numFmtId="0" fontId="8" fillId="2" borderId="1" xfId="3" applyFont="1" applyFill="1" applyBorder="1" applyAlignment="1">
      <alignment horizontal="left" vertical="center" wrapText="1"/>
    </xf>
    <xf numFmtId="9" fontId="5" fillId="2" borderId="1" xfId="3" applyNumberFormat="1" applyFont="1" applyFill="1" applyBorder="1" applyAlignment="1">
      <alignment horizontal="right" vertical="center" wrapText="1"/>
    </xf>
    <xf numFmtId="43" fontId="35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/>
    </xf>
    <xf numFmtId="43" fontId="25" fillId="2" borderId="1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49" fontId="10" fillId="2" borderId="7" xfId="2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/>
    </xf>
    <xf numFmtId="9" fontId="41" fillId="2" borderId="1" xfId="2" applyNumberFormat="1" applyFont="1" applyFill="1" applyBorder="1" applyAlignment="1">
      <alignment horizontal="center" vertical="center"/>
    </xf>
    <xf numFmtId="0" fontId="38" fillId="2" borderId="1" xfId="2" applyFont="1" applyFill="1" applyBorder="1" applyAlignment="1">
      <alignment horizontal="left" vertical="center"/>
    </xf>
    <xf numFmtId="43" fontId="25" fillId="2" borderId="1" xfId="1" applyFont="1" applyFill="1" applyBorder="1" applyAlignment="1">
      <alignment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4" fontId="7" fillId="0" borderId="1" xfId="5" applyNumberFormat="1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49" fontId="6" fillId="0" borderId="1" xfId="6" applyNumberFormat="1" applyFont="1" applyBorder="1" applyAlignment="1">
      <alignment horizontal="center" vertical="center" wrapText="1"/>
    </xf>
    <xf numFmtId="0" fontId="8" fillId="0" borderId="8" xfId="7" applyFont="1" applyFill="1" applyBorder="1" applyAlignment="1">
      <alignment horizontal="left" vertical="center"/>
    </xf>
    <xf numFmtId="4" fontId="6" fillId="0" borderId="1" xfId="5" applyNumberFormat="1" applyFont="1" applyBorder="1" applyAlignment="1">
      <alignment horizontal="center" vertical="center"/>
    </xf>
    <xf numFmtId="49" fontId="42" fillId="0" borderId="0" xfId="6" applyNumberFormat="1" applyFont="1" applyAlignment="1">
      <alignment horizontal="center" vertical="center" wrapText="1"/>
    </xf>
    <xf numFmtId="49" fontId="5" fillId="0" borderId="1" xfId="6" applyNumberFormat="1" applyFont="1" applyBorder="1" applyAlignment="1">
      <alignment horizontal="left" vertical="center" wrapText="1"/>
    </xf>
    <xf numFmtId="4" fontId="5" fillId="0" borderId="1" xfId="5" applyNumberFormat="1" applyFont="1" applyBorder="1" applyAlignment="1">
      <alignment horizontal="center" vertical="center"/>
    </xf>
    <xf numFmtId="49" fontId="6" fillId="0" borderId="0" xfId="6" applyNumberFormat="1" applyFont="1" applyAlignment="1">
      <alignment horizontal="center" vertical="center" wrapText="1"/>
    </xf>
    <xf numFmtId="49" fontId="6" fillId="0" borderId="1" xfId="6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vertical="center"/>
    </xf>
    <xf numFmtId="49" fontId="42" fillId="0" borderId="1" xfId="6" applyNumberFormat="1" applyFont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vertical="center" wrapText="1"/>
    </xf>
    <xf numFmtId="49" fontId="13" fillId="2" borderId="4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left" vertical="center" wrapText="1"/>
    </xf>
    <xf numFmtId="49" fontId="43" fillId="2" borderId="1" xfId="2" applyNumberFormat="1" applyFont="1" applyFill="1" applyBorder="1" applyAlignment="1">
      <alignment horizontal="center" vertical="center" wrapText="1"/>
    </xf>
    <xf numFmtId="49" fontId="8" fillId="2" borderId="1" xfId="4" applyNumberFormat="1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38" fillId="2" borderId="1" xfId="2" applyFont="1" applyFill="1" applyBorder="1" applyAlignment="1">
      <alignment horizontal="center" vertical="center"/>
    </xf>
    <xf numFmtId="0" fontId="40" fillId="2" borderId="1" xfId="2" applyFont="1" applyFill="1" applyBorder="1" applyAlignment="1">
      <alignment vertical="center"/>
    </xf>
    <xf numFmtId="49" fontId="5" fillId="2" borderId="1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left" vertical="center" wrapText="1"/>
    </xf>
    <xf numFmtId="0" fontId="31" fillId="0" borderId="1" xfId="7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10" fillId="2" borderId="9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 wrapText="1"/>
    </xf>
    <xf numFmtId="49" fontId="6" fillId="2" borderId="0" xfId="3" applyNumberFormat="1" applyFont="1" applyFill="1" applyAlignment="1">
      <alignment horizontal="center" vertical="center" wrapText="1"/>
    </xf>
  </cellXfs>
  <cellStyles count="8">
    <cellStyle name="Comma" xfId="1" builtinId="3"/>
    <cellStyle name="Normal" xfId="0" builtinId="0"/>
    <cellStyle name="Normal 14 3" xfId="5"/>
    <cellStyle name="Normal 2 9" xfId="2"/>
    <cellStyle name="Normal 3 2" xfId="7"/>
    <cellStyle name="Normal 4 3" xfId="3"/>
    <cellStyle name="Normal 5" xfId="4"/>
    <cellStyle name="Normal 6 2" xfId="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topLeftCell="A61" workbookViewId="0">
      <selection activeCell="F79" sqref="F79"/>
    </sheetView>
  </sheetViews>
  <sheetFormatPr defaultRowHeight="15"/>
  <cols>
    <col min="3" max="3" width="39.7109375" bestFit="1" customWidth="1"/>
  </cols>
  <sheetData>
    <row r="1" spans="1:13" ht="21">
      <c r="A1" s="87"/>
      <c r="B1" s="145" t="s">
        <v>118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6.5">
      <c r="A2" s="88"/>
      <c r="B2" s="146" t="s">
        <v>119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6.5">
      <c r="A3" s="89"/>
      <c r="B3" s="147" t="s">
        <v>120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" customHeight="1">
      <c r="A4" s="139" t="s">
        <v>93</v>
      </c>
      <c r="B4" s="140" t="s">
        <v>121</v>
      </c>
      <c r="C4" s="142" t="s">
        <v>1</v>
      </c>
      <c r="D4" s="142" t="s">
        <v>2</v>
      </c>
      <c r="E4" s="143" t="s">
        <v>3</v>
      </c>
      <c r="F4" s="144"/>
      <c r="G4" s="137" t="s">
        <v>4</v>
      </c>
      <c r="H4" s="137"/>
      <c r="I4" s="138" t="s">
        <v>5</v>
      </c>
      <c r="J4" s="138"/>
      <c r="K4" s="138" t="s">
        <v>6</v>
      </c>
      <c r="L4" s="138"/>
      <c r="M4" s="137" t="s">
        <v>7</v>
      </c>
    </row>
    <row r="5" spans="1:13" ht="27">
      <c r="A5" s="139"/>
      <c r="B5" s="141"/>
      <c r="C5" s="142"/>
      <c r="D5" s="142"/>
      <c r="E5" s="1" t="s">
        <v>8</v>
      </c>
      <c r="F5" s="1" t="s">
        <v>9</v>
      </c>
      <c r="G5" s="2" t="s">
        <v>10</v>
      </c>
      <c r="H5" s="3" t="s">
        <v>7</v>
      </c>
      <c r="I5" s="4" t="s">
        <v>10</v>
      </c>
      <c r="J5" s="3" t="s">
        <v>7</v>
      </c>
      <c r="K5" s="4" t="s">
        <v>10</v>
      </c>
      <c r="L5" s="3" t="s">
        <v>7</v>
      </c>
      <c r="M5" s="137"/>
    </row>
    <row r="6" spans="1:13">
      <c r="A6" s="5" t="s">
        <v>94</v>
      </c>
      <c r="B6" s="5" t="s">
        <v>122</v>
      </c>
      <c r="C6" s="5" t="s">
        <v>11</v>
      </c>
      <c r="D6" s="6" t="s">
        <v>12</v>
      </c>
      <c r="E6" s="7" t="s">
        <v>13</v>
      </c>
      <c r="F6" s="8" t="s">
        <v>14</v>
      </c>
      <c r="G6" s="6" t="s">
        <v>15</v>
      </c>
      <c r="H6" s="8" t="s">
        <v>16</v>
      </c>
      <c r="I6" s="6" t="s">
        <v>17</v>
      </c>
      <c r="J6" s="8" t="s">
        <v>18</v>
      </c>
      <c r="K6" s="8">
        <v>11</v>
      </c>
      <c r="L6" s="5" t="s">
        <v>19</v>
      </c>
      <c r="M6" s="5" t="s">
        <v>20</v>
      </c>
    </row>
    <row r="7" spans="1:13" ht="16.5">
      <c r="A7" s="5"/>
      <c r="B7" s="5"/>
      <c r="C7" s="9" t="s">
        <v>21</v>
      </c>
      <c r="D7" s="6"/>
      <c r="E7" s="7"/>
      <c r="F7" s="8"/>
      <c r="G7" s="10"/>
      <c r="H7" s="10"/>
      <c r="I7" s="10"/>
      <c r="J7" s="10"/>
      <c r="K7" s="10"/>
      <c r="L7" s="10"/>
      <c r="M7" s="10"/>
    </row>
    <row r="8" spans="1:13" ht="66">
      <c r="A8" s="90">
        <v>3</v>
      </c>
      <c r="B8" s="118" t="s">
        <v>123</v>
      </c>
      <c r="C8" s="11" t="s">
        <v>22</v>
      </c>
      <c r="D8" s="12" t="s">
        <v>23</v>
      </c>
      <c r="E8" s="13"/>
      <c r="F8" s="13">
        <v>10</v>
      </c>
      <c r="G8" s="14"/>
      <c r="H8" s="14"/>
      <c r="I8" s="14"/>
      <c r="J8" s="14"/>
      <c r="K8" s="14"/>
      <c r="L8" s="14"/>
      <c r="M8" s="15"/>
    </row>
    <row r="9" spans="1:13" ht="16.5">
      <c r="A9" s="17"/>
      <c r="B9" s="119"/>
      <c r="C9" s="16" t="s">
        <v>24</v>
      </c>
      <c r="D9" s="17" t="s">
        <v>25</v>
      </c>
      <c r="E9" s="18">
        <v>2.52</v>
      </c>
      <c r="F9" s="18">
        <f>F8*E9</f>
        <v>25.2</v>
      </c>
      <c r="G9" s="19"/>
      <c r="H9" s="20"/>
      <c r="I9" s="19"/>
      <c r="J9" s="19"/>
      <c r="K9" s="19"/>
      <c r="L9" s="20"/>
      <c r="M9" s="21"/>
    </row>
    <row r="10" spans="1:13" ht="33">
      <c r="A10" s="17"/>
      <c r="B10" s="120"/>
      <c r="C10" s="16" t="s">
        <v>26</v>
      </c>
      <c r="D10" s="17" t="s">
        <v>27</v>
      </c>
      <c r="E10" s="18">
        <v>1.2</v>
      </c>
      <c r="F10" s="18">
        <f>E10*F8</f>
        <v>12</v>
      </c>
      <c r="G10" s="19"/>
      <c r="H10" s="20"/>
      <c r="I10" s="21"/>
      <c r="J10" s="20"/>
      <c r="K10" s="19"/>
      <c r="L10" s="19"/>
      <c r="M10" s="21"/>
    </row>
    <row r="11" spans="1:13" ht="16.5">
      <c r="A11" s="17"/>
      <c r="B11" s="120"/>
      <c r="C11" s="16" t="s">
        <v>28</v>
      </c>
      <c r="D11" s="17" t="s">
        <v>0</v>
      </c>
      <c r="E11" s="18">
        <v>1.25</v>
      </c>
      <c r="F11" s="18">
        <f>F8*E11</f>
        <v>12.5</v>
      </c>
      <c r="G11" s="19"/>
      <c r="H11" s="19"/>
      <c r="I11" s="21"/>
      <c r="J11" s="20"/>
      <c r="K11" s="19"/>
      <c r="L11" s="19"/>
      <c r="M11" s="21"/>
    </row>
    <row r="12" spans="1:13" ht="49.5">
      <c r="A12" s="17"/>
      <c r="B12" s="22"/>
      <c r="C12" s="16" t="s">
        <v>29</v>
      </c>
      <c r="D12" s="17" t="s">
        <v>23</v>
      </c>
      <c r="E12" s="18"/>
      <c r="F12" s="18">
        <f>F8</f>
        <v>10</v>
      </c>
      <c r="G12" s="19"/>
      <c r="H12" s="19"/>
      <c r="I12" s="21"/>
      <c r="J12" s="20"/>
      <c r="K12" s="19"/>
      <c r="L12" s="19"/>
      <c r="M12" s="21"/>
    </row>
    <row r="13" spans="1:13" ht="33">
      <c r="A13" s="23">
        <v>4</v>
      </c>
      <c r="B13" s="121" t="s">
        <v>124</v>
      </c>
      <c r="C13" s="11" t="s">
        <v>30</v>
      </c>
      <c r="D13" s="23" t="s">
        <v>31</v>
      </c>
      <c r="E13" s="24"/>
      <c r="F13" s="13">
        <v>0.9</v>
      </c>
      <c r="G13" s="14"/>
      <c r="H13" s="14"/>
      <c r="I13" s="14"/>
      <c r="J13" s="14"/>
      <c r="K13" s="14"/>
      <c r="L13" s="14"/>
      <c r="M13" s="15"/>
    </row>
    <row r="14" spans="1:13" ht="16.5">
      <c r="A14" s="91"/>
      <c r="B14" s="122"/>
      <c r="C14" s="16" t="s">
        <v>24</v>
      </c>
      <c r="D14" s="17" t="s">
        <v>25</v>
      </c>
      <c r="E14" s="18">
        <v>1.39</v>
      </c>
      <c r="F14" s="18">
        <f>F13*E14</f>
        <v>1.2509999999999999</v>
      </c>
      <c r="G14" s="19"/>
      <c r="H14" s="19"/>
      <c r="I14" s="19"/>
      <c r="J14" s="19"/>
      <c r="K14" s="19"/>
      <c r="L14" s="19"/>
      <c r="M14" s="21"/>
    </row>
    <row r="15" spans="1:13" ht="16.5">
      <c r="A15" s="43"/>
      <c r="B15" s="120"/>
      <c r="C15" s="16" t="s">
        <v>32</v>
      </c>
      <c r="D15" s="17" t="s">
        <v>0</v>
      </c>
      <c r="E15" s="18">
        <v>0.68</v>
      </c>
      <c r="F15" s="18">
        <f>F13*E15</f>
        <v>0.6120000000000001</v>
      </c>
      <c r="G15" s="19"/>
      <c r="H15" s="19"/>
      <c r="I15" s="19"/>
      <c r="J15" s="19"/>
      <c r="K15" s="19"/>
      <c r="L15" s="19"/>
      <c r="M15" s="21"/>
    </row>
    <row r="16" spans="1:13" ht="18">
      <c r="A16" s="17"/>
      <c r="B16" s="120"/>
      <c r="C16" s="16" t="s">
        <v>33</v>
      </c>
      <c r="D16" s="25" t="s">
        <v>34</v>
      </c>
      <c r="E16" s="26">
        <v>1.02</v>
      </c>
      <c r="F16" s="27">
        <f>F13*E16</f>
        <v>0.91800000000000004</v>
      </c>
      <c r="G16" s="28"/>
      <c r="H16" s="28"/>
      <c r="I16" s="29"/>
      <c r="J16" s="29"/>
      <c r="K16" s="29"/>
      <c r="L16" s="29"/>
      <c r="M16" s="30"/>
    </row>
    <row r="17" spans="1:13" ht="33">
      <c r="A17" s="23" t="s">
        <v>95</v>
      </c>
      <c r="B17" s="121" t="s">
        <v>125</v>
      </c>
      <c r="C17" s="11" t="s">
        <v>35</v>
      </c>
      <c r="D17" s="23" t="s">
        <v>36</v>
      </c>
      <c r="E17" s="24"/>
      <c r="F17" s="31">
        <f>(16.5*4.5+10.6*2.5)*0.001*F8</f>
        <v>1.0075000000000001</v>
      </c>
      <c r="G17" s="14"/>
      <c r="H17" s="32"/>
      <c r="I17" s="15"/>
      <c r="J17" s="32"/>
      <c r="K17" s="14"/>
      <c r="L17" s="33"/>
      <c r="M17" s="34"/>
    </row>
    <row r="18" spans="1:13" ht="16.5">
      <c r="A18" s="17"/>
      <c r="B18" s="119"/>
      <c r="C18" s="16" t="s">
        <v>24</v>
      </c>
      <c r="D18" s="17" t="s">
        <v>25</v>
      </c>
      <c r="E18" s="18">
        <v>2.56</v>
      </c>
      <c r="F18" s="18">
        <f>F17*E18</f>
        <v>2.5792000000000002</v>
      </c>
      <c r="G18" s="19"/>
      <c r="H18" s="20"/>
      <c r="I18" s="19"/>
      <c r="J18" s="19"/>
      <c r="K18" s="19"/>
      <c r="L18" s="20"/>
      <c r="M18" s="21"/>
    </row>
    <row r="19" spans="1:13" ht="16.5">
      <c r="A19" s="17"/>
      <c r="B19" s="120"/>
      <c r="C19" s="16" t="s">
        <v>37</v>
      </c>
      <c r="D19" s="17" t="s">
        <v>27</v>
      </c>
      <c r="E19" s="18">
        <v>1.24</v>
      </c>
      <c r="F19" s="18">
        <f>F17*E19</f>
        <v>1.2493000000000001</v>
      </c>
      <c r="G19" s="19"/>
      <c r="H19" s="20"/>
      <c r="I19" s="21"/>
      <c r="J19" s="20"/>
      <c r="K19" s="19"/>
      <c r="L19" s="19"/>
      <c r="M19" s="21"/>
    </row>
    <row r="20" spans="1:13" ht="16.5">
      <c r="A20" s="17"/>
      <c r="B20" s="120"/>
      <c r="C20" s="16" t="s">
        <v>38</v>
      </c>
      <c r="D20" s="17" t="s">
        <v>39</v>
      </c>
      <c r="E20" s="35">
        <v>2.23</v>
      </c>
      <c r="F20" s="18">
        <f>E20*F17</f>
        <v>2.2467250000000001</v>
      </c>
      <c r="G20" s="19"/>
      <c r="H20" s="19"/>
      <c r="I20" s="21"/>
      <c r="J20" s="20"/>
      <c r="K20" s="19"/>
      <c r="L20" s="19"/>
      <c r="M20" s="21"/>
    </row>
    <row r="21" spans="1:13" ht="16.5">
      <c r="A21" s="17"/>
      <c r="B21" s="120"/>
      <c r="C21" s="16" t="s">
        <v>40</v>
      </c>
      <c r="D21" s="17" t="s">
        <v>0</v>
      </c>
      <c r="E21" s="18">
        <v>0.13</v>
      </c>
      <c r="F21" s="36">
        <f>E21*F17</f>
        <v>0.13097500000000001</v>
      </c>
      <c r="G21" s="19"/>
      <c r="H21" s="19"/>
      <c r="I21" s="21"/>
      <c r="J21" s="20"/>
      <c r="K21" s="19"/>
      <c r="L21" s="19"/>
      <c r="M21" s="21"/>
    </row>
    <row r="22" spans="1:13" ht="33">
      <c r="A22" s="37">
        <v>7</v>
      </c>
      <c r="B22" s="37" t="s">
        <v>126</v>
      </c>
      <c r="C22" s="11" t="s">
        <v>41</v>
      </c>
      <c r="D22" s="12" t="s">
        <v>42</v>
      </c>
      <c r="E22" s="38"/>
      <c r="F22" s="38">
        <v>1.1000000000000001</v>
      </c>
      <c r="G22" s="39"/>
      <c r="H22" s="40"/>
      <c r="I22" s="41"/>
      <c r="J22" s="41"/>
      <c r="K22" s="41"/>
      <c r="L22" s="41"/>
      <c r="M22" s="42"/>
    </row>
    <row r="23" spans="1:13" ht="16.5">
      <c r="A23" s="43"/>
      <c r="B23" s="43"/>
      <c r="C23" s="16" t="s">
        <v>43</v>
      </c>
      <c r="D23" s="25" t="s">
        <v>25</v>
      </c>
      <c r="E23" s="43">
        <f>99.3/100</f>
        <v>0.99299999999999999</v>
      </c>
      <c r="F23" s="44">
        <f>F22*E23</f>
        <v>1.0923</v>
      </c>
      <c r="G23" s="45"/>
      <c r="H23" s="45"/>
      <c r="I23" s="28"/>
      <c r="J23" s="28"/>
      <c r="K23" s="29"/>
      <c r="L23" s="29"/>
      <c r="M23" s="30"/>
    </row>
    <row r="24" spans="1:13" ht="16.5">
      <c r="A24" s="22"/>
      <c r="B24" s="22"/>
      <c r="C24" s="46" t="s">
        <v>44</v>
      </c>
      <c r="D24" s="47"/>
      <c r="E24" s="47"/>
      <c r="F24" s="48"/>
      <c r="G24" s="28"/>
      <c r="H24" s="49"/>
      <c r="I24" s="49"/>
      <c r="J24" s="49"/>
      <c r="K24" s="49"/>
      <c r="L24" s="49"/>
      <c r="M24" s="49"/>
    </row>
    <row r="25" spans="1:13" ht="16.5">
      <c r="A25" s="50"/>
      <c r="B25" s="50"/>
      <c r="C25" s="51" t="s">
        <v>45</v>
      </c>
      <c r="D25" s="52" t="s">
        <v>117</v>
      </c>
      <c r="E25" s="53"/>
      <c r="F25" s="53"/>
      <c r="G25" s="41"/>
      <c r="H25" s="54"/>
      <c r="I25" s="29"/>
      <c r="J25" s="29"/>
      <c r="K25" s="29"/>
      <c r="L25" s="29"/>
      <c r="M25" s="54"/>
    </row>
    <row r="26" spans="1:13" ht="16.5">
      <c r="A26" s="22"/>
      <c r="B26" s="120"/>
      <c r="C26" s="55" t="s">
        <v>46</v>
      </c>
      <c r="D26" s="56" t="s">
        <v>117</v>
      </c>
      <c r="E26" s="47"/>
      <c r="F26" s="48"/>
      <c r="G26" s="28"/>
      <c r="H26" s="28"/>
      <c r="I26" s="28"/>
      <c r="J26" s="28"/>
      <c r="K26" s="28"/>
      <c r="L26" s="28"/>
      <c r="M26" s="30"/>
    </row>
    <row r="27" spans="1:13" ht="16.5">
      <c r="A27" s="50"/>
      <c r="B27" s="50"/>
      <c r="C27" s="57" t="s">
        <v>7</v>
      </c>
      <c r="D27" s="43"/>
      <c r="E27" s="43"/>
      <c r="F27" s="43"/>
      <c r="G27" s="45"/>
      <c r="H27" s="54"/>
      <c r="I27" s="29"/>
      <c r="J27" s="29"/>
      <c r="K27" s="29"/>
      <c r="L27" s="29"/>
      <c r="M27" s="42"/>
    </row>
    <row r="28" spans="1:13" ht="16.5">
      <c r="A28" s="50"/>
      <c r="B28" s="58"/>
      <c r="C28" s="59" t="s">
        <v>47</v>
      </c>
      <c r="D28" s="52" t="s">
        <v>117</v>
      </c>
      <c r="E28" s="58"/>
      <c r="F28" s="58"/>
      <c r="G28" s="45"/>
      <c r="H28" s="54"/>
      <c r="I28" s="29"/>
      <c r="J28" s="29"/>
      <c r="K28" s="29"/>
      <c r="L28" s="29"/>
      <c r="M28" s="54"/>
    </row>
    <row r="29" spans="1:13" ht="16.5">
      <c r="A29" s="50"/>
      <c r="B29" s="58"/>
      <c r="C29" s="57" t="s">
        <v>48</v>
      </c>
      <c r="D29" s="58"/>
      <c r="E29" s="58"/>
      <c r="F29" s="58"/>
      <c r="G29" s="45"/>
      <c r="H29" s="54"/>
      <c r="I29" s="29"/>
      <c r="J29" s="29"/>
      <c r="K29" s="29"/>
      <c r="L29" s="29"/>
      <c r="M29" s="42"/>
    </row>
    <row r="30" spans="1:13" ht="33">
      <c r="A30" s="5"/>
      <c r="B30" s="5"/>
      <c r="C30" s="23" t="s">
        <v>49</v>
      </c>
      <c r="D30" s="6"/>
      <c r="E30" s="7"/>
      <c r="F30" s="8"/>
      <c r="G30" s="10"/>
      <c r="H30" s="10"/>
      <c r="I30" s="10"/>
      <c r="J30" s="10"/>
      <c r="K30" s="10"/>
      <c r="L30" s="10"/>
      <c r="M30" s="10"/>
    </row>
    <row r="31" spans="1:13" ht="40.5">
      <c r="A31" s="92" t="s">
        <v>96</v>
      </c>
      <c r="B31" s="123" t="s">
        <v>127</v>
      </c>
      <c r="C31" s="60" t="s">
        <v>50</v>
      </c>
      <c r="D31" s="61" t="s">
        <v>23</v>
      </c>
      <c r="E31" s="62"/>
      <c r="F31" s="62">
        <v>26</v>
      </c>
      <c r="G31" s="63"/>
      <c r="H31" s="63"/>
      <c r="I31" s="63"/>
      <c r="J31" s="63"/>
      <c r="K31" s="63"/>
      <c r="L31" s="63"/>
      <c r="M31" s="32"/>
    </row>
    <row r="32" spans="1:13" ht="16.5">
      <c r="A32" s="93"/>
      <c r="B32" s="64"/>
      <c r="C32" s="65" t="s">
        <v>24</v>
      </c>
      <c r="D32" s="66" t="s">
        <v>51</v>
      </c>
      <c r="E32" s="18">
        <f>6/10</f>
        <v>0.6</v>
      </c>
      <c r="F32" s="18">
        <f>F31*E32</f>
        <v>15.6</v>
      </c>
      <c r="G32" s="19"/>
      <c r="H32" s="19"/>
      <c r="I32" s="19"/>
      <c r="J32" s="19"/>
      <c r="K32" s="19"/>
      <c r="L32" s="19"/>
      <c r="M32" s="21"/>
    </row>
    <row r="33" spans="1:13" ht="16.5">
      <c r="A33" s="93"/>
      <c r="B33" s="64"/>
      <c r="C33" s="65" t="s">
        <v>52</v>
      </c>
      <c r="D33" s="66" t="s">
        <v>0</v>
      </c>
      <c r="E33" s="18">
        <f>0.5/10</f>
        <v>0.05</v>
      </c>
      <c r="F33" s="18">
        <f>F31*E33</f>
        <v>1.3</v>
      </c>
      <c r="G33" s="19"/>
      <c r="H33" s="19"/>
      <c r="I33" s="19"/>
      <c r="J33" s="19"/>
      <c r="K33" s="19"/>
      <c r="L33" s="19"/>
      <c r="M33" s="21"/>
    </row>
    <row r="34" spans="1:13" ht="49.5">
      <c r="A34" s="22"/>
      <c r="B34" s="64"/>
      <c r="C34" s="65" t="s">
        <v>53</v>
      </c>
      <c r="D34" s="47" t="s">
        <v>54</v>
      </c>
      <c r="E34" s="18"/>
      <c r="F34" s="18">
        <f>F31*2</f>
        <v>52</v>
      </c>
      <c r="G34" s="19"/>
      <c r="H34" s="19"/>
      <c r="I34" s="19"/>
      <c r="J34" s="19"/>
      <c r="K34" s="19"/>
      <c r="L34" s="19"/>
      <c r="M34" s="21"/>
    </row>
    <row r="35" spans="1:13" ht="16.5">
      <c r="A35" s="64"/>
      <c r="B35" s="124"/>
      <c r="C35" s="65" t="s">
        <v>55</v>
      </c>
      <c r="D35" s="66" t="s">
        <v>0</v>
      </c>
      <c r="E35" s="18">
        <f>10.8/10</f>
        <v>1.08</v>
      </c>
      <c r="F35" s="18">
        <f>F31*E35</f>
        <v>28.080000000000002</v>
      </c>
      <c r="G35" s="19"/>
      <c r="H35" s="19"/>
      <c r="I35" s="19"/>
      <c r="J35" s="19"/>
      <c r="K35" s="19"/>
      <c r="L35" s="19"/>
      <c r="M35" s="21"/>
    </row>
    <row r="36" spans="1:13" ht="40.5">
      <c r="A36" s="92" t="s">
        <v>97</v>
      </c>
      <c r="B36" s="123" t="s">
        <v>128</v>
      </c>
      <c r="C36" s="60" t="s">
        <v>56</v>
      </c>
      <c r="D36" s="61" t="s">
        <v>57</v>
      </c>
      <c r="E36" s="62"/>
      <c r="F36" s="62">
        <v>30</v>
      </c>
      <c r="G36" s="63"/>
      <c r="H36" s="63"/>
      <c r="I36" s="63"/>
      <c r="J36" s="63"/>
      <c r="K36" s="63"/>
      <c r="L36" s="63"/>
      <c r="M36" s="32"/>
    </row>
    <row r="37" spans="1:13" ht="16.5">
      <c r="A37" s="93"/>
      <c r="B37" s="64"/>
      <c r="C37" s="65" t="s">
        <v>24</v>
      </c>
      <c r="D37" s="66" t="s">
        <v>51</v>
      </c>
      <c r="E37" s="36">
        <f>31/100</f>
        <v>0.31</v>
      </c>
      <c r="F37" s="18">
        <f>F36*E37</f>
        <v>9.3000000000000007</v>
      </c>
      <c r="G37" s="19"/>
      <c r="H37" s="19"/>
      <c r="I37" s="19"/>
      <c r="J37" s="19"/>
      <c r="K37" s="19"/>
      <c r="L37" s="19"/>
      <c r="M37" s="21"/>
    </row>
    <row r="38" spans="1:13" ht="16.5">
      <c r="A38" s="93"/>
      <c r="B38" s="64"/>
      <c r="C38" s="65" t="s">
        <v>52</v>
      </c>
      <c r="D38" s="66" t="s">
        <v>0</v>
      </c>
      <c r="E38" s="36">
        <f>0.1/100</f>
        <v>1E-3</v>
      </c>
      <c r="F38" s="18">
        <f>F36*E38</f>
        <v>0.03</v>
      </c>
      <c r="G38" s="19"/>
      <c r="H38" s="19"/>
      <c r="I38" s="19"/>
      <c r="J38" s="19"/>
      <c r="K38" s="19"/>
      <c r="L38" s="19"/>
      <c r="M38" s="21"/>
    </row>
    <row r="39" spans="1:13" ht="33">
      <c r="A39" s="22"/>
      <c r="B39" s="64"/>
      <c r="C39" s="65" t="s">
        <v>58</v>
      </c>
      <c r="D39" s="47" t="s">
        <v>54</v>
      </c>
      <c r="E39" s="18"/>
      <c r="F39" s="18">
        <f>F36</f>
        <v>30</v>
      </c>
      <c r="G39" s="19"/>
      <c r="H39" s="19"/>
      <c r="I39" s="19"/>
      <c r="J39" s="19"/>
      <c r="K39" s="19"/>
      <c r="L39" s="19"/>
      <c r="M39" s="21"/>
    </row>
    <row r="40" spans="1:13" ht="16.5">
      <c r="A40" s="64"/>
      <c r="B40" s="124"/>
      <c r="C40" s="65" t="s">
        <v>55</v>
      </c>
      <c r="D40" s="66" t="s">
        <v>0</v>
      </c>
      <c r="E40" s="36">
        <f>21/100</f>
        <v>0.21</v>
      </c>
      <c r="F40" s="18">
        <f>F36*E40</f>
        <v>6.3</v>
      </c>
      <c r="G40" s="19"/>
      <c r="H40" s="19"/>
      <c r="I40" s="19"/>
      <c r="J40" s="19"/>
      <c r="K40" s="19"/>
      <c r="L40" s="19"/>
      <c r="M40" s="21"/>
    </row>
    <row r="41" spans="1:13" ht="132">
      <c r="A41" s="23">
        <v>8</v>
      </c>
      <c r="B41" s="121" t="s">
        <v>129</v>
      </c>
      <c r="C41" s="11" t="s">
        <v>59</v>
      </c>
      <c r="D41" s="23" t="s">
        <v>23</v>
      </c>
      <c r="E41" s="13"/>
      <c r="F41" s="13">
        <v>59</v>
      </c>
      <c r="G41" s="14"/>
      <c r="H41" s="14"/>
      <c r="I41" s="15"/>
      <c r="J41" s="32"/>
      <c r="K41" s="14"/>
      <c r="L41" s="14"/>
      <c r="M41" s="15"/>
    </row>
    <row r="42" spans="1:13" ht="16.5">
      <c r="A42" s="17"/>
      <c r="B42" s="122"/>
      <c r="C42" s="16" t="s">
        <v>24</v>
      </c>
      <c r="D42" s="17" t="s">
        <v>25</v>
      </c>
      <c r="E42" s="18">
        <v>3</v>
      </c>
      <c r="F42" s="18">
        <f>F41*E42</f>
        <v>177</v>
      </c>
      <c r="G42" s="19"/>
      <c r="H42" s="20"/>
      <c r="I42" s="19"/>
      <c r="J42" s="19"/>
      <c r="K42" s="19"/>
      <c r="L42" s="20"/>
      <c r="M42" s="21"/>
    </row>
    <row r="43" spans="1:13" ht="33">
      <c r="A43" s="17"/>
      <c r="B43" s="125"/>
      <c r="C43" s="16" t="s">
        <v>60</v>
      </c>
      <c r="D43" s="17" t="s">
        <v>57</v>
      </c>
      <c r="E43" s="18"/>
      <c r="F43" s="18">
        <v>150</v>
      </c>
      <c r="G43" s="19"/>
      <c r="H43" s="19"/>
      <c r="I43" s="21"/>
      <c r="J43" s="20"/>
      <c r="K43" s="19"/>
      <c r="L43" s="19"/>
      <c r="M43" s="21"/>
    </row>
    <row r="44" spans="1:13" ht="66">
      <c r="A44" s="17"/>
      <c r="B44" s="125"/>
      <c r="C44" s="16" t="s">
        <v>61</v>
      </c>
      <c r="D44" s="17" t="s">
        <v>57</v>
      </c>
      <c r="E44" s="18"/>
      <c r="F44" s="18">
        <v>47</v>
      </c>
      <c r="G44" s="19"/>
      <c r="H44" s="19"/>
      <c r="I44" s="67"/>
      <c r="J44" s="68"/>
      <c r="K44" s="69"/>
      <c r="L44" s="69"/>
      <c r="M44" s="21"/>
    </row>
    <row r="45" spans="1:13" ht="16.5">
      <c r="A45" s="17"/>
      <c r="B45" s="125"/>
      <c r="C45" s="16" t="s">
        <v>62</v>
      </c>
      <c r="D45" s="17" t="s">
        <v>63</v>
      </c>
      <c r="E45" s="18"/>
      <c r="F45" s="18">
        <v>118</v>
      </c>
      <c r="G45" s="19"/>
      <c r="H45" s="19"/>
      <c r="I45" s="67"/>
      <c r="J45" s="68"/>
      <c r="K45" s="69"/>
      <c r="L45" s="69"/>
      <c r="M45" s="21"/>
    </row>
    <row r="46" spans="1:13" ht="16.5">
      <c r="A46" s="17"/>
      <c r="B46" s="120"/>
      <c r="C46" s="16" t="s">
        <v>64</v>
      </c>
      <c r="D46" s="17" t="s">
        <v>0</v>
      </c>
      <c r="E46" s="18">
        <v>3.33</v>
      </c>
      <c r="F46" s="18">
        <f>E46*F41</f>
        <v>196.47</v>
      </c>
      <c r="G46" s="19"/>
      <c r="H46" s="19"/>
      <c r="I46" s="21"/>
      <c r="J46" s="20"/>
      <c r="K46" s="19"/>
      <c r="L46" s="19"/>
      <c r="M46" s="21"/>
    </row>
    <row r="47" spans="1:13" ht="16.5">
      <c r="A47" s="17"/>
      <c r="B47" s="120"/>
      <c r="C47" s="16" t="s">
        <v>65</v>
      </c>
      <c r="D47" s="17" t="s">
        <v>0</v>
      </c>
      <c r="E47" s="18">
        <v>0.48</v>
      </c>
      <c r="F47" s="18">
        <f>E47*F41</f>
        <v>28.32</v>
      </c>
      <c r="G47" s="19"/>
      <c r="H47" s="19"/>
      <c r="I47" s="21"/>
      <c r="J47" s="20"/>
      <c r="K47" s="19"/>
      <c r="L47" s="19"/>
      <c r="M47" s="21"/>
    </row>
    <row r="48" spans="1:13" ht="82.5">
      <c r="A48" s="23">
        <v>9</v>
      </c>
      <c r="B48" s="118" t="s">
        <v>130</v>
      </c>
      <c r="C48" s="11" t="s">
        <v>66</v>
      </c>
      <c r="D48" s="23" t="s">
        <v>23</v>
      </c>
      <c r="E48" s="13"/>
      <c r="F48" s="13">
        <v>88</v>
      </c>
      <c r="G48" s="14"/>
      <c r="H48" s="14"/>
      <c r="I48" s="15"/>
      <c r="J48" s="32"/>
      <c r="K48" s="14"/>
      <c r="L48" s="14"/>
      <c r="M48" s="15"/>
    </row>
    <row r="49" spans="1:13" ht="16.5">
      <c r="A49" s="17"/>
      <c r="B49" s="122"/>
      <c r="C49" s="16" t="s">
        <v>24</v>
      </c>
      <c r="D49" s="17" t="s">
        <v>25</v>
      </c>
      <c r="E49" s="18">
        <f>255/100</f>
        <v>2.5499999999999998</v>
      </c>
      <c r="F49" s="18">
        <f>F48*E49</f>
        <v>224.39999999999998</v>
      </c>
      <c r="G49" s="19"/>
      <c r="H49" s="20"/>
      <c r="I49" s="19"/>
      <c r="J49" s="19"/>
      <c r="K49" s="19"/>
      <c r="L49" s="20"/>
      <c r="M49" s="21"/>
    </row>
    <row r="50" spans="1:13" ht="33">
      <c r="A50" s="17"/>
      <c r="B50" s="125"/>
      <c r="C50" s="16" t="s">
        <v>67</v>
      </c>
      <c r="D50" s="17" t="s">
        <v>63</v>
      </c>
      <c r="E50" s="18"/>
      <c r="F50" s="18">
        <f>F48</f>
        <v>88</v>
      </c>
      <c r="G50" s="19"/>
      <c r="H50" s="19"/>
      <c r="I50" s="21"/>
      <c r="J50" s="20"/>
      <c r="K50" s="19"/>
      <c r="L50" s="19"/>
      <c r="M50" s="21"/>
    </row>
    <row r="51" spans="1:13" ht="16.5">
      <c r="A51" s="70"/>
      <c r="B51" s="126"/>
      <c r="C51" s="65" t="s">
        <v>68</v>
      </c>
      <c r="D51" s="70" t="s">
        <v>63</v>
      </c>
      <c r="E51" s="18"/>
      <c r="F51" s="18">
        <v>2</v>
      </c>
      <c r="G51" s="19"/>
      <c r="H51" s="19"/>
      <c r="I51" s="19"/>
      <c r="J51" s="19"/>
      <c r="K51" s="19"/>
      <c r="L51" s="19"/>
      <c r="M51" s="21"/>
    </row>
    <row r="52" spans="1:13" ht="16.5">
      <c r="A52" s="17"/>
      <c r="B52" s="120"/>
      <c r="C52" s="16" t="s">
        <v>64</v>
      </c>
      <c r="D52" s="17" t="s">
        <v>0</v>
      </c>
      <c r="E52" s="18">
        <f>86/100</f>
        <v>0.86</v>
      </c>
      <c r="F52" s="18">
        <f>E52*F48</f>
        <v>75.679999999999993</v>
      </c>
      <c r="G52" s="19"/>
      <c r="H52" s="19"/>
      <c r="I52" s="21"/>
      <c r="J52" s="20"/>
      <c r="K52" s="19"/>
      <c r="L52" s="19"/>
      <c r="M52" s="21"/>
    </row>
    <row r="53" spans="1:13" ht="16.5">
      <c r="A53" s="17"/>
      <c r="B53" s="120"/>
      <c r="C53" s="16" t="s">
        <v>65</v>
      </c>
      <c r="D53" s="17" t="s">
        <v>0</v>
      </c>
      <c r="E53" s="18">
        <f>211/100</f>
        <v>2.11</v>
      </c>
      <c r="F53" s="18">
        <f>E53*F48</f>
        <v>185.67999999999998</v>
      </c>
      <c r="G53" s="19"/>
      <c r="H53" s="19"/>
      <c r="I53" s="21"/>
      <c r="J53" s="20"/>
      <c r="K53" s="19"/>
      <c r="L53" s="19"/>
      <c r="M53" s="21"/>
    </row>
    <row r="54" spans="1:13" ht="66">
      <c r="A54" s="23">
        <v>10</v>
      </c>
      <c r="B54" s="118" t="s">
        <v>131</v>
      </c>
      <c r="C54" s="71" t="s">
        <v>69</v>
      </c>
      <c r="D54" s="23" t="s">
        <v>23</v>
      </c>
      <c r="E54" s="13"/>
      <c r="F54" s="13">
        <v>5</v>
      </c>
      <c r="G54" s="14"/>
      <c r="H54" s="14"/>
      <c r="I54" s="15"/>
      <c r="J54" s="32"/>
      <c r="K54" s="14"/>
      <c r="L54" s="14"/>
      <c r="M54" s="15"/>
    </row>
    <row r="55" spans="1:13" ht="16.5">
      <c r="A55" s="17"/>
      <c r="B55" s="122"/>
      <c r="C55" s="16" t="s">
        <v>24</v>
      </c>
      <c r="D55" s="17" t="s">
        <v>25</v>
      </c>
      <c r="E55" s="18">
        <f>438/100</f>
        <v>4.38</v>
      </c>
      <c r="F55" s="18">
        <f>F54*E55</f>
        <v>21.9</v>
      </c>
      <c r="G55" s="19"/>
      <c r="H55" s="20"/>
      <c r="I55" s="19"/>
      <c r="J55" s="19"/>
      <c r="K55" s="19"/>
      <c r="L55" s="20"/>
      <c r="M55" s="21"/>
    </row>
    <row r="56" spans="1:13" ht="16.5">
      <c r="A56" s="17"/>
      <c r="B56" s="125"/>
      <c r="C56" s="16" t="s">
        <v>70</v>
      </c>
      <c r="D56" s="17" t="s">
        <v>23</v>
      </c>
      <c r="E56" s="18">
        <v>1</v>
      </c>
      <c r="F56" s="18">
        <f>F54*E56</f>
        <v>5</v>
      </c>
      <c r="G56" s="19"/>
      <c r="H56" s="19"/>
      <c r="I56" s="21"/>
      <c r="J56" s="20"/>
      <c r="K56" s="19"/>
      <c r="L56" s="19"/>
      <c r="M56" s="21"/>
    </row>
    <row r="57" spans="1:13" ht="49.5">
      <c r="A57" s="23">
        <v>4</v>
      </c>
      <c r="B57" s="121" t="s">
        <v>132</v>
      </c>
      <c r="C57" s="11" t="s">
        <v>71</v>
      </c>
      <c r="D57" s="23" t="s">
        <v>23</v>
      </c>
      <c r="E57" s="13"/>
      <c r="F57" s="13">
        <f>3+6+3+6</f>
        <v>18</v>
      </c>
      <c r="G57" s="14"/>
      <c r="H57" s="14"/>
      <c r="I57" s="15"/>
      <c r="J57" s="32"/>
      <c r="K57" s="14"/>
      <c r="L57" s="14"/>
      <c r="M57" s="15"/>
    </row>
    <row r="58" spans="1:13" ht="16.5">
      <c r="A58" s="17"/>
      <c r="B58" s="122"/>
      <c r="C58" s="16" t="s">
        <v>24</v>
      </c>
      <c r="D58" s="17" t="s">
        <v>25</v>
      </c>
      <c r="E58" s="18">
        <v>1</v>
      </c>
      <c r="F58" s="18">
        <f>F57*E58</f>
        <v>18</v>
      </c>
      <c r="G58" s="19"/>
      <c r="H58" s="20"/>
      <c r="I58" s="19"/>
      <c r="J58" s="19"/>
      <c r="K58" s="19"/>
      <c r="L58" s="20"/>
      <c r="M58" s="21"/>
    </row>
    <row r="59" spans="1:13" ht="33">
      <c r="A59" s="17"/>
      <c r="B59" s="125"/>
      <c r="C59" s="16" t="s">
        <v>72</v>
      </c>
      <c r="D59" s="17" t="s">
        <v>23</v>
      </c>
      <c r="E59" s="18"/>
      <c r="F59" s="18">
        <f>F57</f>
        <v>18</v>
      </c>
      <c r="G59" s="19"/>
      <c r="H59" s="19"/>
      <c r="I59" s="21"/>
      <c r="J59" s="20"/>
      <c r="K59" s="19"/>
      <c r="L59" s="19"/>
      <c r="M59" s="21"/>
    </row>
    <row r="60" spans="1:13" ht="16.5">
      <c r="A60" s="17"/>
      <c r="B60" s="120"/>
      <c r="C60" s="16" t="s">
        <v>64</v>
      </c>
      <c r="D60" s="17" t="s">
        <v>0</v>
      </c>
      <c r="E60" s="18">
        <v>0.05</v>
      </c>
      <c r="F60" s="18">
        <f>E60*F57</f>
        <v>0.9</v>
      </c>
      <c r="G60" s="19"/>
      <c r="H60" s="19"/>
      <c r="I60" s="21"/>
      <c r="J60" s="20"/>
      <c r="K60" s="19"/>
      <c r="L60" s="19"/>
      <c r="M60" s="21"/>
    </row>
    <row r="61" spans="1:13" ht="16.5">
      <c r="A61" s="17"/>
      <c r="B61" s="120"/>
      <c r="C61" s="16" t="s">
        <v>65</v>
      </c>
      <c r="D61" s="17" t="s">
        <v>0</v>
      </c>
      <c r="E61" s="18">
        <v>1.07</v>
      </c>
      <c r="F61" s="18">
        <f>E61*F57</f>
        <v>19.260000000000002</v>
      </c>
      <c r="G61" s="19"/>
      <c r="H61" s="19"/>
      <c r="I61" s="21"/>
      <c r="J61" s="20"/>
      <c r="K61" s="19"/>
      <c r="L61" s="19"/>
      <c r="M61" s="21"/>
    </row>
    <row r="62" spans="1:13" ht="49.5">
      <c r="A62" s="23">
        <v>5</v>
      </c>
      <c r="B62" s="121" t="s">
        <v>132</v>
      </c>
      <c r="C62" s="11" t="s">
        <v>73</v>
      </c>
      <c r="D62" s="23" t="s">
        <v>23</v>
      </c>
      <c r="E62" s="13"/>
      <c r="F62" s="13">
        <v>3</v>
      </c>
      <c r="G62" s="14"/>
      <c r="H62" s="14"/>
      <c r="I62" s="15"/>
      <c r="J62" s="32"/>
      <c r="K62" s="14"/>
      <c r="L62" s="14"/>
      <c r="M62" s="15"/>
    </row>
    <row r="63" spans="1:13" ht="16.5">
      <c r="A63" s="17"/>
      <c r="B63" s="122"/>
      <c r="C63" s="16" t="s">
        <v>24</v>
      </c>
      <c r="D63" s="17" t="s">
        <v>25</v>
      </c>
      <c r="E63" s="18">
        <v>1</v>
      </c>
      <c r="F63" s="18">
        <f>F62*E63</f>
        <v>3</v>
      </c>
      <c r="G63" s="19"/>
      <c r="H63" s="20"/>
      <c r="I63" s="19"/>
      <c r="J63" s="19"/>
      <c r="K63" s="19"/>
      <c r="L63" s="20"/>
      <c r="M63" s="21"/>
    </row>
    <row r="64" spans="1:13" ht="33">
      <c r="A64" s="17"/>
      <c r="B64" s="125"/>
      <c r="C64" s="16" t="s">
        <v>74</v>
      </c>
      <c r="D64" s="17" t="s">
        <v>23</v>
      </c>
      <c r="E64" s="18"/>
      <c r="F64" s="18">
        <f>F62</f>
        <v>3</v>
      </c>
      <c r="G64" s="19"/>
      <c r="H64" s="19"/>
      <c r="I64" s="21"/>
      <c r="J64" s="20"/>
      <c r="K64" s="19"/>
      <c r="L64" s="19"/>
      <c r="M64" s="21"/>
    </row>
    <row r="65" spans="1:13" ht="16.5">
      <c r="A65" s="17"/>
      <c r="B65" s="120"/>
      <c r="C65" s="16" t="s">
        <v>64</v>
      </c>
      <c r="D65" s="17" t="s">
        <v>0</v>
      </c>
      <c r="E65" s="18">
        <v>0.05</v>
      </c>
      <c r="F65" s="18">
        <f>E65*F62</f>
        <v>0.15000000000000002</v>
      </c>
      <c r="G65" s="19"/>
      <c r="H65" s="19"/>
      <c r="I65" s="21"/>
      <c r="J65" s="20"/>
      <c r="K65" s="19"/>
      <c r="L65" s="19"/>
      <c r="M65" s="21"/>
    </row>
    <row r="66" spans="1:13" ht="16.5">
      <c r="A66" s="17"/>
      <c r="B66" s="120"/>
      <c r="C66" s="16" t="s">
        <v>65</v>
      </c>
      <c r="D66" s="17" t="s">
        <v>0</v>
      </c>
      <c r="E66" s="18">
        <v>1.07</v>
      </c>
      <c r="F66" s="18">
        <f>E66*F62</f>
        <v>3.21</v>
      </c>
      <c r="G66" s="19"/>
      <c r="H66" s="19"/>
      <c r="I66" s="21"/>
      <c r="J66" s="20"/>
      <c r="K66" s="19"/>
      <c r="L66" s="19"/>
      <c r="M66" s="21"/>
    </row>
    <row r="67" spans="1:13" ht="66">
      <c r="A67" s="23">
        <v>12</v>
      </c>
      <c r="B67" s="121" t="s">
        <v>133</v>
      </c>
      <c r="C67" s="11" t="s">
        <v>75</v>
      </c>
      <c r="D67" s="23" t="s">
        <v>63</v>
      </c>
      <c r="E67" s="13"/>
      <c r="F67" s="13">
        <f>1+1</f>
        <v>2</v>
      </c>
      <c r="G67" s="14"/>
      <c r="H67" s="14"/>
      <c r="I67" s="15"/>
      <c r="J67" s="32"/>
      <c r="K67" s="14"/>
      <c r="L67" s="14"/>
      <c r="M67" s="15"/>
    </row>
    <row r="68" spans="1:13" ht="16.5">
      <c r="A68" s="17"/>
      <c r="B68" s="122"/>
      <c r="C68" s="16" t="s">
        <v>24</v>
      </c>
      <c r="D68" s="17" t="s">
        <v>25</v>
      </c>
      <c r="E68" s="18">
        <v>1</v>
      </c>
      <c r="F68" s="18">
        <f>F67*E68</f>
        <v>2</v>
      </c>
      <c r="G68" s="19"/>
      <c r="H68" s="20"/>
      <c r="I68" s="19"/>
      <c r="J68" s="19"/>
      <c r="K68" s="19"/>
      <c r="L68" s="20"/>
      <c r="M68" s="21"/>
    </row>
    <row r="69" spans="1:13" ht="16.5">
      <c r="A69" s="17"/>
      <c r="B69" s="125"/>
      <c r="C69" s="16" t="s">
        <v>76</v>
      </c>
      <c r="D69" s="17" t="s">
        <v>23</v>
      </c>
      <c r="E69" s="18">
        <v>1</v>
      </c>
      <c r="F69" s="18">
        <f>F67*E69</f>
        <v>2</v>
      </c>
      <c r="G69" s="19"/>
      <c r="H69" s="19"/>
      <c r="I69" s="21"/>
      <c r="J69" s="20"/>
      <c r="K69" s="19"/>
      <c r="L69" s="19"/>
      <c r="M69" s="21"/>
    </row>
    <row r="70" spans="1:13" ht="16.5">
      <c r="A70" s="17"/>
      <c r="B70" s="120"/>
      <c r="C70" s="16" t="s">
        <v>65</v>
      </c>
      <c r="D70" s="17" t="s">
        <v>0</v>
      </c>
      <c r="E70" s="18">
        <v>1.05</v>
      </c>
      <c r="F70" s="18">
        <f>E70*F67</f>
        <v>2.1</v>
      </c>
      <c r="G70" s="19"/>
      <c r="H70" s="19"/>
      <c r="I70" s="21"/>
      <c r="J70" s="20"/>
      <c r="K70" s="19"/>
      <c r="L70" s="19"/>
      <c r="M70" s="21"/>
    </row>
    <row r="71" spans="1:13" ht="33">
      <c r="A71" s="23">
        <v>7</v>
      </c>
      <c r="B71" s="121" t="s">
        <v>134</v>
      </c>
      <c r="C71" s="11" t="s">
        <v>77</v>
      </c>
      <c r="D71" s="23" t="s">
        <v>23</v>
      </c>
      <c r="E71" s="13"/>
      <c r="F71" s="13">
        <f>F73+F74</f>
        <v>4</v>
      </c>
      <c r="G71" s="14"/>
      <c r="H71" s="14"/>
      <c r="I71" s="15"/>
      <c r="J71" s="32"/>
      <c r="K71" s="14"/>
      <c r="L71" s="14"/>
      <c r="M71" s="15"/>
    </row>
    <row r="72" spans="1:13" ht="16.5">
      <c r="A72" s="17"/>
      <c r="B72" s="122"/>
      <c r="C72" s="16" t="s">
        <v>24</v>
      </c>
      <c r="D72" s="17" t="s">
        <v>25</v>
      </c>
      <c r="E72" s="18">
        <v>4</v>
      </c>
      <c r="F72" s="18">
        <f>F71*E72</f>
        <v>16</v>
      </c>
      <c r="G72" s="19"/>
      <c r="H72" s="20"/>
      <c r="I72" s="19"/>
      <c r="J72" s="19"/>
      <c r="K72" s="19"/>
      <c r="L72" s="20"/>
      <c r="M72" s="21"/>
    </row>
    <row r="73" spans="1:13" ht="16.5">
      <c r="A73" s="17"/>
      <c r="B73" s="125"/>
      <c r="C73" s="16" t="s">
        <v>78</v>
      </c>
      <c r="D73" s="17" t="s">
        <v>23</v>
      </c>
      <c r="E73" s="18"/>
      <c r="F73" s="18">
        <v>2</v>
      </c>
      <c r="G73" s="19"/>
      <c r="H73" s="19"/>
      <c r="I73" s="21"/>
      <c r="J73" s="20"/>
      <c r="K73" s="19"/>
      <c r="L73" s="19"/>
      <c r="M73" s="21"/>
    </row>
    <row r="74" spans="1:13" ht="16.5">
      <c r="A74" s="17"/>
      <c r="B74" s="125"/>
      <c r="C74" s="16" t="s">
        <v>79</v>
      </c>
      <c r="D74" s="17" t="s">
        <v>23</v>
      </c>
      <c r="E74" s="18"/>
      <c r="F74" s="18">
        <v>2</v>
      </c>
      <c r="G74" s="19"/>
      <c r="H74" s="19"/>
      <c r="I74" s="21"/>
      <c r="J74" s="20"/>
      <c r="K74" s="19"/>
      <c r="L74" s="19"/>
      <c r="M74" s="21"/>
    </row>
    <row r="75" spans="1:13" ht="16.5">
      <c r="A75" s="17"/>
      <c r="B75" s="120"/>
      <c r="C75" s="16" t="s">
        <v>64</v>
      </c>
      <c r="D75" s="17" t="s">
        <v>0</v>
      </c>
      <c r="E75" s="18">
        <v>0.08</v>
      </c>
      <c r="F75" s="18">
        <f>E75*F71</f>
        <v>0.32</v>
      </c>
      <c r="G75" s="19"/>
      <c r="H75" s="19"/>
      <c r="I75" s="21"/>
      <c r="J75" s="20"/>
      <c r="K75" s="19"/>
      <c r="L75" s="19"/>
      <c r="M75" s="21"/>
    </row>
    <row r="76" spans="1:13" ht="16.5">
      <c r="A76" s="17"/>
      <c r="B76" s="120"/>
      <c r="C76" s="16" t="s">
        <v>65</v>
      </c>
      <c r="D76" s="17" t="s">
        <v>0</v>
      </c>
      <c r="E76" s="18">
        <v>1.9</v>
      </c>
      <c r="F76" s="18">
        <f>E76*F71</f>
        <v>7.6</v>
      </c>
      <c r="G76" s="19"/>
      <c r="H76" s="19"/>
      <c r="I76" s="21"/>
      <c r="J76" s="20"/>
      <c r="K76" s="19"/>
      <c r="L76" s="19"/>
      <c r="M76" s="21"/>
    </row>
    <row r="77" spans="1:13" ht="49.5">
      <c r="A77" s="73">
        <v>14</v>
      </c>
      <c r="B77" s="127" t="s">
        <v>135</v>
      </c>
      <c r="C77" s="72" t="s">
        <v>80</v>
      </c>
      <c r="D77" s="73" t="s">
        <v>57</v>
      </c>
      <c r="E77" s="13"/>
      <c r="F77" s="13">
        <v>1200</v>
      </c>
      <c r="G77" s="14"/>
      <c r="H77" s="14"/>
      <c r="I77" s="14"/>
      <c r="J77" s="14"/>
      <c r="K77" s="14"/>
      <c r="L77" s="14"/>
      <c r="M77" s="15"/>
    </row>
    <row r="78" spans="1:13" ht="16.5">
      <c r="A78" s="75"/>
      <c r="B78" s="128"/>
      <c r="C78" s="74" t="s">
        <v>24</v>
      </c>
      <c r="D78" s="75" t="s">
        <v>25</v>
      </c>
      <c r="E78" s="18">
        <f>15/100</f>
        <v>0.15</v>
      </c>
      <c r="F78" s="18">
        <f>F77*E78</f>
        <v>180</v>
      </c>
      <c r="G78" s="19"/>
      <c r="H78" s="19"/>
      <c r="I78" s="19"/>
      <c r="J78" s="19"/>
      <c r="K78" s="19"/>
      <c r="L78" s="19"/>
      <c r="M78" s="21"/>
    </row>
    <row r="79" spans="1:13" ht="16.5">
      <c r="A79" s="75"/>
      <c r="B79" s="128"/>
      <c r="C79" s="74" t="s">
        <v>81</v>
      </c>
      <c r="D79" s="75" t="s">
        <v>0</v>
      </c>
      <c r="E79" s="36">
        <f>8.06/100</f>
        <v>8.0600000000000005E-2</v>
      </c>
      <c r="F79" s="18">
        <v>97.2</v>
      </c>
      <c r="G79" s="19"/>
      <c r="H79" s="19"/>
      <c r="I79" s="19"/>
      <c r="J79" s="19"/>
      <c r="K79" s="19"/>
      <c r="L79" s="19"/>
      <c r="M79" s="21"/>
    </row>
    <row r="80" spans="1:13" ht="31.5">
      <c r="A80" s="22"/>
      <c r="B80" s="129"/>
      <c r="C80" s="76" t="s">
        <v>82</v>
      </c>
      <c r="D80" s="77" t="s">
        <v>54</v>
      </c>
      <c r="E80" s="18"/>
      <c r="F80" s="18">
        <f>F77</f>
        <v>1200</v>
      </c>
      <c r="G80" s="19"/>
      <c r="H80" s="19"/>
      <c r="I80" s="19"/>
      <c r="J80" s="19"/>
      <c r="K80" s="19"/>
      <c r="L80" s="19"/>
      <c r="M80" s="21"/>
    </row>
    <row r="81" spans="1:13" ht="16.5">
      <c r="A81" s="17"/>
      <c r="B81" s="120"/>
      <c r="C81" s="16" t="s">
        <v>65</v>
      </c>
      <c r="D81" s="17" t="s">
        <v>0</v>
      </c>
      <c r="E81" s="36">
        <f>18.8/100</f>
        <v>0.188</v>
      </c>
      <c r="F81" s="18">
        <f>E81*F77</f>
        <v>225.6</v>
      </c>
      <c r="G81" s="19"/>
      <c r="H81" s="19"/>
      <c r="I81" s="21"/>
      <c r="J81" s="20"/>
      <c r="K81" s="19"/>
      <c r="L81" s="19"/>
      <c r="M81" s="21"/>
    </row>
    <row r="82" spans="1:13" ht="49.5">
      <c r="A82" s="73">
        <v>15</v>
      </c>
      <c r="B82" s="127" t="s">
        <v>135</v>
      </c>
      <c r="C82" s="72" t="s">
        <v>83</v>
      </c>
      <c r="D82" s="73" t="s">
        <v>57</v>
      </c>
      <c r="E82" s="13"/>
      <c r="F82" s="13">
        <v>150</v>
      </c>
      <c r="G82" s="14"/>
      <c r="H82" s="14"/>
      <c r="I82" s="14"/>
      <c r="J82" s="14"/>
      <c r="K82" s="14"/>
      <c r="L82" s="14"/>
      <c r="M82" s="15"/>
    </row>
    <row r="83" spans="1:13" ht="16.5">
      <c r="A83" s="75"/>
      <c r="B83" s="130"/>
      <c r="C83" s="74" t="s">
        <v>24</v>
      </c>
      <c r="D83" s="75" t="s">
        <v>25</v>
      </c>
      <c r="E83" s="18">
        <v>0.15</v>
      </c>
      <c r="F83" s="18">
        <f>F82*E83</f>
        <v>22.5</v>
      </c>
      <c r="G83" s="19"/>
      <c r="H83" s="19"/>
      <c r="I83" s="19"/>
      <c r="J83" s="19"/>
      <c r="K83" s="19"/>
      <c r="L83" s="19"/>
      <c r="M83" s="21"/>
    </row>
    <row r="84" spans="1:13" ht="16.5">
      <c r="A84" s="75"/>
      <c r="B84" s="130"/>
      <c r="C84" s="74" t="s">
        <v>81</v>
      </c>
      <c r="D84" s="75" t="s">
        <v>0</v>
      </c>
      <c r="E84" s="36">
        <v>8.1000000000000003E-2</v>
      </c>
      <c r="F84" s="18">
        <f>F82*E84</f>
        <v>12.15</v>
      </c>
      <c r="G84" s="19"/>
      <c r="H84" s="19"/>
      <c r="I84" s="19"/>
      <c r="J84" s="19"/>
      <c r="K84" s="19"/>
      <c r="L84" s="19"/>
      <c r="M84" s="21"/>
    </row>
    <row r="85" spans="1:13" ht="33.75">
      <c r="A85" s="22"/>
      <c r="B85" s="129"/>
      <c r="C85" s="76" t="s">
        <v>84</v>
      </c>
      <c r="D85" s="77" t="s">
        <v>54</v>
      </c>
      <c r="E85" s="18"/>
      <c r="F85" s="18">
        <f>F82</f>
        <v>150</v>
      </c>
      <c r="G85" s="19"/>
      <c r="H85" s="19"/>
      <c r="I85" s="19"/>
      <c r="J85" s="19"/>
      <c r="K85" s="19"/>
      <c r="L85" s="19"/>
      <c r="M85" s="21"/>
    </row>
    <row r="86" spans="1:13" ht="16.5">
      <c r="A86" s="17"/>
      <c r="B86" s="120"/>
      <c r="C86" s="16" t="s">
        <v>65</v>
      </c>
      <c r="D86" s="17" t="s">
        <v>0</v>
      </c>
      <c r="E86" s="36">
        <v>0.188</v>
      </c>
      <c r="F86" s="18">
        <f>E86*F82</f>
        <v>28.2</v>
      </c>
      <c r="G86" s="19"/>
      <c r="H86" s="19"/>
      <c r="I86" s="21"/>
      <c r="J86" s="20"/>
      <c r="K86" s="19"/>
      <c r="L86" s="19"/>
      <c r="M86" s="21"/>
    </row>
    <row r="87" spans="1:13" ht="47.25">
      <c r="A87" s="94"/>
      <c r="B87" s="131"/>
      <c r="C87" s="78" t="s">
        <v>85</v>
      </c>
      <c r="D87" s="79" t="s">
        <v>86</v>
      </c>
      <c r="E87" s="13"/>
      <c r="F87" s="13">
        <v>59</v>
      </c>
      <c r="G87" s="14"/>
      <c r="H87" s="14"/>
      <c r="I87" s="14"/>
      <c r="J87" s="14"/>
      <c r="K87" s="14"/>
      <c r="L87" s="14"/>
      <c r="M87" s="15"/>
    </row>
    <row r="88" spans="1:13" ht="47.25">
      <c r="A88" s="94"/>
      <c r="B88" s="131"/>
      <c r="C88" s="78" t="s">
        <v>87</v>
      </c>
      <c r="D88" s="79" t="s">
        <v>63</v>
      </c>
      <c r="E88" s="13"/>
      <c r="F88" s="13">
        <v>59</v>
      </c>
      <c r="G88" s="14"/>
      <c r="H88" s="14"/>
      <c r="I88" s="14"/>
      <c r="J88" s="14"/>
      <c r="K88" s="14"/>
      <c r="L88" s="14"/>
      <c r="M88" s="15"/>
    </row>
    <row r="89" spans="1:13" ht="47.25">
      <c r="A89" s="94"/>
      <c r="B89" s="131"/>
      <c r="C89" s="78" t="s">
        <v>88</v>
      </c>
      <c r="D89" s="79" t="s">
        <v>63</v>
      </c>
      <c r="E89" s="13"/>
      <c r="F89" s="13">
        <v>3</v>
      </c>
      <c r="G89" s="14"/>
      <c r="H89" s="14"/>
      <c r="I89" s="14"/>
      <c r="J89" s="14"/>
      <c r="K89" s="14"/>
      <c r="L89" s="14"/>
      <c r="M89" s="15"/>
    </row>
    <row r="90" spans="1:13" ht="16.5">
      <c r="A90" s="17"/>
      <c r="B90" s="125"/>
      <c r="C90" s="46" t="s">
        <v>89</v>
      </c>
      <c r="D90" s="17"/>
      <c r="E90" s="80"/>
      <c r="F90" s="16"/>
      <c r="G90" s="19"/>
      <c r="H90" s="32"/>
      <c r="I90" s="32"/>
      <c r="J90" s="32"/>
      <c r="K90" s="32"/>
      <c r="L90" s="32"/>
      <c r="M90" s="32"/>
    </row>
    <row r="91" spans="1:13" ht="31.5">
      <c r="A91" s="17"/>
      <c r="B91" s="125"/>
      <c r="C91" s="81" t="s">
        <v>90</v>
      </c>
      <c r="D91" s="17"/>
      <c r="E91" s="82" t="s">
        <v>117</v>
      </c>
      <c r="F91" s="16"/>
      <c r="G91" s="83"/>
      <c r="H91" s="20"/>
      <c r="I91" s="21"/>
      <c r="J91" s="20"/>
      <c r="K91" s="14"/>
      <c r="L91" s="20"/>
      <c r="M91" s="21"/>
    </row>
    <row r="92" spans="1:13" ht="16.5">
      <c r="A92" s="17"/>
      <c r="B92" s="125"/>
      <c r="C92" s="84" t="s">
        <v>7</v>
      </c>
      <c r="D92" s="17"/>
      <c r="E92" s="80"/>
      <c r="F92" s="16"/>
      <c r="G92" s="19"/>
      <c r="H92" s="20"/>
      <c r="I92" s="21"/>
      <c r="J92" s="20"/>
      <c r="K92" s="14"/>
      <c r="L92" s="20"/>
      <c r="M92" s="15"/>
    </row>
    <row r="93" spans="1:13" ht="16.5">
      <c r="A93" s="17"/>
      <c r="B93" s="125"/>
      <c r="C93" s="85" t="s">
        <v>47</v>
      </c>
      <c r="D93" s="17"/>
      <c r="E93" s="82" t="s">
        <v>117</v>
      </c>
      <c r="F93" s="16"/>
      <c r="G93" s="19"/>
      <c r="H93" s="20"/>
      <c r="I93" s="21"/>
      <c r="J93" s="20"/>
      <c r="K93" s="14"/>
      <c r="L93" s="20"/>
      <c r="M93" s="21"/>
    </row>
    <row r="94" spans="1:13" ht="16.5">
      <c r="A94" s="17"/>
      <c r="B94" s="125"/>
      <c r="C94" s="84" t="s">
        <v>91</v>
      </c>
      <c r="D94" s="17"/>
      <c r="E94" s="80"/>
      <c r="F94" s="16"/>
      <c r="G94" s="19"/>
      <c r="H94" s="20"/>
      <c r="I94" s="21"/>
      <c r="J94" s="20"/>
      <c r="K94" s="14"/>
      <c r="L94" s="20"/>
      <c r="M94" s="15"/>
    </row>
    <row r="95" spans="1:13" ht="16.5">
      <c r="A95" s="17"/>
      <c r="B95" s="118"/>
      <c r="C95" s="46" t="s">
        <v>92</v>
      </c>
      <c r="D95" s="17"/>
      <c r="E95" s="80"/>
      <c r="F95" s="16"/>
      <c r="G95" s="86"/>
      <c r="H95" s="20"/>
      <c r="I95" s="21"/>
      <c r="J95" s="20"/>
      <c r="K95" s="19"/>
      <c r="L95" s="20"/>
      <c r="M95" s="15"/>
    </row>
    <row r="96" spans="1:13" ht="42.75" customHeight="1">
      <c r="A96" s="87"/>
      <c r="B96" s="145" t="s">
        <v>136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1:13" ht="15" customHeight="1">
      <c r="A97" s="88"/>
      <c r="B97" s="146" t="s">
        <v>119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</row>
    <row r="98" spans="1:13" ht="16.5">
      <c r="A98" s="89"/>
      <c r="B98" s="147" t="s">
        <v>137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</row>
    <row r="99" spans="1:13">
      <c r="A99" s="139" t="s">
        <v>93</v>
      </c>
      <c r="B99" s="140" t="s">
        <v>121</v>
      </c>
      <c r="C99" s="142" t="s">
        <v>1</v>
      </c>
      <c r="D99" s="142" t="s">
        <v>2</v>
      </c>
      <c r="E99" s="143" t="s">
        <v>3</v>
      </c>
      <c r="F99" s="144"/>
      <c r="G99" s="137" t="s">
        <v>4</v>
      </c>
      <c r="H99" s="137"/>
      <c r="I99" s="138" t="s">
        <v>5</v>
      </c>
      <c r="J99" s="138"/>
      <c r="K99" s="138" t="s">
        <v>6</v>
      </c>
      <c r="L99" s="138"/>
      <c r="M99" s="137" t="s">
        <v>7</v>
      </c>
    </row>
    <row r="100" spans="1:13" ht="27">
      <c r="A100" s="139"/>
      <c r="B100" s="141"/>
      <c r="C100" s="142"/>
      <c r="D100" s="142"/>
      <c r="E100" s="1" t="s">
        <v>8</v>
      </c>
      <c r="F100" s="1" t="s">
        <v>9</v>
      </c>
      <c r="G100" s="2" t="s">
        <v>10</v>
      </c>
      <c r="H100" s="3" t="s">
        <v>7</v>
      </c>
      <c r="I100" s="4" t="s">
        <v>10</v>
      </c>
      <c r="J100" s="3" t="s">
        <v>7</v>
      </c>
      <c r="K100" s="4" t="s">
        <v>10</v>
      </c>
      <c r="L100" s="3" t="s">
        <v>7</v>
      </c>
      <c r="M100" s="137"/>
    </row>
    <row r="101" spans="1:13">
      <c r="A101" s="5" t="s">
        <v>94</v>
      </c>
      <c r="B101" s="5" t="s">
        <v>122</v>
      </c>
      <c r="C101" s="5" t="s">
        <v>11</v>
      </c>
      <c r="D101" s="6" t="s">
        <v>12</v>
      </c>
      <c r="E101" s="7" t="s">
        <v>13</v>
      </c>
      <c r="F101" s="8" t="s">
        <v>14</v>
      </c>
      <c r="G101" s="6" t="s">
        <v>15</v>
      </c>
      <c r="H101" s="8" t="s">
        <v>16</v>
      </c>
      <c r="I101" s="6" t="s">
        <v>17</v>
      </c>
      <c r="J101" s="8" t="s">
        <v>18</v>
      </c>
      <c r="K101" s="8">
        <v>11</v>
      </c>
      <c r="L101" s="5" t="s">
        <v>19</v>
      </c>
      <c r="M101" s="5" t="s">
        <v>20</v>
      </c>
    </row>
    <row r="102" spans="1:13" ht="16.5">
      <c r="A102" s="5"/>
      <c r="B102" s="5"/>
      <c r="C102" s="9" t="s">
        <v>21</v>
      </c>
      <c r="D102" s="6"/>
      <c r="E102" s="7"/>
      <c r="F102" s="8"/>
      <c r="G102" s="10"/>
      <c r="H102" s="10"/>
      <c r="I102" s="10"/>
      <c r="J102" s="10"/>
      <c r="K102" s="10"/>
      <c r="L102" s="10"/>
      <c r="M102" s="10"/>
    </row>
    <row r="103" spans="1:13" ht="66">
      <c r="A103" s="90">
        <v>3</v>
      </c>
      <c r="B103" s="121" t="s">
        <v>123</v>
      </c>
      <c r="C103" s="11" t="s">
        <v>98</v>
      </c>
      <c r="D103" s="95" t="s">
        <v>23</v>
      </c>
      <c r="E103" s="13"/>
      <c r="F103" s="13">
        <v>3</v>
      </c>
      <c r="G103" s="14"/>
      <c r="H103" s="14"/>
      <c r="I103" s="14"/>
      <c r="J103" s="14"/>
      <c r="K103" s="14"/>
      <c r="L103" s="14"/>
      <c r="M103" s="15"/>
    </row>
    <row r="104" spans="1:13" ht="16.5">
      <c r="A104" s="17"/>
      <c r="B104" s="119"/>
      <c r="C104" s="16" t="s">
        <v>24</v>
      </c>
      <c r="D104" s="96" t="s">
        <v>25</v>
      </c>
      <c r="E104" s="18">
        <v>2.52</v>
      </c>
      <c r="F104" s="18">
        <f>F103*E104</f>
        <v>7.5600000000000005</v>
      </c>
      <c r="G104" s="19"/>
      <c r="H104" s="20"/>
      <c r="I104" s="19"/>
      <c r="J104" s="19"/>
      <c r="K104" s="19"/>
      <c r="L104" s="20"/>
      <c r="M104" s="21"/>
    </row>
    <row r="105" spans="1:13" ht="33">
      <c r="A105" s="17"/>
      <c r="B105" s="120"/>
      <c r="C105" s="16" t="s">
        <v>26</v>
      </c>
      <c r="D105" s="96" t="s">
        <v>27</v>
      </c>
      <c r="E105" s="18">
        <v>1.2</v>
      </c>
      <c r="F105" s="18">
        <f>E105*F103</f>
        <v>3.5999999999999996</v>
      </c>
      <c r="G105" s="19"/>
      <c r="H105" s="20"/>
      <c r="I105" s="21"/>
      <c r="J105" s="20"/>
      <c r="K105" s="19"/>
      <c r="L105" s="19"/>
      <c r="M105" s="21"/>
    </row>
    <row r="106" spans="1:13" ht="16.5">
      <c r="A106" s="17"/>
      <c r="B106" s="120"/>
      <c r="C106" s="16" t="s">
        <v>28</v>
      </c>
      <c r="D106" s="96" t="s">
        <v>0</v>
      </c>
      <c r="E106" s="18">
        <v>1.25</v>
      </c>
      <c r="F106" s="18">
        <f>F103*E106</f>
        <v>3.75</v>
      </c>
      <c r="G106" s="19"/>
      <c r="H106" s="19"/>
      <c r="I106" s="21"/>
      <c r="J106" s="20"/>
      <c r="K106" s="19"/>
      <c r="L106" s="19"/>
      <c r="M106" s="21"/>
    </row>
    <row r="107" spans="1:13" ht="49.5">
      <c r="A107" s="17"/>
      <c r="B107" s="120"/>
      <c r="C107" s="16" t="s">
        <v>29</v>
      </c>
      <c r="D107" s="96" t="s">
        <v>23</v>
      </c>
      <c r="E107" s="18"/>
      <c r="F107" s="18">
        <f>F103</f>
        <v>3</v>
      </c>
      <c r="G107" s="19"/>
      <c r="H107" s="19"/>
      <c r="I107" s="21"/>
      <c r="J107" s="20"/>
      <c r="K107" s="19"/>
      <c r="L107" s="19"/>
      <c r="M107" s="21"/>
    </row>
    <row r="108" spans="1:13" ht="33">
      <c r="A108" s="23" t="s">
        <v>111</v>
      </c>
      <c r="B108" s="121" t="s">
        <v>125</v>
      </c>
      <c r="C108" s="11" t="s">
        <v>35</v>
      </c>
      <c r="D108" s="95" t="s">
        <v>36</v>
      </c>
      <c r="E108" s="24"/>
      <c r="F108" s="31">
        <f>(16.5*4.5+10.5*2.5)*3*0.001</f>
        <v>0.30149999999999999</v>
      </c>
      <c r="G108" s="14"/>
      <c r="H108" s="32"/>
      <c r="I108" s="15"/>
      <c r="J108" s="32"/>
      <c r="K108" s="14"/>
      <c r="L108" s="33"/>
      <c r="M108" s="34"/>
    </row>
    <row r="109" spans="1:13" ht="16.5">
      <c r="A109" s="17"/>
      <c r="B109" s="119"/>
      <c r="C109" s="16" t="s">
        <v>24</v>
      </c>
      <c r="D109" s="96" t="s">
        <v>25</v>
      </c>
      <c r="E109" s="18">
        <v>2.56</v>
      </c>
      <c r="F109" s="18">
        <f>F108*E109</f>
        <v>0.77183999999999997</v>
      </c>
      <c r="G109" s="19"/>
      <c r="H109" s="20"/>
      <c r="I109" s="19"/>
      <c r="J109" s="19"/>
      <c r="K109" s="19"/>
      <c r="L109" s="20"/>
      <c r="M109" s="21"/>
    </row>
    <row r="110" spans="1:13" ht="16.5">
      <c r="A110" s="17"/>
      <c r="B110" s="120"/>
      <c r="C110" s="16" t="s">
        <v>37</v>
      </c>
      <c r="D110" s="96" t="s">
        <v>27</v>
      </c>
      <c r="E110" s="18">
        <v>1.24</v>
      </c>
      <c r="F110" s="18">
        <f>F108*E110</f>
        <v>0.37385999999999997</v>
      </c>
      <c r="G110" s="19"/>
      <c r="H110" s="20"/>
      <c r="I110" s="21"/>
      <c r="J110" s="20"/>
      <c r="K110" s="19"/>
      <c r="L110" s="19"/>
      <c r="M110" s="21"/>
    </row>
    <row r="111" spans="1:13" ht="16.5">
      <c r="A111" s="17"/>
      <c r="B111" s="120"/>
      <c r="C111" s="16" t="s">
        <v>38</v>
      </c>
      <c r="D111" s="96" t="s">
        <v>39</v>
      </c>
      <c r="E111" s="35">
        <v>2.23</v>
      </c>
      <c r="F111" s="18">
        <f>E111*F108</f>
        <v>0.67234499999999997</v>
      </c>
      <c r="G111" s="19"/>
      <c r="H111" s="19"/>
      <c r="I111" s="21"/>
      <c r="J111" s="20"/>
      <c r="K111" s="19"/>
      <c r="L111" s="19"/>
      <c r="M111" s="21"/>
    </row>
    <row r="112" spans="1:13" ht="16.5">
      <c r="A112" s="17"/>
      <c r="B112" s="120"/>
      <c r="C112" s="16" t="s">
        <v>40</v>
      </c>
      <c r="D112" s="96" t="s">
        <v>0</v>
      </c>
      <c r="E112" s="18">
        <v>0.13</v>
      </c>
      <c r="F112" s="36">
        <f>E112*F108</f>
        <v>3.9195000000000001E-2</v>
      </c>
      <c r="G112" s="19"/>
      <c r="H112" s="19"/>
      <c r="I112" s="21"/>
      <c r="J112" s="20"/>
      <c r="K112" s="19"/>
      <c r="L112" s="19"/>
      <c r="M112" s="21"/>
    </row>
    <row r="113" spans="1:13" ht="33">
      <c r="A113" s="23">
        <v>4</v>
      </c>
      <c r="B113" s="121" t="s">
        <v>124</v>
      </c>
      <c r="C113" s="11" t="s">
        <v>30</v>
      </c>
      <c r="D113" s="95" t="s">
        <v>99</v>
      </c>
      <c r="E113" s="24"/>
      <c r="F113" s="13">
        <v>0.27</v>
      </c>
      <c r="G113" s="14"/>
      <c r="H113" s="14"/>
      <c r="I113" s="14"/>
      <c r="J113" s="14"/>
      <c r="K113" s="14"/>
      <c r="L113" s="14"/>
      <c r="M113" s="15"/>
    </row>
    <row r="114" spans="1:13" ht="16.5">
      <c r="A114" s="91"/>
      <c r="B114" s="119"/>
      <c r="C114" s="16" t="s">
        <v>24</v>
      </c>
      <c r="D114" s="96" t="s">
        <v>25</v>
      </c>
      <c r="E114" s="18">
        <v>1.39</v>
      </c>
      <c r="F114" s="18">
        <f>F113*E114</f>
        <v>0.37530000000000002</v>
      </c>
      <c r="G114" s="19"/>
      <c r="H114" s="19"/>
      <c r="I114" s="19"/>
      <c r="J114" s="19"/>
      <c r="K114" s="19"/>
      <c r="L114" s="19"/>
      <c r="M114" s="21"/>
    </row>
    <row r="115" spans="1:13" ht="16.5">
      <c r="A115" s="17"/>
      <c r="B115" s="120"/>
      <c r="C115" s="16" t="s">
        <v>32</v>
      </c>
      <c r="D115" s="96" t="s">
        <v>0</v>
      </c>
      <c r="E115" s="18">
        <v>0.68</v>
      </c>
      <c r="F115" s="18">
        <f>F113*E115</f>
        <v>0.18360000000000001</v>
      </c>
      <c r="G115" s="19"/>
      <c r="H115" s="19"/>
      <c r="I115" s="19"/>
      <c r="J115" s="19"/>
      <c r="K115" s="19"/>
      <c r="L115" s="19"/>
      <c r="M115" s="21"/>
    </row>
    <row r="116" spans="1:13" ht="16.5">
      <c r="A116" s="43"/>
      <c r="B116" s="120"/>
      <c r="C116" s="16" t="s">
        <v>33</v>
      </c>
      <c r="D116" s="96" t="s">
        <v>100</v>
      </c>
      <c r="E116" s="26">
        <v>1.02</v>
      </c>
      <c r="F116" s="27">
        <f>F113*E116</f>
        <v>0.27540000000000003</v>
      </c>
      <c r="G116" s="28"/>
      <c r="H116" s="28"/>
      <c r="I116" s="29"/>
      <c r="J116" s="29"/>
      <c r="K116" s="29"/>
      <c r="L116" s="29"/>
      <c r="M116" s="30"/>
    </row>
    <row r="117" spans="1:13" ht="33">
      <c r="A117" s="37">
        <v>6</v>
      </c>
      <c r="B117" s="132" t="s">
        <v>126</v>
      </c>
      <c r="C117" s="11" t="s">
        <v>41</v>
      </c>
      <c r="D117" s="95" t="s">
        <v>101</v>
      </c>
      <c r="E117" s="38"/>
      <c r="F117" s="38">
        <v>0.33</v>
      </c>
      <c r="G117" s="39"/>
      <c r="H117" s="40"/>
      <c r="I117" s="41"/>
      <c r="J117" s="41"/>
      <c r="K117" s="41"/>
      <c r="L117" s="41"/>
      <c r="M117" s="42"/>
    </row>
    <row r="118" spans="1:13" ht="16.5">
      <c r="A118" s="43"/>
      <c r="B118" s="97"/>
      <c r="C118" s="16" t="s">
        <v>43</v>
      </c>
      <c r="D118" s="96" t="s">
        <v>25</v>
      </c>
      <c r="E118" s="43">
        <f>99.3/100</f>
        <v>0.99299999999999999</v>
      </c>
      <c r="F118" s="44">
        <f>F117*E118</f>
        <v>0.32769000000000004</v>
      </c>
      <c r="G118" s="45"/>
      <c r="H118" s="45"/>
      <c r="I118" s="28"/>
      <c r="J118" s="28"/>
      <c r="K118" s="29"/>
      <c r="L118" s="29"/>
      <c r="M118" s="30"/>
    </row>
    <row r="119" spans="1:13" ht="16.5">
      <c r="A119" s="22"/>
      <c r="B119" s="120"/>
      <c r="C119" s="46" t="s">
        <v>44</v>
      </c>
      <c r="D119" s="47"/>
      <c r="E119" s="47"/>
      <c r="F119" s="48"/>
      <c r="G119" s="28"/>
      <c r="H119" s="49"/>
      <c r="I119" s="49"/>
      <c r="J119" s="49"/>
      <c r="K119" s="49"/>
      <c r="L119" s="49"/>
      <c r="M119" s="49"/>
    </row>
    <row r="120" spans="1:13" ht="16.5">
      <c r="A120" s="22"/>
      <c r="B120" s="120"/>
      <c r="C120" s="46" t="s">
        <v>46</v>
      </c>
      <c r="D120" s="47"/>
      <c r="E120" s="47"/>
      <c r="F120" s="48"/>
      <c r="G120" s="28"/>
      <c r="H120" s="49"/>
      <c r="I120" s="49"/>
      <c r="J120" s="49"/>
      <c r="K120" s="49"/>
      <c r="L120" s="49"/>
      <c r="M120" s="49"/>
    </row>
    <row r="121" spans="1:13" ht="16.5">
      <c r="A121" s="50"/>
      <c r="B121" s="133"/>
      <c r="C121" s="51" t="s">
        <v>45</v>
      </c>
      <c r="D121" s="98" t="s">
        <v>117</v>
      </c>
      <c r="E121" s="53"/>
      <c r="F121" s="53"/>
      <c r="G121" s="41"/>
      <c r="H121" s="54"/>
      <c r="I121" s="29"/>
      <c r="J121" s="29"/>
      <c r="K121" s="29"/>
      <c r="L121" s="29"/>
      <c r="M121" s="54"/>
    </row>
    <row r="122" spans="1:13" ht="16.5">
      <c r="A122" s="22"/>
      <c r="B122" s="120"/>
      <c r="C122" s="55" t="s">
        <v>46</v>
      </c>
      <c r="D122" s="56" t="s">
        <v>117</v>
      </c>
      <c r="E122" s="47"/>
      <c r="F122" s="48"/>
      <c r="G122" s="28"/>
      <c r="H122" s="49"/>
      <c r="I122" s="49"/>
      <c r="J122" s="49"/>
      <c r="K122" s="49"/>
      <c r="L122" s="49"/>
      <c r="M122" s="30"/>
    </row>
    <row r="123" spans="1:13" ht="16.5">
      <c r="A123" s="50"/>
      <c r="B123" s="133"/>
      <c r="C123" s="57" t="s">
        <v>7</v>
      </c>
      <c r="D123" s="97"/>
      <c r="E123" s="43"/>
      <c r="F123" s="43"/>
      <c r="G123" s="45"/>
      <c r="H123" s="54"/>
      <c r="I123" s="29"/>
      <c r="J123" s="29"/>
      <c r="K123" s="29"/>
      <c r="L123" s="29"/>
      <c r="M123" s="42"/>
    </row>
    <row r="124" spans="1:13" ht="16.5">
      <c r="A124" s="50"/>
      <c r="B124" s="99"/>
      <c r="C124" s="59" t="s">
        <v>47</v>
      </c>
      <c r="D124" s="98" t="s">
        <v>117</v>
      </c>
      <c r="E124" s="58"/>
      <c r="F124" s="58"/>
      <c r="G124" s="45"/>
      <c r="H124" s="54"/>
      <c r="I124" s="29"/>
      <c r="J124" s="29"/>
      <c r="K124" s="29"/>
      <c r="L124" s="29"/>
      <c r="M124" s="54"/>
    </row>
    <row r="125" spans="1:13" ht="16.5">
      <c r="A125" s="50"/>
      <c r="B125" s="99"/>
      <c r="C125" s="57" t="s">
        <v>48</v>
      </c>
      <c r="D125" s="99"/>
      <c r="E125" s="58"/>
      <c r="F125" s="58"/>
      <c r="G125" s="45"/>
      <c r="H125" s="54"/>
      <c r="I125" s="29"/>
      <c r="J125" s="29"/>
      <c r="K125" s="29"/>
      <c r="L125" s="29"/>
      <c r="M125" s="42"/>
    </row>
    <row r="126" spans="1:13" ht="33">
      <c r="A126" s="5"/>
      <c r="B126" s="5"/>
      <c r="C126" s="23" t="s">
        <v>49</v>
      </c>
      <c r="D126" s="6"/>
      <c r="E126" s="7"/>
      <c r="F126" s="8"/>
      <c r="G126" s="10"/>
      <c r="H126" s="10"/>
      <c r="I126" s="10"/>
      <c r="J126" s="10"/>
      <c r="K126" s="10"/>
      <c r="L126" s="10"/>
      <c r="M126" s="10"/>
    </row>
    <row r="127" spans="1:13" ht="40.5">
      <c r="A127" s="92" t="s">
        <v>96</v>
      </c>
      <c r="B127" s="123" t="s">
        <v>127</v>
      </c>
      <c r="C127" s="60" t="s">
        <v>102</v>
      </c>
      <c r="D127" s="61" t="s">
        <v>23</v>
      </c>
      <c r="E127" s="62"/>
      <c r="F127" s="62">
        <v>11</v>
      </c>
      <c r="G127" s="63"/>
      <c r="H127" s="63"/>
      <c r="I127" s="63"/>
      <c r="J127" s="63"/>
      <c r="K127" s="63"/>
      <c r="L127" s="63"/>
      <c r="M127" s="32"/>
    </row>
    <row r="128" spans="1:13" ht="16.5">
      <c r="A128" s="93"/>
      <c r="B128" s="64"/>
      <c r="C128" s="65" t="s">
        <v>24</v>
      </c>
      <c r="D128" s="66" t="s">
        <v>51</v>
      </c>
      <c r="E128" s="18">
        <f>6/10</f>
        <v>0.6</v>
      </c>
      <c r="F128" s="18">
        <f>F127*E128</f>
        <v>6.6</v>
      </c>
      <c r="G128" s="19"/>
      <c r="H128" s="19"/>
      <c r="I128" s="19"/>
      <c r="J128" s="19"/>
      <c r="K128" s="19"/>
      <c r="L128" s="19"/>
      <c r="M128" s="21"/>
    </row>
    <row r="129" spans="1:13" ht="16.5">
      <c r="A129" s="93"/>
      <c r="B129" s="64"/>
      <c r="C129" s="65" t="s">
        <v>52</v>
      </c>
      <c r="D129" s="66" t="s">
        <v>0</v>
      </c>
      <c r="E129" s="18">
        <f>0.5/10</f>
        <v>0.05</v>
      </c>
      <c r="F129" s="18">
        <f>F127*E129</f>
        <v>0.55000000000000004</v>
      </c>
      <c r="G129" s="19"/>
      <c r="H129" s="19"/>
      <c r="I129" s="19"/>
      <c r="J129" s="19"/>
      <c r="K129" s="19"/>
      <c r="L129" s="19"/>
      <c r="M129" s="21"/>
    </row>
    <row r="130" spans="1:13" ht="49.5">
      <c r="A130" s="22"/>
      <c r="B130" s="64"/>
      <c r="C130" s="65" t="s">
        <v>103</v>
      </c>
      <c r="D130" s="47" t="s">
        <v>54</v>
      </c>
      <c r="E130" s="18"/>
      <c r="F130" s="18">
        <f>F127*2</f>
        <v>22</v>
      </c>
      <c r="G130" s="19"/>
      <c r="H130" s="19"/>
      <c r="I130" s="19"/>
      <c r="J130" s="19"/>
      <c r="K130" s="19"/>
      <c r="L130" s="19"/>
      <c r="M130" s="21"/>
    </row>
    <row r="131" spans="1:13" ht="16.5">
      <c r="A131" s="64"/>
      <c r="B131" s="124"/>
      <c r="C131" s="65" t="s">
        <v>55</v>
      </c>
      <c r="D131" s="66" t="s">
        <v>0</v>
      </c>
      <c r="E131" s="18">
        <f>10.8/10</f>
        <v>1.08</v>
      </c>
      <c r="F131" s="18">
        <f>F127*E131</f>
        <v>11.88</v>
      </c>
      <c r="G131" s="19"/>
      <c r="H131" s="19"/>
      <c r="I131" s="19"/>
      <c r="J131" s="19"/>
      <c r="K131" s="19"/>
      <c r="L131" s="19"/>
      <c r="M131" s="21"/>
    </row>
    <row r="132" spans="1:13" ht="40.5">
      <c r="A132" s="92" t="s">
        <v>97</v>
      </c>
      <c r="B132" s="123" t="s">
        <v>128</v>
      </c>
      <c r="C132" s="60" t="s">
        <v>56</v>
      </c>
      <c r="D132" s="61" t="s">
        <v>57</v>
      </c>
      <c r="E132" s="62"/>
      <c r="F132" s="62">
        <v>11</v>
      </c>
      <c r="G132" s="63"/>
      <c r="H132" s="63"/>
      <c r="I132" s="63"/>
      <c r="J132" s="63"/>
      <c r="K132" s="63"/>
      <c r="L132" s="63"/>
      <c r="M132" s="32"/>
    </row>
    <row r="133" spans="1:13" ht="16.5">
      <c r="A133" s="93"/>
      <c r="B133" s="64"/>
      <c r="C133" s="65" t="s">
        <v>104</v>
      </c>
      <c r="D133" s="66" t="s">
        <v>51</v>
      </c>
      <c r="E133" s="36">
        <f>31/100</f>
        <v>0.31</v>
      </c>
      <c r="F133" s="18">
        <f>F132*E133</f>
        <v>3.41</v>
      </c>
      <c r="G133" s="19"/>
      <c r="H133" s="19"/>
      <c r="I133" s="19"/>
      <c r="J133" s="19"/>
      <c r="K133" s="19"/>
      <c r="L133" s="19"/>
      <c r="M133" s="21"/>
    </row>
    <row r="134" spans="1:13" ht="16.5">
      <c r="A134" s="93"/>
      <c r="B134" s="64"/>
      <c r="C134" s="65" t="s">
        <v>105</v>
      </c>
      <c r="D134" s="66" t="s">
        <v>0</v>
      </c>
      <c r="E134" s="36">
        <f>0.1/100</f>
        <v>1E-3</v>
      </c>
      <c r="F134" s="18">
        <f>F132*E134</f>
        <v>1.0999999999999999E-2</v>
      </c>
      <c r="G134" s="19"/>
      <c r="H134" s="19"/>
      <c r="I134" s="19"/>
      <c r="J134" s="19"/>
      <c r="K134" s="19"/>
      <c r="L134" s="19"/>
      <c r="M134" s="21"/>
    </row>
    <row r="135" spans="1:13" ht="33">
      <c r="A135" s="22"/>
      <c r="B135" s="64"/>
      <c r="C135" s="65" t="s">
        <v>58</v>
      </c>
      <c r="D135" s="47" t="s">
        <v>54</v>
      </c>
      <c r="E135" s="18"/>
      <c r="F135" s="18">
        <f>F132</f>
        <v>11</v>
      </c>
      <c r="G135" s="19"/>
      <c r="H135" s="19"/>
      <c r="I135" s="19"/>
      <c r="J135" s="19"/>
      <c r="K135" s="19"/>
      <c r="L135" s="19"/>
      <c r="M135" s="21"/>
    </row>
    <row r="136" spans="1:13" ht="16.5">
      <c r="A136" s="64"/>
      <c r="B136" s="124"/>
      <c r="C136" s="65" t="s">
        <v>55</v>
      </c>
      <c r="D136" s="66" t="s">
        <v>0</v>
      </c>
      <c r="E136" s="36">
        <f>21/100</f>
        <v>0.21</v>
      </c>
      <c r="F136" s="18">
        <f>F132*E136</f>
        <v>2.31</v>
      </c>
      <c r="G136" s="19"/>
      <c r="H136" s="19"/>
      <c r="I136" s="19"/>
      <c r="J136" s="19"/>
      <c r="K136" s="19"/>
      <c r="L136" s="19"/>
      <c r="M136" s="21"/>
    </row>
    <row r="137" spans="1:13" ht="132">
      <c r="A137" s="23">
        <v>8</v>
      </c>
      <c r="B137" s="121" t="s">
        <v>129</v>
      </c>
      <c r="C137" s="11" t="s">
        <v>59</v>
      </c>
      <c r="D137" s="95" t="s">
        <v>23</v>
      </c>
      <c r="E137" s="13"/>
      <c r="F137" s="13">
        <v>36</v>
      </c>
      <c r="G137" s="14"/>
      <c r="H137" s="14"/>
      <c r="I137" s="15"/>
      <c r="J137" s="32"/>
      <c r="K137" s="14"/>
      <c r="L137" s="14"/>
      <c r="M137" s="15"/>
    </row>
    <row r="138" spans="1:13" ht="16.5">
      <c r="A138" s="17"/>
      <c r="B138" s="119"/>
      <c r="C138" s="16" t="s">
        <v>24</v>
      </c>
      <c r="D138" s="96" t="s">
        <v>25</v>
      </c>
      <c r="E138" s="18">
        <v>3</v>
      </c>
      <c r="F138" s="18">
        <f>F137*E138</f>
        <v>108</v>
      </c>
      <c r="G138" s="19"/>
      <c r="H138" s="20"/>
      <c r="I138" s="19"/>
      <c r="J138" s="19"/>
      <c r="K138" s="19"/>
      <c r="L138" s="20"/>
      <c r="M138" s="21"/>
    </row>
    <row r="139" spans="1:13" ht="33">
      <c r="A139" s="17"/>
      <c r="B139" s="120"/>
      <c r="C139" s="16" t="s">
        <v>106</v>
      </c>
      <c r="D139" s="96" t="s">
        <v>57</v>
      </c>
      <c r="E139" s="18"/>
      <c r="F139" s="18">
        <v>90</v>
      </c>
      <c r="G139" s="19"/>
      <c r="H139" s="19"/>
      <c r="I139" s="21"/>
      <c r="J139" s="20"/>
      <c r="K139" s="19"/>
      <c r="L139" s="19"/>
      <c r="M139" s="21"/>
    </row>
    <row r="140" spans="1:13" ht="66">
      <c r="A140" s="17"/>
      <c r="B140" s="125"/>
      <c r="C140" s="16" t="s">
        <v>107</v>
      </c>
      <c r="D140" s="96" t="s">
        <v>57</v>
      </c>
      <c r="E140" s="18"/>
      <c r="F140" s="18">
        <v>36</v>
      </c>
      <c r="G140" s="19"/>
      <c r="H140" s="19"/>
      <c r="I140" s="67"/>
      <c r="J140" s="100"/>
      <c r="K140" s="86"/>
      <c r="L140" s="86"/>
      <c r="M140" s="21"/>
    </row>
    <row r="141" spans="1:13" ht="16.5">
      <c r="A141" s="17"/>
      <c r="B141" s="120"/>
      <c r="C141" s="16" t="s">
        <v>62</v>
      </c>
      <c r="D141" s="96" t="s">
        <v>63</v>
      </c>
      <c r="E141" s="18"/>
      <c r="F141" s="18">
        <v>72</v>
      </c>
      <c r="G141" s="19"/>
      <c r="H141" s="19"/>
      <c r="I141" s="67"/>
      <c r="J141" s="100"/>
      <c r="K141" s="86"/>
      <c r="L141" s="86"/>
      <c r="M141" s="21"/>
    </row>
    <row r="142" spans="1:13" ht="16.5">
      <c r="A142" s="17"/>
      <c r="B142" s="120"/>
      <c r="C142" s="16" t="s">
        <v>64</v>
      </c>
      <c r="D142" s="17" t="s">
        <v>0</v>
      </c>
      <c r="E142" s="18">
        <v>3.33</v>
      </c>
      <c r="F142" s="18">
        <f>E142*F137</f>
        <v>119.88</v>
      </c>
      <c r="G142" s="19"/>
      <c r="H142" s="19"/>
      <c r="I142" s="21"/>
      <c r="J142" s="20"/>
      <c r="K142" s="19"/>
      <c r="L142" s="19"/>
      <c r="M142" s="21"/>
    </row>
    <row r="143" spans="1:13" ht="16.5">
      <c r="A143" s="17"/>
      <c r="B143" s="120"/>
      <c r="C143" s="16" t="s">
        <v>65</v>
      </c>
      <c r="D143" s="17" t="s">
        <v>0</v>
      </c>
      <c r="E143" s="18">
        <v>0.48</v>
      </c>
      <c r="F143" s="18">
        <f>E143*F137</f>
        <v>17.28</v>
      </c>
      <c r="G143" s="19"/>
      <c r="H143" s="19"/>
      <c r="I143" s="21"/>
      <c r="J143" s="20"/>
      <c r="K143" s="19"/>
      <c r="L143" s="19"/>
      <c r="M143" s="21"/>
    </row>
    <row r="144" spans="1:13" ht="82.5">
      <c r="A144" s="23">
        <v>9</v>
      </c>
      <c r="B144" s="121" t="s">
        <v>130</v>
      </c>
      <c r="C144" s="11" t="s">
        <v>66</v>
      </c>
      <c r="D144" s="95" t="s">
        <v>23</v>
      </c>
      <c r="E144" s="13"/>
      <c r="F144" s="13">
        <v>58</v>
      </c>
      <c r="G144" s="14"/>
      <c r="H144" s="14"/>
      <c r="I144" s="15"/>
      <c r="J144" s="32"/>
      <c r="K144" s="14"/>
      <c r="L144" s="14"/>
      <c r="M144" s="15"/>
    </row>
    <row r="145" spans="1:13" ht="16.5">
      <c r="A145" s="17"/>
      <c r="B145" s="119"/>
      <c r="C145" s="16" t="s">
        <v>24</v>
      </c>
      <c r="D145" s="96" t="s">
        <v>25</v>
      </c>
      <c r="E145" s="18">
        <f>255/100</f>
        <v>2.5499999999999998</v>
      </c>
      <c r="F145" s="18">
        <f>F144*E145</f>
        <v>147.89999999999998</v>
      </c>
      <c r="G145" s="19"/>
      <c r="H145" s="20"/>
      <c r="I145" s="19"/>
      <c r="J145" s="19"/>
      <c r="K145" s="19"/>
      <c r="L145" s="20"/>
      <c r="M145" s="21"/>
    </row>
    <row r="146" spans="1:13" ht="33">
      <c r="A146" s="17"/>
      <c r="B146" s="120"/>
      <c r="C146" s="16" t="s">
        <v>67</v>
      </c>
      <c r="D146" s="96" t="s">
        <v>63</v>
      </c>
      <c r="E146" s="18"/>
      <c r="F146" s="18">
        <f>F144</f>
        <v>58</v>
      </c>
      <c r="G146" s="19"/>
      <c r="H146" s="19"/>
      <c r="I146" s="21"/>
      <c r="J146" s="20"/>
      <c r="K146" s="19"/>
      <c r="L146" s="19"/>
      <c r="M146" s="21"/>
    </row>
    <row r="147" spans="1:13" ht="16.5">
      <c r="A147" s="70"/>
      <c r="B147" s="64"/>
      <c r="C147" s="65" t="s">
        <v>68</v>
      </c>
      <c r="D147" s="66" t="s">
        <v>63</v>
      </c>
      <c r="E147" s="18"/>
      <c r="F147" s="18">
        <v>1</v>
      </c>
      <c r="G147" s="19"/>
      <c r="H147" s="19"/>
      <c r="I147" s="19"/>
      <c r="J147" s="19"/>
      <c r="K147" s="19"/>
      <c r="L147" s="19"/>
      <c r="M147" s="21"/>
    </row>
    <row r="148" spans="1:13" ht="16.5">
      <c r="A148" s="17"/>
      <c r="B148" s="120"/>
      <c r="C148" s="16" t="s">
        <v>64</v>
      </c>
      <c r="D148" s="17" t="s">
        <v>0</v>
      </c>
      <c r="E148" s="18">
        <f>86/100</f>
        <v>0.86</v>
      </c>
      <c r="F148" s="18">
        <f>E148*F144</f>
        <v>49.88</v>
      </c>
      <c r="G148" s="19"/>
      <c r="H148" s="19"/>
      <c r="I148" s="21"/>
      <c r="J148" s="20"/>
      <c r="K148" s="19"/>
      <c r="L148" s="19"/>
      <c r="M148" s="21"/>
    </row>
    <row r="149" spans="1:13" ht="16.5">
      <c r="A149" s="17"/>
      <c r="B149" s="120"/>
      <c r="C149" s="16" t="s">
        <v>65</v>
      </c>
      <c r="D149" s="17" t="s">
        <v>0</v>
      </c>
      <c r="E149" s="18">
        <f>211/100</f>
        <v>2.11</v>
      </c>
      <c r="F149" s="18">
        <f>E149*F144</f>
        <v>122.38</v>
      </c>
      <c r="G149" s="19"/>
      <c r="H149" s="19"/>
      <c r="I149" s="21"/>
      <c r="J149" s="20"/>
      <c r="K149" s="19"/>
      <c r="L149" s="19"/>
      <c r="M149" s="21"/>
    </row>
    <row r="150" spans="1:13" ht="66">
      <c r="A150" s="23">
        <v>10</v>
      </c>
      <c r="B150" s="121" t="s">
        <v>131</v>
      </c>
      <c r="C150" s="71" t="s">
        <v>69</v>
      </c>
      <c r="D150" s="95" t="s">
        <v>23</v>
      </c>
      <c r="E150" s="13"/>
      <c r="F150" s="13">
        <v>2</v>
      </c>
      <c r="G150" s="14"/>
      <c r="H150" s="14"/>
      <c r="I150" s="15"/>
      <c r="J150" s="32"/>
      <c r="K150" s="14"/>
      <c r="L150" s="14"/>
      <c r="M150" s="15"/>
    </row>
    <row r="151" spans="1:13" ht="16.5">
      <c r="A151" s="17"/>
      <c r="B151" s="119"/>
      <c r="C151" s="16" t="s">
        <v>24</v>
      </c>
      <c r="D151" s="96" t="s">
        <v>25</v>
      </c>
      <c r="E151" s="18">
        <f>438/100</f>
        <v>4.38</v>
      </c>
      <c r="F151" s="18">
        <f>F150*E151</f>
        <v>8.76</v>
      </c>
      <c r="G151" s="19"/>
      <c r="H151" s="20"/>
      <c r="I151" s="19"/>
      <c r="J151" s="19"/>
      <c r="K151" s="19"/>
      <c r="L151" s="20"/>
      <c r="M151" s="21"/>
    </row>
    <row r="152" spans="1:13" ht="16.5">
      <c r="A152" s="17"/>
      <c r="B152" s="120"/>
      <c r="C152" s="16" t="s">
        <v>70</v>
      </c>
      <c r="D152" s="96" t="s">
        <v>23</v>
      </c>
      <c r="E152" s="18">
        <v>1</v>
      </c>
      <c r="F152" s="18">
        <f>F150*E152</f>
        <v>2</v>
      </c>
      <c r="G152" s="19"/>
      <c r="H152" s="19"/>
      <c r="I152" s="21"/>
      <c r="J152" s="20"/>
      <c r="K152" s="19"/>
      <c r="L152" s="19"/>
      <c r="M152" s="21"/>
    </row>
    <row r="153" spans="1:13" ht="49.5">
      <c r="A153" s="23">
        <v>4</v>
      </c>
      <c r="B153" s="121" t="s">
        <v>132</v>
      </c>
      <c r="C153" s="11" t="s">
        <v>71</v>
      </c>
      <c r="D153" s="95" t="s">
        <v>23</v>
      </c>
      <c r="E153" s="13"/>
      <c r="F153" s="13">
        <f>F155</f>
        <v>11</v>
      </c>
      <c r="G153" s="14"/>
      <c r="H153" s="14"/>
      <c r="I153" s="15"/>
      <c r="J153" s="32"/>
      <c r="K153" s="14"/>
      <c r="L153" s="14"/>
      <c r="M153" s="15"/>
    </row>
    <row r="154" spans="1:13" ht="16.5">
      <c r="A154" s="17"/>
      <c r="B154" s="119"/>
      <c r="C154" s="16" t="s">
        <v>24</v>
      </c>
      <c r="D154" s="96" t="s">
        <v>25</v>
      </c>
      <c r="E154" s="18">
        <v>1</v>
      </c>
      <c r="F154" s="18">
        <f>F153*E154</f>
        <v>11</v>
      </c>
      <c r="G154" s="19"/>
      <c r="H154" s="20"/>
      <c r="I154" s="19"/>
      <c r="J154" s="19"/>
      <c r="K154" s="19"/>
      <c r="L154" s="20"/>
      <c r="M154" s="21"/>
    </row>
    <row r="155" spans="1:13" ht="33">
      <c r="A155" s="17"/>
      <c r="B155" s="120"/>
      <c r="C155" s="16" t="s">
        <v>72</v>
      </c>
      <c r="D155" s="96" t="s">
        <v>23</v>
      </c>
      <c r="E155" s="18"/>
      <c r="F155" s="18">
        <f>3+1+1+6</f>
        <v>11</v>
      </c>
      <c r="G155" s="19"/>
      <c r="H155" s="19"/>
      <c r="I155" s="21"/>
      <c r="J155" s="20"/>
      <c r="K155" s="19"/>
      <c r="L155" s="19"/>
      <c r="M155" s="21"/>
    </row>
    <row r="156" spans="1:13" ht="16.5">
      <c r="A156" s="17"/>
      <c r="B156" s="120"/>
      <c r="C156" s="16" t="s">
        <v>64</v>
      </c>
      <c r="D156" s="17" t="s">
        <v>0</v>
      </c>
      <c r="E156" s="18">
        <v>0.05</v>
      </c>
      <c r="F156" s="18">
        <f>E156*F153</f>
        <v>0.55000000000000004</v>
      </c>
      <c r="G156" s="19"/>
      <c r="H156" s="19"/>
      <c r="I156" s="21"/>
      <c r="J156" s="20"/>
      <c r="K156" s="19"/>
      <c r="L156" s="19"/>
      <c r="M156" s="21"/>
    </row>
    <row r="157" spans="1:13" ht="16.5">
      <c r="A157" s="17"/>
      <c r="B157" s="120"/>
      <c r="C157" s="16" t="s">
        <v>65</v>
      </c>
      <c r="D157" s="17" t="s">
        <v>0</v>
      </c>
      <c r="E157" s="18">
        <v>1.07</v>
      </c>
      <c r="F157" s="18">
        <f>E157*F153</f>
        <v>11.770000000000001</v>
      </c>
      <c r="G157" s="19"/>
      <c r="H157" s="19"/>
      <c r="I157" s="21"/>
      <c r="J157" s="20"/>
      <c r="K157" s="19"/>
      <c r="L157" s="19"/>
      <c r="M157" s="21"/>
    </row>
    <row r="158" spans="1:13" ht="66">
      <c r="A158" s="23">
        <v>12</v>
      </c>
      <c r="B158" s="121" t="s">
        <v>133</v>
      </c>
      <c r="C158" s="11" t="s">
        <v>75</v>
      </c>
      <c r="D158" s="95" t="s">
        <v>63</v>
      </c>
      <c r="E158" s="13"/>
      <c r="F158" s="13">
        <v>1</v>
      </c>
      <c r="G158" s="14"/>
      <c r="H158" s="14"/>
      <c r="I158" s="15"/>
      <c r="J158" s="32"/>
      <c r="K158" s="14"/>
      <c r="L158" s="14"/>
      <c r="M158" s="15"/>
    </row>
    <row r="159" spans="1:13" ht="16.5">
      <c r="A159" s="17"/>
      <c r="B159" s="119"/>
      <c r="C159" s="16" t="s">
        <v>24</v>
      </c>
      <c r="D159" s="96" t="s">
        <v>25</v>
      </c>
      <c r="E159" s="18">
        <v>1</v>
      </c>
      <c r="F159" s="18">
        <f>F158*E159</f>
        <v>1</v>
      </c>
      <c r="G159" s="19"/>
      <c r="H159" s="20"/>
      <c r="I159" s="19"/>
      <c r="J159" s="19"/>
      <c r="K159" s="19"/>
      <c r="L159" s="20"/>
      <c r="M159" s="21"/>
    </row>
    <row r="160" spans="1:13" ht="16.5">
      <c r="A160" s="17"/>
      <c r="B160" s="120"/>
      <c r="C160" s="16" t="s">
        <v>76</v>
      </c>
      <c r="D160" s="96" t="s">
        <v>23</v>
      </c>
      <c r="E160" s="18">
        <v>1</v>
      </c>
      <c r="F160" s="18">
        <f>F158*E160</f>
        <v>1</v>
      </c>
      <c r="G160" s="19"/>
      <c r="H160" s="19"/>
      <c r="I160" s="21"/>
      <c r="J160" s="20"/>
      <c r="K160" s="19"/>
      <c r="L160" s="19"/>
      <c r="M160" s="21"/>
    </row>
    <row r="161" spans="1:13" ht="16.5">
      <c r="A161" s="17"/>
      <c r="B161" s="120"/>
      <c r="C161" s="16" t="s">
        <v>65</v>
      </c>
      <c r="D161" s="17" t="s">
        <v>0</v>
      </c>
      <c r="E161" s="18">
        <v>1.05</v>
      </c>
      <c r="F161" s="18">
        <f>E161*F158</f>
        <v>1.05</v>
      </c>
      <c r="G161" s="19"/>
      <c r="H161" s="19"/>
      <c r="I161" s="21"/>
      <c r="J161" s="20"/>
      <c r="K161" s="19"/>
      <c r="L161" s="19"/>
      <c r="M161" s="21"/>
    </row>
    <row r="162" spans="1:13" ht="33">
      <c r="A162" s="23">
        <v>7</v>
      </c>
      <c r="B162" s="121" t="s">
        <v>134</v>
      </c>
      <c r="C162" s="11" t="s">
        <v>77</v>
      </c>
      <c r="D162" s="95" t="s">
        <v>23</v>
      </c>
      <c r="E162" s="13"/>
      <c r="F162" s="13">
        <v>3</v>
      </c>
      <c r="G162" s="14"/>
      <c r="H162" s="14"/>
      <c r="I162" s="15"/>
      <c r="J162" s="32"/>
      <c r="K162" s="14"/>
      <c r="L162" s="14"/>
      <c r="M162" s="15"/>
    </row>
    <row r="163" spans="1:13" ht="16.5">
      <c r="A163" s="17"/>
      <c r="B163" s="119"/>
      <c r="C163" s="16" t="s">
        <v>24</v>
      </c>
      <c r="D163" s="96" t="s">
        <v>25</v>
      </c>
      <c r="E163" s="18">
        <v>4</v>
      </c>
      <c r="F163" s="18">
        <f>F162*E163</f>
        <v>12</v>
      </c>
      <c r="G163" s="19"/>
      <c r="H163" s="20"/>
      <c r="I163" s="19"/>
      <c r="J163" s="19"/>
      <c r="K163" s="19"/>
      <c r="L163" s="20"/>
      <c r="M163" s="21"/>
    </row>
    <row r="164" spans="1:13" ht="16.5">
      <c r="A164" s="17"/>
      <c r="B164" s="120"/>
      <c r="C164" s="16" t="s">
        <v>78</v>
      </c>
      <c r="D164" s="96" t="s">
        <v>23</v>
      </c>
      <c r="E164" s="18"/>
      <c r="F164" s="18">
        <v>1</v>
      </c>
      <c r="G164" s="19"/>
      <c r="H164" s="19"/>
      <c r="I164" s="21"/>
      <c r="J164" s="20"/>
      <c r="K164" s="19"/>
      <c r="L164" s="19"/>
      <c r="M164" s="21"/>
    </row>
    <row r="165" spans="1:13" ht="16.5">
      <c r="A165" s="17"/>
      <c r="B165" s="120"/>
      <c r="C165" s="16" t="s">
        <v>79</v>
      </c>
      <c r="D165" s="96" t="s">
        <v>23</v>
      </c>
      <c r="E165" s="18"/>
      <c r="F165" s="18">
        <v>1</v>
      </c>
      <c r="G165" s="19"/>
      <c r="H165" s="19"/>
      <c r="I165" s="21"/>
      <c r="J165" s="20"/>
      <c r="K165" s="19"/>
      <c r="L165" s="19"/>
      <c r="M165" s="21"/>
    </row>
    <row r="166" spans="1:13" ht="16.5">
      <c r="A166" s="17"/>
      <c r="B166" s="120"/>
      <c r="C166" s="16" t="s">
        <v>64</v>
      </c>
      <c r="D166" s="17" t="s">
        <v>0</v>
      </c>
      <c r="E166" s="18">
        <v>0.08</v>
      </c>
      <c r="F166" s="18">
        <f>E166*F162</f>
        <v>0.24</v>
      </c>
      <c r="G166" s="19"/>
      <c r="H166" s="19"/>
      <c r="I166" s="21"/>
      <c r="J166" s="20"/>
      <c r="K166" s="19"/>
      <c r="L166" s="19"/>
      <c r="M166" s="21"/>
    </row>
    <row r="167" spans="1:13" ht="16.5">
      <c r="A167" s="17"/>
      <c r="B167" s="120"/>
      <c r="C167" s="16" t="s">
        <v>65</v>
      </c>
      <c r="D167" s="17" t="s">
        <v>0</v>
      </c>
      <c r="E167" s="18">
        <v>1.9</v>
      </c>
      <c r="F167" s="18">
        <f>E167*F162</f>
        <v>5.6999999999999993</v>
      </c>
      <c r="G167" s="19"/>
      <c r="H167" s="19"/>
      <c r="I167" s="21"/>
      <c r="J167" s="20"/>
      <c r="K167" s="19"/>
      <c r="L167" s="19"/>
      <c r="M167" s="21"/>
    </row>
    <row r="168" spans="1:13" ht="49.5">
      <c r="A168" s="73">
        <v>13</v>
      </c>
      <c r="B168" s="134" t="s">
        <v>138</v>
      </c>
      <c r="C168" s="72" t="s">
        <v>108</v>
      </c>
      <c r="D168" s="101" t="s">
        <v>57</v>
      </c>
      <c r="E168" s="13"/>
      <c r="F168" s="13">
        <v>1260</v>
      </c>
      <c r="G168" s="14"/>
      <c r="H168" s="14"/>
      <c r="I168" s="14"/>
      <c r="J168" s="14"/>
      <c r="K168" s="14"/>
      <c r="L168" s="14"/>
      <c r="M168" s="15"/>
    </row>
    <row r="169" spans="1:13" ht="16.5">
      <c r="A169" s="75"/>
      <c r="B169" s="135"/>
      <c r="C169" s="74" t="s">
        <v>24</v>
      </c>
      <c r="D169" s="1" t="s">
        <v>25</v>
      </c>
      <c r="E169" s="18">
        <v>0.23</v>
      </c>
      <c r="F169" s="18">
        <f>F168*E169</f>
        <v>289.8</v>
      </c>
      <c r="G169" s="19"/>
      <c r="H169" s="19"/>
      <c r="I169" s="19"/>
      <c r="J169" s="19"/>
      <c r="K169" s="19"/>
      <c r="L169" s="19"/>
      <c r="M169" s="21"/>
    </row>
    <row r="170" spans="1:13" ht="16.5">
      <c r="A170" s="75"/>
      <c r="B170" s="135"/>
      <c r="C170" s="74" t="s">
        <v>81</v>
      </c>
      <c r="D170" s="1" t="s">
        <v>0</v>
      </c>
      <c r="E170" s="36">
        <f>0.32/100</f>
        <v>3.2000000000000002E-3</v>
      </c>
      <c r="F170" s="18">
        <v>3.78</v>
      </c>
      <c r="G170" s="19"/>
      <c r="H170" s="19"/>
      <c r="I170" s="19"/>
      <c r="J170" s="19"/>
      <c r="K170" s="19"/>
      <c r="L170" s="19"/>
      <c r="M170" s="21"/>
    </row>
    <row r="171" spans="1:13" ht="31.5">
      <c r="A171" s="22"/>
      <c r="B171" s="64"/>
      <c r="C171" s="76" t="s">
        <v>109</v>
      </c>
      <c r="D171" s="102" t="s">
        <v>54</v>
      </c>
      <c r="E171" s="18"/>
      <c r="F171" s="18">
        <f>F168</f>
        <v>1260</v>
      </c>
      <c r="G171" s="19"/>
      <c r="H171" s="19"/>
      <c r="I171" s="19"/>
      <c r="J171" s="19"/>
      <c r="K171" s="19"/>
      <c r="L171" s="19"/>
      <c r="M171" s="21"/>
    </row>
    <row r="172" spans="1:13" ht="16.5">
      <c r="A172" s="17"/>
      <c r="B172" s="120"/>
      <c r="C172" s="16" t="s">
        <v>65</v>
      </c>
      <c r="D172" s="17" t="s">
        <v>0</v>
      </c>
      <c r="E172" s="36">
        <f>2.18/100</f>
        <v>2.18E-2</v>
      </c>
      <c r="F172" s="18">
        <v>27.72</v>
      </c>
      <c r="G172" s="19"/>
      <c r="H172" s="19"/>
      <c r="I172" s="21"/>
      <c r="J172" s="20"/>
      <c r="K172" s="19"/>
      <c r="L172" s="19"/>
      <c r="M172" s="21"/>
    </row>
    <row r="173" spans="1:13" ht="49.5">
      <c r="A173" s="73">
        <v>15</v>
      </c>
      <c r="B173" s="127" t="s">
        <v>139</v>
      </c>
      <c r="C173" s="72" t="s">
        <v>83</v>
      </c>
      <c r="D173" s="101" t="s">
        <v>57</v>
      </c>
      <c r="E173" s="13"/>
      <c r="F173" s="13">
        <v>90</v>
      </c>
      <c r="G173" s="14"/>
      <c r="H173" s="14"/>
      <c r="I173" s="14"/>
      <c r="J173" s="14"/>
      <c r="K173" s="14"/>
      <c r="L173" s="14"/>
      <c r="M173" s="15"/>
    </row>
    <row r="174" spans="1:13" ht="16.5">
      <c r="A174" s="75"/>
      <c r="B174" s="135"/>
      <c r="C174" s="74" t="s">
        <v>24</v>
      </c>
      <c r="D174" s="1" t="s">
        <v>25</v>
      </c>
      <c r="E174" s="18">
        <f>42/100</f>
        <v>0.42</v>
      </c>
      <c r="F174" s="18">
        <f>F173*E174</f>
        <v>37.799999999999997</v>
      </c>
      <c r="G174" s="19"/>
      <c r="H174" s="19"/>
      <c r="I174" s="19"/>
      <c r="J174" s="19"/>
      <c r="K174" s="19"/>
      <c r="L174" s="19"/>
      <c r="M174" s="21"/>
    </row>
    <row r="175" spans="1:13" ht="16.5">
      <c r="A175" s="75"/>
      <c r="B175" s="135"/>
      <c r="C175" s="74" t="s">
        <v>81</v>
      </c>
      <c r="D175" s="1" t="s">
        <v>0</v>
      </c>
      <c r="E175" s="36">
        <f>26.2/100</f>
        <v>0.26200000000000001</v>
      </c>
      <c r="F175" s="18">
        <f>F173*E175</f>
        <v>23.580000000000002</v>
      </c>
      <c r="G175" s="19"/>
      <c r="H175" s="19"/>
      <c r="I175" s="19"/>
      <c r="J175" s="19"/>
      <c r="K175" s="19"/>
      <c r="L175" s="19"/>
      <c r="M175" s="21"/>
    </row>
    <row r="176" spans="1:13" ht="33.75">
      <c r="A176" s="22"/>
      <c r="B176" s="129"/>
      <c r="C176" s="76" t="s">
        <v>84</v>
      </c>
      <c r="D176" s="102" t="s">
        <v>54</v>
      </c>
      <c r="E176" s="18"/>
      <c r="F176" s="18">
        <f>F173</f>
        <v>90</v>
      </c>
      <c r="G176" s="19"/>
      <c r="H176" s="19"/>
      <c r="I176" s="19"/>
      <c r="J176" s="19"/>
      <c r="K176" s="19"/>
      <c r="L176" s="19"/>
      <c r="M176" s="21"/>
    </row>
    <row r="177" spans="1:13" ht="16.5">
      <c r="A177" s="17"/>
      <c r="B177" s="120"/>
      <c r="C177" s="16" t="s">
        <v>65</v>
      </c>
      <c r="D177" s="17" t="s">
        <v>0</v>
      </c>
      <c r="E177" s="36">
        <f>14.6/100</f>
        <v>0.14599999999999999</v>
      </c>
      <c r="F177" s="18">
        <f>E177*F173</f>
        <v>13.139999999999999</v>
      </c>
      <c r="G177" s="19"/>
      <c r="H177" s="19"/>
      <c r="I177" s="21"/>
      <c r="J177" s="20"/>
      <c r="K177" s="19"/>
      <c r="L177" s="19"/>
      <c r="M177" s="21"/>
    </row>
    <row r="178" spans="1:13" ht="47.25">
      <c r="A178" s="94"/>
      <c r="B178" s="131"/>
      <c r="C178" s="78" t="s">
        <v>85</v>
      </c>
      <c r="D178" s="103" t="s">
        <v>86</v>
      </c>
      <c r="E178" s="13"/>
      <c r="F178" s="13">
        <v>39</v>
      </c>
      <c r="G178" s="14"/>
      <c r="H178" s="14"/>
      <c r="I178" s="14"/>
      <c r="J178" s="14"/>
      <c r="K178" s="14"/>
      <c r="L178" s="14"/>
      <c r="M178" s="15"/>
    </row>
    <row r="179" spans="1:13" ht="47.25">
      <c r="A179" s="94"/>
      <c r="B179" s="131"/>
      <c r="C179" s="78" t="s">
        <v>87</v>
      </c>
      <c r="D179" s="103" t="s">
        <v>63</v>
      </c>
      <c r="E179" s="13"/>
      <c r="F179" s="13">
        <v>39</v>
      </c>
      <c r="G179" s="14"/>
      <c r="H179" s="14"/>
      <c r="I179" s="14"/>
      <c r="J179" s="14"/>
      <c r="K179" s="14"/>
      <c r="L179" s="14"/>
      <c r="M179" s="15"/>
    </row>
    <row r="180" spans="1:13" ht="47.25">
      <c r="A180" s="94" t="s">
        <v>112</v>
      </c>
      <c r="B180" s="131"/>
      <c r="C180" s="78" t="s">
        <v>110</v>
      </c>
      <c r="D180" s="79" t="s">
        <v>63</v>
      </c>
      <c r="E180" s="13"/>
      <c r="F180" s="13">
        <v>2</v>
      </c>
      <c r="G180" s="14"/>
      <c r="H180" s="14"/>
      <c r="I180" s="14"/>
      <c r="J180" s="14"/>
      <c r="K180" s="14"/>
      <c r="L180" s="14"/>
      <c r="M180" s="15"/>
    </row>
    <row r="181" spans="1:13" ht="16.5">
      <c r="A181" s="17"/>
      <c r="B181" s="120"/>
      <c r="C181" s="46" t="s">
        <v>89</v>
      </c>
      <c r="D181" s="96"/>
      <c r="E181" s="80"/>
      <c r="F181" s="16"/>
      <c r="G181" s="19"/>
      <c r="H181" s="32"/>
      <c r="I181" s="32"/>
      <c r="J181" s="32"/>
      <c r="K181" s="32"/>
      <c r="L181" s="32"/>
      <c r="M181" s="32"/>
    </row>
    <row r="182" spans="1:13" ht="31.5">
      <c r="A182" s="17"/>
      <c r="B182" s="120"/>
      <c r="C182" s="81" t="s">
        <v>90</v>
      </c>
      <c r="D182" s="96"/>
      <c r="E182" s="82" t="s">
        <v>117</v>
      </c>
      <c r="F182" s="16"/>
      <c r="G182" s="83"/>
      <c r="H182" s="20"/>
      <c r="I182" s="21"/>
      <c r="J182" s="20"/>
      <c r="K182" s="14"/>
      <c r="L182" s="20"/>
      <c r="M182" s="21"/>
    </row>
    <row r="183" spans="1:13" ht="16.5">
      <c r="A183" s="17"/>
      <c r="B183" s="120"/>
      <c r="C183" s="84" t="s">
        <v>7</v>
      </c>
      <c r="D183" s="96"/>
      <c r="E183" s="80"/>
      <c r="F183" s="16"/>
      <c r="G183" s="19"/>
      <c r="H183" s="20"/>
      <c r="I183" s="21"/>
      <c r="J183" s="20"/>
      <c r="K183" s="14"/>
      <c r="L183" s="20"/>
      <c r="M183" s="15"/>
    </row>
    <row r="184" spans="1:13" s="107" customFormat="1" ht="27.75" customHeight="1">
      <c r="A184" s="17"/>
      <c r="B184" s="120"/>
      <c r="C184" s="85" t="s">
        <v>47</v>
      </c>
      <c r="D184" s="96"/>
      <c r="E184" s="82" t="s">
        <v>117</v>
      </c>
      <c r="F184" s="16"/>
      <c r="G184" s="19"/>
      <c r="H184" s="20"/>
      <c r="I184" s="21"/>
      <c r="J184" s="20"/>
      <c r="K184" s="14"/>
      <c r="L184" s="20"/>
      <c r="M184" s="21"/>
    </row>
    <row r="185" spans="1:13" s="111" customFormat="1" ht="22.5" customHeight="1">
      <c r="A185" s="17"/>
      <c r="B185" s="120"/>
      <c r="C185" s="84" t="s">
        <v>91</v>
      </c>
      <c r="D185" s="96"/>
      <c r="E185" s="80"/>
      <c r="F185" s="16"/>
      <c r="G185" s="19"/>
      <c r="H185" s="20"/>
      <c r="I185" s="21"/>
      <c r="J185" s="20"/>
      <c r="K185" s="14"/>
      <c r="L185" s="20"/>
      <c r="M185" s="15"/>
    </row>
    <row r="186" spans="1:13" s="114" customFormat="1" ht="23.25" customHeight="1">
      <c r="A186" s="17"/>
      <c r="B186" s="121"/>
      <c r="C186" s="46" t="s">
        <v>92</v>
      </c>
      <c r="D186" s="96"/>
      <c r="E186" s="80"/>
      <c r="F186" s="16"/>
      <c r="G186" s="86"/>
      <c r="H186" s="20"/>
      <c r="I186" s="21"/>
      <c r="J186" s="20"/>
      <c r="K186" s="19"/>
      <c r="L186" s="20"/>
      <c r="M186" s="15"/>
    </row>
    <row r="187" spans="1:13" s="107" customFormat="1" ht="27.75" customHeight="1">
      <c r="A187" s="104"/>
      <c r="B187" s="104"/>
      <c r="C187" s="105" t="s">
        <v>113</v>
      </c>
      <c r="D187" s="10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1:13" s="111" customFormat="1" ht="22.5" customHeight="1">
      <c r="A188" s="108"/>
      <c r="B188" s="136"/>
      <c r="C188" s="109" t="s">
        <v>114</v>
      </c>
      <c r="D188" s="110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1:13" s="114" customFormat="1" ht="23.25" customHeight="1">
      <c r="A189" s="108"/>
      <c r="B189" s="108"/>
      <c r="C189" s="112" t="s">
        <v>7</v>
      </c>
      <c r="D189" s="113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1:13" s="111" customFormat="1" ht="24" customHeight="1">
      <c r="A190" s="108"/>
      <c r="B190" s="108"/>
      <c r="C190" s="115" t="s">
        <v>115</v>
      </c>
      <c r="D190" s="110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1:13" s="114" customFormat="1" ht="22.5" customHeight="1">
      <c r="A191" s="108"/>
      <c r="B191" s="108"/>
      <c r="C191" s="105" t="s">
        <v>116</v>
      </c>
      <c r="D191" s="113"/>
      <c r="E191" s="108"/>
      <c r="F191" s="108"/>
      <c r="G191" s="108"/>
      <c r="H191" s="108"/>
      <c r="I191" s="108"/>
      <c r="J191" s="108"/>
      <c r="K191" s="108"/>
      <c r="L191" s="108"/>
      <c r="M191" s="108"/>
    </row>
  </sheetData>
  <mergeCells count="24">
    <mergeCell ref="A4:A5"/>
    <mergeCell ref="G4:H4"/>
    <mergeCell ref="I4:J4"/>
    <mergeCell ref="K4:L4"/>
    <mergeCell ref="B1:M1"/>
    <mergeCell ref="B2:M2"/>
    <mergeCell ref="B3:M3"/>
    <mergeCell ref="D4:D5"/>
    <mergeCell ref="E4:F4"/>
    <mergeCell ref="M4:M5"/>
    <mergeCell ref="B96:M96"/>
    <mergeCell ref="B97:M97"/>
    <mergeCell ref="B98:M98"/>
    <mergeCell ref="C4:C5"/>
    <mergeCell ref="B4:B5"/>
    <mergeCell ref="G99:H99"/>
    <mergeCell ref="I99:J99"/>
    <mergeCell ref="K99:L99"/>
    <mergeCell ref="M99:M100"/>
    <mergeCell ref="A99:A100"/>
    <mergeCell ref="B99:B100"/>
    <mergeCell ref="C99:C100"/>
    <mergeCell ref="D99:D100"/>
    <mergeCell ref="E99:F99"/>
  </mergeCells>
  <conditionalFormatting sqref="C30">
    <cfRule type="cellIs" dxfId="11" priority="12" stopIfTrue="1" operator="equal">
      <formula>8223.307275</formula>
    </cfRule>
  </conditionalFormatting>
  <conditionalFormatting sqref="C24:C25 G25:M25 G27:M29 C27:C29 G24:L24">
    <cfRule type="cellIs" dxfId="10" priority="11" stopIfTrue="1" operator="equal">
      <formula>8223.307275</formula>
    </cfRule>
  </conditionalFormatting>
  <conditionalFormatting sqref="C26 G26:L26">
    <cfRule type="cellIs" dxfId="9" priority="10" stopIfTrue="1" operator="equal">
      <formula>8223.307275</formula>
    </cfRule>
  </conditionalFormatting>
  <conditionalFormatting sqref="M26">
    <cfRule type="cellIs" dxfId="8" priority="9" stopIfTrue="1" operator="equal">
      <formula>8223.307275</formula>
    </cfRule>
  </conditionalFormatting>
  <conditionalFormatting sqref="M24">
    <cfRule type="cellIs" dxfId="7" priority="8" stopIfTrue="1" operator="equal">
      <formula>8223.307275</formula>
    </cfRule>
  </conditionalFormatting>
  <conditionalFormatting sqref="C126">
    <cfRule type="cellIs" dxfId="6" priority="7" stopIfTrue="1" operator="equal">
      <formula>8223.307275</formula>
    </cfRule>
  </conditionalFormatting>
  <conditionalFormatting sqref="C119 G121:M121 G123:M125 C123:C125 C121 G119:L119">
    <cfRule type="cellIs" dxfId="5" priority="6" stopIfTrue="1" operator="equal">
      <formula>8223.307275</formula>
    </cfRule>
  </conditionalFormatting>
  <conditionalFormatting sqref="C122 G122:L122">
    <cfRule type="cellIs" dxfId="4" priority="5" stopIfTrue="1" operator="equal">
      <formula>8223.307275</formula>
    </cfRule>
  </conditionalFormatting>
  <conditionalFormatting sqref="M122">
    <cfRule type="cellIs" dxfId="3" priority="4" stopIfTrue="1" operator="equal">
      <formula>8223.307275</formula>
    </cfRule>
  </conditionalFormatting>
  <conditionalFormatting sqref="C120 G120:L120">
    <cfRule type="cellIs" dxfId="2" priority="3" stopIfTrue="1" operator="equal">
      <formula>8223.307275</formula>
    </cfRule>
  </conditionalFormatting>
  <conditionalFormatting sqref="M120">
    <cfRule type="cellIs" dxfId="1" priority="2" stopIfTrue="1" operator="equal">
      <formula>8223.307275</formula>
    </cfRule>
  </conditionalFormatting>
  <conditionalFormatting sqref="M119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2019-05-21T06:31:52Z</dcterms:modified>
</cp:coreProperties>
</file>