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8" activeTab="0"/>
  </bookViews>
  <sheets>
    <sheet name="K.X." sheetId="1" r:id="rId1"/>
    <sheet name="x.2-1" sheetId="2" r:id="rId2"/>
  </sheets>
  <definedNames>
    <definedName name="_xlnm.Print_Area" localSheetId="1">'x.2-1'!$A$1:$M$103</definedName>
    <definedName name="_xlnm.Print_Titles" localSheetId="0">'K.X.'!$8:$8</definedName>
    <definedName name="_xlnm.Print_Titles" localSheetId="1">'x.2-1'!$12:$12</definedName>
  </definedNames>
  <calcPr fullCalcOnLoad="1"/>
</workbook>
</file>

<file path=xl/sharedStrings.xml><?xml version="1.0" encoding="utf-8"?>
<sst xmlns="http://schemas.openxmlformats.org/spreadsheetml/2006/main" count="252" uniqueCount="112">
  <si>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</si>
  <si>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</si>
  <si>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</si>
  <si>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</si>
  <si>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</si>
  <si>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</si>
  <si>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</si>
  <si>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</si>
  <si>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</si>
  <si>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</si>
  <si>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</si>
  <si>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</si>
  <si>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</si>
  <si>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</si>
  <si>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</si>
  <si>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</si>
  <si>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</si>
  <si>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</si>
  <si>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</si>
  <si>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</si>
  <si>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</si>
  <si>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</si>
  <si>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</si>
  <si>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</si>
  <si>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</si>
  <si>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</si>
  <si>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</si>
  <si>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</si>
  <si>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</si>
  <si>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</si>
  <si>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</si>
  <si>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</si>
  <si>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</si>
  <si>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</si>
  <si>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cali</t>
  </si>
  <si>
    <t>SromiTi resursebi</t>
  </si>
  <si>
    <t>kac/sT</t>
  </si>
  <si>
    <t>manqanebi</t>
  </si>
  <si>
    <t>kv.m.</t>
  </si>
  <si>
    <t>kg</t>
  </si>
  <si>
    <t>proeqtiT</t>
  </si>
  <si>
    <t>kub.m.</t>
  </si>
  <si>
    <t>saxarjTaRricxvo Rirebuleba</t>
  </si>
  <si>
    <t>tona</t>
  </si>
  <si>
    <t>sxva xarjebi</t>
  </si>
  <si>
    <t xml:space="preserve">SromiTi resursebi </t>
  </si>
  <si>
    <t>lokalur-resursuli xarjTaRricxva #1-1</t>
  </si>
  <si>
    <t>sabazro</t>
  </si>
  <si>
    <t>satransporto xarjebi masalaze</t>
  </si>
  <si>
    <t>lursmani</t>
  </si>
  <si>
    <t xml:space="preserve">sxva xarjebi </t>
  </si>
  <si>
    <t>angari</t>
  </si>
  <si>
    <r>
      <rPr>
        <sz val="11"/>
        <rFont val="Calibri"/>
        <family val="2"/>
      </rPr>
      <t xml:space="preserve">Ø12 </t>
    </r>
    <r>
      <rPr>
        <sz val="11"/>
        <rFont val="Cambria"/>
        <family val="1"/>
      </rPr>
      <t xml:space="preserve">A500C </t>
    </r>
    <r>
      <rPr>
        <sz val="11"/>
        <rFont val="AcadNusx"/>
        <family val="0"/>
      </rPr>
      <t>klasis armatura</t>
    </r>
  </si>
  <si>
    <t>mSeneblobis Rirebuleba</t>
  </si>
  <si>
    <t>krebsiTi saxarjTaRricxvo gaangariSeba</t>
  </si>
  <si>
    <t xml:space="preserve"> /mSeneblobis dasaxeleba/</t>
  </si>
  <si>
    <t>xarjTaR-ricxvebis da angaruSebis #</t>
  </si>
  <si>
    <t>Tavebis, obieqtebis, samuSaoebisa da danaxarjebis dasaxeleba</t>
  </si>
  <si>
    <t>mSeneblobis ZiriTadi obieqtebi</t>
  </si>
  <si>
    <t>10-4-1.</t>
  </si>
  <si>
    <t>samSeneblo qanCi</t>
  </si>
  <si>
    <t>antiseptikuri pasta</t>
  </si>
  <si>
    <t>naWedi samSeneblo</t>
  </si>
  <si>
    <t>xis masala `lariqsi~</t>
  </si>
  <si>
    <t>sayrdeni Zelis mowyoba `a~ da `b~</t>
  </si>
  <si>
    <r>
      <t xml:space="preserve">filadis WanWiki </t>
    </r>
    <r>
      <rPr>
        <sz val="11"/>
        <rFont val="Calibri"/>
        <family val="2"/>
      </rPr>
      <t>Ø</t>
    </r>
    <r>
      <rPr>
        <sz val="11"/>
        <rFont val="AcadNusx"/>
        <family val="0"/>
      </rPr>
      <t>15X250mm</t>
    </r>
  </si>
  <si>
    <r>
      <t xml:space="preserve">Savi liTonis detali </t>
    </r>
    <r>
      <rPr>
        <sz val="11"/>
        <rFont val="Cambria"/>
        <family val="1"/>
      </rPr>
      <t>G</t>
    </r>
  </si>
  <si>
    <t>10-11-1.</t>
  </si>
  <si>
    <t>glinula</t>
  </si>
  <si>
    <t>toli</t>
  </si>
  <si>
    <r>
      <t xml:space="preserve">Savi liTonis detali </t>
    </r>
    <r>
      <rPr>
        <sz val="11"/>
        <rFont val="Cambria"/>
        <family val="1"/>
      </rPr>
      <t>A</t>
    </r>
  </si>
  <si>
    <r>
      <t xml:space="preserve">saxuravis xis konstruqciebi (fermebi </t>
    </r>
    <r>
      <rPr>
        <sz val="11"/>
        <rFont val="Cambria"/>
        <family val="1"/>
      </rPr>
      <t>A, B, C, D, E</t>
    </r>
    <r>
      <rPr>
        <sz val="11"/>
        <rFont val="AcadNusx"/>
        <family val="0"/>
      </rPr>
      <t>) 13 cali</t>
    </r>
  </si>
  <si>
    <r>
      <t>xis konstruqciis detakebis mowyoba `</t>
    </r>
    <r>
      <rPr>
        <sz val="11"/>
        <rFont val="Cambria"/>
        <family val="1"/>
      </rPr>
      <t>A</t>
    </r>
    <r>
      <rPr>
        <sz val="11"/>
        <rFont val="AcadNusx"/>
        <family val="0"/>
      </rPr>
      <t>~ da `</t>
    </r>
    <r>
      <rPr>
        <sz val="11"/>
        <rFont val="Cambria"/>
        <family val="1"/>
      </rPr>
      <t>B</t>
    </r>
    <r>
      <rPr>
        <sz val="11"/>
        <rFont val="AcadNusx"/>
        <family val="0"/>
      </rPr>
      <t>~</t>
    </r>
  </si>
  <si>
    <r>
      <t xml:space="preserve">Sedgenili koWebis mowyoba </t>
    </r>
    <r>
      <rPr>
        <sz val="11"/>
        <rFont val="Cambria"/>
        <family val="1"/>
      </rPr>
      <t>A, B, C-1, C-2, C-3, C-4, C-5</t>
    </r>
    <r>
      <rPr>
        <sz val="11"/>
        <rFont val="AcadNusx"/>
        <family val="0"/>
      </rPr>
      <t>) 4 cali</t>
    </r>
  </si>
  <si>
    <t>10-37-1.</t>
  </si>
  <si>
    <t>xanZarsawinaaRmdego xsnari</t>
  </si>
  <si>
    <t>s.n.w.1969w.#26-7-2 10-11-1gam</t>
  </si>
  <si>
    <t>100kv.m</t>
  </si>
  <si>
    <t>lursmani molartyvis</t>
  </si>
  <si>
    <t>manqanebi 1,1X1,15=</t>
  </si>
  <si>
    <t>saxuravze yavaris safaris mowyoba molartyvis CaTvliT</t>
  </si>
  <si>
    <t>yavaris safari</t>
  </si>
  <si>
    <t>yavaris kanti 2600X200X20mm (wiwvovani xe)</t>
  </si>
  <si>
    <t>Seficvra 200X400X15mm (wiwvovani xe)</t>
  </si>
  <si>
    <t>xis masalis cecxldacva</t>
  </si>
  <si>
    <t>6-9-1gam</t>
  </si>
  <si>
    <t>Savi liTonis samagri elementi sisqiT 5mm</t>
  </si>
  <si>
    <t>Savi liTonis samagri elementebis mowyoba (ix.proeqti)</t>
  </si>
  <si>
    <t>Savi liTonis samagri elementi sisqiT 10mm</t>
  </si>
  <si>
    <r>
      <t xml:space="preserve">filadis WanWiki </t>
    </r>
    <r>
      <rPr>
        <sz val="11"/>
        <rFont val="Calibri"/>
        <family val="2"/>
      </rPr>
      <t>Ø</t>
    </r>
    <r>
      <rPr>
        <sz val="11"/>
        <rFont val="AcadNusx"/>
        <family val="0"/>
      </rPr>
      <t>10X250mm</t>
    </r>
  </si>
  <si>
    <r>
      <t xml:space="preserve">filadis WanWiki </t>
    </r>
    <r>
      <rPr>
        <sz val="11"/>
        <rFont val="Calibri"/>
        <family val="2"/>
      </rPr>
      <t>Ø</t>
    </r>
    <r>
      <rPr>
        <sz val="11"/>
        <rFont val="AcadNusx"/>
        <family val="0"/>
      </rPr>
      <t>16X250mm</t>
    </r>
  </si>
  <si>
    <r>
      <t xml:space="preserve">filadis WanWiki </t>
    </r>
    <r>
      <rPr>
        <sz val="11"/>
        <rFont val="Calibri"/>
        <family val="2"/>
      </rPr>
      <t>Ø</t>
    </r>
    <r>
      <rPr>
        <sz val="11"/>
        <rFont val="AcadNusx"/>
        <family val="0"/>
      </rPr>
      <t>17X250mm</t>
    </r>
  </si>
  <si>
    <t>15-164-8 t.n.p2-37в)</t>
  </si>
  <si>
    <t>kv.m</t>
  </si>
  <si>
    <t xml:space="preserve">SromiTi resursebi  </t>
  </si>
  <si>
    <t>litri</t>
  </si>
  <si>
    <t>15-161-1t.n.cx.15-4gam</t>
  </si>
  <si>
    <t>15-160-1gam</t>
  </si>
  <si>
    <t>t.n.cx.15-4</t>
  </si>
  <si>
    <t>angaris xis elementebis momzadena gasalaqad</t>
  </si>
  <si>
    <t xml:space="preserve"> wyalamridi xis sagrunti </t>
  </si>
  <si>
    <t xml:space="preserve">poliureTanis bazaze damzadebuli laqiT </t>
  </si>
  <si>
    <t>angaris xis elementebis SeRebva poliureTanis bazaze damzadebuli gare gamoyenebis laqiT 3 piri.</t>
  </si>
  <si>
    <t>angaris liTonis elementebis SeRebva poliureTanis bazaze damzadebuli laqiT 3 piri.</t>
  </si>
  <si>
    <t>saavtoro zedamxedvelova 2,2%</t>
  </si>
  <si>
    <t xml:space="preserve">zednadebi xarjebi </t>
  </si>
  <si>
    <t xml:space="preserve">gegmiuri mogeba  </t>
  </si>
  <si>
    <t>lok.x.#1-1</t>
  </si>
  <si>
    <t xml:space="preserve"> jami</t>
  </si>
  <si>
    <t>saerTo  saxarjTaRricxvo Rirebuleba         lari</t>
  </si>
  <si>
    <t>romauli banakis mowyobis samuSaoebi</t>
  </si>
  <si>
    <r>
      <t xml:space="preserve">saxuravis koWebis mowyoba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</si>
</sst>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\ _L_a_r_i_-;\-* #,##0.00\ _L_a_r_i_-;_-* &quot;-&quot;??\ _L_a_r_i_-;_-@_-"/>
    <numFmt numFmtId="173" formatCode="0.0"/>
    <numFmt numFmtId="174" formatCode="0.000"/>
    <numFmt numFmtId="175" formatCode="0.0000"/>
    <numFmt numFmtId="176" formatCode="_-* #,##0.00_-;\-* #,##0.00_-;_-* &quot;-&quot;??_-;_-@_-"/>
    <numFmt numFmtId="177" formatCode="_-* #,##0.00_р_._-;\-* #,##0.00_р_._-;_-* &quot;-&quot;??_р_._-;_-@_-"/>
    <numFmt numFmtId="178" formatCode="_-* #,##0.000_-;\-* #,##0.000_-;_-* &quot;-&quot;??_-;_-@_-"/>
    <numFmt numFmtId="179" formatCode="_-* #,##0.0000_-;\-* #,##0.0000_-;_-* &quot;-&quot;??_-;_-@_-"/>
    <numFmt numFmtId="180" formatCode="0.00000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\ _₾_-;\-* #,##0.000\ _₾_-;_-* &quot;-&quot;???\ _₾_-;_-@_-"/>
    <numFmt numFmtId="184" formatCode="_(* #,##0.000_);_(* \(#,##0.000\);_(* &quot;-&quot;?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b/>
      <sz val="10"/>
      <name val="AcadNusx"/>
      <family val="0"/>
    </font>
    <font>
      <sz val="11"/>
      <name val="Calibri"/>
      <family val="2"/>
    </font>
    <font>
      <sz val="9"/>
      <name val="AcadNusx"/>
      <family val="0"/>
    </font>
    <font>
      <b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sz val="11"/>
      <name val="Cambria"/>
      <family val="1"/>
    </font>
    <font>
      <u val="single"/>
      <sz val="11"/>
      <name val="AcadNusx"/>
      <family val="0"/>
    </font>
    <font>
      <sz val="8"/>
      <name val="AcadNusx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9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9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9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9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0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42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3" fontId="1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3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4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55" borderId="19" xfId="832" applyFont="1" applyFill="1" applyBorder="1">
      <alignment/>
      <protection/>
    </xf>
    <xf numFmtId="0" fontId="4" fillId="55" borderId="20" xfId="832" applyFont="1" applyFill="1" applyBorder="1" applyAlignment="1">
      <alignment horizontal="center"/>
      <protection/>
    </xf>
    <xf numFmtId="0" fontId="4" fillId="55" borderId="21" xfId="832" applyFont="1" applyFill="1" applyBorder="1" applyAlignment="1">
      <alignment horizontal="center"/>
      <protection/>
    </xf>
    <xf numFmtId="0" fontId="4" fillId="55" borderId="22" xfId="832" applyFont="1" applyFill="1" applyBorder="1">
      <alignment/>
      <protection/>
    </xf>
    <xf numFmtId="0" fontId="4" fillId="55" borderId="21" xfId="832" applyFont="1" applyFill="1" applyBorder="1">
      <alignment/>
      <protection/>
    </xf>
    <xf numFmtId="0" fontId="4" fillId="55" borderId="23" xfId="832" applyFont="1" applyFill="1" applyBorder="1" applyAlignment="1">
      <alignment horizontal="center"/>
      <protection/>
    </xf>
    <xf numFmtId="0" fontId="2" fillId="55" borderId="0" xfId="832" applyFont="1" applyFill="1" applyAlignment="1">
      <alignment horizontal="center"/>
      <protection/>
    </xf>
    <xf numFmtId="0" fontId="4" fillId="55" borderId="24" xfId="832" applyFont="1" applyFill="1" applyBorder="1">
      <alignment/>
      <protection/>
    </xf>
    <xf numFmtId="0" fontId="4" fillId="55" borderId="25" xfId="832" applyFont="1" applyFill="1" applyBorder="1" applyAlignment="1">
      <alignment horizontal="center"/>
      <protection/>
    </xf>
    <xf numFmtId="0" fontId="4" fillId="55" borderId="26" xfId="832" applyFont="1" applyFill="1" applyBorder="1">
      <alignment/>
      <protection/>
    </xf>
    <xf numFmtId="0" fontId="4" fillId="55" borderId="25" xfId="832" applyFont="1" applyFill="1" applyBorder="1">
      <alignment/>
      <protection/>
    </xf>
    <xf numFmtId="0" fontId="4" fillId="55" borderId="27" xfId="832" applyFont="1" applyFill="1" applyBorder="1">
      <alignment/>
      <protection/>
    </xf>
    <xf numFmtId="0" fontId="4" fillId="55" borderId="0" xfId="832" applyFont="1" applyFill="1" applyBorder="1" applyAlignment="1">
      <alignment horizontal="center"/>
      <protection/>
    </xf>
    <xf numFmtId="0" fontId="4" fillId="55" borderId="24" xfId="832" applyFont="1" applyFill="1" applyBorder="1" applyAlignment="1">
      <alignment horizontal="center"/>
      <protection/>
    </xf>
    <xf numFmtId="0" fontId="4" fillId="55" borderId="27" xfId="832" applyFont="1" applyFill="1" applyBorder="1" applyAlignment="1">
      <alignment horizontal="center"/>
      <protection/>
    </xf>
    <xf numFmtId="0" fontId="4" fillId="55" borderId="28" xfId="832" applyFont="1" applyFill="1" applyBorder="1" applyAlignment="1">
      <alignment horizontal="center"/>
      <protection/>
    </xf>
    <xf numFmtId="0" fontId="4" fillId="55" borderId="29" xfId="832" applyFont="1" applyFill="1" applyBorder="1" applyAlignment="1">
      <alignment horizontal="center"/>
      <protection/>
    </xf>
    <xf numFmtId="0" fontId="4" fillId="55" borderId="30" xfId="832" applyFont="1" applyFill="1" applyBorder="1" applyAlignment="1">
      <alignment horizontal="center"/>
      <protection/>
    </xf>
    <xf numFmtId="0" fontId="4" fillId="55" borderId="31" xfId="832" applyFont="1" applyFill="1" applyBorder="1" applyAlignment="1">
      <alignment horizontal="center"/>
      <protection/>
    </xf>
    <xf numFmtId="0" fontId="3" fillId="0" borderId="0" xfId="735" applyFont="1">
      <alignment/>
      <protection/>
    </xf>
    <xf numFmtId="0" fontId="4" fillId="0" borderId="0" xfId="832" applyFont="1" applyBorder="1" applyAlignment="1">
      <alignment horizontal="center"/>
      <protection/>
    </xf>
    <xf numFmtId="0" fontId="4" fillId="0" borderId="0" xfId="694" applyFont="1">
      <alignment/>
      <protection/>
    </xf>
    <xf numFmtId="0" fontId="3" fillId="0" borderId="0" xfId="694" applyFont="1">
      <alignment/>
      <protection/>
    </xf>
    <xf numFmtId="0" fontId="30" fillId="0" borderId="0" xfId="694" applyFont="1">
      <alignment/>
      <protection/>
    </xf>
    <xf numFmtId="0" fontId="3" fillId="0" borderId="0" xfId="735" applyFont="1" applyAlignment="1">
      <alignment horizontal="center"/>
      <protection/>
    </xf>
    <xf numFmtId="0" fontId="3" fillId="0" borderId="0" xfId="735" applyFont="1" applyBorder="1">
      <alignment/>
      <protection/>
    </xf>
    <xf numFmtId="0" fontId="3" fillId="0" borderId="24" xfId="735" applyFont="1" applyBorder="1" applyAlignment="1">
      <alignment horizontal="center"/>
      <protection/>
    </xf>
    <xf numFmtId="0" fontId="3" fillId="0" borderId="29" xfId="735" applyFont="1" applyBorder="1" applyAlignment="1">
      <alignment horizontal="center"/>
      <protection/>
    </xf>
    <xf numFmtId="0" fontId="3" fillId="0" borderId="30" xfId="735" applyFont="1" applyBorder="1" applyAlignment="1">
      <alignment horizontal="center"/>
      <protection/>
    </xf>
    <xf numFmtId="0" fontId="3" fillId="55" borderId="0" xfId="917" applyFont="1" applyFill="1" applyAlignment="1">
      <alignment horizontal="center"/>
      <protection/>
    </xf>
    <xf numFmtId="0" fontId="3" fillId="55" borderId="0" xfId="917" applyFont="1" applyFill="1" applyBorder="1" applyAlignment="1">
      <alignment horizontal="center"/>
      <protection/>
    </xf>
    <xf numFmtId="0" fontId="3" fillId="0" borderId="0" xfId="917" applyFont="1" applyBorder="1" applyAlignment="1">
      <alignment horizontal="center"/>
      <protection/>
    </xf>
    <xf numFmtId="0" fontId="3" fillId="0" borderId="0" xfId="917" applyFont="1" applyAlignment="1">
      <alignment horizontal="center"/>
      <protection/>
    </xf>
    <xf numFmtId="0" fontId="3" fillId="0" borderId="0" xfId="917" applyFont="1" applyFill="1" applyAlignment="1">
      <alignment horizontal="center"/>
      <protection/>
    </xf>
    <xf numFmtId="0" fontId="4" fillId="55" borderId="0" xfId="917" applyFont="1" applyFill="1" applyAlignment="1">
      <alignment horizontal="left"/>
      <protection/>
    </xf>
    <xf numFmtId="0" fontId="3" fillId="0" borderId="0" xfId="832" applyFont="1" applyFill="1">
      <alignment/>
      <protection/>
    </xf>
    <xf numFmtId="0" fontId="4" fillId="55" borderId="0" xfId="832" applyFont="1" applyFill="1" applyAlignment="1">
      <alignment horizontal="center"/>
      <protection/>
    </xf>
    <xf numFmtId="0" fontId="4" fillId="55" borderId="0" xfId="832" applyFont="1" applyFill="1">
      <alignment/>
      <protection/>
    </xf>
    <xf numFmtId="0" fontId="3" fillId="55" borderId="0" xfId="834" applyFont="1" applyFill="1" applyAlignment="1">
      <alignment horizontal="right"/>
      <protection/>
    </xf>
    <xf numFmtId="0" fontId="3" fillId="55" borderId="0" xfId="834" applyFont="1" applyFill="1" applyAlignment="1">
      <alignment horizontal="center"/>
      <protection/>
    </xf>
    <xf numFmtId="0" fontId="4" fillId="55" borderId="0" xfId="832" applyFont="1" applyFill="1" applyBorder="1">
      <alignment/>
      <protection/>
    </xf>
    <xf numFmtId="0" fontId="3" fillId="0" borderId="0" xfId="917" applyFont="1" applyFill="1" applyBorder="1" applyAlignment="1">
      <alignment horizontal="center"/>
      <protection/>
    </xf>
    <xf numFmtId="0" fontId="4" fillId="0" borderId="19" xfId="832" applyFont="1" applyFill="1" applyBorder="1">
      <alignment/>
      <protection/>
    </xf>
    <xf numFmtId="0" fontId="4" fillId="0" borderId="32" xfId="832" applyFont="1" applyFill="1" applyBorder="1">
      <alignment/>
      <protection/>
    </xf>
    <xf numFmtId="0" fontId="4" fillId="0" borderId="32" xfId="832" applyFont="1" applyFill="1" applyBorder="1" applyAlignment="1">
      <alignment horizontal="center"/>
      <protection/>
    </xf>
    <xf numFmtId="0" fontId="4" fillId="0" borderId="25" xfId="832" applyFont="1" applyFill="1" applyBorder="1">
      <alignment/>
      <protection/>
    </xf>
    <xf numFmtId="0" fontId="4" fillId="0" borderId="28" xfId="832" applyFont="1" applyFill="1" applyBorder="1" applyAlignment="1">
      <alignment horizontal="center"/>
      <protection/>
    </xf>
    <xf numFmtId="0" fontId="2" fillId="0" borderId="23" xfId="831" applyFont="1" applyBorder="1" applyAlignment="1">
      <alignment horizontal="center"/>
      <protection/>
    </xf>
    <xf numFmtId="0" fontId="2" fillId="0" borderId="24" xfId="831" applyFont="1" applyBorder="1" applyAlignment="1">
      <alignment horizontal="center"/>
      <protection/>
    </xf>
    <xf numFmtId="2" fontId="2" fillId="0" borderId="23" xfId="831" applyNumberFormat="1" applyFont="1" applyBorder="1" applyAlignment="1">
      <alignment horizontal="center"/>
      <protection/>
    </xf>
    <xf numFmtId="2" fontId="2" fillId="0" borderId="0" xfId="831" applyNumberFormat="1" applyFont="1" applyBorder="1" applyAlignment="1">
      <alignment horizontal="center"/>
      <protection/>
    </xf>
    <xf numFmtId="2" fontId="2" fillId="0" borderId="27" xfId="831" applyNumberFormat="1" applyFont="1" applyBorder="1" applyAlignment="1">
      <alignment horizontal="center"/>
      <protection/>
    </xf>
    <xf numFmtId="2" fontId="2" fillId="0" borderId="24" xfId="831" applyNumberFormat="1" applyFont="1" applyBorder="1" applyAlignment="1">
      <alignment horizontal="center"/>
      <protection/>
    </xf>
    <xf numFmtId="0" fontId="2" fillId="0" borderId="0" xfId="917" applyFont="1" applyBorder="1" applyAlignment="1">
      <alignment horizontal="center"/>
      <protection/>
    </xf>
    <xf numFmtId="0" fontId="2" fillId="0" borderId="0" xfId="917" applyFont="1" applyFill="1" applyBorder="1" applyAlignment="1">
      <alignment horizontal="center"/>
      <protection/>
    </xf>
    <xf numFmtId="174" fontId="2" fillId="0" borderId="0" xfId="917" applyNumberFormat="1" applyFont="1" applyBorder="1" applyAlignment="1">
      <alignment horizontal="center"/>
      <protection/>
    </xf>
    <xf numFmtId="2" fontId="2" fillId="0" borderId="0" xfId="917" applyNumberFormat="1" applyFont="1" applyBorder="1" applyAlignment="1">
      <alignment horizontal="center"/>
      <protection/>
    </xf>
    <xf numFmtId="0" fontId="2" fillId="0" borderId="0" xfId="832" applyFont="1" applyBorder="1" applyAlignment="1">
      <alignment horizontal="center"/>
      <protection/>
    </xf>
    <xf numFmtId="1" fontId="2" fillId="0" borderId="0" xfId="832" applyNumberFormat="1" applyFont="1" applyBorder="1" applyAlignment="1">
      <alignment horizontal="center"/>
      <protection/>
    </xf>
    <xf numFmtId="1" fontId="2" fillId="0" borderId="0" xfId="917" applyNumberFormat="1" applyFont="1" applyBorder="1" applyAlignment="1">
      <alignment horizontal="center"/>
      <protection/>
    </xf>
    <xf numFmtId="0" fontId="4" fillId="0" borderId="0" xfId="917" applyFont="1" applyBorder="1" applyAlignment="1">
      <alignment horizontal="center"/>
      <protection/>
    </xf>
    <xf numFmtId="0" fontId="2" fillId="0" borderId="0" xfId="917" applyFont="1" applyBorder="1" applyAlignment="1">
      <alignment horizontal="center" wrapText="1"/>
      <protection/>
    </xf>
    <xf numFmtId="0" fontId="4" fillId="0" borderId="0" xfId="832" applyFont="1" applyFill="1" applyBorder="1" applyAlignment="1">
      <alignment horizontal="center"/>
      <protection/>
    </xf>
    <xf numFmtId="175" fontId="2" fillId="0" borderId="0" xfId="917" applyNumberFormat="1" applyFont="1" applyBorder="1" applyAlignment="1">
      <alignment horizontal="center"/>
      <protection/>
    </xf>
    <xf numFmtId="2" fontId="3" fillId="0" borderId="0" xfId="917" applyNumberFormat="1" applyFont="1" applyBorder="1" applyAlignment="1">
      <alignment horizontal="center"/>
      <protection/>
    </xf>
    <xf numFmtId="1" fontId="4" fillId="0" borderId="0" xfId="832" applyNumberFormat="1" applyFont="1" applyBorder="1" applyAlignment="1">
      <alignment horizontal="center"/>
      <protection/>
    </xf>
    <xf numFmtId="1" fontId="4" fillId="0" borderId="0" xfId="917" applyNumberFormat="1" applyFont="1" applyBorder="1" applyAlignment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4" fontId="2" fillId="0" borderId="24" xfId="0" applyNumberFormat="1" applyFont="1" applyBorder="1" applyAlignment="1">
      <alignment horizontal="center"/>
    </xf>
    <xf numFmtId="174" fontId="2" fillId="0" borderId="2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3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5" fontId="2" fillId="0" borderId="23" xfId="0" applyNumberFormat="1" applyFont="1" applyBorder="1" applyAlignment="1">
      <alignment horizontal="center"/>
    </xf>
    <xf numFmtId="175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23" xfId="830" applyFont="1" applyBorder="1" applyAlignment="1">
      <alignment horizontal="center"/>
      <protection/>
    </xf>
    <xf numFmtId="0" fontId="2" fillId="0" borderId="0" xfId="830" applyFont="1" applyBorder="1" applyAlignment="1">
      <alignment horizontal="center"/>
      <protection/>
    </xf>
    <xf numFmtId="0" fontId="2" fillId="0" borderId="23" xfId="830" applyFont="1" applyBorder="1" applyAlignment="1">
      <alignment horizontal="center" vertical="center" wrapText="1"/>
      <protection/>
    </xf>
    <xf numFmtId="2" fontId="2" fillId="0" borderId="0" xfId="830" applyNumberFormat="1" applyFont="1" applyBorder="1" applyAlignment="1">
      <alignment horizontal="center"/>
      <protection/>
    </xf>
    <xf numFmtId="2" fontId="2" fillId="0" borderId="32" xfId="0" applyNumberFormat="1" applyFont="1" applyBorder="1" applyAlignment="1">
      <alignment horizontal="center" vertical="center" wrapText="1"/>
    </xf>
    <xf numFmtId="0" fontId="4" fillId="55" borderId="20" xfId="832" applyFont="1" applyFill="1" applyBorder="1">
      <alignment/>
      <protection/>
    </xf>
    <xf numFmtId="0" fontId="4" fillId="55" borderId="22" xfId="832" applyFont="1" applyFill="1" applyBorder="1" applyAlignment="1">
      <alignment horizontal="center"/>
      <protection/>
    </xf>
    <xf numFmtId="0" fontId="4" fillId="55" borderId="21" xfId="832" applyFont="1" applyFill="1" applyBorder="1" applyAlignment="1">
      <alignment horizontal="left"/>
      <protection/>
    </xf>
    <xf numFmtId="2" fontId="6" fillId="55" borderId="29" xfId="637" applyNumberFormat="1" applyFont="1" applyFill="1" applyBorder="1" applyAlignment="1">
      <alignment horizontal="center"/>
      <protection/>
    </xf>
    <xf numFmtId="173" fontId="6" fillId="55" borderId="29" xfId="637" applyNumberFormat="1" applyFont="1" applyFill="1" applyBorder="1" applyAlignment="1">
      <alignment horizontal="center"/>
      <protection/>
    </xf>
    <xf numFmtId="0" fontId="3" fillId="0" borderId="0" xfId="637" applyFont="1" applyBorder="1" applyAlignment="1">
      <alignment horizontal="center"/>
      <protection/>
    </xf>
    <xf numFmtId="0" fontId="3" fillId="0" borderId="0" xfId="637" applyFont="1" applyAlignment="1">
      <alignment horizontal="center"/>
      <protection/>
    </xf>
    <xf numFmtId="0" fontId="9" fillId="0" borderId="29" xfId="637" applyFont="1" applyBorder="1" applyAlignment="1">
      <alignment horizontal="center"/>
      <protection/>
    </xf>
    <xf numFmtId="0" fontId="6" fillId="0" borderId="29" xfId="637" applyFont="1" applyBorder="1" applyAlignment="1">
      <alignment horizontal="center" vertical="center"/>
      <protection/>
    </xf>
    <xf numFmtId="2" fontId="6" fillId="0" borderId="29" xfId="637" applyNumberFormat="1" applyFont="1" applyBorder="1" applyAlignment="1">
      <alignment horizontal="center"/>
      <protection/>
    </xf>
    <xf numFmtId="0" fontId="6" fillId="0" borderId="29" xfId="637" applyFont="1" applyBorder="1" applyAlignment="1">
      <alignment horizontal="center"/>
      <protection/>
    </xf>
    <xf numFmtId="9" fontId="6" fillId="0" borderId="29" xfId="864" applyFont="1" applyBorder="1" applyAlignment="1">
      <alignment horizontal="center"/>
    </xf>
    <xf numFmtId="174" fontId="6" fillId="0" borderId="29" xfId="637" applyNumberFormat="1" applyFont="1" applyBorder="1" applyAlignment="1">
      <alignment horizontal="center"/>
      <protection/>
    </xf>
    <xf numFmtId="174" fontId="2" fillId="0" borderId="0" xfId="0" applyNumberFormat="1" applyFont="1" applyAlignment="1">
      <alignment horizontal="center" vertical="center" wrapText="1"/>
    </xf>
    <xf numFmtId="0" fontId="2" fillId="0" borderId="0" xfId="83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2" fontId="2" fillId="0" borderId="23" xfId="830" applyNumberFormat="1" applyFont="1" applyBorder="1" applyAlignment="1">
      <alignment horizontal="center"/>
      <protection/>
    </xf>
    <xf numFmtId="0" fontId="2" fillId="0" borderId="24" xfId="830" applyFont="1" applyBorder="1" applyAlignment="1">
      <alignment horizontal="center"/>
      <protection/>
    </xf>
    <xf numFmtId="2" fontId="2" fillId="0" borderId="27" xfId="830" applyNumberFormat="1" applyFont="1" applyBorder="1" applyAlignment="1">
      <alignment horizontal="center"/>
      <protection/>
    </xf>
    <xf numFmtId="2" fontId="2" fillId="0" borderId="24" xfId="830" applyNumberFormat="1" applyFont="1" applyBorder="1" applyAlignment="1">
      <alignment horizontal="center"/>
      <protection/>
    </xf>
    <xf numFmtId="174" fontId="8" fillId="0" borderId="23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9" fillId="55" borderId="0" xfId="917" applyFont="1" applyFill="1" applyAlignment="1">
      <alignment vertical="center" wrapText="1"/>
      <protection/>
    </xf>
    <xf numFmtId="0" fontId="2" fillId="0" borderId="23" xfId="833" applyFont="1" applyBorder="1" applyAlignment="1">
      <alignment horizontal="center" vertical="center"/>
      <protection/>
    </xf>
    <xf numFmtId="14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735" applyFont="1" applyBorder="1" applyAlignment="1">
      <alignment horizontal="center"/>
      <protection/>
    </xf>
    <xf numFmtId="0" fontId="2" fillId="0" borderId="23" xfId="735" applyFont="1" applyBorder="1" applyAlignment="1">
      <alignment horizontal="center"/>
      <protection/>
    </xf>
    <xf numFmtId="0" fontId="2" fillId="0" borderId="0" xfId="735" applyFont="1">
      <alignment/>
      <protection/>
    </xf>
    <xf numFmtId="0" fontId="32" fillId="0" borderId="23" xfId="735" applyFont="1" applyBorder="1" applyAlignment="1">
      <alignment horizontal="center"/>
      <protection/>
    </xf>
    <xf numFmtId="0" fontId="2" fillId="0" borderId="23" xfId="735" applyFont="1" applyBorder="1">
      <alignment/>
      <protection/>
    </xf>
    <xf numFmtId="0" fontId="2" fillId="0" borderId="0" xfId="735" applyFont="1" applyAlignment="1">
      <alignment horizontal="center"/>
      <protection/>
    </xf>
    <xf numFmtId="0" fontId="2" fillId="0" borderId="24" xfId="735" applyFont="1" applyBorder="1" applyAlignment="1">
      <alignment horizontal="center"/>
      <protection/>
    </xf>
    <xf numFmtId="0" fontId="2" fillId="0" borderId="29" xfId="735" applyFont="1" applyBorder="1" applyAlignment="1">
      <alignment horizontal="center"/>
      <protection/>
    </xf>
    <xf numFmtId="0" fontId="2" fillId="0" borderId="29" xfId="735" applyFont="1" applyBorder="1">
      <alignment/>
      <protection/>
    </xf>
    <xf numFmtId="0" fontId="3" fillId="0" borderId="0" xfId="735" applyFont="1" applyBorder="1" applyAlignment="1">
      <alignment horizontal="center"/>
      <protection/>
    </xf>
    <xf numFmtId="182" fontId="3" fillId="0" borderId="0" xfId="735" applyNumberFormat="1" applyFont="1" applyBorder="1">
      <alignment/>
      <protection/>
    </xf>
    <xf numFmtId="0" fontId="5" fillId="0" borderId="0" xfId="694" applyFont="1" applyAlignment="1">
      <alignment vertical="center"/>
      <protection/>
    </xf>
    <xf numFmtId="14" fontId="2" fillId="0" borderId="23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2" fontId="2" fillId="0" borderId="23" xfId="830" applyNumberFormat="1" applyFont="1" applyBorder="1" applyAlignment="1">
      <alignment horizontal="center" vertical="center" wrapText="1"/>
      <protection/>
    </xf>
    <xf numFmtId="2" fontId="2" fillId="0" borderId="0" xfId="830" applyNumberFormat="1" applyFont="1" applyBorder="1" applyAlignment="1">
      <alignment horizontal="center" vertical="center" wrapText="1"/>
      <protection/>
    </xf>
    <xf numFmtId="0" fontId="2" fillId="0" borderId="23" xfId="718" applyFont="1" applyBorder="1" applyAlignment="1">
      <alignment horizontal="center" vertical="center" wrapText="1"/>
      <protection/>
    </xf>
    <xf numFmtId="0" fontId="8" fillId="0" borderId="0" xfId="718" applyFont="1" applyBorder="1" applyAlignment="1">
      <alignment horizontal="center" vertical="center" wrapText="1"/>
      <protection/>
    </xf>
    <xf numFmtId="174" fontId="2" fillId="0" borderId="23" xfId="718" applyNumberFormat="1" applyFont="1" applyBorder="1" applyAlignment="1">
      <alignment horizontal="center" vertical="center" wrapText="1"/>
      <protection/>
    </xf>
    <xf numFmtId="2" fontId="2" fillId="0" borderId="0" xfId="718" applyNumberFormat="1" applyFont="1" applyAlignment="1">
      <alignment horizontal="center" vertical="center" wrapText="1"/>
      <protection/>
    </xf>
    <xf numFmtId="0" fontId="2" fillId="0" borderId="23" xfId="832" applyFont="1" applyBorder="1" applyAlignment="1">
      <alignment horizontal="center" vertical="center" wrapText="1"/>
      <protection/>
    </xf>
    <xf numFmtId="0" fontId="2" fillId="0" borderId="0" xfId="832" applyFont="1" applyBorder="1" applyAlignment="1">
      <alignment horizontal="center" vertical="center" wrapText="1"/>
      <protection/>
    </xf>
    <xf numFmtId="2" fontId="2" fillId="0" borderId="23" xfId="718" applyNumberFormat="1" applyFont="1" applyBorder="1" applyAlignment="1">
      <alignment horizontal="center" vertical="center" wrapText="1"/>
      <protection/>
    </xf>
    <xf numFmtId="0" fontId="2" fillId="0" borderId="0" xfId="718" applyFont="1" applyBorder="1" applyAlignment="1">
      <alignment horizontal="center" vertical="center" wrapText="1"/>
      <protection/>
    </xf>
    <xf numFmtId="0" fontId="2" fillId="0" borderId="0" xfId="718" applyFont="1" applyBorder="1" applyAlignment="1">
      <alignment vertical="center" wrapText="1"/>
      <protection/>
    </xf>
    <xf numFmtId="0" fontId="2" fillId="0" borderId="23" xfId="718" applyFont="1" applyBorder="1" applyAlignment="1">
      <alignment horizontal="center"/>
      <protection/>
    </xf>
    <xf numFmtId="2" fontId="2" fillId="0" borderId="0" xfId="718" applyNumberFormat="1" applyFont="1" applyBorder="1" applyAlignment="1">
      <alignment horizontal="center"/>
      <protection/>
    </xf>
    <xf numFmtId="2" fontId="2" fillId="0" borderId="23" xfId="832" applyNumberFormat="1" applyFont="1" applyBorder="1" applyAlignment="1">
      <alignment horizontal="center"/>
      <protection/>
    </xf>
    <xf numFmtId="2" fontId="2" fillId="0" borderId="0" xfId="832" applyNumberFormat="1" applyFont="1" applyBorder="1" applyAlignment="1">
      <alignment horizontal="center"/>
      <protection/>
    </xf>
    <xf numFmtId="2" fontId="2" fillId="0" borderId="23" xfId="718" applyNumberFormat="1" applyFont="1" applyBorder="1" applyAlignment="1">
      <alignment horizontal="center"/>
      <protection/>
    </xf>
    <xf numFmtId="0" fontId="2" fillId="0" borderId="0" xfId="718" applyFont="1" applyBorder="1" applyAlignment="1">
      <alignment horizontal="center"/>
      <protection/>
    </xf>
    <xf numFmtId="2" fontId="2" fillId="0" borderId="0" xfId="718" applyNumberFormat="1" applyFont="1" applyAlignment="1">
      <alignment horizontal="center"/>
      <protection/>
    </xf>
    <xf numFmtId="0" fontId="2" fillId="0" borderId="0" xfId="718" applyFont="1" applyBorder="1">
      <alignment/>
      <protection/>
    </xf>
    <xf numFmtId="2" fontId="2" fillId="0" borderId="0" xfId="718" applyNumberFormat="1" applyFont="1" applyBorder="1" applyAlignment="1">
      <alignment horizontal="center" vertical="center" wrapText="1"/>
      <protection/>
    </xf>
    <xf numFmtId="2" fontId="2" fillId="0" borderId="23" xfId="832" applyNumberFormat="1" applyFont="1" applyBorder="1" applyAlignment="1">
      <alignment horizontal="center" vertical="center" wrapText="1"/>
      <protection/>
    </xf>
    <xf numFmtId="2" fontId="2" fillId="0" borderId="0" xfId="832" applyNumberFormat="1" applyFont="1" applyBorder="1" applyAlignment="1">
      <alignment horizontal="center" vertical="center" wrapText="1"/>
      <protection/>
    </xf>
    <xf numFmtId="0" fontId="2" fillId="0" borderId="24" xfId="718" applyFont="1" applyBorder="1" applyAlignment="1">
      <alignment horizontal="center"/>
      <protection/>
    </xf>
    <xf numFmtId="0" fontId="2" fillId="0" borderId="27" xfId="718" applyFont="1" applyBorder="1" applyAlignment="1">
      <alignment horizontal="center"/>
      <protection/>
    </xf>
    <xf numFmtId="174" fontId="2" fillId="0" borderId="24" xfId="718" applyNumberFormat="1" applyFont="1" applyBorder="1" applyAlignment="1">
      <alignment horizontal="center"/>
      <protection/>
    </xf>
    <xf numFmtId="174" fontId="2" fillId="0" borderId="27" xfId="718" applyNumberFormat="1" applyFont="1" applyBorder="1" applyAlignment="1">
      <alignment horizontal="center"/>
      <protection/>
    </xf>
    <xf numFmtId="2" fontId="2" fillId="0" borderId="24" xfId="718" applyNumberFormat="1" applyFont="1" applyBorder="1" applyAlignment="1">
      <alignment horizontal="center"/>
      <protection/>
    </xf>
    <xf numFmtId="2" fontId="2" fillId="0" borderId="27" xfId="718" applyNumberFormat="1" applyFont="1" applyBorder="1" applyAlignment="1">
      <alignment horizontal="center"/>
      <protection/>
    </xf>
    <xf numFmtId="2" fontId="4" fillId="0" borderId="23" xfId="718" applyNumberFormat="1" applyFont="1" applyBorder="1" applyAlignment="1">
      <alignment horizontal="center"/>
      <protection/>
    </xf>
    <xf numFmtId="0" fontId="2" fillId="0" borderId="0" xfId="718" applyFont="1" applyBorder="1" applyAlignment="1">
      <alignment horizontal="center" vertical="center"/>
      <protection/>
    </xf>
    <xf numFmtId="2" fontId="4" fillId="0" borderId="23" xfId="718" applyNumberFormat="1" applyFont="1" applyBorder="1" applyAlignment="1">
      <alignment horizontal="center" vertical="center"/>
      <protection/>
    </xf>
    <xf numFmtId="18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174" fontId="8" fillId="0" borderId="24" xfId="0" applyNumberFormat="1" applyFont="1" applyBorder="1" applyAlignment="1">
      <alignment horizontal="center"/>
    </xf>
    <xf numFmtId="0" fontId="2" fillId="0" borderId="23" xfId="912" applyFont="1" applyBorder="1" applyAlignment="1">
      <alignment horizontal="center" vertical="center"/>
      <protection/>
    </xf>
    <xf numFmtId="0" fontId="8" fillId="0" borderId="23" xfId="912" applyFont="1" applyBorder="1" applyAlignment="1">
      <alignment horizontal="center" vertical="center" wrapText="1"/>
      <protection/>
    </xf>
    <xf numFmtId="0" fontId="2" fillId="0" borderId="0" xfId="912" applyFont="1" applyBorder="1" applyAlignment="1">
      <alignment horizontal="center" vertical="center"/>
      <protection/>
    </xf>
    <xf numFmtId="174" fontId="2" fillId="0" borderId="23" xfId="912" applyNumberFormat="1" applyFont="1" applyBorder="1" applyAlignment="1">
      <alignment horizontal="center" vertical="center"/>
      <protection/>
    </xf>
    <xf numFmtId="0" fontId="2" fillId="0" borderId="0" xfId="833" applyFont="1" applyBorder="1" applyAlignment="1">
      <alignment horizontal="center" vertical="center"/>
      <protection/>
    </xf>
    <xf numFmtId="2" fontId="2" fillId="0" borderId="23" xfId="912" applyNumberFormat="1" applyFont="1" applyBorder="1" applyAlignment="1">
      <alignment horizontal="center" vertical="center"/>
      <protection/>
    </xf>
    <xf numFmtId="0" fontId="2" fillId="0" borderId="0" xfId="912" applyFont="1" applyBorder="1" applyAlignment="1">
      <alignment vertical="center"/>
      <protection/>
    </xf>
    <xf numFmtId="0" fontId="2" fillId="0" borderId="23" xfId="912" applyFont="1" applyBorder="1" applyAlignment="1">
      <alignment horizontal="center"/>
      <protection/>
    </xf>
    <xf numFmtId="0" fontId="8" fillId="0" borderId="23" xfId="912" applyFont="1" applyBorder="1" applyAlignment="1">
      <alignment horizontal="center"/>
      <protection/>
    </xf>
    <xf numFmtId="2" fontId="2" fillId="0" borderId="23" xfId="912" applyNumberFormat="1" applyFont="1" applyBorder="1" applyAlignment="1">
      <alignment horizontal="center"/>
      <protection/>
    </xf>
    <xf numFmtId="2" fontId="2" fillId="0" borderId="0" xfId="912" applyNumberFormat="1" applyFont="1" applyAlignment="1">
      <alignment horizontal="center"/>
      <protection/>
    </xf>
    <xf numFmtId="2" fontId="2" fillId="0" borderId="0" xfId="912" applyNumberFormat="1" applyFont="1" applyBorder="1" applyAlignment="1">
      <alignment horizontal="center"/>
      <protection/>
    </xf>
    <xf numFmtId="0" fontId="2" fillId="0" borderId="23" xfId="833" applyFont="1" applyBorder="1" applyAlignment="1">
      <alignment horizontal="center"/>
      <protection/>
    </xf>
    <xf numFmtId="0" fontId="2" fillId="0" borderId="0" xfId="833" applyFont="1" applyBorder="1" applyAlignment="1">
      <alignment horizontal="center"/>
      <protection/>
    </xf>
    <xf numFmtId="0" fontId="2" fillId="0" borderId="0" xfId="912" applyFont="1" applyBorder="1">
      <alignment/>
      <protection/>
    </xf>
    <xf numFmtId="0" fontId="2" fillId="0" borderId="0" xfId="912" applyFont="1" applyBorder="1" applyAlignment="1">
      <alignment horizontal="center"/>
      <protection/>
    </xf>
    <xf numFmtId="175" fontId="2" fillId="0" borderId="23" xfId="912" applyNumberFormat="1" applyFont="1" applyBorder="1" applyAlignment="1">
      <alignment horizontal="center"/>
      <protection/>
    </xf>
    <xf numFmtId="174" fontId="2" fillId="0" borderId="0" xfId="912" applyNumberFormat="1" applyFont="1" applyAlignment="1">
      <alignment horizontal="center"/>
      <protection/>
    </xf>
    <xf numFmtId="0" fontId="2" fillId="0" borderId="23" xfId="912" applyFont="1" applyBorder="1" applyAlignment="1">
      <alignment horizontal="center" vertical="center" wrapText="1"/>
      <protection/>
    </xf>
    <xf numFmtId="0" fontId="4" fillId="0" borderId="0" xfId="912" applyFont="1" applyBorder="1" applyAlignment="1">
      <alignment horizontal="center" vertical="center" wrapText="1"/>
      <protection/>
    </xf>
    <xf numFmtId="174" fontId="2" fillId="0" borderId="23" xfId="912" applyNumberFormat="1" applyFont="1" applyBorder="1" applyAlignment="1">
      <alignment horizontal="center" vertical="center" wrapText="1"/>
      <protection/>
    </xf>
    <xf numFmtId="174" fontId="2" fillId="0" borderId="0" xfId="912" applyNumberFormat="1" applyFont="1" applyAlignment="1">
      <alignment horizontal="center" vertical="center"/>
      <protection/>
    </xf>
    <xf numFmtId="2" fontId="2" fillId="0" borderId="0" xfId="912" applyNumberFormat="1" applyFont="1" applyBorder="1" applyAlignment="1">
      <alignment horizontal="center" vertical="center"/>
      <protection/>
    </xf>
    <xf numFmtId="0" fontId="2" fillId="0" borderId="24" xfId="912" applyFont="1" applyBorder="1" applyAlignment="1">
      <alignment horizontal="center"/>
      <protection/>
    </xf>
    <xf numFmtId="0" fontId="2" fillId="0" borderId="27" xfId="912" applyFont="1" applyBorder="1" applyAlignment="1">
      <alignment horizontal="center"/>
      <protection/>
    </xf>
    <xf numFmtId="175" fontId="2" fillId="0" borderId="24" xfId="912" applyNumberFormat="1" applyFont="1" applyBorder="1" applyAlignment="1">
      <alignment horizontal="center"/>
      <protection/>
    </xf>
    <xf numFmtId="174" fontId="2" fillId="0" borderId="27" xfId="912" applyNumberFormat="1" applyFont="1" applyBorder="1" applyAlignment="1">
      <alignment horizontal="center"/>
      <protection/>
    </xf>
    <xf numFmtId="0" fontId="2" fillId="0" borderId="24" xfId="833" applyFont="1" applyBorder="1" applyAlignment="1">
      <alignment horizontal="center"/>
      <protection/>
    </xf>
    <xf numFmtId="0" fontId="2" fillId="0" borderId="27" xfId="833" applyFont="1" applyBorder="1" applyAlignment="1">
      <alignment horizontal="center"/>
      <protection/>
    </xf>
    <xf numFmtId="2" fontId="2" fillId="0" borderId="24" xfId="912" applyNumberFormat="1" applyFont="1" applyBorder="1" applyAlignment="1">
      <alignment horizontal="center"/>
      <protection/>
    </xf>
    <xf numFmtId="2" fontId="2" fillId="0" borderId="27" xfId="912" applyNumberFormat="1" applyFont="1" applyBorder="1" applyAlignment="1">
      <alignment horizontal="center"/>
      <protection/>
    </xf>
    <xf numFmtId="0" fontId="2" fillId="55" borderId="23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" fontId="2" fillId="0" borderId="0" xfId="831" applyNumberFormat="1" applyFont="1" applyBorder="1" applyAlignment="1">
      <alignment horizontal="center" vertical="center"/>
      <protection/>
    </xf>
    <xf numFmtId="0" fontId="2" fillId="0" borderId="23" xfId="831" applyFont="1" applyBorder="1" applyAlignment="1">
      <alignment horizontal="center" vertical="center"/>
      <protection/>
    </xf>
    <xf numFmtId="2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0" fontId="2" fillId="0" borderId="27" xfId="735" applyFont="1" applyBorder="1" applyAlignment="1">
      <alignment horizontal="center"/>
      <protection/>
    </xf>
    <xf numFmtId="0" fontId="6" fillId="0" borderId="29" xfId="637" applyFont="1" applyBorder="1" applyAlignment="1">
      <alignment horizontal="center" vertical="center" wrapText="1"/>
      <protection/>
    </xf>
    <xf numFmtId="9" fontId="6" fillId="0" borderId="29" xfId="864" applyFont="1" applyBorder="1" applyAlignment="1">
      <alignment horizontal="center" vertical="center" wrapText="1"/>
    </xf>
    <xf numFmtId="174" fontId="6" fillId="0" borderId="29" xfId="637" applyNumberFormat="1" applyFont="1" applyBorder="1" applyAlignment="1">
      <alignment horizontal="center" vertical="center" wrapText="1"/>
      <protection/>
    </xf>
    <xf numFmtId="2" fontId="6" fillId="0" borderId="29" xfId="637" applyNumberFormat="1" applyFont="1" applyBorder="1" applyAlignment="1">
      <alignment horizontal="center" vertical="center" wrapText="1"/>
      <protection/>
    </xf>
    <xf numFmtId="2" fontId="6" fillId="55" borderId="29" xfId="637" applyNumberFormat="1" applyFont="1" applyFill="1" applyBorder="1" applyAlignment="1">
      <alignment horizontal="center" vertical="center" wrapText="1"/>
      <protection/>
    </xf>
    <xf numFmtId="0" fontId="3" fillId="0" borderId="0" xfId="637" applyFont="1" applyBorder="1" applyAlignment="1">
      <alignment horizontal="center" vertical="center" wrapText="1"/>
      <protection/>
    </xf>
    <xf numFmtId="0" fontId="3" fillId="0" borderId="0" xfId="637" applyFont="1" applyAlignment="1">
      <alignment horizontal="center" vertical="center" wrapText="1"/>
      <protection/>
    </xf>
    <xf numFmtId="2" fontId="6" fillId="55" borderId="29" xfId="637" applyNumberFormat="1" applyFont="1" applyFill="1" applyBorder="1" applyAlignment="1">
      <alignment horizontal="center" vertical="center"/>
      <protection/>
    </xf>
    <xf numFmtId="0" fontId="3" fillId="0" borderId="0" xfId="637" applyFont="1" applyAlignment="1">
      <alignment horizontal="center" vertical="center"/>
      <protection/>
    </xf>
    <xf numFmtId="0" fontId="3" fillId="0" borderId="0" xfId="832" applyFont="1" applyFill="1" applyAlignment="1">
      <alignment horizontal="left" vertical="center"/>
      <protection/>
    </xf>
    <xf numFmtId="0" fontId="4" fillId="55" borderId="0" xfId="832" applyFont="1" applyFill="1" applyAlignment="1">
      <alignment horizontal="center" vertical="center"/>
      <protection/>
    </xf>
    <xf numFmtId="2" fontId="2" fillId="0" borderId="0" xfId="497" applyNumberFormat="1" applyFont="1" applyAlignment="1">
      <alignment horizontal="center"/>
    </xf>
    <xf numFmtId="2" fontId="2" fillId="0" borderId="23" xfId="497" applyNumberFormat="1" applyFont="1" applyBorder="1" applyAlignment="1">
      <alignment horizontal="center"/>
    </xf>
    <xf numFmtId="2" fontId="2" fillId="0" borderId="24" xfId="497" applyNumberFormat="1" applyFont="1" applyBorder="1" applyAlignment="1">
      <alignment horizontal="center"/>
    </xf>
    <xf numFmtId="2" fontId="2" fillId="0" borderId="29" xfId="497" applyNumberFormat="1" applyFont="1" applyBorder="1" applyAlignment="1">
      <alignment horizontal="center"/>
    </xf>
    <xf numFmtId="2" fontId="4" fillId="55" borderId="0" xfId="834" applyNumberFormat="1" applyFont="1" applyFill="1" applyAlignment="1">
      <alignment horizontal="center"/>
      <protection/>
    </xf>
    <xf numFmtId="0" fontId="5" fillId="0" borderId="0" xfId="694" applyFont="1" applyAlignment="1">
      <alignment horizontal="center" vertical="center"/>
      <protection/>
    </xf>
    <xf numFmtId="0" fontId="5" fillId="0" borderId="0" xfId="735" applyFont="1" applyAlignment="1">
      <alignment horizontal="center"/>
      <protection/>
    </xf>
    <xf numFmtId="0" fontId="3" fillId="0" borderId="0" xfId="917" applyFont="1" applyAlignment="1">
      <alignment horizontal="center" vertical="center"/>
      <protection/>
    </xf>
    <xf numFmtId="0" fontId="30" fillId="0" borderId="0" xfId="917" applyFont="1" applyAlignment="1">
      <alignment horizontal="center" vertical="center" wrapText="1"/>
      <protection/>
    </xf>
    <xf numFmtId="0" fontId="4" fillId="0" borderId="0" xfId="735" applyFont="1" applyAlignment="1">
      <alignment horizontal="center"/>
      <protection/>
    </xf>
    <xf numFmtId="0" fontId="8" fillId="0" borderId="20" xfId="735" applyFont="1" applyBorder="1" applyAlignment="1">
      <alignment horizontal="center" vertical="center" wrapText="1"/>
      <protection/>
    </xf>
    <xf numFmtId="0" fontId="8" fillId="0" borderId="24" xfId="735" applyFont="1" applyBorder="1" applyAlignment="1">
      <alignment horizontal="center" vertical="center" wrapText="1"/>
      <protection/>
    </xf>
    <xf numFmtId="0" fontId="4" fillId="0" borderId="20" xfId="735" applyFont="1" applyBorder="1" applyAlignment="1">
      <alignment horizontal="center" vertical="center" wrapText="1"/>
      <protection/>
    </xf>
    <xf numFmtId="0" fontId="4" fillId="0" borderId="24" xfId="735" applyFont="1" applyBorder="1" applyAlignment="1">
      <alignment horizontal="center" vertical="center" wrapText="1"/>
      <protection/>
    </xf>
    <xf numFmtId="0" fontId="9" fillId="0" borderId="0" xfId="829" applyFont="1" applyAlignment="1">
      <alignment horizontal="left" vertical="center" wrapText="1"/>
      <protection/>
    </xf>
    <xf numFmtId="0" fontId="5" fillId="55" borderId="0" xfId="917" applyFont="1" applyFill="1" applyAlignment="1">
      <alignment horizontal="left"/>
      <protection/>
    </xf>
  </cellXfs>
  <cellStyles count="93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" xfId="435"/>
    <cellStyle name="Bad 2" xfId="436"/>
    <cellStyle name="Bad 2 2" xfId="437"/>
    <cellStyle name="Bad 2 3" xfId="438"/>
    <cellStyle name="Bad 2 4" xfId="439"/>
    <cellStyle name="Bad 2 5" xfId="440"/>
    <cellStyle name="Bad 3" xfId="441"/>
    <cellStyle name="Bad 4" xfId="442"/>
    <cellStyle name="Bad 4 2" xfId="443"/>
    <cellStyle name="Bad 5" xfId="444"/>
    <cellStyle name="Bad 6" xfId="445"/>
    <cellStyle name="Bad 7" xfId="446"/>
    <cellStyle name="Calculation" xfId="447"/>
    <cellStyle name="Calculation 2" xfId="448"/>
    <cellStyle name="Calculation 2 2" xfId="449"/>
    <cellStyle name="Calculation 2 3" xfId="450"/>
    <cellStyle name="Calculation 2 4" xfId="451"/>
    <cellStyle name="Calculation 2 5" xfId="452"/>
    <cellStyle name="Calculation 2_anakia II etapi.xls sm. defeqturi" xfId="453"/>
    <cellStyle name="Calculation 3" xfId="454"/>
    <cellStyle name="Calculation 4" xfId="455"/>
    <cellStyle name="Calculation 4 2" xfId="456"/>
    <cellStyle name="Calculation 4_anakia II etapi.xls sm. defeqturi" xfId="457"/>
    <cellStyle name="Calculation 5" xfId="458"/>
    <cellStyle name="Calculation 6" xfId="459"/>
    <cellStyle name="Calculation 7" xfId="460"/>
    <cellStyle name="Check Cell" xfId="461"/>
    <cellStyle name="Check Cell 2" xfId="462"/>
    <cellStyle name="Check Cell 2 2" xfId="463"/>
    <cellStyle name="Check Cell 2 3" xfId="464"/>
    <cellStyle name="Check Cell 2 4" xfId="465"/>
    <cellStyle name="Check Cell 2 5" xfId="466"/>
    <cellStyle name="Check Cell 2_anakia II etapi.xls sm. defeqturi" xfId="467"/>
    <cellStyle name="Check Cell 3" xfId="468"/>
    <cellStyle name="Check Cell 4" xfId="469"/>
    <cellStyle name="Check Cell 4 2" xfId="470"/>
    <cellStyle name="Check Cell 4_anakia II etapi.xls sm. defeqturi" xfId="471"/>
    <cellStyle name="Check Cell 5" xfId="472"/>
    <cellStyle name="Check Cell 6" xfId="473"/>
    <cellStyle name="Check Cell 7" xfId="474"/>
    <cellStyle name="Comma" xfId="475"/>
    <cellStyle name="Comma [0]" xfId="476"/>
    <cellStyle name="Comma 10" xfId="477"/>
    <cellStyle name="Comma 10 2" xfId="478"/>
    <cellStyle name="Comma 11" xfId="479"/>
    <cellStyle name="Comma 12" xfId="480"/>
    <cellStyle name="Comma 12 2" xfId="481"/>
    <cellStyle name="Comma 12 3" xfId="482"/>
    <cellStyle name="Comma 12 4" xfId="483"/>
    <cellStyle name="Comma 12 5" xfId="484"/>
    <cellStyle name="Comma 12 6" xfId="485"/>
    <cellStyle name="Comma 12 7" xfId="486"/>
    <cellStyle name="Comma 12 8" xfId="487"/>
    <cellStyle name="Comma 13" xfId="488"/>
    <cellStyle name="Comma 14" xfId="489"/>
    <cellStyle name="Comma 15" xfId="490"/>
    <cellStyle name="Comma 15 2" xfId="491"/>
    <cellStyle name="Comma 16" xfId="492"/>
    <cellStyle name="Comma 17" xfId="493"/>
    <cellStyle name="Comma 17 2" xfId="494"/>
    <cellStyle name="Comma 17 3" xfId="495"/>
    <cellStyle name="Comma 17 4" xfId="496"/>
    <cellStyle name="Comma 18" xfId="497"/>
    <cellStyle name="Comma 18 2" xfId="498"/>
    <cellStyle name="Comma 19" xfId="499"/>
    <cellStyle name="Comma 2" xfId="500"/>
    <cellStyle name="Comma 2 2" xfId="501"/>
    <cellStyle name="Comma 2 2 2" xfId="502"/>
    <cellStyle name="Comma 2 2 3" xfId="503"/>
    <cellStyle name="Comma 2 3" xfId="504"/>
    <cellStyle name="Comma 20" xfId="505"/>
    <cellStyle name="Comma 21" xfId="506"/>
    <cellStyle name="Comma 3" xfId="507"/>
    <cellStyle name="Comma 4" xfId="508"/>
    <cellStyle name="Comma 5" xfId="509"/>
    <cellStyle name="Comma 6" xfId="510"/>
    <cellStyle name="Comma 7" xfId="511"/>
    <cellStyle name="Comma 8" xfId="512"/>
    <cellStyle name="Comma 9" xfId="513"/>
    <cellStyle name="Currency" xfId="514"/>
    <cellStyle name="Currency [0]" xfId="515"/>
    <cellStyle name="Explanatory Text" xfId="516"/>
    <cellStyle name="Explanatory Text 2" xfId="517"/>
    <cellStyle name="Explanatory Text 2 2" xfId="518"/>
    <cellStyle name="Explanatory Text 2 3" xfId="519"/>
    <cellStyle name="Explanatory Text 2 4" xfId="520"/>
    <cellStyle name="Explanatory Text 2 5" xfId="521"/>
    <cellStyle name="Explanatory Text 3" xfId="522"/>
    <cellStyle name="Explanatory Text 4" xfId="523"/>
    <cellStyle name="Explanatory Text 4 2" xfId="524"/>
    <cellStyle name="Explanatory Text 5" xfId="525"/>
    <cellStyle name="Explanatory Text 6" xfId="526"/>
    <cellStyle name="Explanatory Text 7" xfId="527"/>
    <cellStyle name="Followed Hyperlink" xfId="528"/>
    <cellStyle name="Good" xfId="529"/>
    <cellStyle name="Good 2" xfId="530"/>
    <cellStyle name="Good 2 2" xfId="531"/>
    <cellStyle name="Good 2 3" xfId="532"/>
    <cellStyle name="Good 2 4" xfId="533"/>
    <cellStyle name="Good 2 5" xfId="534"/>
    <cellStyle name="Good 3" xfId="535"/>
    <cellStyle name="Good 4" xfId="536"/>
    <cellStyle name="Good 4 2" xfId="537"/>
    <cellStyle name="Good 5" xfId="538"/>
    <cellStyle name="Good 6" xfId="539"/>
    <cellStyle name="Good 7" xfId="540"/>
    <cellStyle name="Heading 1" xfId="541"/>
    <cellStyle name="Heading 1 2" xfId="542"/>
    <cellStyle name="Heading 1 2 2" xfId="543"/>
    <cellStyle name="Heading 1 2 3" xfId="544"/>
    <cellStyle name="Heading 1 2 4" xfId="545"/>
    <cellStyle name="Heading 1 2 5" xfId="546"/>
    <cellStyle name="Heading 1 2_anakia II etapi.xls sm. defeqturi" xfId="547"/>
    <cellStyle name="Heading 1 3" xfId="548"/>
    <cellStyle name="Heading 1 4" xfId="549"/>
    <cellStyle name="Heading 1 4 2" xfId="550"/>
    <cellStyle name="Heading 1 4_anakia II etapi.xls sm. defeqturi" xfId="551"/>
    <cellStyle name="Heading 1 5" xfId="552"/>
    <cellStyle name="Heading 1 6" xfId="553"/>
    <cellStyle name="Heading 1 7" xfId="554"/>
    <cellStyle name="Heading 2" xfId="555"/>
    <cellStyle name="Heading 2 2" xfId="556"/>
    <cellStyle name="Heading 2 2 2" xfId="557"/>
    <cellStyle name="Heading 2 2 3" xfId="558"/>
    <cellStyle name="Heading 2 2 4" xfId="559"/>
    <cellStyle name="Heading 2 2 5" xfId="560"/>
    <cellStyle name="Heading 2 2_anakia II etapi.xls sm. defeqturi" xfId="561"/>
    <cellStyle name="Heading 2 3" xfId="562"/>
    <cellStyle name="Heading 2 4" xfId="563"/>
    <cellStyle name="Heading 2 4 2" xfId="564"/>
    <cellStyle name="Heading 2 4_anakia II etapi.xls sm. defeqturi" xfId="565"/>
    <cellStyle name="Heading 2 5" xfId="566"/>
    <cellStyle name="Heading 2 6" xfId="567"/>
    <cellStyle name="Heading 2 7" xfId="568"/>
    <cellStyle name="Heading 3" xfId="569"/>
    <cellStyle name="Heading 3 2" xfId="570"/>
    <cellStyle name="Heading 3 2 2" xfId="571"/>
    <cellStyle name="Heading 3 2 3" xfId="572"/>
    <cellStyle name="Heading 3 2 4" xfId="573"/>
    <cellStyle name="Heading 3 2 5" xfId="574"/>
    <cellStyle name="Heading 3 2_anakia II etapi.xls sm. defeqturi" xfId="575"/>
    <cellStyle name="Heading 3 3" xfId="576"/>
    <cellStyle name="Heading 3 4" xfId="577"/>
    <cellStyle name="Heading 3 4 2" xfId="578"/>
    <cellStyle name="Heading 3 4_anakia II etapi.xls sm. defeqturi" xfId="579"/>
    <cellStyle name="Heading 3 5" xfId="580"/>
    <cellStyle name="Heading 3 6" xfId="581"/>
    <cellStyle name="Heading 3 7" xfId="582"/>
    <cellStyle name="Heading 4" xfId="583"/>
    <cellStyle name="Heading 4 2" xfId="584"/>
    <cellStyle name="Heading 4 2 2" xfId="585"/>
    <cellStyle name="Heading 4 2 3" xfId="586"/>
    <cellStyle name="Heading 4 2 4" xfId="587"/>
    <cellStyle name="Heading 4 2 5" xfId="588"/>
    <cellStyle name="Heading 4 3" xfId="589"/>
    <cellStyle name="Heading 4 4" xfId="590"/>
    <cellStyle name="Heading 4 4 2" xfId="591"/>
    <cellStyle name="Heading 4 5" xfId="592"/>
    <cellStyle name="Heading 4 6" xfId="593"/>
    <cellStyle name="Heading 4 7" xfId="594"/>
    <cellStyle name="Hyperlink" xfId="595"/>
    <cellStyle name="Hyperlink 2" xfId="596"/>
    <cellStyle name="Input" xfId="597"/>
    <cellStyle name="Input 2" xfId="598"/>
    <cellStyle name="Input 2 2" xfId="599"/>
    <cellStyle name="Input 2 3" xfId="600"/>
    <cellStyle name="Input 2 4" xfId="601"/>
    <cellStyle name="Input 2 5" xfId="602"/>
    <cellStyle name="Input 2_anakia II etapi.xls sm. defeqturi" xfId="603"/>
    <cellStyle name="Input 3" xfId="604"/>
    <cellStyle name="Input 4" xfId="605"/>
    <cellStyle name="Input 4 2" xfId="606"/>
    <cellStyle name="Input 4_anakia II etapi.xls sm. defeqturi" xfId="607"/>
    <cellStyle name="Input 5" xfId="608"/>
    <cellStyle name="Input 6" xfId="609"/>
    <cellStyle name="Input 7" xfId="610"/>
    <cellStyle name="Linked Cell" xfId="611"/>
    <cellStyle name="Linked Cell 2" xfId="612"/>
    <cellStyle name="Linked Cell 2 2" xfId="613"/>
    <cellStyle name="Linked Cell 2 3" xfId="614"/>
    <cellStyle name="Linked Cell 2 4" xfId="615"/>
    <cellStyle name="Linked Cell 2 5" xfId="616"/>
    <cellStyle name="Linked Cell 2_anakia II etapi.xls sm. defeqturi" xfId="617"/>
    <cellStyle name="Linked Cell 3" xfId="618"/>
    <cellStyle name="Linked Cell 4" xfId="619"/>
    <cellStyle name="Linked Cell 4 2" xfId="620"/>
    <cellStyle name="Linked Cell 4_anakia II etapi.xls sm. defeqturi" xfId="621"/>
    <cellStyle name="Linked Cell 5" xfId="622"/>
    <cellStyle name="Linked Cell 6" xfId="623"/>
    <cellStyle name="Linked Cell 7" xfId="624"/>
    <cellStyle name="Neutral" xfId="625"/>
    <cellStyle name="Neutral 2" xfId="626"/>
    <cellStyle name="Neutral 2 2" xfId="627"/>
    <cellStyle name="Neutral 2 3" xfId="628"/>
    <cellStyle name="Neutral 2 4" xfId="629"/>
    <cellStyle name="Neutral 2 5" xfId="630"/>
    <cellStyle name="Neutral 3" xfId="631"/>
    <cellStyle name="Neutral 4" xfId="632"/>
    <cellStyle name="Neutral 4 2" xfId="633"/>
    <cellStyle name="Neutral 5" xfId="634"/>
    <cellStyle name="Neutral 6" xfId="635"/>
    <cellStyle name="Neutral 7" xfId="636"/>
    <cellStyle name="Normal 10" xfId="637"/>
    <cellStyle name="Normal 10 2" xfId="638"/>
    <cellStyle name="Normal 11" xfId="639"/>
    <cellStyle name="Normal 11 2" xfId="640"/>
    <cellStyle name="Normal 11 2 2" xfId="641"/>
    <cellStyle name="Normal 11 3" xfId="642"/>
    <cellStyle name="Normal 11_GAZI-2010" xfId="643"/>
    <cellStyle name="Normal 12" xfId="644"/>
    <cellStyle name="Normal 12 2" xfId="645"/>
    <cellStyle name="Normal 12_gazis gare qseli" xfId="646"/>
    <cellStyle name="Normal 13" xfId="647"/>
    <cellStyle name="Normal 13 2" xfId="648"/>
    <cellStyle name="Normal 13 2 2" xfId="649"/>
    <cellStyle name="Normal 13 2 2 2" xfId="650"/>
    <cellStyle name="Normal 13 2 3" xfId="651"/>
    <cellStyle name="Normal 13 2 4" xfId="652"/>
    <cellStyle name="Normal 13 3" xfId="653"/>
    <cellStyle name="Normal 13 3 2" xfId="654"/>
    <cellStyle name="Normal 13 3 2 2" xfId="655"/>
    <cellStyle name="Normal 13 3 3" xfId="656"/>
    <cellStyle name="Normal 13 3 3 2" xfId="657"/>
    <cellStyle name="Normal 13 3 3 2 2" xfId="658"/>
    <cellStyle name="Normal 13 3 3 3" xfId="659"/>
    <cellStyle name="Normal 13 3 3 4" xfId="660"/>
    <cellStyle name="Normal 13 3 3 5" xfId="661"/>
    <cellStyle name="Normal 13 3 3 6" xfId="662"/>
    <cellStyle name="Normal 13 3 4" xfId="663"/>
    <cellStyle name="Normal 13 3 5" xfId="664"/>
    <cellStyle name="Normal 13 4" xfId="665"/>
    <cellStyle name="Normal 13 5" xfId="666"/>
    <cellStyle name="Normal 13 5 2" xfId="667"/>
    <cellStyle name="Normal 13 5 3" xfId="668"/>
    <cellStyle name="Normal 13 5 3 2" xfId="669"/>
    <cellStyle name="Normal 13 5 3 2 2" xfId="670"/>
    <cellStyle name="Normal 13 5 3 3" xfId="671"/>
    <cellStyle name="Normal 13 5 3 3 2" xfId="672"/>
    <cellStyle name="Normal 13 5 3 3 3" xfId="673"/>
    <cellStyle name="Normal 13 5 3 4" xfId="674"/>
    <cellStyle name="Normal 13 5 3 5" xfId="675"/>
    <cellStyle name="Normal 13 5 3 6" xfId="676"/>
    <cellStyle name="Normal 13 5 3 7" xfId="677"/>
    <cellStyle name="Normal 13 5 4" xfId="678"/>
    <cellStyle name="Normal 13 5 5" xfId="679"/>
    <cellStyle name="Normal 13 6" xfId="680"/>
    <cellStyle name="Normal 13 7" xfId="681"/>
    <cellStyle name="Normal 13 8" xfId="682"/>
    <cellStyle name="Normal 13_# 6-1 27.01.12 - копия (1)" xfId="683"/>
    <cellStyle name="Normal 14" xfId="684"/>
    <cellStyle name="Normal 14 2" xfId="685"/>
    <cellStyle name="Normal 14 3" xfId="686"/>
    <cellStyle name="Normal 14 3 2" xfId="687"/>
    <cellStyle name="Normal 14 4" xfId="688"/>
    <cellStyle name="Normal 14 5" xfId="689"/>
    <cellStyle name="Normal 14 6" xfId="690"/>
    <cellStyle name="Normal 14_anakia II etapi.xls sm. defeqturi" xfId="691"/>
    <cellStyle name="Normal 15" xfId="692"/>
    <cellStyle name="Normal 16" xfId="693"/>
    <cellStyle name="Normal 16 2" xfId="694"/>
    <cellStyle name="Normal 16 3" xfId="695"/>
    <cellStyle name="Normal 16 4" xfId="696"/>
    <cellStyle name="Normal 16_# 6-1 27.01.12 - копия (1)" xfId="697"/>
    <cellStyle name="Normal 17" xfId="698"/>
    <cellStyle name="Normal 18" xfId="699"/>
    <cellStyle name="Normal 19" xfId="700"/>
    <cellStyle name="Normal 2" xfId="701"/>
    <cellStyle name="Normal 2 10" xfId="702"/>
    <cellStyle name="Normal 2 11" xfId="703"/>
    <cellStyle name="Normal 2 12" xfId="704"/>
    <cellStyle name="Normal 2 2" xfId="705"/>
    <cellStyle name="Normal 2 2 2" xfId="706"/>
    <cellStyle name="Normal 2 2 3" xfId="707"/>
    <cellStyle name="Normal 2 2 4" xfId="708"/>
    <cellStyle name="Normal 2 2 5" xfId="709"/>
    <cellStyle name="Normal 2 2 6" xfId="710"/>
    <cellStyle name="Normal 2 2 7" xfId="711"/>
    <cellStyle name="Normal 2 2_2D4CD000" xfId="712"/>
    <cellStyle name="Normal 2 3" xfId="713"/>
    <cellStyle name="Normal 2 4" xfId="714"/>
    <cellStyle name="Normal 2 5" xfId="715"/>
    <cellStyle name="Normal 2 6" xfId="716"/>
    <cellStyle name="Normal 2 7" xfId="717"/>
    <cellStyle name="Normal 2 7 2" xfId="718"/>
    <cellStyle name="Normal 2 7 3" xfId="719"/>
    <cellStyle name="Normal 2 7_anakia II etapi.xls sm. defeqturi" xfId="720"/>
    <cellStyle name="Normal 2 8" xfId="721"/>
    <cellStyle name="Normal 2 9" xfId="722"/>
    <cellStyle name="Normal 2_anakia II etapi.xls sm. defeqturi" xfId="723"/>
    <cellStyle name="Normal 20" xfId="724"/>
    <cellStyle name="Normal 21" xfId="725"/>
    <cellStyle name="Normal 22" xfId="726"/>
    <cellStyle name="Normal 23" xfId="727"/>
    <cellStyle name="Normal 24" xfId="728"/>
    <cellStyle name="Normal 25" xfId="729"/>
    <cellStyle name="Normal 26" xfId="730"/>
    <cellStyle name="Normal 27" xfId="731"/>
    <cellStyle name="Normal 28" xfId="732"/>
    <cellStyle name="Normal 29" xfId="733"/>
    <cellStyle name="Normal 29 2" xfId="734"/>
    <cellStyle name="Normal 3" xfId="735"/>
    <cellStyle name="Normal 3 2" xfId="736"/>
    <cellStyle name="Normal 3 2 2" xfId="737"/>
    <cellStyle name="Normal 3 2_anakia II etapi.xls sm. defeqturi" xfId="738"/>
    <cellStyle name="Normal 3 3" xfId="739"/>
    <cellStyle name="Normal 30" xfId="740"/>
    <cellStyle name="Normal 30 2" xfId="741"/>
    <cellStyle name="Normal 31" xfId="742"/>
    <cellStyle name="Normal 32" xfId="743"/>
    <cellStyle name="Normal 32 2" xfId="744"/>
    <cellStyle name="Normal 32 2 2" xfId="745"/>
    <cellStyle name="Normal 32 3" xfId="746"/>
    <cellStyle name="Normal 32 3 2" xfId="747"/>
    <cellStyle name="Normal 32 3 2 2" xfId="748"/>
    <cellStyle name="Normal 32 4" xfId="749"/>
    <cellStyle name="Normal 32_# 6-1 27.01.12 - копия (1)" xfId="750"/>
    <cellStyle name="Normal 33" xfId="751"/>
    <cellStyle name="Normal 33 2" xfId="752"/>
    <cellStyle name="Normal 34" xfId="753"/>
    <cellStyle name="Normal 35" xfId="754"/>
    <cellStyle name="Normal 35 2" xfId="755"/>
    <cellStyle name="Normal 35 3" xfId="756"/>
    <cellStyle name="Normal 36" xfId="757"/>
    <cellStyle name="Normal 36 2" xfId="758"/>
    <cellStyle name="Normal 36 2 2" xfId="759"/>
    <cellStyle name="Normal 36 2 2 2" xfId="760"/>
    <cellStyle name="Normal 36 2 2 3" xfId="761"/>
    <cellStyle name="Normal 36 2 2 4" xfId="762"/>
    <cellStyle name="Normal 36 2 3" xfId="763"/>
    <cellStyle name="Normal 36 2 3 2" xfId="764"/>
    <cellStyle name="Normal 36 2 3 2 2" xfId="765"/>
    <cellStyle name="Normal 36 2 4" xfId="766"/>
    <cellStyle name="Normal 36 2 5" xfId="767"/>
    <cellStyle name="Normal 36 2 6" xfId="768"/>
    <cellStyle name="Normal 36 2 7" xfId="769"/>
    <cellStyle name="Normal 36 3" xfId="770"/>
    <cellStyle name="Normal 36 4" xfId="771"/>
    <cellStyle name="Normal 37" xfId="772"/>
    <cellStyle name="Normal 37 2" xfId="773"/>
    <cellStyle name="Normal 38" xfId="774"/>
    <cellStyle name="Normal 38 2" xfId="775"/>
    <cellStyle name="Normal 38 2 2" xfId="776"/>
    <cellStyle name="Normal 38 3" xfId="777"/>
    <cellStyle name="Normal 38 3 2" xfId="778"/>
    <cellStyle name="Normal 38 4" xfId="779"/>
    <cellStyle name="Normal 39" xfId="780"/>
    <cellStyle name="Normal 39 2" xfId="781"/>
    <cellStyle name="Normal 4" xfId="782"/>
    <cellStyle name="Normal 4 2" xfId="783"/>
    <cellStyle name="Normal 4 3" xfId="784"/>
    <cellStyle name="Normal 4 4" xfId="785"/>
    <cellStyle name="Normal 40" xfId="786"/>
    <cellStyle name="Normal 40 2" xfId="787"/>
    <cellStyle name="Normal 40 3" xfId="788"/>
    <cellStyle name="Normal 41" xfId="789"/>
    <cellStyle name="Normal 41 2" xfId="790"/>
    <cellStyle name="Normal 42" xfId="791"/>
    <cellStyle name="Normal 42 2" xfId="792"/>
    <cellStyle name="Normal 42 3" xfId="793"/>
    <cellStyle name="Normal 43" xfId="794"/>
    <cellStyle name="Normal 44" xfId="795"/>
    <cellStyle name="Normal 45" xfId="796"/>
    <cellStyle name="Normal 46" xfId="797"/>
    <cellStyle name="Normal 47" xfId="798"/>
    <cellStyle name="Normal 47 2" xfId="799"/>
    <cellStyle name="Normal 47 3" xfId="800"/>
    <cellStyle name="Normal 47 3 2" xfId="801"/>
    <cellStyle name="Normal 47 3 3" xfId="802"/>
    <cellStyle name="Normal 47 4" xfId="803"/>
    <cellStyle name="Normal 48" xfId="804"/>
    <cellStyle name="Normal 49" xfId="805"/>
    <cellStyle name="Normal 5" xfId="806"/>
    <cellStyle name="Normal 5 2" xfId="807"/>
    <cellStyle name="Normal 5 2 2" xfId="808"/>
    <cellStyle name="Normal 5 3" xfId="809"/>
    <cellStyle name="Normal 5 4" xfId="810"/>
    <cellStyle name="Normal 5 4 2" xfId="811"/>
    <cellStyle name="Normal 5 4 3" xfId="812"/>
    <cellStyle name="Normal 5 5" xfId="813"/>
    <cellStyle name="Normal 5_Copy of SAN2010" xfId="814"/>
    <cellStyle name="Normal 50" xfId="815"/>
    <cellStyle name="Normal 6" xfId="816"/>
    <cellStyle name="Normal 7" xfId="817"/>
    <cellStyle name="Normal 75" xfId="818"/>
    <cellStyle name="Normal 8" xfId="819"/>
    <cellStyle name="Normal 8 2" xfId="820"/>
    <cellStyle name="Normal 8_2D4CD000" xfId="821"/>
    <cellStyle name="Normal 9" xfId="822"/>
    <cellStyle name="Normal 9 2" xfId="823"/>
    <cellStyle name="Normal 9 2 2" xfId="824"/>
    <cellStyle name="Normal 9 2 3" xfId="825"/>
    <cellStyle name="Normal 9 2 4" xfId="826"/>
    <cellStyle name="Normal 9 2_anakia II etapi.xls sm. defeqturi" xfId="827"/>
    <cellStyle name="Normal 9_2D4CD000" xfId="828"/>
    <cellStyle name="Normal_axalqalaqis skola  2" xfId="829"/>
    <cellStyle name="Normal_gare wyalsadfenigagarini" xfId="830"/>
    <cellStyle name="Normal_gare wyalsadfenigagarini 10" xfId="831"/>
    <cellStyle name="Normal_gare wyalsadfenigagarini 2 2" xfId="832"/>
    <cellStyle name="Normal_gare wyalsadfenigagarini 2_SMSH2008-IIkv ." xfId="833"/>
    <cellStyle name="Normal_sida wyalsadeni 2 2" xfId="834"/>
    <cellStyle name="Note" xfId="835"/>
    <cellStyle name="Note 2" xfId="836"/>
    <cellStyle name="Note 2 2" xfId="837"/>
    <cellStyle name="Note 2 3" xfId="838"/>
    <cellStyle name="Note 2 4" xfId="839"/>
    <cellStyle name="Note 2 5" xfId="840"/>
    <cellStyle name="Note 2_anakia II etapi.xls sm. defeqturi" xfId="841"/>
    <cellStyle name="Note 3" xfId="842"/>
    <cellStyle name="Note 4" xfId="843"/>
    <cellStyle name="Note 4 2" xfId="844"/>
    <cellStyle name="Note 4_anakia II etapi.xls sm. defeqturi" xfId="845"/>
    <cellStyle name="Note 5" xfId="846"/>
    <cellStyle name="Note 6" xfId="847"/>
    <cellStyle name="Note 7" xfId="848"/>
    <cellStyle name="Output" xfId="849"/>
    <cellStyle name="Output 2" xfId="850"/>
    <cellStyle name="Output 2 2" xfId="851"/>
    <cellStyle name="Output 2 3" xfId="852"/>
    <cellStyle name="Output 2 4" xfId="853"/>
    <cellStyle name="Output 2 5" xfId="854"/>
    <cellStyle name="Output 2_anakia II etapi.xls sm. defeqturi" xfId="855"/>
    <cellStyle name="Output 3" xfId="856"/>
    <cellStyle name="Output 4" xfId="857"/>
    <cellStyle name="Output 4 2" xfId="858"/>
    <cellStyle name="Output 4_anakia II etapi.xls sm. defeqturi" xfId="859"/>
    <cellStyle name="Output 5" xfId="860"/>
    <cellStyle name="Output 6" xfId="861"/>
    <cellStyle name="Output 7" xfId="862"/>
    <cellStyle name="Percent" xfId="863"/>
    <cellStyle name="Percent 2" xfId="864"/>
    <cellStyle name="Percent 3" xfId="865"/>
    <cellStyle name="Percent 3 2" xfId="866"/>
    <cellStyle name="Percent 4" xfId="867"/>
    <cellStyle name="Percent 5" xfId="868"/>
    <cellStyle name="Percent 6" xfId="869"/>
    <cellStyle name="Style 1" xfId="870"/>
    <cellStyle name="Title" xfId="871"/>
    <cellStyle name="Title 2" xfId="872"/>
    <cellStyle name="Title 2 2" xfId="873"/>
    <cellStyle name="Title 2 3" xfId="874"/>
    <cellStyle name="Title 2 4" xfId="875"/>
    <cellStyle name="Title 2 5" xfId="876"/>
    <cellStyle name="Title 3" xfId="877"/>
    <cellStyle name="Title 4" xfId="878"/>
    <cellStyle name="Title 4 2" xfId="879"/>
    <cellStyle name="Title 5" xfId="880"/>
    <cellStyle name="Title 6" xfId="881"/>
    <cellStyle name="Title 7" xfId="882"/>
    <cellStyle name="Total" xfId="883"/>
    <cellStyle name="Total 2" xfId="884"/>
    <cellStyle name="Total 2 2" xfId="885"/>
    <cellStyle name="Total 2 3" xfId="886"/>
    <cellStyle name="Total 2 4" xfId="887"/>
    <cellStyle name="Total 2 5" xfId="888"/>
    <cellStyle name="Total 2_anakia II etapi.xls sm. defeqturi" xfId="889"/>
    <cellStyle name="Total 3" xfId="890"/>
    <cellStyle name="Total 4" xfId="891"/>
    <cellStyle name="Total 4 2" xfId="892"/>
    <cellStyle name="Total 4_anakia II etapi.xls sm. defeqturi" xfId="893"/>
    <cellStyle name="Total 5" xfId="894"/>
    <cellStyle name="Total 6" xfId="895"/>
    <cellStyle name="Total 7" xfId="896"/>
    <cellStyle name="Warning Text" xfId="897"/>
    <cellStyle name="Warning Text 2" xfId="898"/>
    <cellStyle name="Warning Text 2 2" xfId="899"/>
    <cellStyle name="Warning Text 2 3" xfId="900"/>
    <cellStyle name="Warning Text 2 4" xfId="901"/>
    <cellStyle name="Warning Text 2 5" xfId="902"/>
    <cellStyle name="Warning Text 3" xfId="903"/>
    <cellStyle name="Warning Text 4" xfId="904"/>
    <cellStyle name="Warning Text 4 2" xfId="905"/>
    <cellStyle name="Warning Text 5" xfId="906"/>
    <cellStyle name="Warning Text 6" xfId="907"/>
    <cellStyle name="Warning Text 7" xfId="908"/>
    <cellStyle name="Обычный 10" xfId="909"/>
    <cellStyle name="Обычный 10 2" xfId="910"/>
    <cellStyle name="Обычный 10 2 2" xfId="911"/>
    <cellStyle name="Обычный 2" xfId="912"/>
    <cellStyle name="Обычный 2 2" xfId="913"/>
    <cellStyle name="Обычный 3" xfId="914"/>
    <cellStyle name="Обычный 3 2" xfId="915"/>
    <cellStyle name="Обычный 3 3" xfId="916"/>
    <cellStyle name="Обычный 4" xfId="917"/>
    <cellStyle name="Обычный 4 2" xfId="918"/>
    <cellStyle name="Обычный 4 3" xfId="919"/>
    <cellStyle name="Обычный 4 4" xfId="920"/>
    <cellStyle name="Обычный 5" xfId="921"/>
    <cellStyle name="Обычный 5 2" xfId="922"/>
    <cellStyle name="Обычный 5 2 2" xfId="923"/>
    <cellStyle name="Обычный 5 3" xfId="924"/>
    <cellStyle name="Обычный 5 4" xfId="925"/>
    <cellStyle name="Обычный 5 4 2" xfId="926"/>
    <cellStyle name="Обычный 5 5" xfId="927"/>
    <cellStyle name="Обычный 6" xfId="928"/>
    <cellStyle name="Обычный 6 2" xfId="929"/>
    <cellStyle name="Обычный 7" xfId="930"/>
    <cellStyle name="Обычный 8" xfId="931"/>
    <cellStyle name="Обычный 8 2" xfId="932"/>
    <cellStyle name="Обычный 9" xfId="933"/>
    <cellStyle name="Обычный_2338-2339" xfId="934"/>
    <cellStyle name="Плохой" xfId="935"/>
    <cellStyle name="Процентный 2" xfId="936"/>
    <cellStyle name="Процентный 3" xfId="937"/>
    <cellStyle name="Процентный 3 2" xfId="938"/>
    <cellStyle name="Финансовый 2" xfId="939"/>
    <cellStyle name="Финансовый 2 2" xfId="940"/>
    <cellStyle name="Финансовый 3" xfId="941"/>
    <cellStyle name="Финансовый 4" xfId="942"/>
    <cellStyle name="Финансовый 5" xfId="9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tabSelected="1" zoomScale="130" zoomScaleNormal="130" zoomScalePageLayoutView="0" workbookViewId="0" topLeftCell="A1">
      <selection activeCell="A18" sqref="A18:E18"/>
    </sheetView>
  </sheetViews>
  <sheetFormatPr defaultColWidth="9.140625" defaultRowHeight="12.75"/>
  <cols>
    <col min="1" max="1" width="3.7109375" style="25" customWidth="1"/>
    <col min="2" max="2" width="14.57421875" style="20" customWidth="1"/>
    <col min="3" max="3" width="51.00390625" style="20" customWidth="1"/>
    <col min="4" max="4" width="18.28125" style="20" customWidth="1"/>
    <col min="5" max="5" width="20.00390625" style="20" customWidth="1"/>
    <col min="6" max="16384" width="9.140625" style="20" customWidth="1"/>
  </cols>
  <sheetData>
    <row r="1" spans="1:5" ht="18" customHeight="1">
      <c r="A1" s="246" t="s">
        <v>53</v>
      </c>
      <c r="B1" s="246"/>
      <c r="C1" s="246"/>
      <c r="D1" s="246"/>
      <c r="E1" s="246"/>
    </row>
    <row r="2" spans="1:5" ht="18.75" customHeight="1">
      <c r="A2" s="247" t="s">
        <v>54</v>
      </c>
      <c r="B2" s="247"/>
      <c r="C2" s="247"/>
      <c r="D2" s="247"/>
      <c r="E2" s="247"/>
    </row>
    <row r="3" spans="1:5" ht="15" customHeight="1">
      <c r="A3" s="248"/>
      <c r="B3" s="248"/>
      <c r="C3" s="248"/>
      <c r="D3" s="248"/>
      <c r="E3" s="248"/>
    </row>
    <row r="4" spans="1:5" ht="15" customHeight="1">
      <c r="A4" s="249" t="s">
        <v>55</v>
      </c>
      <c r="B4" s="249"/>
      <c r="C4" s="249"/>
      <c r="D4" s="249"/>
      <c r="E4" s="249"/>
    </row>
    <row r="5" ht="15" customHeight="1"/>
    <row r="6" spans="1:5" ht="16.5">
      <c r="A6" s="129"/>
      <c r="B6" s="250" t="s">
        <v>56</v>
      </c>
      <c r="C6" s="252" t="s">
        <v>57</v>
      </c>
      <c r="D6" s="252" t="s">
        <v>42</v>
      </c>
      <c r="E6" s="252" t="s">
        <v>109</v>
      </c>
    </row>
    <row r="7" spans="1:5" ht="54" customHeight="1">
      <c r="A7" s="27" t="s">
        <v>13</v>
      </c>
      <c r="B7" s="251"/>
      <c r="C7" s="253"/>
      <c r="D7" s="253"/>
      <c r="E7" s="253"/>
    </row>
    <row r="8" spans="1:5" ht="15" customHeight="1">
      <c r="A8" s="28">
        <v>1</v>
      </c>
      <c r="B8" s="29">
        <v>2</v>
      </c>
      <c r="C8" s="28">
        <v>3</v>
      </c>
      <c r="D8" s="29">
        <v>4</v>
      </c>
      <c r="E8" s="28">
        <v>8</v>
      </c>
    </row>
    <row r="9" spans="1:5" s="131" customFormat="1" ht="15.75">
      <c r="A9" s="130"/>
      <c r="C9" s="132" t="s">
        <v>58</v>
      </c>
      <c r="E9" s="133"/>
    </row>
    <row r="10" spans="1:5" s="131" customFormat="1" ht="15.75">
      <c r="A10" s="130">
        <v>1</v>
      </c>
      <c r="B10" s="134" t="s">
        <v>107</v>
      </c>
      <c r="C10" s="130" t="s">
        <v>51</v>
      </c>
      <c r="D10" s="240">
        <f>'x.2-1'!M98</f>
        <v>0</v>
      </c>
      <c r="E10" s="241">
        <f>D10</f>
        <v>0</v>
      </c>
    </row>
    <row r="11" spans="1:5" s="131" customFormat="1" ht="15.75">
      <c r="A11" s="135"/>
      <c r="B11" s="228"/>
      <c r="C11" s="135" t="s">
        <v>108</v>
      </c>
      <c r="D11" s="242">
        <f>SUM(D10:D10)</f>
        <v>0</v>
      </c>
      <c r="E11" s="242">
        <f>SUM(E10:E10)</f>
        <v>0</v>
      </c>
    </row>
    <row r="12" spans="1:5" s="131" customFormat="1" ht="15.75">
      <c r="A12" s="130">
        <v>2</v>
      </c>
      <c r="C12" s="130" t="s">
        <v>104</v>
      </c>
      <c r="D12" s="241"/>
      <c r="E12" s="241">
        <f>E11*2.2%</f>
        <v>0</v>
      </c>
    </row>
    <row r="13" spans="1:5" s="131" customFormat="1" ht="15.75">
      <c r="A13" s="136"/>
      <c r="B13" s="137"/>
      <c r="C13" s="136" t="s">
        <v>12</v>
      </c>
      <c r="D13" s="243"/>
      <c r="E13" s="243">
        <f>E11+E12</f>
        <v>0</v>
      </c>
    </row>
    <row r="14" spans="1:5" ht="16.5">
      <c r="A14" s="138"/>
      <c r="B14" s="24"/>
      <c r="C14" s="138"/>
      <c r="D14" s="26"/>
      <c r="E14" s="139"/>
    </row>
    <row r="15" spans="1:5" ht="16.5">
      <c r="A15" s="138"/>
      <c r="B15" s="23"/>
      <c r="C15" s="138"/>
      <c r="D15" s="26"/>
      <c r="E15" s="139"/>
    </row>
    <row r="17" ht="16.5">
      <c r="B17" s="23"/>
    </row>
    <row r="18" spans="1:5" ht="21">
      <c r="A18" s="245"/>
      <c r="B18" s="245"/>
      <c r="C18" s="245"/>
      <c r="D18" s="245"/>
      <c r="E18" s="245"/>
    </row>
    <row r="19" spans="6:18" s="22" customFormat="1" ht="26.25" customHeight="1"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</row>
  </sheetData>
  <sheetProtection/>
  <mergeCells count="9">
    <mergeCell ref="A18:E18"/>
    <mergeCell ref="A1:E1"/>
    <mergeCell ref="A2:E2"/>
    <mergeCell ref="A3:E3"/>
    <mergeCell ref="A4:E4"/>
    <mergeCell ref="B6:B7"/>
    <mergeCell ref="C6:C7"/>
    <mergeCell ref="E6:E7"/>
    <mergeCell ref="D6:D7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W316"/>
  <sheetViews>
    <sheetView zoomScale="120" zoomScaleNormal="120" zoomScalePageLayoutView="0" workbookViewId="0" topLeftCell="A1">
      <selection activeCell="K13" sqref="K13:K91"/>
    </sheetView>
  </sheetViews>
  <sheetFormatPr defaultColWidth="9.140625" defaultRowHeight="12.75"/>
  <cols>
    <col min="1" max="1" width="3.8515625" style="34" customWidth="1"/>
    <col min="2" max="2" width="9.140625" style="33" customWidth="1"/>
    <col min="3" max="3" width="41.421875" style="33" customWidth="1"/>
    <col min="4" max="4" width="7.7109375" style="33" customWidth="1"/>
    <col min="5" max="5" width="8.7109375" style="33" customWidth="1"/>
    <col min="6" max="6" width="11.421875" style="33" customWidth="1"/>
    <col min="7" max="7" width="7.140625" style="33" customWidth="1"/>
    <col min="8" max="9" width="9.421875" style="33" customWidth="1"/>
    <col min="10" max="10" width="10.28125" style="33" customWidth="1"/>
    <col min="11" max="11" width="7.00390625" style="33" customWidth="1"/>
    <col min="12" max="12" width="9.421875" style="33" customWidth="1"/>
    <col min="13" max="13" width="10.57421875" style="33" customWidth="1"/>
    <col min="14" max="16384" width="9.140625" style="33" customWidth="1"/>
  </cols>
  <sheetData>
    <row r="1" spans="1:22" ht="26.25" customHeight="1">
      <c r="A1" s="254" t="s">
        <v>110</v>
      </c>
      <c r="B1" s="254"/>
      <c r="C1" s="254"/>
      <c r="D1" s="254"/>
      <c r="E1" s="254"/>
      <c r="F1" s="254"/>
      <c r="G1" s="125"/>
      <c r="H1" s="125"/>
      <c r="I1" s="31"/>
      <c r="J1" s="31"/>
      <c r="K1" s="31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</row>
    <row r="2" spans="1:22" ht="18" customHeight="1">
      <c r="A2" s="255" t="s">
        <v>46</v>
      </c>
      <c r="B2" s="255"/>
      <c r="C2" s="255"/>
      <c r="D2" s="255"/>
      <c r="E2" s="255"/>
      <c r="F2" s="255"/>
      <c r="G2" s="30"/>
      <c r="H2" s="30"/>
      <c r="I2" s="31"/>
      <c r="J2" s="31"/>
      <c r="K2" s="31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</row>
    <row r="3" spans="2:22" ht="15" customHeight="1">
      <c r="B3" s="30"/>
      <c r="C3" s="30" t="s">
        <v>51</v>
      </c>
      <c r="D3" s="30"/>
      <c r="E3" s="30"/>
      <c r="F3" s="30"/>
      <c r="G3" s="30"/>
      <c r="H3" s="30"/>
      <c r="I3" s="31"/>
      <c r="J3" s="31"/>
      <c r="K3" s="31"/>
      <c r="L3" s="31"/>
      <c r="M3" s="31"/>
      <c r="N3" s="32"/>
      <c r="O3" s="32"/>
      <c r="P3" s="32"/>
      <c r="Q3" s="32"/>
      <c r="R3" s="32"/>
      <c r="S3" s="32"/>
      <c r="T3" s="32"/>
      <c r="U3" s="32"/>
      <c r="V3" s="32"/>
    </row>
    <row r="4" spans="2:22" ht="10.5" customHeight="1">
      <c r="B4" s="30"/>
      <c r="C4" s="30" t="s">
        <v>0</v>
      </c>
      <c r="D4" s="30"/>
      <c r="E4" s="30"/>
      <c r="F4" s="30"/>
      <c r="G4" s="30"/>
      <c r="H4" s="30"/>
      <c r="I4" s="31"/>
      <c r="J4" s="31"/>
      <c r="K4" s="31"/>
      <c r="L4" s="31"/>
      <c r="M4" s="31"/>
      <c r="N4" s="32"/>
      <c r="O4" s="32"/>
      <c r="P4" s="32"/>
      <c r="Q4" s="32"/>
      <c r="R4" s="32"/>
      <c r="S4" s="32"/>
      <c r="T4" s="32"/>
      <c r="U4" s="32"/>
      <c r="V4" s="32"/>
    </row>
    <row r="5" spans="2:22" ht="15" customHeight="1">
      <c r="B5" s="30"/>
      <c r="C5" s="35" t="s">
        <v>1</v>
      </c>
      <c r="D5" s="30"/>
      <c r="E5" s="30"/>
      <c r="F5" s="30"/>
      <c r="G5" s="30"/>
      <c r="H5" s="30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  <c r="T5" s="32"/>
      <c r="U5" s="32"/>
      <c r="V5" s="32"/>
    </row>
    <row r="6" spans="1:22" ht="15" customHeight="1">
      <c r="A6" s="36"/>
      <c r="B6" s="37"/>
      <c r="C6" s="239"/>
      <c r="D6" s="38"/>
      <c r="E6" s="37"/>
      <c r="F6" s="38"/>
      <c r="G6" s="38"/>
      <c r="H6" s="38"/>
      <c r="I6" s="38"/>
      <c r="J6" s="38"/>
      <c r="K6" s="39" t="s">
        <v>2</v>
      </c>
      <c r="L6" s="244">
        <f>M98</f>
        <v>0</v>
      </c>
      <c r="M6" s="40" t="s">
        <v>3</v>
      </c>
      <c r="N6" s="32"/>
      <c r="O6" s="32"/>
      <c r="P6" s="32"/>
      <c r="Q6" s="32"/>
      <c r="R6" s="32"/>
      <c r="S6" s="32"/>
      <c r="T6" s="32"/>
      <c r="U6" s="32"/>
      <c r="V6" s="32"/>
    </row>
    <row r="7" spans="1:22" ht="17.25" customHeight="1">
      <c r="A7" s="238"/>
      <c r="B7" s="37"/>
      <c r="C7" s="37"/>
      <c r="D7" s="38"/>
      <c r="E7" s="13"/>
      <c r="F7" s="41"/>
      <c r="G7" s="41"/>
      <c r="H7" s="38"/>
      <c r="I7" s="38"/>
      <c r="J7" s="38"/>
      <c r="K7" s="39" t="s">
        <v>4</v>
      </c>
      <c r="L7" s="244">
        <f>H94</f>
        <v>0</v>
      </c>
      <c r="M7" s="40" t="s">
        <v>3</v>
      </c>
      <c r="N7" s="32"/>
      <c r="O7" s="32"/>
      <c r="P7" s="32"/>
      <c r="Q7" s="32"/>
      <c r="R7" s="32"/>
      <c r="S7" s="32"/>
      <c r="T7" s="32"/>
      <c r="U7" s="32"/>
      <c r="V7" s="32"/>
    </row>
    <row r="8" spans="1:22" ht="16.5">
      <c r="A8" s="43"/>
      <c r="B8" s="2"/>
      <c r="C8" s="3"/>
      <c r="D8" s="103"/>
      <c r="E8" s="3" t="s">
        <v>5</v>
      </c>
      <c r="F8" s="104"/>
      <c r="G8" s="105" t="s">
        <v>6</v>
      </c>
      <c r="H8" s="4"/>
      <c r="I8" s="1" t="s">
        <v>7</v>
      </c>
      <c r="J8" s="4"/>
      <c r="K8" s="5" t="s">
        <v>8</v>
      </c>
      <c r="L8" s="5"/>
      <c r="M8" s="2"/>
      <c r="N8" s="32"/>
      <c r="O8" s="32"/>
      <c r="P8" s="32"/>
      <c r="Q8" s="32"/>
      <c r="R8" s="32"/>
      <c r="S8" s="32"/>
      <c r="T8" s="32"/>
      <c r="U8" s="32"/>
      <c r="V8" s="32"/>
    </row>
    <row r="9" spans="1:22" ht="16.5" customHeight="1">
      <c r="A9" s="44"/>
      <c r="B9" s="6"/>
      <c r="C9" s="7" t="s">
        <v>9</v>
      </c>
      <c r="D9" s="8"/>
      <c r="E9" s="9" t="s">
        <v>10</v>
      </c>
      <c r="F9" s="10"/>
      <c r="G9" s="11"/>
      <c r="H9" s="10"/>
      <c r="I9" s="11"/>
      <c r="J9" s="10"/>
      <c r="K9" s="11" t="s">
        <v>11</v>
      </c>
      <c r="L9" s="12"/>
      <c r="M9" s="6" t="s">
        <v>12</v>
      </c>
      <c r="N9" s="32"/>
      <c r="O9" s="32"/>
      <c r="P9" s="32"/>
      <c r="Q9" s="32"/>
      <c r="R9" s="32"/>
      <c r="S9" s="32"/>
      <c r="T9" s="32"/>
      <c r="U9" s="32"/>
      <c r="V9" s="32"/>
    </row>
    <row r="10" spans="1:22" ht="16.5">
      <c r="A10" s="45" t="s">
        <v>13</v>
      </c>
      <c r="B10" s="6" t="s">
        <v>14</v>
      </c>
      <c r="C10" s="30" t="s">
        <v>15</v>
      </c>
      <c r="D10" s="6" t="s">
        <v>16</v>
      </c>
      <c r="E10" s="6" t="s">
        <v>17</v>
      </c>
      <c r="F10" s="13" t="s">
        <v>18</v>
      </c>
      <c r="G10" s="6" t="s">
        <v>19</v>
      </c>
      <c r="H10" s="13" t="s">
        <v>18</v>
      </c>
      <c r="I10" s="6" t="s">
        <v>19</v>
      </c>
      <c r="J10" s="13" t="s">
        <v>18</v>
      </c>
      <c r="K10" s="6" t="s">
        <v>19</v>
      </c>
      <c r="L10" s="13" t="s">
        <v>18</v>
      </c>
      <c r="M10" s="6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6.5">
      <c r="A11" s="46"/>
      <c r="B11" s="14"/>
      <c r="C11" s="15"/>
      <c r="D11" s="8"/>
      <c r="E11" s="14"/>
      <c r="F11" s="15"/>
      <c r="G11" s="14" t="s">
        <v>20</v>
      </c>
      <c r="H11" s="15"/>
      <c r="I11" s="14" t="s">
        <v>20</v>
      </c>
      <c r="J11" s="15"/>
      <c r="K11" s="14" t="s">
        <v>20</v>
      </c>
      <c r="L11" s="15"/>
      <c r="M11" s="14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6.5">
      <c r="A12" s="47" t="s">
        <v>21</v>
      </c>
      <c r="B12" s="17" t="s">
        <v>22</v>
      </c>
      <c r="C12" s="18" t="s">
        <v>23</v>
      </c>
      <c r="D12" s="16" t="s">
        <v>24</v>
      </c>
      <c r="E12" s="17" t="s">
        <v>25</v>
      </c>
      <c r="F12" s="19" t="s">
        <v>26</v>
      </c>
      <c r="G12" s="18" t="s">
        <v>27</v>
      </c>
      <c r="H12" s="16" t="s">
        <v>28</v>
      </c>
      <c r="I12" s="17" t="s">
        <v>29</v>
      </c>
      <c r="J12" s="18" t="s">
        <v>30</v>
      </c>
      <c r="K12" s="17" t="s">
        <v>31</v>
      </c>
      <c r="L12" s="16" t="s">
        <v>32</v>
      </c>
      <c r="M12" s="17" t="s">
        <v>33</v>
      </c>
      <c r="N12" s="32"/>
      <c r="O12" s="32"/>
      <c r="P12" s="32"/>
      <c r="Q12" s="32"/>
      <c r="R12" s="32"/>
      <c r="S12" s="32"/>
      <c r="T12" s="32"/>
      <c r="U12" s="32"/>
      <c r="V12" s="32"/>
    </row>
    <row r="13" spans="1:13" s="87" customFormat="1" ht="15.75">
      <c r="A13" s="68">
        <v>9</v>
      </c>
      <c r="B13" s="141" t="s">
        <v>59</v>
      </c>
      <c r="C13" s="68" t="s">
        <v>64</v>
      </c>
      <c r="D13" s="68" t="s">
        <v>41</v>
      </c>
      <c r="E13" s="70"/>
      <c r="F13" s="73">
        <f>1+0.14*4</f>
        <v>1.56</v>
      </c>
      <c r="G13" s="98"/>
      <c r="H13" s="99"/>
      <c r="I13" s="98"/>
      <c r="J13" s="99"/>
      <c r="K13" s="98"/>
      <c r="L13" s="99"/>
      <c r="M13" s="98"/>
    </row>
    <row r="14" spans="1:13" s="87" customFormat="1" ht="15.75">
      <c r="A14" s="68"/>
      <c r="B14" s="97"/>
      <c r="C14" s="68" t="s">
        <v>35</v>
      </c>
      <c r="D14" s="68" t="s">
        <v>36</v>
      </c>
      <c r="E14" s="70">
        <v>24</v>
      </c>
      <c r="F14" s="73">
        <f>F13*E14</f>
        <v>37.44</v>
      </c>
      <c r="G14" s="72"/>
      <c r="H14" s="76">
        <f>F14*G14</f>
        <v>0</v>
      </c>
      <c r="I14" s="119"/>
      <c r="J14" s="101"/>
      <c r="K14" s="119"/>
      <c r="L14" s="101"/>
      <c r="M14" s="72">
        <f>H14</f>
        <v>0</v>
      </c>
    </row>
    <row r="15" spans="1:13" s="87" customFormat="1" ht="15.75">
      <c r="A15" s="68"/>
      <c r="B15" s="141"/>
      <c r="C15" s="68" t="s">
        <v>37</v>
      </c>
      <c r="D15" s="68" t="s">
        <v>3</v>
      </c>
      <c r="E15" s="70">
        <v>1.3</v>
      </c>
      <c r="F15" s="73">
        <f>F13*E15</f>
        <v>2.028</v>
      </c>
      <c r="G15" s="98"/>
      <c r="H15" s="101"/>
      <c r="I15" s="119"/>
      <c r="J15" s="101"/>
      <c r="K15" s="72"/>
      <c r="L15" s="76">
        <f>F15*K15</f>
        <v>0</v>
      </c>
      <c r="M15" s="72">
        <f>L15</f>
        <v>0</v>
      </c>
    </row>
    <row r="16" spans="1:13" s="87" customFormat="1" ht="15.75">
      <c r="A16" s="68"/>
      <c r="B16" s="141"/>
      <c r="C16" s="68" t="s">
        <v>63</v>
      </c>
      <c r="D16" s="68" t="s">
        <v>41</v>
      </c>
      <c r="E16" s="70">
        <f>0.12+0.93</f>
        <v>1.05</v>
      </c>
      <c r="F16" s="73">
        <f>F13*E16</f>
        <v>1.6380000000000001</v>
      </c>
      <c r="G16" s="98"/>
      <c r="H16" s="101"/>
      <c r="I16" s="72"/>
      <c r="J16" s="76">
        <f>F16*I16</f>
        <v>0</v>
      </c>
      <c r="K16" s="119"/>
      <c r="L16" s="101"/>
      <c r="M16" s="72">
        <f>J16</f>
        <v>0</v>
      </c>
    </row>
    <row r="17" spans="1:13" s="87" customFormat="1" ht="15.75">
      <c r="A17" s="68"/>
      <c r="B17" s="141"/>
      <c r="C17" s="68" t="s">
        <v>65</v>
      </c>
      <c r="D17" s="68" t="s">
        <v>34</v>
      </c>
      <c r="E17" s="123" t="s">
        <v>40</v>
      </c>
      <c r="F17" s="73">
        <v>112</v>
      </c>
      <c r="G17" s="98"/>
      <c r="H17" s="101"/>
      <c r="I17" s="72"/>
      <c r="J17" s="76">
        <f>F17*I17</f>
        <v>0</v>
      </c>
      <c r="K17" s="119"/>
      <c r="L17" s="101"/>
      <c r="M17" s="72">
        <f>J17</f>
        <v>0</v>
      </c>
    </row>
    <row r="18" spans="1:13" s="87" customFormat="1" ht="15.75">
      <c r="A18" s="71"/>
      <c r="B18" s="71"/>
      <c r="C18" s="71" t="s">
        <v>61</v>
      </c>
      <c r="D18" s="71" t="s">
        <v>39</v>
      </c>
      <c r="E18" s="68">
        <v>3.01</v>
      </c>
      <c r="F18" s="73">
        <f>F13*E18</f>
        <v>4.6956</v>
      </c>
      <c r="G18" s="98"/>
      <c r="H18" s="101"/>
      <c r="I18" s="72"/>
      <c r="J18" s="76">
        <f>F18*I18</f>
        <v>0</v>
      </c>
      <c r="K18" s="119"/>
      <c r="L18" s="101"/>
      <c r="M18" s="72">
        <f>J18</f>
        <v>0</v>
      </c>
    </row>
    <row r="19" spans="1:13" s="87" customFormat="1" ht="15.75">
      <c r="A19" s="68"/>
      <c r="B19" s="141"/>
      <c r="C19" s="68" t="s">
        <v>66</v>
      </c>
      <c r="D19" s="68" t="s">
        <v>38</v>
      </c>
      <c r="E19" s="123" t="s">
        <v>40</v>
      </c>
      <c r="F19" s="73">
        <f>1.02*9</f>
        <v>9.18</v>
      </c>
      <c r="G19" s="98"/>
      <c r="H19" s="101"/>
      <c r="I19" s="72"/>
      <c r="J19" s="76">
        <f>F19*I19</f>
        <v>0</v>
      </c>
      <c r="K19" s="119"/>
      <c r="L19" s="101"/>
      <c r="M19" s="72">
        <f>J19</f>
        <v>0</v>
      </c>
    </row>
    <row r="20" spans="1:13" s="87" customFormat="1" ht="15.75">
      <c r="A20" s="77"/>
      <c r="B20" s="78"/>
      <c r="C20" s="77" t="s">
        <v>50</v>
      </c>
      <c r="D20" s="78" t="s">
        <v>3</v>
      </c>
      <c r="E20" s="94">
        <v>1.38</v>
      </c>
      <c r="F20" s="80">
        <f>F13*E20</f>
        <v>2.1528</v>
      </c>
      <c r="G20" s="120"/>
      <c r="H20" s="121"/>
      <c r="I20" s="81"/>
      <c r="J20" s="82">
        <f>F20*I20</f>
        <v>0</v>
      </c>
      <c r="K20" s="122"/>
      <c r="L20" s="121"/>
      <c r="M20" s="81">
        <f>J20</f>
        <v>0</v>
      </c>
    </row>
    <row r="21" spans="1:13" s="128" customFormat="1" ht="36.75" customHeight="1">
      <c r="A21" s="83">
        <v>10</v>
      </c>
      <c r="B21" s="83" t="s">
        <v>67</v>
      </c>
      <c r="C21" s="143" t="s">
        <v>71</v>
      </c>
      <c r="D21" s="143" t="s">
        <v>41</v>
      </c>
      <c r="E21" s="143"/>
      <c r="F21" s="102">
        <f>(0.025*26+0.012*26+0.015*26+0.007*26+0.012*13)</f>
        <v>1.6899999999999997</v>
      </c>
      <c r="G21" s="144"/>
      <c r="H21" s="145"/>
      <c r="I21" s="144"/>
      <c r="J21" s="145"/>
      <c r="K21" s="86"/>
      <c r="L21" s="89"/>
      <c r="M21" s="86"/>
    </row>
    <row r="22" spans="1:13" s="90" customFormat="1" ht="16.5">
      <c r="A22" s="68"/>
      <c r="C22" s="68" t="s">
        <v>35</v>
      </c>
      <c r="D22" s="68" t="s">
        <v>36</v>
      </c>
      <c r="E22" s="70">
        <v>23.8</v>
      </c>
      <c r="F22" s="74">
        <f>F21*E22</f>
        <v>40.221999999999994</v>
      </c>
      <c r="G22" s="72"/>
      <c r="H22" s="76">
        <f>F22*G22</f>
        <v>0</v>
      </c>
      <c r="I22" s="119"/>
      <c r="J22" s="101"/>
      <c r="K22" s="119"/>
      <c r="L22" s="101"/>
      <c r="M22" s="72">
        <f>H22</f>
        <v>0</v>
      </c>
    </row>
    <row r="23" spans="1:13" s="90" customFormat="1" ht="16.5">
      <c r="A23" s="68"/>
      <c r="B23" s="88"/>
      <c r="C23" s="68" t="s">
        <v>37</v>
      </c>
      <c r="D23" s="69" t="s">
        <v>3</v>
      </c>
      <c r="E23" s="70">
        <v>2.1</v>
      </c>
      <c r="F23" s="74">
        <f>F21*E23</f>
        <v>3.5489999999999995</v>
      </c>
      <c r="G23" s="119"/>
      <c r="H23" s="101"/>
      <c r="I23" s="119"/>
      <c r="J23" s="101"/>
      <c r="K23" s="72"/>
      <c r="L23" s="76">
        <f>F23*K23</f>
        <v>0</v>
      </c>
      <c r="M23" s="72">
        <f>L23</f>
        <v>0</v>
      </c>
    </row>
    <row r="24" spans="1:13" s="90" customFormat="1" ht="16.5">
      <c r="A24" s="71"/>
      <c r="B24" s="142"/>
      <c r="C24" s="71" t="s">
        <v>63</v>
      </c>
      <c r="D24" s="71" t="s">
        <v>41</v>
      </c>
      <c r="E24" s="72">
        <v>1.05</v>
      </c>
      <c r="F24" s="74">
        <f>F21*E24</f>
        <v>1.7744999999999997</v>
      </c>
      <c r="G24" s="119"/>
      <c r="H24" s="101"/>
      <c r="I24" s="72"/>
      <c r="J24" s="76">
        <f aca="true" t="shared" si="0" ref="J24:J29">F24*I24</f>
        <v>0</v>
      </c>
      <c r="K24" s="119"/>
      <c r="L24" s="101"/>
      <c r="M24" s="72">
        <f aca="true" t="shared" si="1" ref="M24:M29">J24</f>
        <v>0</v>
      </c>
    </row>
    <row r="25" spans="1:13" s="90" customFormat="1" ht="16.5">
      <c r="A25" s="71"/>
      <c r="B25" s="71"/>
      <c r="C25" s="68" t="s">
        <v>65</v>
      </c>
      <c r="D25" s="68" t="s">
        <v>34</v>
      </c>
      <c r="E25" s="123" t="s">
        <v>40</v>
      </c>
      <c r="F25" s="74">
        <f>13*338</f>
        <v>4394</v>
      </c>
      <c r="G25" s="72"/>
      <c r="H25" s="76"/>
      <c r="I25" s="72"/>
      <c r="J25" s="76">
        <f t="shared" si="0"/>
        <v>0</v>
      </c>
      <c r="K25" s="119"/>
      <c r="L25" s="101"/>
      <c r="M25" s="72">
        <f t="shared" si="1"/>
        <v>0</v>
      </c>
    </row>
    <row r="26" spans="1:13" s="90" customFormat="1" ht="16.5">
      <c r="A26" s="71"/>
      <c r="B26" s="71"/>
      <c r="C26" s="68" t="s">
        <v>70</v>
      </c>
      <c r="D26" s="68" t="s">
        <v>38</v>
      </c>
      <c r="E26" s="123" t="s">
        <v>40</v>
      </c>
      <c r="F26" s="74">
        <f>0.06*26*13</f>
        <v>20.28</v>
      </c>
      <c r="G26" s="119"/>
      <c r="H26" s="101"/>
      <c r="I26" s="72"/>
      <c r="J26" s="76">
        <f t="shared" si="0"/>
        <v>0</v>
      </c>
      <c r="K26" s="119"/>
      <c r="L26" s="101"/>
      <c r="M26" s="72">
        <f>J26</f>
        <v>0</v>
      </c>
    </row>
    <row r="27" spans="1:13" s="90" customFormat="1" ht="16.5">
      <c r="A27" s="71"/>
      <c r="B27" s="71"/>
      <c r="C27" s="71" t="s">
        <v>69</v>
      </c>
      <c r="D27" s="71" t="s">
        <v>38</v>
      </c>
      <c r="E27" s="68">
        <v>3.38</v>
      </c>
      <c r="F27" s="74">
        <f>F21*E27</f>
        <v>5.712199999999999</v>
      </c>
      <c r="G27" s="119"/>
      <c r="H27" s="101"/>
      <c r="I27" s="72"/>
      <c r="J27" s="76">
        <f t="shared" si="0"/>
        <v>0</v>
      </c>
      <c r="K27" s="119"/>
      <c r="L27" s="101"/>
      <c r="M27" s="72">
        <f t="shared" si="1"/>
        <v>0</v>
      </c>
    </row>
    <row r="28" spans="1:13" s="90" customFormat="1" ht="16.5">
      <c r="A28" s="71"/>
      <c r="B28" s="71"/>
      <c r="C28" s="71" t="s">
        <v>61</v>
      </c>
      <c r="D28" s="71" t="s">
        <v>39</v>
      </c>
      <c r="E28" s="68">
        <v>1.96</v>
      </c>
      <c r="F28" s="74">
        <f>F21*E28</f>
        <v>3.3123999999999993</v>
      </c>
      <c r="G28" s="119"/>
      <c r="H28" s="101"/>
      <c r="I28" s="72"/>
      <c r="J28" s="76">
        <f t="shared" si="0"/>
        <v>0</v>
      </c>
      <c r="K28" s="119"/>
      <c r="L28" s="101"/>
      <c r="M28" s="72">
        <f t="shared" si="1"/>
        <v>0</v>
      </c>
    </row>
    <row r="29" spans="1:13" s="90" customFormat="1" ht="16.5">
      <c r="A29" s="77"/>
      <c r="B29" s="78"/>
      <c r="C29" s="77" t="s">
        <v>44</v>
      </c>
      <c r="D29" s="78" t="s">
        <v>3</v>
      </c>
      <c r="E29" s="79">
        <v>3.44</v>
      </c>
      <c r="F29" s="82">
        <f>F21*E29</f>
        <v>5.813599999999999</v>
      </c>
      <c r="G29" s="122"/>
      <c r="H29" s="121"/>
      <c r="I29" s="81"/>
      <c r="J29" s="82">
        <f t="shared" si="0"/>
        <v>0</v>
      </c>
      <c r="K29" s="122"/>
      <c r="L29" s="121"/>
      <c r="M29" s="81">
        <f t="shared" si="1"/>
        <v>0</v>
      </c>
    </row>
    <row r="30" spans="1:13" s="118" customFormat="1" ht="31.5">
      <c r="A30" s="83">
        <v>11</v>
      </c>
      <c r="B30" s="127" t="s">
        <v>59</v>
      </c>
      <c r="C30" s="83" t="s">
        <v>72</v>
      </c>
      <c r="D30" s="83" t="s">
        <v>41</v>
      </c>
      <c r="E30" s="85"/>
      <c r="F30" s="116">
        <f>0.01*16+0.06*4</f>
        <v>0.4</v>
      </c>
      <c r="G30" s="100"/>
      <c r="H30" s="117"/>
      <c r="I30" s="100"/>
      <c r="J30" s="117"/>
      <c r="K30" s="100"/>
      <c r="L30" s="117"/>
      <c r="M30" s="100"/>
    </row>
    <row r="31" spans="1:13" s="87" customFormat="1" ht="15.75">
      <c r="A31" s="68"/>
      <c r="B31" s="97"/>
      <c r="C31" s="68" t="s">
        <v>35</v>
      </c>
      <c r="D31" s="68" t="s">
        <v>36</v>
      </c>
      <c r="E31" s="70">
        <v>24</v>
      </c>
      <c r="F31" s="73">
        <f>F30*E31</f>
        <v>9.600000000000001</v>
      </c>
      <c r="G31" s="72"/>
      <c r="H31" s="76">
        <f>F31*G31</f>
        <v>0</v>
      </c>
      <c r="I31" s="119"/>
      <c r="J31" s="101"/>
      <c r="K31" s="119"/>
      <c r="L31" s="101"/>
      <c r="M31" s="72">
        <f>H31</f>
        <v>0</v>
      </c>
    </row>
    <row r="32" spans="1:13" s="87" customFormat="1" ht="15.75">
      <c r="A32" s="68"/>
      <c r="B32" s="141"/>
      <c r="C32" s="68" t="s">
        <v>37</v>
      </c>
      <c r="D32" s="68" t="s">
        <v>3</v>
      </c>
      <c r="E32" s="70">
        <v>1.3</v>
      </c>
      <c r="F32" s="73">
        <f>F30*E32</f>
        <v>0.52</v>
      </c>
      <c r="G32" s="98"/>
      <c r="H32" s="101"/>
      <c r="I32" s="119"/>
      <c r="J32" s="101"/>
      <c r="K32" s="72"/>
      <c r="L32" s="76">
        <f>F32*K32</f>
        <v>0</v>
      </c>
      <c r="M32" s="72">
        <f>L32</f>
        <v>0</v>
      </c>
    </row>
    <row r="33" spans="1:13" s="87" customFormat="1" ht="15.75">
      <c r="A33" s="68"/>
      <c r="B33" s="141"/>
      <c r="C33" s="68" t="s">
        <v>63</v>
      </c>
      <c r="D33" s="68" t="s">
        <v>41</v>
      </c>
      <c r="E33" s="70">
        <f>0.12+0.93</f>
        <v>1.05</v>
      </c>
      <c r="F33" s="73">
        <f>F30*E33</f>
        <v>0.42000000000000004</v>
      </c>
      <c r="G33" s="98"/>
      <c r="H33" s="101"/>
      <c r="I33" s="72"/>
      <c r="J33" s="76">
        <f>F33*I33</f>
        <v>0</v>
      </c>
      <c r="K33" s="119"/>
      <c r="L33" s="101"/>
      <c r="M33" s="72">
        <f>J33</f>
        <v>0</v>
      </c>
    </row>
    <row r="34" spans="1:13" s="87" customFormat="1" ht="15.75">
      <c r="A34" s="68"/>
      <c r="B34" s="141"/>
      <c r="C34" s="68" t="s">
        <v>60</v>
      </c>
      <c r="D34" s="68" t="s">
        <v>39</v>
      </c>
      <c r="E34" s="70">
        <v>7.5</v>
      </c>
      <c r="F34" s="73">
        <f>F30*E34</f>
        <v>3</v>
      </c>
      <c r="G34" s="98"/>
      <c r="H34" s="101"/>
      <c r="I34" s="72"/>
      <c r="J34" s="76">
        <f>F34*I34</f>
        <v>0</v>
      </c>
      <c r="K34" s="119"/>
      <c r="L34" s="101"/>
      <c r="M34" s="72">
        <f>J34</f>
        <v>0</v>
      </c>
    </row>
    <row r="35" spans="1:13" s="87" customFormat="1" ht="15.75">
      <c r="A35" s="71"/>
      <c r="B35" s="71"/>
      <c r="C35" s="71" t="s">
        <v>61</v>
      </c>
      <c r="D35" s="71" t="s">
        <v>39</v>
      </c>
      <c r="E35" s="68">
        <v>3.01</v>
      </c>
      <c r="F35" s="73">
        <f>F30*E35</f>
        <v>1.204</v>
      </c>
      <c r="G35" s="98"/>
      <c r="H35" s="101"/>
      <c r="I35" s="72"/>
      <c r="J35" s="76">
        <f>F35*I35</f>
        <v>0</v>
      </c>
      <c r="K35" s="119"/>
      <c r="L35" s="101"/>
      <c r="M35" s="72">
        <f>J35</f>
        <v>0</v>
      </c>
    </row>
    <row r="36" spans="1:13" s="87" customFormat="1" ht="15.75">
      <c r="A36" s="68"/>
      <c r="B36" s="141"/>
      <c r="C36" s="68" t="s">
        <v>62</v>
      </c>
      <c r="D36" s="68" t="s">
        <v>39</v>
      </c>
      <c r="E36" s="70">
        <v>3.08</v>
      </c>
      <c r="F36" s="73">
        <f>F30*E36</f>
        <v>1.2320000000000002</v>
      </c>
      <c r="G36" s="98"/>
      <c r="H36" s="101"/>
      <c r="I36" s="72"/>
      <c r="J36" s="76">
        <f>F36*I36</f>
        <v>0</v>
      </c>
      <c r="K36" s="119"/>
      <c r="L36" s="101"/>
      <c r="M36" s="72">
        <f>J36</f>
        <v>0</v>
      </c>
    </row>
    <row r="37" spans="1:13" s="87" customFormat="1" ht="15.75">
      <c r="A37" s="77"/>
      <c r="B37" s="78"/>
      <c r="C37" s="77" t="s">
        <v>50</v>
      </c>
      <c r="D37" s="78" t="s">
        <v>3</v>
      </c>
      <c r="E37" s="94">
        <v>1.38</v>
      </c>
      <c r="F37" s="80">
        <f>F30*E37</f>
        <v>0.5519999999999999</v>
      </c>
      <c r="G37" s="120"/>
      <c r="H37" s="121"/>
      <c r="I37" s="81"/>
      <c r="J37" s="82">
        <f>F37*I37</f>
        <v>0</v>
      </c>
      <c r="K37" s="122"/>
      <c r="L37" s="121"/>
      <c r="M37" s="81">
        <f>J37</f>
        <v>0</v>
      </c>
    </row>
    <row r="38" spans="1:13" s="128" customFormat="1" ht="36.75" customHeight="1">
      <c r="A38" s="83">
        <v>12</v>
      </c>
      <c r="B38" s="83" t="s">
        <v>67</v>
      </c>
      <c r="C38" s="143" t="s">
        <v>73</v>
      </c>
      <c r="D38" s="143" t="s">
        <v>41</v>
      </c>
      <c r="E38" s="143"/>
      <c r="F38" s="102">
        <f>(0.36*4+0.45*4+0.004*16+0.0035*16+0.0031*16+0.003*16+0.0028*16)</f>
        <v>3.5024</v>
      </c>
      <c r="G38" s="144"/>
      <c r="H38" s="145"/>
      <c r="I38" s="144"/>
      <c r="J38" s="145"/>
      <c r="K38" s="86"/>
      <c r="L38" s="89"/>
      <c r="M38" s="86"/>
    </row>
    <row r="39" spans="1:13" s="90" customFormat="1" ht="16.5">
      <c r="A39" s="68"/>
      <c r="C39" s="68" t="s">
        <v>35</v>
      </c>
      <c r="D39" s="68" t="s">
        <v>36</v>
      </c>
      <c r="E39" s="70">
        <v>23.8</v>
      </c>
      <c r="F39" s="74">
        <f>F38*E39</f>
        <v>83.35712000000001</v>
      </c>
      <c r="G39" s="72"/>
      <c r="H39" s="76">
        <f>F39*G39</f>
        <v>0</v>
      </c>
      <c r="I39" s="119"/>
      <c r="J39" s="101"/>
      <c r="K39" s="119"/>
      <c r="L39" s="101"/>
      <c r="M39" s="72">
        <f>H39</f>
        <v>0</v>
      </c>
    </row>
    <row r="40" spans="1:13" s="90" customFormat="1" ht="16.5">
      <c r="A40" s="68"/>
      <c r="B40" s="88"/>
      <c r="C40" s="68" t="s">
        <v>37</v>
      </c>
      <c r="D40" s="69" t="s">
        <v>3</v>
      </c>
      <c r="E40" s="70">
        <v>2.1</v>
      </c>
      <c r="F40" s="74">
        <f>F38*E40</f>
        <v>7.355040000000001</v>
      </c>
      <c r="G40" s="119"/>
      <c r="H40" s="101"/>
      <c r="I40" s="119"/>
      <c r="J40" s="101"/>
      <c r="K40" s="72"/>
      <c r="L40" s="76">
        <f>F40*K40</f>
        <v>0</v>
      </c>
      <c r="M40" s="72">
        <f>L40</f>
        <v>0</v>
      </c>
    </row>
    <row r="41" spans="1:13" s="90" customFormat="1" ht="16.5">
      <c r="A41" s="71"/>
      <c r="B41" s="142"/>
      <c r="C41" s="71" t="s">
        <v>63</v>
      </c>
      <c r="D41" s="71" t="s">
        <v>41</v>
      </c>
      <c r="E41" s="72">
        <v>1.05</v>
      </c>
      <c r="F41" s="74">
        <f>F38*E41</f>
        <v>3.6775200000000003</v>
      </c>
      <c r="G41" s="119"/>
      <c r="H41" s="101"/>
      <c r="I41" s="72"/>
      <c r="J41" s="76">
        <f aca="true" t="shared" si="2" ref="J41:J46">F41*I41</f>
        <v>0</v>
      </c>
      <c r="K41" s="119"/>
      <c r="L41" s="101"/>
      <c r="M41" s="72">
        <f aca="true" t="shared" si="3" ref="M41:M46">J41</f>
        <v>0</v>
      </c>
    </row>
    <row r="42" spans="1:13" s="90" customFormat="1" ht="16.5">
      <c r="A42" s="71"/>
      <c r="B42" s="71"/>
      <c r="C42" s="68" t="s">
        <v>65</v>
      </c>
      <c r="D42" s="68" t="s">
        <v>34</v>
      </c>
      <c r="E42" s="123" t="s">
        <v>40</v>
      </c>
      <c r="F42" s="74">
        <f>104*4</f>
        <v>416</v>
      </c>
      <c r="G42" s="72"/>
      <c r="H42" s="76"/>
      <c r="I42" s="72"/>
      <c r="J42" s="76">
        <f t="shared" si="2"/>
        <v>0</v>
      </c>
      <c r="K42" s="119"/>
      <c r="L42" s="101"/>
      <c r="M42" s="72">
        <f t="shared" si="3"/>
        <v>0</v>
      </c>
    </row>
    <row r="43" spans="1:13" s="90" customFormat="1" ht="16.5">
      <c r="A43" s="71"/>
      <c r="B43" s="71"/>
      <c r="C43" s="71" t="s">
        <v>68</v>
      </c>
      <c r="D43" s="71" t="s">
        <v>39</v>
      </c>
      <c r="E43" s="68">
        <v>4.38</v>
      </c>
      <c r="F43" s="74">
        <f>F38*E43</f>
        <v>15.340512</v>
      </c>
      <c r="G43" s="119"/>
      <c r="H43" s="101"/>
      <c r="I43" s="72"/>
      <c r="J43" s="76">
        <f t="shared" si="2"/>
        <v>0</v>
      </c>
      <c r="K43" s="119"/>
      <c r="L43" s="101"/>
      <c r="M43" s="72">
        <f t="shared" si="3"/>
        <v>0</v>
      </c>
    </row>
    <row r="44" spans="1:13" s="90" customFormat="1" ht="16.5">
      <c r="A44" s="71"/>
      <c r="B44" s="71"/>
      <c r="C44" s="71" t="s">
        <v>69</v>
      </c>
      <c r="D44" s="71" t="s">
        <v>38</v>
      </c>
      <c r="E44" s="68">
        <v>3.38</v>
      </c>
      <c r="F44" s="74">
        <f>F38*E44</f>
        <v>11.838112</v>
      </c>
      <c r="G44" s="119"/>
      <c r="H44" s="101"/>
      <c r="I44" s="72"/>
      <c r="J44" s="76">
        <f t="shared" si="2"/>
        <v>0</v>
      </c>
      <c r="K44" s="119"/>
      <c r="L44" s="101"/>
      <c r="M44" s="72">
        <f t="shared" si="3"/>
        <v>0</v>
      </c>
    </row>
    <row r="45" spans="1:13" s="90" customFormat="1" ht="16.5">
      <c r="A45" s="71"/>
      <c r="B45" s="71"/>
      <c r="C45" s="71" t="s">
        <v>61</v>
      </c>
      <c r="D45" s="71" t="s">
        <v>39</v>
      </c>
      <c r="E45" s="68">
        <v>1.96</v>
      </c>
      <c r="F45" s="74">
        <f>F38*E45</f>
        <v>6.864704000000001</v>
      </c>
      <c r="G45" s="119"/>
      <c r="H45" s="101"/>
      <c r="I45" s="72"/>
      <c r="J45" s="76">
        <f t="shared" si="2"/>
        <v>0</v>
      </c>
      <c r="K45" s="119"/>
      <c r="L45" s="101"/>
      <c r="M45" s="72">
        <f t="shared" si="3"/>
        <v>0</v>
      </c>
    </row>
    <row r="46" spans="1:13" s="90" customFormat="1" ht="16.5">
      <c r="A46" s="77"/>
      <c r="B46" s="78"/>
      <c r="C46" s="77" t="s">
        <v>44</v>
      </c>
      <c r="D46" s="78" t="s">
        <v>3</v>
      </c>
      <c r="E46" s="79">
        <v>3.44</v>
      </c>
      <c r="F46" s="82">
        <f>F38*E46</f>
        <v>12.048256</v>
      </c>
      <c r="G46" s="122"/>
      <c r="H46" s="121"/>
      <c r="I46" s="81"/>
      <c r="J46" s="82">
        <f t="shared" si="2"/>
        <v>0</v>
      </c>
      <c r="K46" s="122"/>
      <c r="L46" s="121"/>
      <c r="M46" s="81">
        <f t="shared" si="3"/>
        <v>0</v>
      </c>
    </row>
    <row r="47" spans="1:13" s="128" customFormat="1" ht="22.5" customHeight="1">
      <c r="A47" s="83">
        <v>13</v>
      </c>
      <c r="B47" s="83" t="s">
        <v>67</v>
      </c>
      <c r="C47" s="143" t="s">
        <v>111</v>
      </c>
      <c r="D47" s="143" t="s">
        <v>41</v>
      </c>
      <c r="E47" s="143"/>
      <c r="F47" s="102">
        <f>0.6+0.24</f>
        <v>0.84</v>
      </c>
      <c r="G47" s="144"/>
      <c r="H47" s="145"/>
      <c r="I47" s="144"/>
      <c r="J47" s="145"/>
      <c r="K47" s="86"/>
      <c r="L47" s="89"/>
      <c r="M47" s="86"/>
    </row>
    <row r="48" spans="1:13" s="90" customFormat="1" ht="16.5">
      <c r="A48" s="68"/>
      <c r="C48" s="68" t="s">
        <v>35</v>
      </c>
      <c r="D48" s="68" t="s">
        <v>36</v>
      </c>
      <c r="E48" s="70">
        <v>23.8</v>
      </c>
      <c r="F48" s="74">
        <f>F47*E48</f>
        <v>19.992</v>
      </c>
      <c r="G48" s="72"/>
      <c r="H48" s="76">
        <f>F48*G48</f>
        <v>0</v>
      </c>
      <c r="I48" s="119"/>
      <c r="J48" s="101"/>
      <c r="K48" s="119"/>
      <c r="L48" s="101"/>
      <c r="M48" s="72">
        <f>H48</f>
        <v>0</v>
      </c>
    </row>
    <row r="49" spans="1:13" s="90" customFormat="1" ht="16.5">
      <c r="A49" s="68"/>
      <c r="B49" s="88"/>
      <c r="C49" s="68" t="s">
        <v>37</v>
      </c>
      <c r="D49" s="69" t="s">
        <v>3</v>
      </c>
      <c r="E49" s="70">
        <v>2.1</v>
      </c>
      <c r="F49" s="74">
        <f>F47*E49</f>
        <v>1.764</v>
      </c>
      <c r="G49" s="119"/>
      <c r="H49" s="101"/>
      <c r="I49" s="119"/>
      <c r="J49" s="101"/>
      <c r="K49" s="72"/>
      <c r="L49" s="76">
        <f>F49*K49</f>
        <v>0</v>
      </c>
      <c r="M49" s="72">
        <f>L49</f>
        <v>0</v>
      </c>
    </row>
    <row r="50" spans="1:13" s="90" customFormat="1" ht="16.5">
      <c r="A50" s="71"/>
      <c r="B50" s="142"/>
      <c r="C50" s="71" t="s">
        <v>63</v>
      </c>
      <c r="D50" s="71" t="s">
        <v>41</v>
      </c>
      <c r="E50" s="72">
        <v>1.05</v>
      </c>
      <c r="F50" s="74">
        <f>F47*E50</f>
        <v>0.882</v>
      </c>
      <c r="G50" s="119"/>
      <c r="H50" s="101"/>
      <c r="I50" s="72"/>
      <c r="J50" s="76">
        <f aca="true" t="shared" si="4" ref="J50:J55">F50*I50</f>
        <v>0</v>
      </c>
      <c r="K50" s="119"/>
      <c r="L50" s="101"/>
      <c r="M50" s="72">
        <f aca="true" t="shared" si="5" ref="M50:M55">J50</f>
        <v>0</v>
      </c>
    </row>
    <row r="51" spans="1:13" s="90" customFormat="1" ht="16.5">
      <c r="A51" s="71"/>
      <c r="B51" s="71"/>
      <c r="C51" s="71" t="s">
        <v>49</v>
      </c>
      <c r="D51" s="71" t="s">
        <v>39</v>
      </c>
      <c r="E51" s="68">
        <v>7.2</v>
      </c>
      <c r="F51" s="74">
        <f>F47*E51</f>
        <v>6.048</v>
      </c>
      <c r="G51" s="72"/>
      <c r="H51" s="76"/>
      <c r="I51" s="72"/>
      <c r="J51" s="76">
        <f t="shared" si="4"/>
        <v>0</v>
      </c>
      <c r="K51" s="119"/>
      <c r="L51" s="101"/>
      <c r="M51" s="72">
        <f t="shared" si="5"/>
        <v>0</v>
      </c>
    </row>
    <row r="52" spans="1:13" s="90" customFormat="1" ht="16.5">
      <c r="A52" s="71"/>
      <c r="B52" s="71"/>
      <c r="C52" s="71" t="s">
        <v>68</v>
      </c>
      <c r="D52" s="71" t="s">
        <v>39</v>
      </c>
      <c r="E52" s="68">
        <v>4.38</v>
      </c>
      <c r="F52" s="74">
        <f>F47*E52</f>
        <v>3.6792</v>
      </c>
      <c r="G52" s="119"/>
      <c r="H52" s="101"/>
      <c r="I52" s="72"/>
      <c r="J52" s="76">
        <f t="shared" si="4"/>
        <v>0</v>
      </c>
      <c r="K52" s="119"/>
      <c r="L52" s="101"/>
      <c r="M52" s="72">
        <f t="shared" si="5"/>
        <v>0</v>
      </c>
    </row>
    <row r="53" spans="1:13" s="90" customFormat="1" ht="16.5">
      <c r="A53" s="71"/>
      <c r="B53" s="71"/>
      <c r="C53" s="71" t="s">
        <v>69</v>
      </c>
      <c r="D53" s="71" t="s">
        <v>38</v>
      </c>
      <c r="E53" s="68">
        <v>3.38</v>
      </c>
      <c r="F53" s="74">
        <f>F47*E53</f>
        <v>2.8392</v>
      </c>
      <c r="G53" s="119"/>
      <c r="H53" s="101"/>
      <c r="I53" s="72"/>
      <c r="J53" s="76">
        <f t="shared" si="4"/>
        <v>0</v>
      </c>
      <c r="K53" s="119"/>
      <c r="L53" s="101"/>
      <c r="M53" s="72">
        <f t="shared" si="5"/>
        <v>0</v>
      </c>
    </row>
    <row r="54" spans="1:13" s="90" customFormat="1" ht="16.5">
      <c r="A54" s="71"/>
      <c r="B54" s="71"/>
      <c r="C54" s="71" t="s">
        <v>61</v>
      </c>
      <c r="D54" s="71" t="s">
        <v>39</v>
      </c>
      <c r="E54" s="68">
        <v>1.96</v>
      </c>
      <c r="F54" s="74">
        <f>F47*E54</f>
        <v>1.6463999999999999</v>
      </c>
      <c r="G54" s="119"/>
      <c r="H54" s="101"/>
      <c r="I54" s="72"/>
      <c r="J54" s="76">
        <f t="shared" si="4"/>
        <v>0</v>
      </c>
      <c r="K54" s="119"/>
      <c r="L54" s="101"/>
      <c r="M54" s="72">
        <f t="shared" si="5"/>
        <v>0</v>
      </c>
    </row>
    <row r="55" spans="1:13" s="90" customFormat="1" ht="16.5">
      <c r="A55" s="77"/>
      <c r="B55" s="78"/>
      <c r="C55" s="77" t="s">
        <v>44</v>
      </c>
      <c r="D55" s="78" t="s">
        <v>3</v>
      </c>
      <c r="E55" s="79">
        <v>3.44</v>
      </c>
      <c r="F55" s="82">
        <f>F47*E55</f>
        <v>2.8895999999999997</v>
      </c>
      <c r="G55" s="122"/>
      <c r="H55" s="121"/>
      <c r="I55" s="81"/>
      <c r="J55" s="82">
        <f t="shared" si="4"/>
        <v>0</v>
      </c>
      <c r="K55" s="122"/>
      <c r="L55" s="121"/>
      <c r="M55" s="81">
        <f t="shared" si="5"/>
        <v>0</v>
      </c>
    </row>
    <row r="56" spans="1:13" s="154" customFormat="1" ht="41.25" customHeight="1">
      <c r="A56" s="146">
        <v>14</v>
      </c>
      <c r="B56" s="147" t="s">
        <v>76</v>
      </c>
      <c r="C56" s="146" t="s">
        <v>80</v>
      </c>
      <c r="D56" s="146" t="s">
        <v>77</v>
      </c>
      <c r="E56" s="148"/>
      <c r="F56" s="149">
        <v>0.97</v>
      </c>
      <c r="G56" s="150"/>
      <c r="H56" s="151"/>
      <c r="I56" s="150"/>
      <c r="J56" s="151"/>
      <c r="K56" s="152"/>
      <c r="L56" s="153"/>
      <c r="M56" s="152"/>
    </row>
    <row r="57" spans="1:13" s="160" customFormat="1" ht="15.75">
      <c r="A57" s="155"/>
      <c r="B57" s="155" t="s">
        <v>47</v>
      </c>
      <c r="C57" s="155" t="s">
        <v>45</v>
      </c>
      <c r="D57" s="68" t="s">
        <v>38</v>
      </c>
      <c r="E57" s="70">
        <v>100</v>
      </c>
      <c r="F57" s="73">
        <f>F56*E57</f>
        <v>97</v>
      </c>
      <c r="G57" s="91"/>
      <c r="H57" s="156">
        <f>F57*G57</f>
        <v>0</v>
      </c>
      <c r="I57" s="157"/>
      <c r="J57" s="158"/>
      <c r="K57" s="157"/>
      <c r="L57" s="158"/>
      <c r="M57" s="159">
        <f>H57</f>
        <v>0</v>
      </c>
    </row>
    <row r="58" spans="1:13" s="162" customFormat="1" ht="15.75">
      <c r="A58" s="155"/>
      <c r="B58" s="155"/>
      <c r="C58" s="155" t="s">
        <v>81</v>
      </c>
      <c r="D58" s="160" t="s">
        <v>38</v>
      </c>
      <c r="E58" s="159">
        <v>105</v>
      </c>
      <c r="F58" s="161">
        <f>F56*E58</f>
        <v>101.85</v>
      </c>
      <c r="G58" s="155"/>
      <c r="H58" s="156"/>
      <c r="I58" s="159"/>
      <c r="J58" s="156">
        <f>F58*I58</f>
        <v>0</v>
      </c>
      <c r="K58" s="157"/>
      <c r="L58" s="158"/>
      <c r="M58" s="159">
        <f>J58</f>
        <v>0</v>
      </c>
    </row>
    <row r="59" spans="1:13" s="162" customFormat="1" ht="15.75">
      <c r="A59" s="155"/>
      <c r="B59" s="160"/>
      <c r="C59" s="155" t="s">
        <v>83</v>
      </c>
      <c r="D59" s="160" t="s">
        <v>41</v>
      </c>
      <c r="E59" s="172" t="s">
        <v>40</v>
      </c>
      <c r="F59" s="161">
        <v>1.95</v>
      </c>
      <c r="G59" s="155"/>
      <c r="H59" s="156"/>
      <c r="I59" s="159"/>
      <c r="J59" s="156">
        <f>F59*I59</f>
        <v>0</v>
      </c>
      <c r="K59" s="157"/>
      <c r="L59" s="158"/>
      <c r="M59" s="159">
        <f>J59</f>
        <v>0</v>
      </c>
    </row>
    <row r="60" spans="1:13" s="160" customFormat="1" ht="15.75">
      <c r="A60" s="155"/>
      <c r="C60" s="155" t="s">
        <v>78</v>
      </c>
      <c r="D60" s="160" t="s">
        <v>39</v>
      </c>
      <c r="E60" s="159">
        <v>6</v>
      </c>
      <c r="F60" s="161">
        <f>F56*E60</f>
        <v>5.82</v>
      </c>
      <c r="G60" s="155"/>
      <c r="H60" s="156"/>
      <c r="I60" s="159"/>
      <c r="J60" s="156">
        <f>F60*I60</f>
        <v>0</v>
      </c>
      <c r="K60" s="157"/>
      <c r="L60" s="158"/>
      <c r="M60" s="159">
        <f>J60</f>
        <v>0</v>
      </c>
    </row>
    <row r="61" spans="1:13" s="154" customFormat="1" ht="32.25" customHeight="1">
      <c r="A61" s="146"/>
      <c r="B61" s="153"/>
      <c r="C61" s="146" t="s">
        <v>82</v>
      </c>
      <c r="D61" s="173" t="s">
        <v>41</v>
      </c>
      <c r="E61" s="174" t="s">
        <v>40</v>
      </c>
      <c r="F61" s="149">
        <f>0.01*12</f>
        <v>0.12</v>
      </c>
      <c r="G61" s="146"/>
      <c r="H61" s="163"/>
      <c r="I61" s="152"/>
      <c r="J61" s="163">
        <f>F61*I61</f>
        <v>0</v>
      </c>
      <c r="K61" s="164"/>
      <c r="L61" s="165"/>
      <c r="M61" s="152">
        <f>J61</f>
        <v>0</v>
      </c>
    </row>
    <row r="62" spans="1:13" s="162" customFormat="1" ht="15.75">
      <c r="A62" s="166"/>
      <c r="B62" s="167"/>
      <c r="C62" s="166" t="s">
        <v>79</v>
      </c>
      <c r="D62" s="167" t="s">
        <v>3</v>
      </c>
      <c r="E62" s="168">
        <f>1.1*1.15</f>
        <v>1.265</v>
      </c>
      <c r="F62" s="169">
        <f>F56*E62</f>
        <v>1.22705</v>
      </c>
      <c r="G62" s="170"/>
      <c r="H62" s="170"/>
      <c r="I62" s="170"/>
      <c r="J62" s="171"/>
      <c r="K62" s="170"/>
      <c r="L62" s="171">
        <f>F62*K62</f>
        <v>0</v>
      </c>
      <c r="M62" s="170">
        <f>L62</f>
        <v>0</v>
      </c>
    </row>
    <row r="63" spans="1:13" s="75" customFormat="1" ht="15.75">
      <c r="A63" s="68">
        <v>15</v>
      </c>
      <c r="B63" s="68" t="s">
        <v>74</v>
      </c>
      <c r="C63" s="68" t="s">
        <v>84</v>
      </c>
      <c r="D63" s="69" t="s">
        <v>41</v>
      </c>
      <c r="E63" s="70"/>
      <c r="F63" s="76">
        <f>F13+F21+F30+F38+F47+F59+F61</f>
        <v>10.062399999999998</v>
      </c>
      <c r="G63" s="48"/>
      <c r="H63" s="51"/>
      <c r="I63" s="72"/>
      <c r="J63" s="76"/>
      <c r="K63" s="50"/>
      <c r="L63" s="51"/>
      <c r="M63" s="72"/>
    </row>
    <row r="64" spans="1:13" s="75" customFormat="1" ht="15.75">
      <c r="A64" s="68"/>
      <c r="C64" s="68" t="s">
        <v>35</v>
      </c>
      <c r="D64" s="68" t="s">
        <v>36</v>
      </c>
      <c r="E64" s="70">
        <v>0.87</v>
      </c>
      <c r="F64" s="73">
        <f>F63*E64</f>
        <v>8.754287999999999</v>
      </c>
      <c r="G64" s="72"/>
      <c r="H64" s="76">
        <f>F64*G64</f>
        <v>0</v>
      </c>
      <c r="I64" s="50"/>
      <c r="J64" s="51"/>
      <c r="K64" s="50"/>
      <c r="L64" s="51"/>
      <c r="M64" s="72">
        <f>H64</f>
        <v>0</v>
      </c>
    </row>
    <row r="65" spans="1:13" s="75" customFormat="1" ht="15.75">
      <c r="A65" s="68"/>
      <c r="B65" s="69"/>
      <c r="C65" s="68" t="s">
        <v>37</v>
      </c>
      <c r="D65" s="69" t="s">
        <v>3</v>
      </c>
      <c r="E65" s="70">
        <v>0.13</v>
      </c>
      <c r="F65" s="73">
        <f>F63*E65</f>
        <v>1.308112</v>
      </c>
      <c r="G65" s="48"/>
      <c r="H65" s="51"/>
      <c r="I65" s="50"/>
      <c r="J65" s="51"/>
      <c r="K65" s="72"/>
      <c r="L65" s="76">
        <f>F65*K65</f>
        <v>0</v>
      </c>
      <c r="M65" s="72">
        <f>L65</f>
        <v>0</v>
      </c>
    </row>
    <row r="66" spans="1:13" s="75" customFormat="1" ht="15.75">
      <c r="A66" s="68"/>
      <c r="B66" s="69"/>
      <c r="C66" s="68" t="s">
        <v>75</v>
      </c>
      <c r="D66" s="69" t="s">
        <v>39</v>
      </c>
      <c r="E66" s="70">
        <v>10.06</v>
      </c>
      <c r="F66" s="73">
        <f>F63*E66</f>
        <v>101.22774399999999</v>
      </c>
      <c r="G66" s="48"/>
      <c r="H66" s="51"/>
      <c r="I66" s="72"/>
      <c r="J66" s="76">
        <f>F66*I66</f>
        <v>0</v>
      </c>
      <c r="K66" s="50"/>
      <c r="L66" s="51"/>
      <c r="M66" s="72">
        <f>J66</f>
        <v>0</v>
      </c>
    </row>
    <row r="67" spans="1:13" s="75" customFormat="1" ht="15.75">
      <c r="A67" s="77"/>
      <c r="B67" s="78"/>
      <c r="C67" s="77" t="s">
        <v>44</v>
      </c>
      <c r="D67" s="78" t="s">
        <v>3</v>
      </c>
      <c r="E67" s="79">
        <v>0.1</v>
      </c>
      <c r="F67" s="80">
        <f>F63*E67</f>
        <v>1.0062399999999998</v>
      </c>
      <c r="G67" s="49"/>
      <c r="H67" s="52"/>
      <c r="I67" s="81"/>
      <c r="J67" s="82">
        <f>F67*I67</f>
        <v>0</v>
      </c>
      <c r="K67" s="53"/>
      <c r="L67" s="52"/>
      <c r="M67" s="81">
        <f>J67</f>
        <v>0</v>
      </c>
    </row>
    <row r="68" spans="1:13" s="118" customFormat="1" ht="31.5">
      <c r="A68" s="83">
        <v>16</v>
      </c>
      <c r="B68" s="83" t="s">
        <v>85</v>
      </c>
      <c r="C68" s="83" t="s">
        <v>87</v>
      </c>
      <c r="D68" s="84" t="s">
        <v>43</v>
      </c>
      <c r="E68" s="85"/>
      <c r="F68" s="175">
        <v>1.44215</v>
      </c>
      <c r="G68" s="100"/>
      <c r="H68" s="117"/>
      <c r="I68" s="86"/>
      <c r="J68" s="84"/>
      <c r="K68" s="100"/>
      <c r="L68" s="117"/>
      <c r="M68" s="86"/>
    </row>
    <row r="69" spans="1:13" s="95" customFormat="1" ht="15.75">
      <c r="A69" s="68"/>
      <c r="C69" s="68" t="s">
        <v>35</v>
      </c>
      <c r="D69" s="68" t="s">
        <v>36</v>
      </c>
      <c r="E69" s="72">
        <v>303</v>
      </c>
      <c r="F69" s="74">
        <f>F68*E69</f>
        <v>436.97145</v>
      </c>
      <c r="G69" s="72"/>
      <c r="H69" s="76">
        <f>F69*G69</f>
        <v>0</v>
      </c>
      <c r="I69" s="119"/>
      <c r="J69" s="101"/>
      <c r="K69" s="119"/>
      <c r="L69" s="101"/>
      <c r="M69" s="72">
        <f>H69</f>
        <v>0</v>
      </c>
    </row>
    <row r="70" spans="1:13" s="95" customFormat="1" ht="15.75">
      <c r="A70" s="68"/>
      <c r="B70" s="69"/>
      <c r="C70" s="68" t="s">
        <v>37</v>
      </c>
      <c r="D70" s="69" t="s">
        <v>3</v>
      </c>
      <c r="E70" s="72">
        <v>2.1</v>
      </c>
      <c r="F70" s="74">
        <f>F68*E70</f>
        <v>3.028515</v>
      </c>
      <c r="G70" s="98"/>
      <c r="H70" s="101"/>
      <c r="I70" s="119"/>
      <c r="J70" s="101"/>
      <c r="K70" s="72"/>
      <c r="L70" s="76">
        <f>F70*K70</f>
        <v>0</v>
      </c>
      <c r="M70" s="72">
        <f>L70</f>
        <v>0</v>
      </c>
    </row>
    <row r="71" spans="1:13" s="96" customFormat="1" ht="31.5">
      <c r="A71" s="83"/>
      <c r="B71" s="84"/>
      <c r="C71" s="83" t="s">
        <v>86</v>
      </c>
      <c r="D71" s="84" t="s">
        <v>43</v>
      </c>
      <c r="E71" s="177" t="s">
        <v>40</v>
      </c>
      <c r="F71" s="178">
        <v>0.33955</v>
      </c>
      <c r="G71" s="100"/>
      <c r="H71" s="145"/>
      <c r="I71" s="86"/>
      <c r="J71" s="89">
        <f aca="true" t="shared" si="6" ref="J71:J76">F71*I71</f>
        <v>0</v>
      </c>
      <c r="K71" s="144"/>
      <c r="L71" s="145"/>
      <c r="M71" s="86">
        <f aca="true" t="shared" si="7" ref="M71:M76">J71</f>
        <v>0</v>
      </c>
    </row>
    <row r="72" spans="1:13" s="96" customFormat="1" ht="31.5">
      <c r="A72" s="83"/>
      <c r="B72" s="84"/>
      <c r="C72" s="83" t="s">
        <v>88</v>
      </c>
      <c r="D72" s="84" t="s">
        <v>43</v>
      </c>
      <c r="E72" s="177" t="s">
        <v>40</v>
      </c>
      <c r="F72" s="178">
        <v>1.08266</v>
      </c>
      <c r="G72" s="100"/>
      <c r="H72" s="145"/>
      <c r="I72" s="86"/>
      <c r="J72" s="89">
        <f t="shared" si="6"/>
        <v>0</v>
      </c>
      <c r="K72" s="144"/>
      <c r="L72" s="145"/>
      <c r="M72" s="86">
        <f t="shared" si="7"/>
        <v>0</v>
      </c>
    </row>
    <row r="73" spans="1:13" s="87" customFormat="1" ht="15.75">
      <c r="A73" s="68"/>
      <c r="B73" s="69"/>
      <c r="C73" s="68" t="s">
        <v>52</v>
      </c>
      <c r="D73" s="69" t="s">
        <v>43</v>
      </c>
      <c r="E73" s="123" t="s">
        <v>40</v>
      </c>
      <c r="F73" s="124">
        <v>0.01994</v>
      </c>
      <c r="G73" s="98"/>
      <c r="H73" s="101"/>
      <c r="I73" s="72"/>
      <c r="J73" s="76">
        <f t="shared" si="6"/>
        <v>0</v>
      </c>
      <c r="K73" s="119"/>
      <c r="L73" s="101"/>
      <c r="M73" s="72">
        <f t="shared" si="7"/>
        <v>0</v>
      </c>
    </row>
    <row r="74" spans="1:13" s="90" customFormat="1" ht="16.5">
      <c r="A74" s="71"/>
      <c r="B74" s="71"/>
      <c r="C74" s="68" t="s">
        <v>89</v>
      </c>
      <c r="D74" s="68" t="s">
        <v>34</v>
      </c>
      <c r="E74" s="123" t="s">
        <v>40</v>
      </c>
      <c r="F74" s="74">
        <v>20</v>
      </c>
      <c r="G74" s="72"/>
      <c r="H74" s="76"/>
      <c r="I74" s="72"/>
      <c r="J74" s="76">
        <f t="shared" si="6"/>
        <v>0</v>
      </c>
      <c r="K74" s="119"/>
      <c r="L74" s="101"/>
      <c r="M74" s="72">
        <f t="shared" si="7"/>
        <v>0</v>
      </c>
    </row>
    <row r="75" spans="1:13" s="90" customFormat="1" ht="16.5">
      <c r="A75" s="71"/>
      <c r="B75" s="71"/>
      <c r="C75" s="68" t="s">
        <v>90</v>
      </c>
      <c r="D75" s="68" t="s">
        <v>34</v>
      </c>
      <c r="E75" s="123" t="s">
        <v>40</v>
      </c>
      <c r="F75" s="76">
        <v>420</v>
      </c>
      <c r="G75" s="72"/>
      <c r="H75" s="76"/>
      <c r="I75" s="72"/>
      <c r="J75" s="76">
        <f t="shared" si="6"/>
        <v>0</v>
      </c>
      <c r="K75" s="119"/>
      <c r="L75" s="101"/>
      <c r="M75" s="72">
        <f t="shared" si="7"/>
        <v>0</v>
      </c>
    </row>
    <row r="76" spans="1:13" s="90" customFormat="1" ht="16.5">
      <c r="A76" s="179"/>
      <c r="B76" s="179"/>
      <c r="C76" s="77" t="s">
        <v>91</v>
      </c>
      <c r="D76" s="77" t="s">
        <v>34</v>
      </c>
      <c r="E76" s="180" t="s">
        <v>40</v>
      </c>
      <c r="F76" s="82">
        <v>112</v>
      </c>
      <c r="G76" s="81"/>
      <c r="H76" s="82"/>
      <c r="I76" s="81"/>
      <c r="J76" s="82">
        <f t="shared" si="6"/>
        <v>0</v>
      </c>
      <c r="K76" s="122"/>
      <c r="L76" s="121"/>
      <c r="M76" s="81">
        <f t="shared" si="7"/>
        <v>0</v>
      </c>
    </row>
    <row r="77" spans="1:75" s="220" customFormat="1" ht="38.25" customHeight="1">
      <c r="A77" s="212">
        <v>17</v>
      </c>
      <c r="B77" s="213" t="s">
        <v>96</v>
      </c>
      <c r="C77" s="83" t="s">
        <v>99</v>
      </c>
      <c r="D77" s="92" t="s">
        <v>93</v>
      </c>
      <c r="E77" s="214"/>
      <c r="F77" s="215">
        <f>20+2.8*4+1.52*26+0.76*26+0.95*26+0.42*26+0.75*13+0.35*16+2.78*4+(6*4+4.48*4+0.3*16+0.27*16+0.24*16+0.23*16+0.22*16)*4</f>
        <v>400.89</v>
      </c>
      <c r="G77" s="216"/>
      <c r="H77" s="217"/>
      <c r="I77" s="218"/>
      <c r="J77" s="217"/>
      <c r="K77" s="219"/>
      <c r="L77" s="215"/>
      <c r="M77" s="219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s="75" customFormat="1" ht="16.5" customHeight="1">
      <c r="A78" s="68"/>
      <c r="B78" s="69"/>
      <c r="C78" s="68" t="s">
        <v>45</v>
      </c>
      <c r="D78" s="68" t="s">
        <v>36</v>
      </c>
      <c r="E78" s="70">
        <f>11.5/100</f>
        <v>0.115</v>
      </c>
      <c r="F78" s="73">
        <f>F77*E78</f>
        <v>46.10235</v>
      </c>
      <c r="G78" s="72"/>
      <c r="H78" s="76">
        <f>F78*G78</f>
        <v>0</v>
      </c>
      <c r="I78" s="48"/>
      <c r="J78" s="51"/>
      <c r="K78" s="48"/>
      <c r="L78" s="51"/>
      <c r="M78" s="72">
        <f>H78</f>
        <v>0</v>
      </c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</row>
    <row r="79" spans="1:75" s="75" customFormat="1" ht="16.5" customHeight="1">
      <c r="A79" s="68"/>
      <c r="B79" s="69"/>
      <c r="C79" s="68" t="s">
        <v>37</v>
      </c>
      <c r="D79" s="69" t="s">
        <v>3</v>
      </c>
      <c r="E79" s="93">
        <f>0.01/100</f>
        <v>0.0001</v>
      </c>
      <c r="F79" s="73">
        <f>F77*E79</f>
        <v>0.040089</v>
      </c>
      <c r="G79" s="48"/>
      <c r="H79" s="51"/>
      <c r="I79" s="48"/>
      <c r="J79" s="51"/>
      <c r="K79" s="72"/>
      <c r="L79" s="76">
        <f>F79*K79</f>
        <v>0</v>
      </c>
      <c r="M79" s="72">
        <f>L79</f>
        <v>0</v>
      </c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</row>
    <row r="80" spans="1:75" s="220" customFormat="1" ht="15.75">
      <c r="A80" s="221"/>
      <c r="B80" s="84"/>
      <c r="C80" s="83" t="s">
        <v>100</v>
      </c>
      <c r="D80" s="222" t="s">
        <v>95</v>
      </c>
      <c r="E80" s="85">
        <v>0.1</v>
      </c>
      <c r="F80" s="223">
        <f>F77*E80</f>
        <v>40.089</v>
      </c>
      <c r="G80" s="218"/>
      <c r="H80" s="217"/>
      <c r="I80" s="219"/>
      <c r="J80" s="215">
        <f>F80*I80</f>
        <v>0</v>
      </c>
      <c r="K80" s="218"/>
      <c r="L80" s="217"/>
      <c r="M80" s="219">
        <f>J80</f>
        <v>0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s="75" customFormat="1" ht="15.75">
      <c r="A81" s="77"/>
      <c r="B81" s="78"/>
      <c r="C81" s="77" t="s">
        <v>44</v>
      </c>
      <c r="D81" s="78" t="s">
        <v>3</v>
      </c>
      <c r="E81" s="94">
        <f>0.42/100</f>
        <v>0.0042</v>
      </c>
      <c r="F81" s="80">
        <f>F77*E81</f>
        <v>1.6837379999999997</v>
      </c>
      <c r="G81" s="49"/>
      <c r="H81" s="52"/>
      <c r="I81" s="81"/>
      <c r="J81" s="82">
        <f>F81*I81</f>
        <v>0</v>
      </c>
      <c r="K81" s="49"/>
      <c r="L81" s="52"/>
      <c r="M81" s="81">
        <f>J81</f>
        <v>0</v>
      </c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</row>
    <row r="82" spans="1:13" s="225" customFormat="1" ht="47.25">
      <c r="A82" s="221">
        <v>18</v>
      </c>
      <c r="B82" s="224" t="s">
        <v>97</v>
      </c>
      <c r="C82" s="83" t="s">
        <v>102</v>
      </c>
      <c r="D82" s="92" t="s">
        <v>93</v>
      </c>
      <c r="E82" s="214"/>
      <c r="F82" s="215">
        <f>F77</f>
        <v>400.89</v>
      </c>
      <c r="G82" s="218"/>
      <c r="H82" s="217"/>
      <c r="I82" s="218"/>
      <c r="J82" s="217"/>
      <c r="K82" s="219"/>
      <c r="L82" s="215"/>
      <c r="M82" s="221"/>
    </row>
    <row r="83" spans="1:13" s="69" customFormat="1" ht="16.5" customHeight="1">
      <c r="A83" s="68"/>
      <c r="B83" s="226" t="s">
        <v>98</v>
      </c>
      <c r="C83" s="68" t="s">
        <v>45</v>
      </c>
      <c r="D83" s="68" t="s">
        <v>36</v>
      </c>
      <c r="E83" s="70">
        <f>81.7/100</f>
        <v>0.8170000000000001</v>
      </c>
      <c r="F83" s="73">
        <f>F82*E83</f>
        <v>327.52713</v>
      </c>
      <c r="G83" s="72"/>
      <c r="H83" s="76">
        <f>F83*G83</f>
        <v>0</v>
      </c>
      <c r="I83" s="48"/>
      <c r="J83" s="51"/>
      <c r="K83" s="48"/>
      <c r="L83" s="51"/>
      <c r="M83" s="72">
        <f>H83</f>
        <v>0</v>
      </c>
    </row>
    <row r="84" spans="1:13" s="95" customFormat="1" ht="16.5" customHeight="1">
      <c r="A84" s="68"/>
      <c r="C84" s="68" t="s">
        <v>37</v>
      </c>
      <c r="D84" s="69" t="s">
        <v>3</v>
      </c>
      <c r="E84" s="70">
        <f>0.9/100</f>
        <v>0.009000000000000001</v>
      </c>
      <c r="F84" s="73">
        <f>F82*E84</f>
        <v>3.60801</v>
      </c>
      <c r="G84" s="48"/>
      <c r="H84" s="51"/>
      <c r="I84" s="72"/>
      <c r="J84" s="76"/>
      <c r="K84" s="72"/>
      <c r="L84" s="76">
        <f>F84*K84</f>
        <v>0</v>
      </c>
      <c r="M84" s="72">
        <f>L84</f>
        <v>0</v>
      </c>
    </row>
    <row r="85" spans="1:13" s="225" customFormat="1" ht="31.5">
      <c r="A85" s="221"/>
      <c r="B85" s="200" t="s">
        <v>47</v>
      </c>
      <c r="C85" s="199" t="s">
        <v>101</v>
      </c>
      <c r="D85" s="200" t="s">
        <v>95</v>
      </c>
      <c r="E85" s="201">
        <f>0.95/5</f>
        <v>0.19</v>
      </c>
      <c r="F85" s="227">
        <f>F82*E85</f>
        <v>76.1691</v>
      </c>
      <c r="G85" s="218"/>
      <c r="H85" s="217"/>
      <c r="I85" s="219"/>
      <c r="J85" s="215">
        <f>F85*I85</f>
        <v>0</v>
      </c>
      <c r="K85" s="218"/>
      <c r="L85" s="217"/>
      <c r="M85" s="219">
        <f>J85</f>
        <v>0</v>
      </c>
    </row>
    <row r="86" spans="1:13" s="95" customFormat="1" ht="15.75">
      <c r="A86" s="77"/>
      <c r="B86" s="78"/>
      <c r="C86" s="77" t="s">
        <v>44</v>
      </c>
      <c r="D86" s="78" t="s">
        <v>3</v>
      </c>
      <c r="E86" s="94">
        <f>1.7/100</f>
        <v>0.017</v>
      </c>
      <c r="F86" s="80">
        <f>F82*E86</f>
        <v>6.81513</v>
      </c>
      <c r="G86" s="49"/>
      <c r="H86" s="52"/>
      <c r="I86" s="81"/>
      <c r="J86" s="82">
        <f>F86*I86</f>
        <v>0</v>
      </c>
      <c r="K86" s="49"/>
      <c r="L86" s="52"/>
      <c r="M86" s="81">
        <f>J86</f>
        <v>0</v>
      </c>
    </row>
    <row r="87" spans="1:13" s="187" customFormat="1" ht="51.75" customHeight="1">
      <c r="A87" s="181">
        <v>18</v>
      </c>
      <c r="B87" s="182" t="s">
        <v>92</v>
      </c>
      <c r="C87" s="83" t="s">
        <v>103</v>
      </c>
      <c r="D87" s="183" t="s">
        <v>93</v>
      </c>
      <c r="E87" s="184"/>
      <c r="F87" s="176">
        <f>8.64+14.73+1.2*9+0.23*9</f>
        <v>36.24</v>
      </c>
      <c r="G87" s="126"/>
      <c r="H87" s="185"/>
      <c r="I87" s="186"/>
      <c r="J87" s="183"/>
      <c r="K87" s="126"/>
      <c r="L87" s="185"/>
      <c r="M87" s="186"/>
    </row>
    <row r="88" spans="1:13" s="195" customFormat="1" ht="15.75">
      <c r="A88" s="188"/>
      <c r="B88" s="189"/>
      <c r="C88" s="188" t="s">
        <v>94</v>
      </c>
      <c r="D88" s="68" t="s">
        <v>36</v>
      </c>
      <c r="E88" s="190">
        <f>68/100</f>
        <v>0.68</v>
      </c>
      <c r="F88" s="191">
        <f>F87*E88</f>
        <v>24.643200000000004</v>
      </c>
      <c r="G88" s="190"/>
      <c r="H88" s="192">
        <f>F88*G88</f>
        <v>0</v>
      </c>
      <c r="I88" s="193"/>
      <c r="J88" s="194"/>
      <c r="K88" s="193"/>
      <c r="L88" s="194"/>
      <c r="M88" s="190">
        <f>H88</f>
        <v>0</v>
      </c>
    </row>
    <row r="89" spans="1:13" s="196" customFormat="1" ht="15.75">
      <c r="A89" s="188"/>
      <c r="C89" s="188" t="s">
        <v>37</v>
      </c>
      <c r="D89" s="196" t="s">
        <v>3</v>
      </c>
      <c r="E89" s="197">
        <f>0.03/100</f>
        <v>0.0003</v>
      </c>
      <c r="F89" s="198">
        <f>F87*E89</f>
        <v>0.010872</v>
      </c>
      <c r="G89" s="193"/>
      <c r="H89" s="194"/>
      <c r="I89" s="193"/>
      <c r="J89" s="194"/>
      <c r="K89" s="190"/>
      <c r="L89" s="192">
        <f>F89*K89</f>
        <v>0</v>
      </c>
      <c r="M89" s="190">
        <f>L89</f>
        <v>0</v>
      </c>
    </row>
    <row r="90" spans="1:13" s="183" customFormat="1" ht="31.5">
      <c r="A90" s="181"/>
      <c r="B90" s="200" t="s">
        <v>47</v>
      </c>
      <c r="C90" s="199" t="s">
        <v>101</v>
      </c>
      <c r="D90" s="200" t="s">
        <v>95</v>
      </c>
      <c r="E90" s="201">
        <f>0.95/7</f>
        <v>0.1357142857142857</v>
      </c>
      <c r="F90" s="202">
        <f>F87*E90</f>
        <v>4.918285714285714</v>
      </c>
      <c r="G90" s="126"/>
      <c r="H90" s="185"/>
      <c r="I90" s="219"/>
      <c r="J90" s="203">
        <f>F90*I90</f>
        <v>0</v>
      </c>
      <c r="K90" s="126"/>
      <c r="L90" s="185"/>
      <c r="M90" s="186">
        <f>J90</f>
        <v>0</v>
      </c>
    </row>
    <row r="91" spans="1:13" s="195" customFormat="1" ht="15.75">
      <c r="A91" s="204"/>
      <c r="B91" s="205"/>
      <c r="C91" s="204" t="s">
        <v>44</v>
      </c>
      <c r="D91" s="205" t="s">
        <v>3</v>
      </c>
      <c r="E91" s="206">
        <f>0.19/100</f>
        <v>0.0019</v>
      </c>
      <c r="F91" s="207">
        <f>F87*E91</f>
        <v>0.068856</v>
      </c>
      <c r="G91" s="208"/>
      <c r="H91" s="209"/>
      <c r="I91" s="210"/>
      <c r="J91" s="211">
        <f>F91*I91</f>
        <v>0</v>
      </c>
      <c r="K91" s="208"/>
      <c r="L91" s="209"/>
      <c r="M91" s="210">
        <f>J91</f>
        <v>0</v>
      </c>
    </row>
    <row r="92" spans="1:13" s="108" customFormat="1" ht="19.5" customHeight="1">
      <c r="A92" s="110"/>
      <c r="B92" s="110"/>
      <c r="C92" s="110" t="s">
        <v>12</v>
      </c>
      <c r="D92" s="110"/>
      <c r="E92" s="110"/>
      <c r="F92" s="110"/>
      <c r="G92" s="110"/>
      <c r="H92" s="107">
        <f>SUM(H13:H91)</f>
        <v>0</v>
      </c>
      <c r="I92" s="106"/>
      <c r="J92" s="107">
        <f>SUM(J13:J91)</f>
        <v>0</v>
      </c>
      <c r="K92" s="106"/>
      <c r="L92" s="107">
        <f>SUM(L13:L91)</f>
        <v>0</v>
      </c>
      <c r="M92" s="107">
        <f>SUM(M13:M91)</f>
        <v>0</v>
      </c>
    </row>
    <row r="93" spans="1:13" s="108" customFormat="1" ht="16.5">
      <c r="A93" s="113"/>
      <c r="B93" s="113"/>
      <c r="C93" s="111" t="s">
        <v>48</v>
      </c>
      <c r="D93" s="114">
        <v>0.04</v>
      </c>
      <c r="E93" s="115"/>
      <c r="F93" s="115"/>
      <c r="G93" s="112"/>
      <c r="H93" s="106"/>
      <c r="I93" s="106"/>
      <c r="J93" s="106"/>
      <c r="K93" s="106"/>
      <c r="L93" s="106">
        <f>J92*D93</f>
        <v>0</v>
      </c>
      <c r="M93" s="106">
        <f>SUM(H93:L93)</f>
        <v>0</v>
      </c>
    </row>
    <row r="94" spans="1:13" s="108" customFormat="1" ht="16.5">
      <c r="A94" s="110"/>
      <c r="B94" s="110"/>
      <c r="C94" s="110" t="s">
        <v>12</v>
      </c>
      <c r="D94" s="110"/>
      <c r="E94" s="110"/>
      <c r="F94" s="110"/>
      <c r="G94" s="110"/>
      <c r="H94" s="107">
        <f>H92+H93</f>
        <v>0</v>
      </c>
      <c r="I94" s="106"/>
      <c r="J94" s="107">
        <f>J92+J93</f>
        <v>0</v>
      </c>
      <c r="K94" s="106"/>
      <c r="L94" s="107">
        <f>L92+L93</f>
        <v>0</v>
      </c>
      <c r="M94" s="107">
        <f>M92+M93</f>
        <v>0</v>
      </c>
    </row>
    <row r="95" spans="1:13" s="234" customFormat="1" ht="16.5">
      <c r="A95" s="229"/>
      <c r="B95" s="229"/>
      <c r="C95" s="229" t="s">
        <v>105</v>
      </c>
      <c r="D95" s="230">
        <v>0.1</v>
      </c>
      <c r="E95" s="231"/>
      <c r="F95" s="231"/>
      <c r="G95" s="232"/>
      <c r="H95" s="233">
        <f>H94*D95</f>
        <v>0</v>
      </c>
      <c r="I95" s="233"/>
      <c r="J95" s="233">
        <f>(J94)*D95</f>
        <v>0</v>
      </c>
      <c r="K95" s="233"/>
      <c r="L95" s="233">
        <f>(L94)*D95</f>
        <v>0</v>
      </c>
      <c r="M95" s="233">
        <f>SUM(H95:L95)</f>
        <v>0</v>
      </c>
    </row>
    <row r="96" spans="1:13" s="237" customFormat="1" ht="16.5">
      <c r="A96" s="111"/>
      <c r="B96" s="111"/>
      <c r="C96" s="111" t="s">
        <v>12</v>
      </c>
      <c r="D96" s="111"/>
      <c r="E96" s="111"/>
      <c r="F96" s="111"/>
      <c r="G96" s="111"/>
      <c r="H96" s="236">
        <f>H94+H95</f>
        <v>0</v>
      </c>
      <c r="I96" s="236"/>
      <c r="J96" s="236">
        <f>J94+J95</f>
        <v>0</v>
      </c>
      <c r="K96" s="236"/>
      <c r="L96" s="236">
        <f>L94+L95</f>
        <v>0</v>
      </c>
      <c r="M96" s="236">
        <f>SUM(H96:L96)</f>
        <v>0</v>
      </c>
    </row>
    <row r="97" spans="1:13" s="235" customFormat="1" ht="16.5">
      <c r="A97" s="229"/>
      <c r="B97" s="229"/>
      <c r="C97" s="229" t="s">
        <v>106</v>
      </c>
      <c r="D97" s="230">
        <v>0.08</v>
      </c>
      <c r="E97" s="231"/>
      <c r="F97" s="231"/>
      <c r="G97" s="232"/>
      <c r="H97" s="233">
        <f>H96*D97</f>
        <v>0</v>
      </c>
      <c r="I97" s="233"/>
      <c r="J97" s="233">
        <f>J96*D97</f>
        <v>0</v>
      </c>
      <c r="K97" s="233"/>
      <c r="L97" s="233">
        <f>L96*D97</f>
        <v>0</v>
      </c>
      <c r="M97" s="233">
        <f>SUM(H97:L97)</f>
        <v>0</v>
      </c>
    </row>
    <row r="98" spans="1:13" s="109" customFormat="1" ht="24.75" customHeight="1">
      <c r="A98" s="113"/>
      <c r="B98" s="113"/>
      <c r="C98" s="111" t="s">
        <v>12</v>
      </c>
      <c r="D98" s="113"/>
      <c r="E98" s="113"/>
      <c r="F98" s="113"/>
      <c r="G98" s="113"/>
      <c r="H98" s="106">
        <f>H96+H97</f>
        <v>0</v>
      </c>
      <c r="I98" s="106"/>
      <c r="J98" s="106">
        <f>J96+J97</f>
        <v>0</v>
      </c>
      <c r="K98" s="106"/>
      <c r="L98" s="106">
        <f>L96+L97</f>
        <v>0</v>
      </c>
      <c r="M98" s="106">
        <f>SUM(H98:L98)</f>
        <v>0</v>
      </c>
    </row>
    <row r="99" spans="1:13" s="109" customFormat="1" ht="16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:13" s="109" customFormat="1" ht="16.5">
      <c r="A100" s="108"/>
      <c r="B100" s="108"/>
      <c r="C100" s="20"/>
      <c r="D100" s="108"/>
      <c r="E100" s="108"/>
      <c r="F100" s="108"/>
      <c r="G100" s="108"/>
      <c r="H100" s="108"/>
      <c r="I100" s="20"/>
      <c r="J100" s="108"/>
      <c r="K100" s="108"/>
      <c r="L100" s="108"/>
      <c r="M100" s="108"/>
    </row>
    <row r="101" spans="1:13" s="109" customFormat="1" ht="16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s="32" customFormat="1" ht="16.5">
      <c r="A102" s="55"/>
      <c r="B102" s="54"/>
      <c r="C102" s="54"/>
      <c r="D102" s="54"/>
      <c r="E102" s="64"/>
      <c r="F102" s="56"/>
      <c r="G102" s="57"/>
      <c r="H102" s="60"/>
      <c r="I102" s="57"/>
      <c r="J102" s="54"/>
      <c r="K102" s="57"/>
      <c r="L102" s="54"/>
      <c r="M102" s="57"/>
    </row>
    <row r="103" spans="1:13" s="32" customFormat="1" ht="16.5">
      <c r="A103" s="55"/>
      <c r="B103" s="54"/>
      <c r="C103" s="54"/>
      <c r="D103" s="54"/>
      <c r="E103" s="57"/>
      <c r="F103" s="56"/>
      <c r="G103" s="57"/>
      <c r="H103" s="60"/>
      <c r="I103" s="65"/>
      <c r="J103" s="54"/>
      <c r="K103" s="58"/>
      <c r="L103" s="58"/>
      <c r="M103" s="60"/>
    </row>
    <row r="104" spans="1:13" s="32" customFormat="1" ht="34.5" customHeight="1">
      <c r="A104" s="55"/>
      <c r="B104" s="54"/>
      <c r="C104" s="54"/>
      <c r="D104" s="54"/>
      <c r="E104" s="64"/>
      <c r="F104" s="56"/>
      <c r="G104" s="57"/>
      <c r="H104" s="60"/>
      <c r="I104" s="65"/>
      <c r="J104" s="54"/>
      <c r="K104" s="58"/>
      <c r="L104" s="58"/>
      <c r="M104" s="60"/>
    </row>
    <row r="105" spans="1:13" s="54" customFormat="1" ht="15.75">
      <c r="A105" s="55"/>
      <c r="E105" s="56"/>
      <c r="F105" s="56"/>
      <c r="G105" s="57"/>
      <c r="H105" s="58"/>
      <c r="I105" s="58"/>
      <c r="J105" s="58"/>
      <c r="K105" s="58"/>
      <c r="L105" s="58"/>
      <c r="M105" s="58"/>
    </row>
    <row r="106" spans="1:13" s="32" customFormat="1" ht="16.5">
      <c r="A106" s="55"/>
      <c r="B106" s="54"/>
      <c r="C106" s="62"/>
      <c r="D106" s="54"/>
      <c r="E106" s="54"/>
      <c r="F106" s="54"/>
      <c r="G106" s="57"/>
      <c r="H106" s="54"/>
      <c r="I106" s="58"/>
      <c r="J106" s="58"/>
      <c r="K106" s="58"/>
      <c r="L106" s="58"/>
      <c r="M106" s="58"/>
    </row>
    <row r="107" spans="1:13" s="32" customFormat="1" ht="16.5">
      <c r="A107" s="55"/>
      <c r="B107" s="54"/>
      <c r="C107" s="54"/>
      <c r="D107" s="54"/>
      <c r="E107" s="56"/>
      <c r="F107" s="56"/>
      <c r="G107" s="57"/>
      <c r="H107" s="54"/>
      <c r="I107" s="58"/>
      <c r="J107" s="58"/>
      <c r="K107" s="58"/>
      <c r="L107" s="58"/>
      <c r="M107" s="60"/>
    </row>
    <row r="108" spans="1:13" s="32" customFormat="1" ht="16.5">
      <c r="A108" s="55"/>
      <c r="B108" s="54"/>
      <c r="C108" s="54"/>
      <c r="D108" s="54"/>
      <c r="E108" s="64"/>
      <c r="F108" s="56"/>
      <c r="G108" s="57"/>
      <c r="H108" s="60"/>
      <c r="I108" s="57"/>
      <c r="J108" s="54"/>
      <c r="K108" s="57"/>
      <c r="L108" s="54"/>
      <c r="M108" s="57"/>
    </row>
    <row r="109" spans="1:13" s="32" customFormat="1" ht="16.5">
      <c r="A109" s="55"/>
      <c r="B109" s="54"/>
      <c r="C109" s="54"/>
      <c r="D109" s="54"/>
      <c r="E109" s="57"/>
      <c r="F109" s="56"/>
      <c r="G109" s="57"/>
      <c r="H109" s="60"/>
      <c r="I109" s="65"/>
      <c r="J109" s="54"/>
      <c r="K109" s="58"/>
      <c r="L109" s="58"/>
      <c r="M109" s="60"/>
    </row>
    <row r="110" spans="1:13" s="32" customFormat="1" ht="16.5">
      <c r="A110" s="55"/>
      <c r="B110" s="54"/>
      <c r="C110" s="54"/>
      <c r="D110" s="54"/>
      <c r="E110" s="64"/>
      <c r="F110" s="56"/>
      <c r="G110" s="57"/>
      <c r="H110" s="60"/>
      <c r="I110" s="65"/>
      <c r="J110" s="54"/>
      <c r="K110" s="58"/>
      <c r="L110" s="58"/>
      <c r="M110" s="60"/>
    </row>
    <row r="111" spans="1:13" s="54" customFormat="1" ht="15.75">
      <c r="A111" s="55"/>
      <c r="E111" s="56"/>
      <c r="F111" s="56"/>
      <c r="G111" s="57"/>
      <c r="H111" s="58"/>
      <c r="I111" s="58"/>
      <c r="J111" s="58"/>
      <c r="K111" s="58"/>
      <c r="L111" s="58"/>
      <c r="M111" s="58"/>
    </row>
    <row r="112" spans="1:13" s="32" customFormat="1" ht="16.5">
      <c r="A112" s="55"/>
      <c r="B112" s="54"/>
      <c r="C112" s="62"/>
      <c r="D112" s="54"/>
      <c r="E112" s="54"/>
      <c r="F112" s="54"/>
      <c r="G112" s="57"/>
      <c r="H112" s="54"/>
      <c r="I112" s="58"/>
      <c r="J112" s="58"/>
      <c r="K112" s="58"/>
      <c r="L112" s="58"/>
      <c r="M112" s="58"/>
    </row>
    <row r="113" spans="1:13" s="32" customFormat="1" ht="16.5">
      <c r="A113" s="55"/>
      <c r="B113" s="54"/>
      <c r="C113" s="54"/>
      <c r="D113" s="54"/>
      <c r="E113" s="56"/>
      <c r="F113" s="56"/>
      <c r="G113" s="57"/>
      <c r="H113" s="54"/>
      <c r="I113" s="58"/>
      <c r="J113" s="58"/>
      <c r="K113" s="58"/>
      <c r="L113" s="58"/>
      <c r="M113" s="60"/>
    </row>
    <row r="114" spans="1:13" s="32" customFormat="1" ht="16.5">
      <c r="A114" s="55"/>
      <c r="B114" s="54"/>
      <c r="C114" s="54"/>
      <c r="D114" s="54"/>
      <c r="E114" s="64"/>
      <c r="F114" s="56"/>
      <c r="G114" s="57"/>
      <c r="H114" s="60"/>
      <c r="I114" s="57"/>
      <c r="J114" s="54"/>
      <c r="K114" s="57"/>
      <c r="L114" s="54"/>
      <c r="M114" s="57"/>
    </row>
    <row r="115" spans="1:13" s="32" customFormat="1" ht="16.5">
      <c r="A115" s="55"/>
      <c r="B115" s="54"/>
      <c r="C115" s="54"/>
      <c r="D115" s="54"/>
      <c r="E115" s="57"/>
      <c r="F115" s="56"/>
      <c r="G115" s="57"/>
      <c r="H115" s="60"/>
      <c r="I115" s="65"/>
      <c r="J115" s="54"/>
      <c r="K115" s="58"/>
      <c r="L115" s="58"/>
      <c r="M115" s="60"/>
    </row>
    <row r="116" spans="1:13" s="32" customFormat="1" ht="16.5">
      <c r="A116" s="55"/>
      <c r="B116" s="54"/>
      <c r="C116" s="54"/>
      <c r="D116" s="54"/>
      <c r="E116" s="64"/>
      <c r="F116" s="56"/>
      <c r="G116" s="57"/>
      <c r="H116" s="60"/>
      <c r="I116" s="65"/>
      <c r="J116" s="54"/>
      <c r="K116" s="58"/>
      <c r="L116" s="58"/>
      <c r="M116" s="60"/>
    </row>
    <row r="117" spans="1:13" s="54" customFormat="1" ht="15.75">
      <c r="A117" s="55"/>
      <c r="E117" s="56"/>
      <c r="F117" s="56"/>
      <c r="G117" s="57"/>
      <c r="H117" s="58"/>
      <c r="I117" s="58"/>
      <c r="J117" s="58"/>
      <c r="K117" s="58"/>
      <c r="L117" s="58"/>
      <c r="M117" s="58"/>
    </row>
    <row r="118" spans="1:13" s="32" customFormat="1" ht="16.5">
      <c r="A118" s="55"/>
      <c r="B118" s="54"/>
      <c r="C118" s="62"/>
      <c r="D118" s="54"/>
      <c r="E118" s="54"/>
      <c r="F118" s="54"/>
      <c r="G118" s="57"/>
      <c r="H118" s="54"/>
      <c r="I118" s="58"/>
      <c r="J118" s="58"/>
      <c r="K118" s="58"/>
      <c r="L118" s="58"/>
      <c r="M118" s="58"/>
    </row>
    <row r="119" spans="1:13" s="32" customFormat="1" ht="16.5">
      <c r="A119" s="55"/>
      <c r="B119" s="54"/>
      <c r="C119" s="54"/>
      <c r="D119" s="54"/>
      <c r="E119" s="56"/>
      <c r="F119" s="56"/>
      <c r="G119" s="57"/>
      <c r="H119" s="54"/>
      <c r="I119" s="58"/>
      <c r="J119" s="58"/>
      <c r="K119" s="58"/>
      <c r="L119" s="58"/>
      <c r="M119" s="60"/>
    </row>
    <row r="120" spans="1:13" s="32" customFormat="1" ht="16.5">
      <c r="A120" s="55"/>
      <c r="B120" s="54"/>
      <c r="C120" s="54"/>
      <c r="D120" s="54"/>
      <c r="E120" s="64"/>
      <c r="F120" s="56"/>
      <c r="G120" s="57"/>
      <c r="H120" s="60"/>
      <c r="I120" s="57"/>
      <c r="J120" s="54"/>
      <c r="K120" s="57"/>
      <c r="L120" s="54"/>
      <c r="M120" s="57"/>
    </row>
    <row r="121" spans="1:13" s="32" customFormat="1" ht="16.5">
      <c r="A121" s="55"/>
      <c r="B121" s="54"/>
      <c r="C121" s="54"/>
      <c r="D121" s="54"/>
      <c r="E121" s="57"/>
      <c r="F121" s="56"/>
      <c r="G121" s="57"/>
      <c r="H121" s="60"/>
      <c r="I121" s="65"/>
      <c r="J121" s="54"/>
      <c r="K121" s="58"/>
      <c r="L121" s="58"/>
      <c r="M121" s="60"/>
    </row>
    <row r="122" spans="1:13" s="32" customFormat="1" ht="16.5">
      <c r="A122" s="55"/>
      <c r="B122" s="54"/>
      <c r="C122" s="54"/>
      <c r="D122" s="54"/>
      <c r="E122" s="64"/>
      <c r="F122" s="56"/>
      <c r="G122" s="57"/>
      <c r="H122" s="60"/>
      <c r="I122" s="65"/>
      <c r="J122" s="54"/>
      <c r="K122" s="58"/>
      <c r="L122" s="58"/>
      <c r="M122" s="60"/>
    </row>
    <row r="123" spans="1:13" s="54" customFormat="1" ht="15.75">
      <c r="A123" s="55"/>
      <c r="E123" s="56"/>
      <c r="F123" s="56"/>
      <c r="G123" s="57"/>
      <c r="H123" s="58"/>
      <c r="I123" s="58"/>
      <c r="J123" s="58"/>
      <c r="K123" s="58"/>
      <c r="L123" s="58"/>
      <c r="M123" s="58"/>
    </row>
    <row r="124" spans="1:13" s="54" customFormat="1" ht="15.75">
      <c r="A124" s="55"/>
      <c r="G124" s="57"/>
      <c r="I124" s="58"/>
      <c r="J124" s="58"/>
      <c r="K124" s="58"/>
      <c r="L124" s="58"/>
      <c r="M124" s="58"/>
    </row>
    <row r="125" spans="1:13" s="54" customFormat="1" ht="15.75">
      <c r="A125" s="55"/>
      <c r="E125" s="56"/>
      <c r="F125" s="56"/>
      <c r="G125" s="57"/>
      <c r="I125" s="58"/>
      <c r="J125" s="58"/>
      <c r="K125" s="58"/>
      <c r="L125" s="58"/>
      <c r="M125" s="60"/>
    </row>
    <row r="126" spans="1:13" s="54" customFormat="1" ht="15.75">
      <c r="A126" s="55"/>
      <c r="E126" s="64"/>
      <c r="F126" s="56"/>
      <c r="G126" s="57"/>
      <c r="H126" s="60"/>
      <c r="I126" s="57"/>
      <c r="K126" s="57"/>
      <c r="M126" s="57"/>
    </row>
    <row r="127" spans="1:13" s="32" customFormat="1" ht="16.5">
      <c r="A127" s="6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54" customFormat="1" ht="16.5">
      <c r="A128" s="55"/>
      <c r="E128" s="57"/>
      <c r="F128" s="56"/>
      <c r="G128" s="57"/>
      <c r="H128" s="60"/>
      <c r="I128" s="65"/>
      <c r="K128" s="58"/>
      <c r="L128" s="58"/>
      <c r="M128" s="60"/>
    </row>
    <row r="129" spans="1:13" s="54" customFormat="1" ht="22.5" customHeight="1">
      <c r="A129" s="55"/>
      <c r="E129" s="56"/>
      <c r="F129" s="56"/>
      <c r="G129" s="57"/>
      <c r="H129" s="60"/>
      <c r="I129" s="65"/>
      <c r="K129" s="58"/>
      <c r="L129" s="58"/>
      <c r="M129" s="60"/>
    </row>
    <row r="130" spans="1:13" s="54" customFormat="1" ht="32.25" customHeight="1">
      <c r="A130" s="55"/>
      <c r="E130" s="64"/>
      <c r="F130" s="56"/>
      <c r="G130" s="57"/>
      <c r="H130" s="60"/>
      <c r="I130" s="65"/>
      <c r="K130" s="58"/>
      <c r="L130" s="58"/>
      <c r="M130" s="60"/>
    </row>
    <row r="131" spans="1:13" s="54" customFormat="1" ht="15.75">
      <c r="A131" s="55"/>
      <c r="E131" s="56"/>
      <c r="F131" s="56"/>
      <c r="G131" s="57"/>
      <c r="H131" s="58"/>
      <c r="I131" s="58"/>
      <c r="J131" s="58"/>
      <c r="K131" s="58"/>
      <c r="L131" s="58"/>
      <c r="M131" s="58"/>
    </row>
    <row r="132" spans="1:13" s="32" customFormat="1" ht="21" customHeight="1">
      <c r="A132" s="55"/>
      <c r="B132" s="54"/>
      <c r="C132" s="62"/>
      <c r="D132" s="54"/>
      <c r="E132" s="54"/>
      <c r="F132" s="54"/>
      <c r="G132" s="57"/>
      <c r="H132" s="54"/>
      <c r="I132" s="58"/>
      <c r="J132" s="58"/>
      <c r="K132" s="58"/>
      <c r="L132" s="58"/>
      <c r="M132" s="58"/>
    </row>
    <row r="133" spans="1:13" s="54" customFormat="1" ht="33.75" customHeight="1">
      <c r="A133" s="55"/>
      <c r="E133" s="56"/>
      <c r="F133" s="56"/>
      <c r="G133" s="57"/>
      <c r="I133" s="58"/>
      <c r="J133" s="58"/>
      <c r="K133" s="58"/>
      <c r="L133" s="58"/>
      <c r="M133" s="60"/>
    </row>
    <row r="134" spans="1:13" s="32" customFormat="1" ht="16.5">
      <c r="A134" s="55"/>
      <c r="B134" s="54"/>
      <c r="C134" s="54"/>
      <c r="D134" s="54"/>
      <c r="E134" s="64"/>
      <c r="F134" s="56"/>
      <c r="G134" s="57"/>
      <c r="H134" s="60"/>
      <c r="I134" s="57"/>
      <c r="J134" s="54"/>
      <c r="K134" s="57"/>
      <c r="L134" s="54"/>
      <c r="M134" s="57"/>
    </row>
    <row r="135" spans="1:13" s="32" customFormat="1" ht="32.25" customHeight="1">
      <c r="A135" s="55"/>
      <c r="B135" s="54"/>
      <c r="C135" s="54"/>
      <c r="D135" s="54"/>
      <c r="E135" s="57"/>
      <c r="F135" s="56"/>
      <c r="G135" s="57"/>
      <c r="H135" s="60"/>
      <c r="I135" s="65"/>
      <c r="J135" s="54"/>
      <c r="K135" s="58"/>
      <c r="L135" s="58"/>
      <c r="M135" s="60"/>
    </row>
    <row r="136" spans="1:13" s="32" customFormat="1" ht="15.75" customHeight="1">
      <c r="A136" s="55"/>
      <c r="B136" s="54"/>
      <c r="C136" s="54"/>
      <c r="D136" s="54"/>
      <c r="E136" s="64"/>
      <c r="F136" s="56"/>
      <c r="G136" s="57"/>
      <c r="H136" s="60"/>
      <c r="I136" s="65"/>
      <c r="J136" s="54"/>
      <c r="K136" s="58"/>
      <c r="L136" s="58"/>
      <c r="M136" s="60"/>
    </row>
    <row r="137" spans="1:13" s="54" customFormat="1" ht="21" customHeight="1">
      <c r="A137" s="55"/>
      <c r="E137" s="56"/>
      <c r="F137" s="56"/>
      <c r="G137" s="57"/>
      <c r="H137" s="58"/>
      <c r="I137" s="58"/>
      <c r="J137" s="58"/>
      <c r="K137" s="58"/>
      <c r="L137" s="58"/>
      <c r="M137" s="58"/>
    </row>
    <row r="138" spans="1:13" s="54" customFormat="1" ht="30.75" customHeight="1">
      <c r="A138" s="55"/>
      <c r="E138" s="56"/>
      <c r="F138" s="56"/>
      <c r="G138" s="57"/>
      <c r="I138" s="58"/>
      <c r="J138" s="58"/>
      <c r="K138" s="58"/>
      <c r="L138" s="58"/>
      <c r="M138" s="58"/>
    </row>
    <row r="139" spans="1:13" s="54" customFormat="1" ht="15.75">
      <c r="A139" s="55"/>
      <c r="E139" s="56"/>
      <c r="F139" s="56"/>
      <c r="G139" s="57"/>
      <c r="I139" s="58"/>
      <c r="J139" s="58"/>
      <c r="K139" s="58"/>
      <c r="L139" s="58"/>
      <c r="M139" s="60"/>
    </row>
    <row r="140" spans="1:13" s="54" customFormat="1" ht="16.5">
      <c r="A140" s="55"/>
      <c r="E140" s="56"/>
      <c r="F140" s="56"/>
      <c r="G140" s="57"/>
      <c r="H140" s="60"/>
      <c r="I140" s="65"/>
      <c r="K140" s="58"/>
      <c r="L140" s="58"/>
      <c r="M140" s="60"/>
    </row>
    <row r="141" spans="1:13" s="54" customFormat="1" ht="16.5">
      <c r="A141" s="55"/>
      <c r="E141" s="56"/>
      <c r="F141" s="56"/>
      <c r="G141" s="57"/>
      <c r="H141" s="60"/>
      <c r="I141" s="65"/>
      <c r="K141" s="58"/>
      <c r="L141" s="58"/>
      <c r="M141" s="60"/>
    </row>
    <row r="142" spans="1:13" s="54" customFormat="1" ht="16.5">
      <c r="A142" s="55"/>
      <c r="B142" s="61"/>
      <c r="E142" s="56"/>
      <c r="F142" s="56"/>
      <c r="G142" s="57"/>
      <c r="H142" s="60"/>
      <c r="I142" s="65"/>
      <c r="K142" s="58"/>
      <c r="L142" s="58"/>
      <c r="M142" s="60"/>
    </row>
    <row r="143" spans="1:13" s="54" customFormat="1" ht="16.5">
      <c r="A143" s="55"/>
      <c r="E143" s="56"/>
      <c r="F143" s="56"/>
      <c r="G143" s="57"/>
      <c r="H143" s="60"/>
      <c r="I143" s="65"/>
      <c r="K143" s="58"/>
      <c r="L143" s="58"/>
      <c r="M143" s="60"/>
    </row>
    <row r="144" spans="1:13" s="54" customFormat="1" ht="18.75" customHeight="1">
      <c r="A144" s="55"/>
      <c r="E144" s="64"/>
      <c r="F144" s="56"/>
      <c r="G144" s="57"/>
      <c r="H144" s="60"/>
      <c r="I144" s="65"/>
      <c r="K144" s="58"/>
      <c r="L144" s="58"/>
      <c r="M144" s="60"/>
    </row>
    <row r="145" spans="1:13" s="54" customFormat="1" ht="33.75" customHeight="1">
      <c r="A145" s="55"/>
      <c r="E145" s="56"/>
      <c r="F145" s="56"/>
      <c r="G145" s="57"/>
      <c r="H145" s="58"/>
      <c r="I145" s="58"/>
      <c r="J145" s="58"/>
      <c r="K145" s="58"/>
      <c r="L145" s="58"/>
      <c r="M145" s="58"/>
    </row>
    <row r="146" spans="1:13" s="32" customFormat="1" ht="15.75" customHeight="1">
      <c r="A146" s="55"/>
      <c r="B146" s="54"/>
      <c r="C146" s="54"/>
      <c r="D146" s="54"/>
      <c r="E146" s="54"/>
      <c r="F146" s="54"/>
      <c r="G146" s="57"/>
      <c r="H146" s="54"/>
      <c r="I146" s="58"/>
      <c r="J146" s="58"/>
      <c r="K146" s="58"/>
      <c r="L146" s="58"/>
      <c r="M146" s="58"/>
    </row>
    <row r="147" spans="1:13" s="32" customFormat="1" ht="19.5" customHeight="1">
      <c r="A147" s="55"/>
      <c r="B147" s="54"/>
      <c r="C147" s="54"/>
      <c r="D147" s="54"/>
      <c r="E147" s="56"/>
      <c r="F147" s="56"/>
      <c r="G147" s="57"/>
      <c r="H147" s="54"/>
      <c r="I147" s="58"/>
      <c r="J147" s="58"/>
      <c r="K147" s="58"/>
      <c r="L147" s="58"/>
      <c r="M147" s="60"/>
    </row>
    <row r="148" spans="1:13" s="32" customFormat="1" ht="15.75" customHeight="1">
      <c r="A148" s="55"/>
      <c r="B148" s="54"/>
      <c r="C148" s="54"/>
      <c r="D148" s="54"/>
      <c r="E148" s="56"/>
      <c r="F148" s="56"/>
      <c r="G148" s="57"/>
      <c r="H148" s="60"/>
      <c r="I148" s="57"/>
      <c r="J148" s="54"/>
      <c r="K148" s="57"/>
      <c r="L148" s="54"/>
      <c r="M148" s="57"/>
    </row>
    <row r="149" spans="1:13" s="32" customFormat="1" ht="16.5">
      <c r="A149" s="55"/>
      <c r="B149" s="54"/>
      <c r="C149" s="54"/>
      <c r="D149" s="54"/>
      <c r="E149" s="57"/>
      <c r="F149" s="56"/>
      <c r="G149" s="57"/>
      <c r="H149" s="60"/>
      <c r="I149" s="65"/>
      <c r="J149" s="54"/>
      <c r="K149" s="58"/>
      <c r="L149" s="58"/>
      <c r="M149" s="60"/>
    </row>
    <row r="150" spans="1:13" s="32" customFormat="1" ht="16.5">
      <c r="A150" s="55"/>
      <c r="B150" s="54"/>
      <c r="C150" s="54"/>
      <c r="D150" s="54"/>
      <c r="E150" s="56"/>
      <c r="F150" s="56"/>
      <c r="G150" s="57"/>
      <c r="H150" s="60"/>
      <c r="I150" s="65"/>
      <c r="J150" s="54"/>
      <c r="K150" s="58"/>
      <c r="L150" s="58"/>
      <c r="M150" s="60"/>
    </row>
    <row r="151" spans="1:13" s="32" customFormat="1" ht="16.5">
      <c r="A151" s="55"/>
      <c r="B151" s="54"/>
      <c r="C151" s="54"/>
      <c r="D151" s="54"/>
      <c r="E151" s="56"/>
      <c r="F151" s="56"/>
      <c r="G151" s="57"/>
      <c r="H151" s="60"/>
      <c r="I151" s="65"/>
      <c r="J151" s="54"/>
      <c r="K151" s="58"/>
      <c r="L151" s="58"/>
      <c r="M151" s="60"/>
    </row>
    <row r="152" spans="1:13" s="54" customFormat="1" ht="15.75">
      <c r="A152" s="55"/>
      <c r="E152" s="56"/>
      <c r="F152" s="56"/>
      <c r="G152" s="57"/>
      <c r="H152" s="58"/>
      <c r="I152" s="58"/>
      <c r="J152" s="58"/>
      <c r="K152" s="58"/>
      <c r="L152" s="58"/>
      <c r="M152" s="58"/>
    </row>
    <row r="153" spans="1:13" s="54" customFormat="1" ht="15.75">
      <c r="A153" s="55"/>
      <c r="E153" s="56"/>
      <c r="F153" s="56"/>
      <c r="G153" s="57"/>
      <c r="H153" s="59"/>
      <c r="I153" s="58"/>
      <c r="J153" s="59"/>
      <c r="K153" s="58"/>
      <c r="L153" s="59"/>
      <c r="M153" s="66"/>
    </row>
    <row r="154" spans="1:13" s="54" customFormat="1" ht="15.75">
      <c r="A154" s="55"/>
      <c r="E154" s="56"/>
      <c r="F154" s="56"/>
      <c r="G154" s="57"/>
      <c r="H154" s="58"/>
      <c r="I154" s="58"/>
      <c r="J154" s="58"/>
      <c r="K154" s="58"/>
      <c r="L154" s="58"/>
      <c r="M154" s="58"/>
    </row>
    <row r="155" spans="1:13" s="54" customFormat="1" ht="15.75">
      <c r="A155" s="55"/>
      <c r="E155" s="56"/>
      <c r="F155" s="56"/>
      <c r="G155" s="57"/>
      <c r="H155" s="58"/>
      <c r="I155" s="58"/>
      <c r="J155" s="58"/>
      <c r="K155" s="58"/>
      <c r="L155" s="58"/>
      <c r="M155" s="58"/>
    </row>
    <row r="156" spans="1:13" s="54" customFormat="1" ht="15.75">
      <c r="A156" s="55"/>
      <c r="E156" s="56"/>
      <c r="F156" s="56"/>
      <c r="G156" s="57"/>
      <c r="H156" s="58"/>
      <c r="I156" s="58"/>
      <c r="J156" s="58"/>
      <c r="K156" s="58"/>
      <c r="L156" s="58"/>
      <c r="M156" s="58"/>
    </row>
    <row r="157" spans="1:13" s="54" customFormat="1" ht="15.75">
      <c r="A157" s="55"/>
      <c r="B157" s="61"/>
      <c r="C157" s="62"/>
      <c r="E157" s="56"/>
      <c r="F157" s="56"/>
      <c r="G157" s="67"/>
      <c r="I157" s="58"/>
      <c r="K157" s="58"/>
      <c r="M157" s="60"/>
    </row>
    <row r="158" spans="1:13" s="54" customFormat="1" ht="15.75">
      <c r="A158" s="55"/>
      <c r="E158" s="56"/>
      <c r="F158" s="56"/>
      <c r="G158" s="57"/>
      <c r="H158" s="58"/>
      <c r="I158" s="58"/>
      <c r="J158" s="58"/>
      <c r="K158" s="58"/>
      <c r="L158" s="58"/>
      <c r="M158" s="58"/>
    </row>
    <row r="159" spans="1:13" s="54" customFormat="1" ht="15.75">
      <c r="A159" s="55"/>
      <c r="E159" s="56"/>
      <c r="F159" s="56"/>
      <c r="G159" s="57"/>
      <c r="H159" s="59"/>
      <c r="I159" s="58"/>
      <c r="J159" s="59"/>
      <c r="K159" s="58"/>
      <c r="L159" s="59"/>
      <c r="M159" s="66"/>
    </row>
    <row r="160" spans="1:13" s="32" customFormat="1" ht="16.5">
      <c r="A160" s="63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="32" customFormat="1" ht="15.75" customHeight="1">
      <c r="A161" s="42"/>
    </row>
    <row r="162" s="32" customFormat="1" ht="16.5">
      <c r="A162" s="42"/>
    </row>
    <row r="163" s="32" customFormat="1" ht="16.5">
      <c r="A163" s="42"/>
    </row>
    <row r="164" s="32" customFormat="1" ht="16.5">
      <c r="A164" s="42"/>
    </row>
    <row r="165" s="32" customFormat="1" ht="16.5">
      <c r="A165" s="42"/>
    </row>
    <row r="166" s="32" customFormat="1" ht="15.75" customHeight="1">
      <c r="A166" s="42"/>
    </row>
    <row r="167" s="32" customFormat="1" ht="16.5">
      <c r="A167" s="42"/>
    </row>
    <row r="168" s="32" customFormat="1" ht="16.5">
      <c r="A168" s="42"/>
    </row>
    <row r="169" s="32" customFormat="1" ht="16.5">
      <c r="A169" s="42"/>
    </row>
    <row r="170" s="32" customFormat="1" ht="16.5">
      <c r="A170" s="42"/>
    </row>
    <row r="171" s="32" customFormat="1" ht="16.5">
      <c r="A171" s="42"/>
    </row>
    <row r="172" s="32" customFormat="1" ht="16.5">
      <c r="A172" s="42"/>
    </row>
    <row r="173" s="32" customFormat="1" ht="18" customHeight="1">
      <c r="A173" s="42"/>
    </row>
    <row r="174" s="32" customFormat="1" ht="16.5">
      <c r="A174" s="42"/>
    </row>
    <row r="175" s="32" customFormat="1" ht="16.5">
      <c r="A175" s="42"/>
    </row>
    <row r="176" s="32" customFormat="1" ht="16.5">
      <c r="A176" s="42"/>
    </row>
    <row r="177" s="32" customFormat="1" ht="16.5">
      <c r="A177" s="42"/>
    </row>
    <row r="178" s="32" customFormat="1" ht="19.5" customHeight="1">
      <c r="A178" s="42"/>
    </row>
    <row r="179" s="32" customFormat="1" ht="16.5">
      <c r="A179" s="42"/>
    </row>
    <row r="180" s="32" customFormat="1" ht="16.5">
      <c r="A180" s="42"/>
    </row>
    <row r="181" s="32" customFormat="1" ht="16.5">
      <c r="A181" s="42"/>
    </row>
    <row r="182" s="32" customFormat="1" ht="16.5">
      <c r="A182" s="42"/>
    </row>
    <row r="183" s="32" customFormat="1" ht="16.5">
      <c r="A183" s="42"/>
    </row>
    <row r="184" s="32" customFormat="1" ht="16.5">
      <c r="A184" s="42"/>
    </row>
    <row r="185" s="32" customFormat="1" ht="16.5">
      <c r="A185" s="42"/>
    </row>
    <row r="186" s="32" customFormat="1" ht="16.5">
      <c r="A186" s="42"/>
    </row>
    <row r="187" s="32" customFormat="1" ht="16.5">
      <c r="A187" s="42"/>
    </row>
    <row r="188" s="32" customFormat="1" ht="16.5">
      <c r="A188" s="42"/>
    </row>
    <row r="189" s="32" customFormat="1" ht="16.5">
      <c r="A189" s="42"/>
    </row>
    <row r="190" s="32" customFormat="1" ht="16.5">
      <c r="A190" s="42"/>
    </row>
    <row r="191" s="32" customFormat="1" ht="16.5">
      <c r="A191" s="42"/>
    </row>
    <row r="192" s="32" customFormat="1" ht="16.5">
      <c r="A192" s="42"/>
    </row>
    <row r="193" s="32" customFormat="1" ht="18" customHeight="1">
      <c r="A193" s="42"/>
    </row>
    <row r="194" s="32" customFormat="1" ht="16.5">
      <c r="A194" s="42"/>
    </row>
    <row r="195" s="32" customFormat="1" ht="16.5">
      <c r="A195" s="42"/>
    </row>
    <row r="196" s="32" customFormat="1" ht="16.5">
      <c r="A196" s="42"/>
    </row>
    <row r="197" s="32" customFormat="1" ht="16.5">
      <c r="A197" s="42"/>
    </row>
    <row r="198" s="32" customFormat="1" ht="16.5">
      <c r="A198" s="42"/>
    </row>
    <row r="199" s="32" customFormat="1" ht="49.5" customHeight="1">
      <c r="A199" s="42"/>
    </row>
    <row r="200" s="32" customFormat="1" ht="15.75" customHeight="1">
      <c r="A200" s="42"/>
    </row>
    <row r="201" s="32" customFormat="1" ht="18" customHeight="1">
      <c r="A201" s="42"/>
    </row>
    <row r="202" s="32" customFormat="1" ht="21" customHeight="1">
      <c r="A202" s="42"/>
    </row>
    <row r="203" s="32" customFormat="1" ht="32.25" customHeight="1">
      <c r="A203" s="42"/>
    </row>
    <row r="204" s="32" customFormat="1" ht="57.75" customHeight="1">
      <c r="A204" s="42"/>
    </row>
    <row r="205" s="32" customFormat="1" ht="18" customHeight="1">
      <c r="A205" s="42"/>
    </row>
    <row r="206" s="32" customFormat="1" ht="18" customHeight="1">
      <c r="A206" s="42"/>
    </row>
    <row r="207" s="32" customFormat="1" ht="23.25" customHeight="1">
      <c r="A207" s="42"/>
    </row>
    <row r="208" s="32" customFormat="1" ht="15" customHeight="1">
      <c r="A208" s="42"/>
    </row>
    <row r="209" s="32" customFormat="1" ht="15.75" customHeight="1">
      <c r="A209" s="42"/>
    </row>
    <row r="210" s="32" customFormat="1" ht="30.75" customHeight="1">
      <c r="A210" s="42"/>
    </row>
    <row r="211" s="32" customFormat="1" ht="16.5">
      <c r="A211" s="42"/>
    </row>
    <row r="212" s="32" customFormat="1" ht="16.5">
      <c r="A212" s="42"/>
    </row>
    <row r="213" s="32" customFormat="1" ht="16.5">
      <c r="A213" s="42"/>
    </row>
    <row r="214" s="32" customFormat="1" ht="16.5">
      <c r="A214" s="42"/>
    </row>
    <row r="215" s="32" customFormat="1" ht="16.5">
      <c r="A215" s="42"/>
    </row>
    <row r="216" s="32" customFormat="1" ht="16.5">
      <c r="A216" s="42"/>
    </row>
    <row r="217" s="32" customFormat="1" ht="16.5">
      <c r="A217" s="42"/>
    </row>
    <row r="218" s="32" customFormat="1" ht="16.5">
      <c r="A218" s="42"/>
    </row>
    <row r="219" s="32" customFormat="1" ht="16.5">
      <c r="A219" s="42"/>
    </row>
    <row r="220" s="32" customFormat="1" ht="16.5">
      <c r="A220" s="42"/>
    </row>
    <row r="221" s="32" customFormat="1" ht="16.5">
      <c r="A221" s="42"/>
    </row>
    <row r="222" s="32" customFormat="1" ht="16.5">
      <c r="A222" s="42"/>
    </row>
    <row r="223" s="32" customFormat="1" ht="16.5">
      <c r="A223" s="42"/>
    </row>
    <row r="224" s="32" customFormat="1" ht="16.5">
      <c r="A224" s="42"/>
    </row>
    <row r="225" s="32" customFormat="1" ht="16.5">
      <c r="A225" s="42"/>
    </row>
    <row r="226" s="32" customFormat="1" ht="16.5">
      <c r="A226" s="42"/>
    </row>
    <row r="227" s="32" customFormat="1" ht="16.5">
      <c r="A227" s="42"/>
    </row>
    <row r="228" s="32" customFormat="1" ht="16.5">
      <c r="A228" s="42"/>
    </row>
    <row r="229" s="32" customFormat="1" ht="16.5">
      <c r="A229" s="42"/>
    </row>
    <row r="230" s="32" customFormat="1" ht="16.5">
      <c r="A230" s="42"/>
    </row>
    <row r="231" s="32" customFormat="1" ht="18" customHeight="1">
      <c r="A231" s="42"/>
    </row>
    <row r="232" s="32" customFormat="1" ht="16.5">
      <c r="A232" s="42"/>
    </row>
    <row r="233" s="32" customFormat="1" ht="16.5">
      <c r="A233" s="42"/>
    </row>
    <row r="234" s="32" customFormat="1" ht="16.5">
      <c r="A234" s="42"/>
    </row>
    <row r="235" s="32" customFormat="1" ht="16.5">
      <c r="A235" s="42"/>
    </row>
    <row r="236" s="32" customFormat="1" ht="16.5">
      <c r="A236" s="42"/>
    </row>
    <row r="237" s="32" customFormat="1" ht="16.5">
      <c r="A237" s="42"/>
    </row>
    <row r="238" s="32" customFormat="1" ht="16.5">
      <c r="A238" s="42"/>
    </row>
    <row r="239" s="32" customFormat="1" ht="16.5">
      <c r="A239" s="42"/>
    </row>
    <row r="240" s="32" customFormat="1" ht="16.5">
      <c r="A240" s="42"/>
    </row>
    <row r="241" s="32" customFormat="1" ht="23.25" customHeight="1">
      <c r="A241" s="42"/>
    </row>
    <row r="242" s="32" customFormat="1" ht="16.5">
      <c r="A242" s="42"/>
    </row>
    <row r="243" s="32" customFormat="1" ht="16.5">
      <c r="A243" s="42"/>
    </row>
    <row r="244" s="32" customFormat="1" ht="16.5">
      <c r="A244" s="42"/>
    </row>
    <row r="245" s="32" customFormat="1" ht="18" customHeight="1">
      <c r="A245" s="42"/>
    </row>
    <row r="246" s="32" customFormat="1" ht="16.5">
      <c r="A246" s="42"/>
    </row>
    <row r="247" s="32" customFormat="1" ht="16.5">
      <c r="A247" s="42"/>
    </row>
    <row r="248" s="32" customFormat="1" ht="16.5">
      <c r="A248" s="42"/>
    </row>
    <row r="249" s="32" customFormat="1" ht="16.5">
      <c r="A249" s="42"/>
    </row>
    <row r="250" s="32" customFormat="1" ht="16.5">
      <c r="A250" s="42"/>
    </row>
    <row r="251" s="32" customFormat="1" ht="16.5">
      <c r="A251" s="42"/>
    </row>
    <row r="252" s="32" customFormat="1" ht="16.5">
      <c r="A252" s="42"/>
    </row>
    <row r="253" s="32" customFormat="1" ht="15.75" customHeight="1">
      <c r="A253" s="42"/>
    </row>
    <row r="254" s="32" customFormat="1" ht="16.5">
      <c r="A254" s="42"/>
    </row>
    <row r="255" s="32" customFormat="1" ht="16.5">
      <c r="A255" s="42"/>
    </row>
    <row r="256" s="32" customFormat="1" ht="18.75" customHeight="1">
      <c r="A256" s="42"/>
    </row>
    <row r="257" s="32" customFormat="1" ht="15" customHeight="1">
      <c r="A257" s="42"/>
    </row>
    <row r="258" s="32" customFormat="1" ht="18" customHeight="1">
      <c r="A258" s="42"/>
    </row>
    <row r="259" s="32" customFormat="1" ht="20.25" customHeight="1">
      <c r="A259" s="42"/>
    </row>
    <row r="260" s="32" customFormat="1" ht="18" customHeight="1">
      <c r="A260" s="42"/>
    </row>
    <row r="261" s="32" customFormat="1" ht="15.75" customHeight="1">
      <c r="A261" s="42"/>
    </row>
    <row r="262" s="32" customFormat="1" ht="21" customHeight="1">
      <c r="A262" s="42"/>
    </row>
    <row r="263" s="32" customFormat="1" ht="18.75" customHeight="1">
      <c r="A263" s="42"/>
    </row>
    <row r="264" s="32" customFormat="1" ht="15.75" customHeight="1">
      <c r="A264" s="42"/>
    </row>
    <row r="265" s="32" customFormat="1" ht="16.5">
      <c r="A265" s="42"/>
    </row>
    <row r="266" s="32" customFormat="1" ht="19.5" customHeight="1">
      <c r="A266" s="42"/>
    </row>
    <row r="267" s="32" customFormat="1" ht="19.5" customHeight="1">
      <c r="A267" s="42"/>
    </row>
    <row r="268" s="32" customFormat="1" ht="18" customHeight="1">
      <c r="A268" s="42"/>
    </row>
    <row r="269" s="32" customFormat="1" ht="18" customHeight="1">
      <c r="A269" s="42"/>
    </row>
    <row r="270" s="32" customFormat="1" ht="15.75" customHeight="1">
      <c r="A270" s="42"/>
    </row>
    <row r="271" s="32" customFormat="1" ht="37.5" customHeight="1">
      <c r="A271" s="42"/>
    </row>
    <row r="272" s="32" customFormat="1" ht="16.5">
      <c r="A272" s="42"/>
    </row>
    <row r="273" s="32" customFormat="1" ht="16.5">
      <c r="A273" s="42"/>
    </row>
    <row r="274" s="32" customFormat="1" ht="16.5">
      <c r="A274" s="42"/>
    </row>
    <row r="275" s="32" customFormat="1" ht="16.5">
      <c r="A275" s="42"/>
    </row>
    <row r="276" s="32" customFormat="1" ht="16.5">
      <c r="A276" s="42"/>
    </row>
    <row r="277" s="32" customFormat="1" ht="16.5">
      <c r="A277" s="42"/>
    </row>
    <row r="278" s="32" customFormat="1" ht="16.5">
      <c r="A278" s="42"/>
    </row>
    <row r="279" s="32" customFormat="1" ht="16.5">
      <c r="A279" s="42"/>
    </row>
    <row r="280" s="32" customFormat="1" ht="16.5">
      <c r="A280" s="42"/>
    </row>
    <row r="281" s="32" customFormat="1" ht="16.5">
      <c r="A281" s="42"/>
    </row>
    <row r="282" s="32" customFormat="1" ht="16.5">
      <c r="A282" s="42"/>
    </row>
    <row r="283" s="32" customFormat="1" ht="16.5">
      <c r="A283" s="42"/>
    </row>
    <row r="284" s="32" customFormat="1" ht="16.5">
      <c r="A284" s="42"/>
    </row>
    <row r="285" s="32" customFormat="1" ht="16.5">
      <c r="A285" s="42"/>
    </row>
    <row r="286" s="32" customFormat="1" ht="16.5">
      <c r="A286" s="42"/>
    </row>
    <row r="287" s="32" customFormat="1" ht="16.5">
      <c r="A287" s="42"/>
    </row>
    <row r="288" s="32" customFormat="1" ht="16.5">
      <c r="A288" s="42"/>
    </row>
    <row r="289" s="32" customFormat="1" ht="16.5">
      <c r="A289" s="42"/>
    </row>
    <row r="290" s="32" customFormat="1" ht="16.5">
      <c r="A290" s="42"/>
    </row>
    <row r="291" s="32" customFormat="1" ht="16.5">
      <c r="A291" s="42"/>
    </row>
    <row r="292" s="32" customFormat="1" ht="21.75" customHeight="1">
      <c r="A292" s="42"/>
    </row>
    <row r="293" s="32" customFormat="1" ht="16.5">
      <c r="A293" s="42"/>
    </row>
    <row r="294" s="32" customFormat="1" ht="20.25" customHeight="1">
      <c r="A294" s="42"/>
    </row>
    <row r="295" s="32" customFormat="1" ht="16.5">
      <c r="A295" s="42"/>
    </row>
    <row r="296" s="32" customFormat="1" ht="16.5">
      <c r="A296" s="42"/>
    </row>
    <row r="297" s="32" customFormat="1" ht="16.5">
      <c r="A297" s="42"/>
    </row>
    <row r="298" s="32" customFormat="1" ht="16.5">
      <c r="A298" s="42"/>
    </row>
    <row r="299" s="32" customFormat="1" ht="16.5">
      <c r="A299" s="42"/>
    </row>
    <row r="300" s="32" customFormat="1" ht="16.5">
      <c r="A300" s="42"/>
    </row>
    <row r="301" s="32" customFormat="1" ht="18" customHeight="1">
      <c r="A301" s="42"/>
    </row>
    <row r="302" s="32" customFormat="1" ht="16.5">
      <c r="A302" s="42"/>
    </row>
    <row r="303" s="32" customFormat="1" ht="16.5">
      <c r="A303" s="42"/>
    </row>
    <row r="304" s="32" customFormat="1" ht="16.5">
      <c r="A304" s="42"/>
    </row>
    <row r="305" s="32" customFormat="1" ht="18" customHeight="1">
      <c r="A305" s="42"/>
    </row>
    <row r="306" s="32" customFormat="1" ht="16.5">
      <c r="A306" s="42"/>
    </row>
    <row r="307" s="32" customFormat="1" ht="16.5">
      <c r="A307" s="42"/>
    </row>
    <row r="308" s="32" customFormat="1" ht="16.5">
      <c r="A308" s="42"/>
    </row>
    <row r="309" s="32" customFormat="1" ht="16.5">
      <c r="A309" s="42"/>
    </row>
    <row r="310" s="32" customFormat="1" ht="16.5">
      <c r="A310" s="42"/>
    </row>
    <row r="311" s="32" customFormat="1" ht="16.5">
      <c r="A311" s="42"/>
    </row>
    <row r="312" s="32" customFormat="1" ht="16.5">
      <c r="A312" s="42"/>
    </row>
    <row r="313" s="32" customFormat="1" ht="16.5">
      <c r="A313" s="42"/>
    </row>
    <row r="314" s="32" customFormat="1" ht="16.5">
      <c r="A314" s="42"/>
    </row>
    <row r="315" s="32" customFormat="1" ht="16.5">
      <c r="A315" s="42"/>
    </row>
    <row r="316" s="32" customFormat="1" ht="16.5">
      <c r="A316" s="42"/>
    </row>
  </sheetData>
  <sheetProtection/>
  <mergeCells count="2">
    <mergeCell ref="A1:F1"/>
    <mergeCell ref="A2:F2"/>
  </mergeCells>
  <printOptions/>
  <pageMargins left="0" right="0" top="0.75" bottom="0.75" header="0.3" footer="0.3"/>
  <pageSetup horizontalDpi="600" verticalDpi="600" orientation="landscape" paperSize="9" r:id="rId1"/>
  <headerFooter alignWithMargins="0">
    <oddFooter>&amp;C
&amp;R&amp;P</oddFooter>
  </headerFooter>
  <ignoredErrors>
    <ignoredError sqref="H96:L96 M94 I95:M95 H98:M98 I97:M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2018-04-02T09:08:02Z</cp:lastPrinted>
  <dcterms:created xsi:type="dcterms:W3CDTF">2016-10-11T10:12:08Z</dcterms:created>
  <dcterms:modified xsi:type="dcterms:W3CDTF">2019-05-13T14:20:45Z</dcterms:modified>
  <cp:category/>
  <cp:version/>
  <cp:contentType/>
  <cp:contentStatus/>
</cp:coreProperties>
</file>