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e.gogsadze\Desktop\დიმი ობჩა\"/>
    </mc:Choice>
  </mc:AlternateContent>
  <bookViews>
    <workbookView xWindow="0" yWindow="0" windowWidth="22980" windowHeight="9135" tabRatio="924"/>
  </bookViews>
  <sheets>
    <sheet name="ხარჯთაღრიცხვა" sheetId="2" r:id="rId1"/>
    <sheet name="საგზაო სამოსი" sheetId="3" r:id="rId2"/>
  </sheets>
  <externalReferences>
    <externalReference r:id="rId3"/>
  </externalReferences>
  <definedNames>
    <definedName name="_xlnm._FilterDatabase" localSheetId="0" hidden="1">ხარჯთაღრიცხვა!$A$1:$M$421</definedName>
    <definedName name="_xlnm.Print_Area" localSheetId="0">ხარჯთაღრიცხვა!$A$1:$M$420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" i="2" l="1"/>
  <c r="O81" i="2"/>
  <c r="F75" i="2" s="1"/>
  <c r="F73" i="2"/>
  <c r="G32" i="3"/>
  <c r="H32" i="3"/>
  <c r="I32" i="3"/>
  <c r="J32" i="3" s="1"/>
  <c r="K32" i="3"/>
  <c r="M32" i="3"/>
  <c r="L32" i="3" l="1"/>
  <c r="F152" i="2"/>
  <c r="F141" i="2"/>
  <c r="F136" i="2"/>
  <c r="F198" i="2" l="1"/>
  <c r="F187" i="2"/>
  <c r="F167" i="2" l="1"/>
  <c r="O124" i="2" l="1"/>
  <c r="F107" i="2"/>
  <c r="P108" i="2"/>
  <c r="F338" i="2" l="1"/>
  <c r="F339" i="2" s="1"/>
  <c r="F341" i="2" s="1"/>
  <c r="L341" i="2" s="1"/>
  <c r="M341" i="2" s="1"/>
  <c r="F226" i="2"/>
  <c r="F228" i="2" s="1"/>
  <c r="H228" i="2" s="1"/>
  <c r="M228" i="2" s="1"/>
  <c r="F186" i="2"/>
  <c r="F184" i="2"/>
  <c r="F185" i="2" s="1"/>
  <c r="J185" i="2" s="1"/>
  <c r="M185" i="2" s="1"/>
  <c r="F183" i="2"/>
  <c r="J183" i="2" s="1"/>
  <c r="M183" i="2" s="1"/>
  <c r="F145" i="2"/>
  <c r="F146" i="2" s="1"/>
  <c r="L146" i="2" s="1"/>
  <c r="M146" i="2" s="1"/>
  <c r="F143" i="2"/>
  <c r="F144" i="2" s="1"/>
  <c r="J144" i="2" s="1"/>
  <c r="M144" i="2" s="1"/>
  <c r="F142" i="2"/>
  <c r="J142" i="2" s="1"/>
  <c r="F234" i="2"/>
  <c r="H234" i="2" s="1"/>
  <c r="M234" i="2" s="1"/>
  <c r="L313" i="2"/>
  <c r="F312" i="2"/>
  <c r="L312" i="2" s="1"/>
  <c r="F311" i="2"/>
  <c r="J311" i="2" s="1"/>
  <c r="L259" i="2"/>
  <c r="M259" i="2" s="1"/>
  <c r="F258" i="2"/>
  <c r="L258" i="2" s="1"/>
  <c r="M258" i="2" s="1"/>
  <c r="F257" i="2"/>
  <c r="J257" i="2" s="1"/>
  <c r="M257" i="2" s="1"/>
  <c r="F255" i="2"/>
  <c r="L191" i="2"/>
  <c r="M191" i="2" s="1"/>
  <c r="F190" i="2"/>
  <c r="L190" i="2" s="1"/>
  <c r="M190" i="2" s="1"/>
  <c r="F189" i="2"/>
  <c r="J189" i="2" s="1"/>
  <c r="M189" i="2" s="1"/>
  <c r="L151" i="2"/>
  <c r="M151" i="2" s="1"/>
  <c r="F150" i="2"/>
  <c r="L150" i="2" s="1"/>
  <c r="M150" i="2" s="1"/>
  <c r="F149" i="2"/>
  <c r="J149" i="2" s="1"/>
  <c r="M149" i="2" s="1"/>
  <c r="F374" i="2"/>
  <c r="L374" i="2" s="1"/>
  <c r="M374" i="2" s="1"/>
  <c r="E302" i="2"/>
  <c r="E301" i="2"/>
  <c r="F241" i="2"/>
  <c r="H241" i="2" s="1"/>
  <c r="M241" i="2" s="1"/>
  <c r="F245" i="2"/>
  <c r="F246" i="2" s="1"/>
  <c r="J246" i="2" s="1"/>
  <c r="M246" i="2" s="1"/>
  <c r="F213" i="2"/>
  <c r="F215" i="2" s="1"/>
  <c r="L215" i="2" s="1"/>
  <c r="M215" i="2" s="1"/>
  <c r="F210" i="2"/>
  <c r="F211" i="2" s="1"/>
  <c r="J211" i="2" s="1"/>
  <c r="M211" i="2" s="1"/>
  <c r="F194" i="2"/>
  <c r="F195" i="2" s="1"/>
  <c r="J195" i="2" s="1"/>
  <c r="M195" i="2" s="1"/>
  <c r="F192" i="2"/>
  <c r="L192" i="2" s="1"/>
  <c r="M192" i="2" s="1"/>
  <c r="F178" i="2"/>
  <c r="F179" i="2" s="1"/>
  <c r="J179" i="2" s="1"/>
  <c r="M179" i="2" s="1"/>
  <c r="O248" i="2"/>
  <c r="F235" i="2"/>
  <c r="H235" i="2" s="1"/>
  <c r="M235" i="2" s="1"/>
  <c r="F202" i="2"/>
  <c r="H202" i="2" s="1"/>
  <c r="M202" i="2" s="1"/>
  <c r="F233" i="2"/>
  <c r="H233" i="2" s="1"/>
  <c r="M233" i="2" s="1"/>
  <c r="F207" i="2"/>
  <c r="H207" i="2" s="1"/>
  <c r="M207" i="2" s="1"/>
  <c r="F201" i="2"/>
  <c r="F208" i="2"/>
  <c r="H208" i="2" s="1"/>
  <c r="M208" i="2" s="1"/>
  <c r="F240" i="2"/>
  <c r="L240" i="2" s="1"/>
  <c r="M240" i="2" s="1"/>
  <c r="F200" i="2"/>
  <c r="L200" i="2" s="1"/>
  <c r="M200" i="2" s="1"/>
  <c r="F206" i="2"/>
  <c r="H206" i="2" s="1"/>
  <c r="M206" i="2" s="1"/>
  <c r="F232" i="2"/>
  <c r="L232" i="2" s="1"/>
  <c r="M232" i="2" s="1"/>
  <c r="F237" i="2"/>
  <c r="H237" i="2" s="1"/>
  <c r="M237" i="2" s="1"/>
  <c r="F239" i="2"/>
  <c r="J239" i="2" s="1"/>
  <c r="M239" i="2" s="1"/>
  <c r="F243" i="2"/>
  <c r="H243" i="2" s="1"/>
  <c r="M243" i="2" s="1"/>
  <c r="F205" i="2"/>
  <c r="L205" i="2" s="1"/>
  <c r="M205" i="2" s="1"/>
  <c r="F231" i="2"/>
  <c r="J231" i="2" s="1"/>
  <c r="M231" i="2" s="1"/>
  <c r="F236" i="2"/>
  <c r="F242" i="2"/>
  <c r="H242" i="2" s="1"/>
  <c r="M242" i="2" s="1"/>
  <c r="F199" i="2"/>
  <c r="J199" i="2" s="1"/>
  <c r="M199" i="2" s="1"/>
  <c r="F204" i="2"/>
  <c r="J204" i="2" s="1"/>
  <c r="M204" i="2" s="1"/>
  <c r="F405" i="2"/>
  <c r="H405" i="2" s="1"/>
  <c r="M405" i="2" s="1"/>
  <c r="F404" i="2"/>
  <c r="L404" i="2" s="1"/>
  <c r="M404" i="2" s="1"/>
  <c r="F403" i="2"/>
  <c r="H402" i="2"/>
  <c r="M402" i="2" s="1"/>
  <c r="F401" i="2"/>
  <c r="J401" i="2" s="1"/>
  <c r="M401" i="2" s="1"/>
  <c r="F398" i="2"/>
  <c r="H398" i="2" s="1"/>
  <c r="M398" i="2" s="1"/>
  <c r="F397" i="2"/>
  <c r="L397" i="2" s="1"/>
  <c r="M397" i="2" s="1"/>
  <c r="H396" i="2"/>
  <c r="M396" i="2" s="1"/>
  <c r="F395" i="2"/>
  <c r="F394" i="2"/>
  <c r="J394" i="2" s="1"/>
  <c r="M394" i="2" s="1"/>
  <c r="E391" i="2"/>
  <c r="F387" i="2"/>
  <c r="F388" i="2" s="1"/>
  <c r="J388" i="2" s="1"/>
  <c r="M388" i="2" s="1"/>
  <c r="F380" i="2"/>
  <c r="F381" i="2" s="1"/>
  <c r="F383" i="2" s="1"/>
  <c r="L383" i="2" s="1"/>
  <c r="M383" i="2" s="1"/>
  <c r="F376" i="2"/>
  <c r="F372" i="2"/>
  <c r="F375" i="2" s="1"/>
  <c r="L375" i="2" s="1"/>
  <c r="M375" i="2" s="1"/>
  <c r="F370" i="2"/>
  <c r="F369" i="2"/>
  <c r="J369" i="2" s="1"/>
  <c r="M369" i="2" s="1"/>
  <c r="F367" i="2"/>
  <c r="H367" i="2" s="1"/>
  <c r="M367" i="2" s="1"/>
  <c r="F366" i="2"/>
  <c r="L366" i="2" s="1"/>
  <c r="M366" i="2" s="1"/>
  <c r="F365" i="2"/>
  <c r="H365" i="2" s="1"/>
  <c r="M365" i="2" s="1"/>
  <c r="F364" i="2"/>
  <c r="H364" i="2" s="1"/>
  <c r="M364" i="2" s="1"/>
  <c r="F363" i="2"/>
  <c r="H363" i="2" s="1"/>
  <c r="M363" i="2" s="1"/>
  <c r="H362" i="2"/>
  <c r="M362" i="2" s="1"/>
  <c r="F361" i="2"/>
  <c r="H361" i="2" s="1"/>
  <c r="M361" i="2" s="1"/>
  <c r="F360" i="2"/>
  <c r="J360" i="2" s="1"/>
  <c r="M360" i="2" s="1"/>
  <c r="E354" i="2"/>
  <c r="E351" i="2"/>
  <c r="F351" i="2" s="1"/>
  <c r="E348" i="2"/>
  <c r="E347" i="2"/>
  <c r="F347" i="2" s="1"/>
  <c r="L347" i="2" s="1"/>
  <c r="M347" i="2" s="1"/>
  <c r="E346" i="2"/>
  <c r="F345" i="2"/>
  <c r="F349" i="2" s="1"/>
  <c r="H349" i="2" s="1"/>
  <c r="M349" i="2" s="1"/>
  <c r="F342" i="2"/>
  <c r="H342" i="2" s="1"/>
  <c r="M342" i="2" s="1"/>
  <c r="F331" i="2"/>
  <c r="F337" i="2" s="1"/>
  <c r="H337" i="2" s="1"/>
  <c r="M337" i="2" s="1"/>
  <c r="F328" i="2"/>
  <c r="F329" i="2" s="1"/>
  <c r="J329" i="2" s="1"/>
  <c r="M329" i="2" s="1"/>
  <c r="F325" i="2"/>
  <c r="L325" i="2" s="1"/>
  <c r="M325" i="2" s="1"/>
  <c r="F324" i="2"/>
  <c r="J324" i="2" s="1"/>
  <c r="M324" i="2" s="1"/>
  <c r="F322" i="2"/>
  <c r="H322" i="2" s="1"/>
  <c r="M322" i="2" s="1"/>
  <c r="F321" i="2"/>
  <c r="H321" i="2" s="1"/>
  <c r="M321" i="2" s="1"/>
  <c r="F320" i="2"/>
  <c r="O319" i="2"/>
  <c r="P319" i="2" s="1"/>
  <c r="H319" i="2"/>
  <c r="M319" i="2" s="1"/>
  <c r="O318" i="2"/>
  <c r="P318" i="2" s="1"/>
  <c r="H318" i="2"/>
  <c r="M318" i="2" s="1"/>
  <c r="F317" i="2"/>
  <c r="L317" i="2" s="1"/>
  <c r="M317" i="2" s="1"/>
  <c r="F316" i="2"/>
  <c r="L316" i="2" s="1"/>
  <c r="M316" i="2" s="1"/>
  <c r="F315" i="2"/>
  <c r="J315" i="2" s="1"/>
  <c r="M315" i="2" s="1"/>
  <c r="F307" i="2"/>
  <c r="F308" i="2" s="1"/>
  <c r="L308" i="2" s="1"/>
  <c r="M308" i="2" s="1"/>
  <c r="F306" i="2"/>
  <c r="L306" i="2" s="1"/>
  <c r="M306" i="2" s="1"/>
  <c r="F305" i="2"/>
  <c r="J305" i="2" s="1"/>
  <c r="M305" i="2" s="1"/>
  <c r="F300" i="2"/>
  <c r="F301" i="2" s="1"/>
  <c r="J301" i="2" s="1"/>
  <c r="M301" i="2" s="1"/>
  <c r="F294" i="2"/>
  <c r="F295" i="2" s="1"/>
  <c r="F281" i="2"/>
  <c r="F282" i="2" s="1"/>
  <c r="F275" i="2"/>
  <c r="F276" i="2" s="1"/>
  <c r="F280" i="2" s="1"/>
  <c r="H280" i="2" s="1"/>
  <c r="M280" i="2" s="1"/>
  <c r="F272" i="2"/>
  <c r="F273" i="2" s="1"/>
  <c r="F274" i="2" s="1"/>
  <c r="J274" i="2" s="1"/>
  <c r="M274" i="2" s="1"/>
  <c r="F265" i="2"/>
  <c r="F266" i="2" s="1"/>
  <c r="F260" i="2"/>
  <c r="F261" i="2" s="1"/>
  <c r="O254" i="2"/>
  <c r="F250" i="2"/>
  <c r="F251" i="2" s="1"/>
  <c r="F254" i="2" s="1"/>
  <c r="L254" i="2" s="1"/>
  <c r="M254" i="2" s="1"/>
  <c r="H162" i="2"/>
  <c r="M162" i="2" s="1"/>
  <c r="F158" i="2"/>
  <c r="F161" i="2" s="1"/>
  <c r="L161" i="2" s="1"/>
  <c r="M161" i="2" s="1"/>
  <c r="F154" i="2"/>
  <c r="H154" i="2" s="1"/>
  <c r="M154" i="2" s="1"/>
  <c r="F125" i="2"/>
  <c r="F129" i="2" s="1"/>
  <c r="L129" i="2" s="1"/>
  <c r="M129" i="2" s="1"/>
  <c r="E112" i="2"/>
  <c r="E111" i="2"/>
  <c r="H107" i="2"/>
  <c r="M107" i="2" s="1"/>
  <c r="E105" i="2"/>
  <c r="E104" i="2"/>
  <c r="E102" i="2"/>
  <c r="F102" i="2" s="1"/>
  <c r="H102" i="2" s="1"/>
  <c r="M102" i="2" s="1"/>
  <c r="E101" i="2"/>
  <c r="E100" i="2"/>
  <c r="E98" i="2"/>
  <c r="E55" i="2"/>
  <c r="F47" i="2"/>
  <c r="F48" i="2" s="1"/>
  <c r="F37" i="2"/>
  <c r="F43" i="2" s="1"/>
  <c r="L43" i="2" s="1"/>
  <c r="M43" i="2" s="1"/>
  <c r="E74" i="2"/>
  <c r="E67" i="2"/>
  <c r="E66" i="2"/>
  <c r="E64" i="2"/>
  <c r="E63" i="2"/>
  <c r="E62" i="2"/>
  <c r="E60" i="2"/>
  <c r="E33" i="2"/>
  <c r="O16" i="2"/>
  <c r="F302" i="2"/>
  <c r="L302" i="2" s="1"/>
  <c r="M302" i="2" s="1"/>
  <c r="H172" i="2"/>
  <c r="M172" i="2" s="1"/>
  <c r="H173" i="2"/>
  <c r="M173" i="2" s="1"/>
  <c r="H376" i="2"/>
  <c r="M376" i="2" s="1"/>
  <c r="H171" i="2"/>
  <c r="M171" i="2" s="1"/>
  <c r="H370" i="2"/>
  <c r="M370" i="2" s="1"/>
  <c r="F340" i="2"/>
  <c r="J340" i="2" s="1"/>
  <c r="M340" i="2" s="1"/>
  <c r="F390" i="2"/>
  <c r="F137" i="2"/>
  <c r="F140" i="2" s="1"/>
  <c r="L140" i="2" s="1"/>
  <c r="M140" i="2" s="1"/>
  <c r="F168" i="2"/>
  <c r="F175" i="2" s="1"/>
  <c r="H175" i="2" s="1"/>
  <c r="M175" i="2" s="1"/>
  <c r="F378" i="2"/>
  <c r="H378" i="2" s="1"/>
  <c r="M378" i="2" s="1"/>
  <c r="M35" i="3"/>
  <c r="M37" i="3"/>
  <c r="J35" i="3"/>
  <c r="J37" i="3" s="1"/>
  <c r="M31" i="3"/>
  <c r="K31" i="3"/>
  <c r="I31" i="3"/>
  <c r="L31" i="3" s="1"/>
  <c r="H31" i="3"/>
  <c r="G31" i="3"/>
  <c r="B31" i="3"/>
  <c r="M30" i="3"/>
  <c r="K30" i="3"/>
  <c r="I30" i="3"/>
  <c r="J30" i="3" s="1"/>
  <c r="H30" i="3"/>
  <c r="G30" i="3"/>
  <c r="B30" i="3"/>
  <c r="M29" i="3"/>
  <c r="K29" i="3"/>
  <c r="I29" i="3"/>
  <c r="J29" i="3" s="1"/>
  <c r="H29" i="3"/>
  <c r="G29" i="3"/>
  <c r="B29" i="3"/>
  <c r="M28" i="3"/>
  <c r="K28" i="3"/>
  <c r="I28" i="3"/>
  <c r="H28" i="3"/>
  <c r="G28" i="3"/>
  <c r="B28" i="3"/>
  <c r="M27" i="3"/>
  <c r="K27" i="3"/>
  <c r="I27" i="3"/>
  <c r="H27" i="3"/>
  <c r="G27" i="3"/>
  <c r="B27" i="3"/>
  <c r="M26" i="3"/>
  <c r="K26" i="3"/>
  <c r="I26" i="3"/>
  <c r="J26" i="3" s="1"/>
  <c r="H26" i="3"/>
  <c r="G26" i="3"/>
  <c r="B26" i="3"/>
  <c r="M25" i="3"/>
  <c r="K25" i="3"/>
  <c r="I25" i="3"/>
  <c r="J25" i="3" s="1"/>
  <c r="H25" i="3"/>
  <c r="G25" i="3"/>
  <c r="B25" i="3"/>
  <c r="D24" i="3"/>
  <c r="I24" i="3" s="1"/>
  <c r="D23" i="3"/>
  <c r="G23" i="3" s="1"/>
  <c r="B23" i="3"/>
  <c r="D22" i="3"/>
  <c r="M22" i="3" s="1"/>
  <c r="D21" i="3"/>
  <c r="K21" i="3" s="1"/>
  <c r="M20" i="3"/>
  <c r="K20" i="3"/>
  <c r="J20" i="3"/>
  <c r="I20" i="3"/>
  <c r="L20" i="3" s="1"/>
  <c r="H20" i="3"/>
  <c r="G20" i="3"/>
  <c r="M19" i="3"/>
  <c r="K19" i="3"/>
  <c r="I19" i="3"/>
  <c r="J19" i="3" s="1"/>
  <c r="H19" i="3"/>
  <c r="G19" i="3"/>
  <c r="M18" i="3"/>
  <c r="K18" i="3"/>
  <c r="I18" i="3"/>
  <c r="L18" i="3" s="1"/>
  <c r="H18" i="3"/>
  <c r="G18" i="3"/>
  <c r="M17" i="3"/>
  <c r="K17" i="3"/>
  <c r="I17" i="3"/>
  <c r="L17" i="3" s="1"/>
  <c r="H17" i="3"/>
  <c r="G17" i="3"/>
  <c r="M16" i="3"/>
  <c r="K16" i="3"/>
  <c r="I16" i="3"/>
  <c r="J16" i="3" s="1"/>
  <c r="L16" i="3"/>
  <c r="H16" i="3"/>
  <c r="G16" i="3"/>
  <c r="M15" i="3"/>
  <c r="K15" i="3"/>
  <c r="I15" i="3"/>
  <c r="J15" i="3" s="1"/>
  <c r="H15" i="3"/>
  <c r="G15" i="3"/>
  <c r="M14" i="3"/>
  <c r="L14" i="3"/>
  <c r="K14" i="3"/>
  <c r="I14" i="3"/>
  <c r="J14" i="3"/>
  <c r="H14" i="3"/>
  <c r="G14" i="3"/>
  <c r="M13" i="3"/>
  <c r="K13" i="3"/>
  <c r="I13" i="3"/>
  <c r="L13" i="3" s="1"/>
  <c r="H13" i="3"/>
  <c r="G13" i="3"/>
  <c r="M12" i="3"/>
  <c r="K12" i="3"/>
  <c r="I12" i="3"/>
  <c r="L12" i="3"/>
  <c r="H12" i="3"/>
  <c r="G12" i="3"/>
  <c r="M11" i="3"/>
  <c r="K11" i="3"/>
  <c r="I11" i="3"/>
  <c r="L11" i="3" s="1"/>
  <c r="H11" i="3"/>
  <c r="G11" i="3"/>
  <c r="M10" i="3"/>
  <c r="L10" i="3"/>
  <c r="K10" i="3"/>
  <c r="I10" i="3"/>
  <c r="J10" i="3"/>
  <c r="H10" i="3"/>
  <c r="G10" i="3"/>
  <c r="D9" i="3"/>
  <c r="K9" i="3" s="1"/>
  <c r="H9" i="3"/>
  <c r="A1" i="3"/>
  <c r="F10" i="2"/>
  <c r="J10" i="2" s="1"/>
  <c r="M10" i="2" s="1"/>
  <c r="J12" i="3"/>
  <c r="I23" i="3"/>
  <c r="J23" i="3" s="1"/>
  <c r="M23" i="3"/>
  <c r="I22" i="3"/>
  <c r="L22" i="3" s="1"/>
  <c r="L27" i="3"/>
  <c r="J27" i="3"/>
  <c r="L29" i="3"/>
  <c r="J31" i="3"/>
  <c r="L19" i="3"/>
  <c r="J11" i="3"/>
  <c r="M21" i="3"/>
  <c r="G21" i="3"/>
  <c r="H21" i="3"/>
  <c r="L26" i="3"/>
  <c r="L28" i="3"/>
  <c r="J28" i="3"/>
  <c r="L30" i="3"/>
  <c r="I9" i="3"/>
  <c r="M9" i="3"/>
  <c r="K23" i="3"/>
  <c r="F87" i="2"/>
  <c r="F15" i="2"/>
  <c r="F23" i="2" s="1"/>
  <c r="H23" i="2" s="1"/>
  <c r="M23" i="2" s="1"/>
  <c r="F26" i="2"/>
  <c r="F31" i="2" s="1"/>
  <c r="L31" i="2" s="1"/>
  <c r="M31" i="2" s="1"/>
  <c r="L9" i="3"/>
  <c r="F64" i="2"/>
  <c r="H64" i="2" s="1"/>
  <c r="M64" i="2" s="1"/>
  <c r="F70" i="2"/>
  <c r="F71" i="2" s="1"/>
  <c r="F72" i="2" s="1"/>
  <c r="J72" i="2" s="1"/>
  <c r="M72" i="2" s="1"/>
  <c r="F59" i="2"/>
  <c r="F65" i="2" s="1"/>
  <c r="H65" i="2" s="1"/>
  <c r="M65" i="2" s="1"/>
  <c r="F108" i="2"/>
  <c r="F109" i="2" s="1"/>
  <c r="F112" i="2" s="1"/>
  <c r="F97" i="2"/>
  <c r="F106" i="2" s="1"/>
  <c r="H106" i="2" s="1"/>
  <c r="M106" i="2" s="1"/>
  <c r="F113" i="2"/>
  <c r="F114" i="2" s="1"/>
  <c r="F123" i="2" s="1"/>
  <c r="H123" i="2" s="1"/>
  <c r="M123" i="2" s="1"/>
  <c r="M24" i="3" l="1"/>
  <c r="F377" i="2"/>
  <c r="H377" i="2" s="1"/>
  <c r="M377" i="2" s="1"/>
  <c r="F180" i="2"/>
  <c r="L180" i="2" s="1"/>
  <c r="M180" i="2" s="1"/>
  <c r="M33" i="3"/>
  <c r="M41" i="3" s="1"/>
  <c r="L15" i="3"/>
  <c r="J22" i="3"/>
  <c r="J9" i="3"/>
  <c r="G22" i="3"/>
  <c r="F332" i="2"/>
  <c r="J332" i="2" s="1"/>
  <c r="M332" i="2" s="1"/>
  <c r="K24" i="3"/>
  <c r="D34" i="3"/>
  <c r="K22" i="3"/>
  <c r="K33" i="3"/>
  <c r="K34" i="3" s="1"/>
  <c r="H24" i="3"/>
  <c r="F333" i="2"/>
  <c r="L333" i="2" s="1"/>
  <c r="M333" i="2" s="1"/>
  <c r="F45" i="2"/>
  <c r="H45" i="2" s="1"/>
  <c r="M45" i="2" s="1"/>
  <c r="F343" i="2"/>
  <c r="H343" i="2" s="1"/>
  <c r="M343" i="2" s="1"/>
  <c r="F335" i="2"/>
  <c r="H335" i="2" s="1"/>
  <c r="M335" i="2" s="1"/>
  <c r="F334" i="2"/>
  <c r="H334" i="2" s="1"/>
  <c r="M334" i="2" s="1"/>
  <c r="F336" i="2"/>
  <c r="H336" i="2" s="1"/>
  <c r="M336" i="2" s="1"/>
  <c r="F61" i="2"/>
  <c r="L61" i="2" s="1"/>
  <c r="M61" i="2" s="1"/>
  <c r="F196" i="2"/>
  <c r="H196" i="2" s="1"/>
  <c r="M196" i="2" s="1"/>
  <c r="F181" i="2"/>
  <c r="L181" i="2" s="1"/>
  <c r="M181" i="2" s="1"/>
  <c r="L24" i="3"/>
  <c r="L33" i="3" s="1"/>
  <c r="J24" i="3"/>
  <c r="G24" i="3"/>
  <c r="I21" i="3"/>
  <c r="L25" i="3"/>
  <c r="G9" i="3"/>
  <c r="H23" i="3"/>
  <c r="J17" i="3"/>
  <c r="J13" i="3"/>
  <c r="J18" i="3"/>
  <c r="F128" i="2"/>
  <c r="L128" i="2" s="1"/>
  <c r="M128" i="2" s="1"/>
  <c r="E131" i="2"/>
  <c r="F120" i="2"/>
  <c r="H120" i="2" s="1"/>
  <c r="M120" i="2" s="1"/>
  <c r="F384" i="2"/>
  <c r="H384" i="2" s="1"/>
  <c r="M384" i="2" s="1"/>
  <c r="H201" i="2"/>
  <c r="M201" i="2" s="1"/>
  <c r="F247" i="2"/>
  <c r="L247" i="2" s="1"/>
  <c r="M247" i="2" s="1"/>
  <c r="F88" i="2"/>
  <c r="J88" i="2" s="1"/>
  <c r="M88" i="2" s="1"/>
  <c r="E93" i="2"/>
  <c r="F160" i="2"/>
  <c r="L160" i="2" s="1"/>
  <c r="M160" i="2" s="1"/>
  <c r="F248" i="2"/>
  <c r="L248" i="2" s="1"/>
  <c r="M248" i="2" s="1"/>
  <c r="F115" i="2"/>
  <c r="J115" i="2" s="1"/>
  <c r="M115" i="2" s="1"/>
  <c r="F227" i="2"/>
  <c r="J227" i="2" s="1"/>
  <c r="M227" i="2" s="1"/>
  <c r="F165" i="2"/>
  <c r="H165" i="2" s="1"/>
  <c r="M165" i="2" s="1"/>
  <c r="F159" i="2"/>
  <c r="J159" i="2" s="1"/>
  <c r="M159" i="2" s="1"/>
  <c r="F138" i="2"/>
  <c r="J138" i="2" s="1"/>
  <c r="M138" i="2" s="1"/>
  <c r="F126" i="2"/>
  <c r="J126" i="2" s="1"/>
  <c r="M126" i="2" s="1"/>
  <c r="F119" i="2"/>
  <c r="L119" i="2" s="1"/>
  <c r="M119" i="2" s="1"/>
  <c r="H73" i="2"/>
  <c r="M73" i="2" s="1"/>
  <c r="F63" i="2"/>
  <c r="H63" i="2" s="1"/>
  <c r="M63" i="2" s="1"/>
  <c r="F67" i="2"/>
  <c r="H67" i="2" s="1"/>
  <c r="M67" i="2" s="1"/>
  <c r="L21" i="3"/>
  <c r="D37" i="3"/>
  <c r="H22" i="3"/>
  <c r="L23" i="3"/>
  <c r="F283" i="2"/>
  <c r="J283" i="2" s="1"/>
  <c r="M283" i="2" s="1"/>
  <c r="F289" i="2"/>
  <c r="H289" i="2" s="1"/>
  <c r="M289" i="2" s="1"/>
  <c r="F284" i="2"/>
  <c r="L284" i="2" s="1"/>
  <c r="M284" i="2" s="1"/>
  <c r="F287" i="2"/>
  <c r="H287" i="2" s="1"/>
  <c r="M287" i="2" s="1"/>
  <c r="F292" i="2"/>
  <c r="H292" i="2" s="1"/>
  <c r="M292" i="2" s="1"/>
  <c r="F291" i="2"/>
  <c r="F286" i="2"/>
  <c r="H286" i="2" s="1"/>
  <c r="M286" i="2" s="1"/>
  <c r="F288" i="2"/>
  <c r="H288" i="2" s="1"/>
  <c r="M288" i="2" s="1"/>
  <c r="F285" i="2"/>
  <c r="L285" i="2" s="1"/>
  <c r="M285" i="2" s="1"/>
  <c r="F296" i="2"/>
  <c r="J296" i="2" s="1"/>
  <c r="M296" i="2" s="1"/>
  <c r="F297" i="2"/>
  <c r="H297" i="2" s="1"/>
  <c r="M297" i="2" s="1"/>
  <c r="F170" i="2"/>
  <c r="L170" i="2" s="1"/>
  <c r="M170" i="2" s="1"/>
  <c r="F100" i="2"/>
  <c r="L100" i="2" s="1"/>
  <c r="M100" i="2" s="1"/>
  <c r="F169" i="2"/>
  <c r="J169" i="2" s="1"/>
  <c r="M169" i="2" s="1"/>
  <c r="F174" i="2"/>
  <c r="F155" i="2"/>
  <c r="H155" i="2" s="1"/>
  <c r="M155" i="2" s="1"/>
  <c r="F98" i="2"/>
  <c r="J98" i="2" s="1"/>
  <c r="M98" i="2" s="1"/>
  <c r="F346" i="2"/>
  <c r="J346" i="2" s="1"/>
  <c r="M346" i="2" s="1"/>
  <c r="F147" i="2"/>
  <c r="F103" i="2"/>
  <c r="H103" i="2" s="1"/>
  <c r="M103" i="2" s="1"/>
  <c r="F139" i="2"/>
  <c r="L139" i="2" s="1"/>
  <c r="M139" i="2" s="1"/>
  <c r="F348" i="2"/>
  <c r="H348" i="2" s="1"/>
  <c r="M348" i="2" s="1"/>
  <c r="F66" i="2"/>
  <c r="H66" i="2" s="1"/>
  <c r="M66" i="2" s="1"/>
  <c r="F269" i="2"/>
  <c r="L269" i="2" s="1"/>
  <c r="M269" i="2" s="1"/>
  <c r="F267" i="2"/>
  <c r="J267" i="2" s="1"/>
  <c r="M267" i="2" s="1"/>
  <c r="F357" i="2"/>
  <c r="H357" i="2" s="1"/>
  <c r="M357" i="2" s="1"/>
  <c r="F355" i="2"/>
  <c r="F353" i="2"/>
  <c r="L353" i="2" s="1"/>
  <c r="M353" i="2" s="1"/>
  <c r="F262" i="2"/>
  <c r="J262" i="2" s="1"/>
  <c r="M262" i="2" s="1"/>
  <c r="F263" i="2"/>
  <c r="H263" i="2" s="1"/>
  <c r="M263" i="2" s="1"/>
  <c r="F54" i="2"/>
  <c r="L54" i="2" s="1"/>
  <c r="M54" i="2" s="1"/>
  <c r="F50" i="2"/>
  <c r="L50" i="2" s="1"/>
  <c r="M50" i="2" s="1"/>
  <c r="F51" i="2"/>
  <c r="L51" i="2" s="1"/>
  <c r="M51" i="2" s="1"/>
  <c r="F52" i="2"/>
  <c r="L52" i="2" s="1"/>
  <c r="M52" i="2" s="1"/>
  <c r="F53" i="2"/>
  <c r="L53" i="2" s="1"/>
  <c r="M53" i="2" s="1"/>
  <c r="F55" i="2"/>
  <c r="F49" i="2"/>
  <c r="J49" i="2" s="1"/>
  <c r="M49" i="2" s="1"/>
  <c r="F101" i="2"/>
  <c r="H101" i="2" s="1"/>
  <c r="M101" i="2" s="1"/>
  <c r="H174" i="2"/>
  <c r="M174" i="2" s="1"/>
  <c r="F44" i="2"/>
  <c r="L44" i="2" s="1"/>
  <c r="M44" i="2" s="1"/>
  <c r="F130" i="2"/>
  <c r="L130" i="2" s="1"/>
  <c r="M130" i="2" s="1"/>
  <c r="F278" i="2"/>
  <c r="L278" i="2" s="1"/>
  <c r="M278" i="2" s="1"/>
  <c r="F373" i="2"/>
  <c r="J373" i="2" s="1"/>
  <c r="M373" i="2" s="1"/>
  <c r="H131" i="2"/>
  <c r="M131" i="2" s="1"/>
  <c r="F42" i="2"/>
  <c r="L42" i="2" s="1"/>
  <c r="M42" i="2" s="1"/>
  <c r="H395" i="2"/>
  <c r="M395" i="2" s="1"/>
  <c r="F391" i="2"/>
  <c r="H236" i="2"/>
  <c r="M236" i="2" s="1"/>
  <c r="F74" i="2"/>
  <c r="H74" i="2" s="1"/>
  <c r="M74" i="2" s="1"/>
  <c r="F132" i="2"/>
  <c r="H132" i="2" s="1"/>
  <c r="M132" i="2" s="1"/>
  <c r="F277" i="2"/>
  <c r="J277" i="2" s="1"/>
  <c r="M277" i="2" s="1"/>
  <c r="F389" i="2"/>
  <c r="H389" i="2" s="1"/>
  <c r="M389" i="2" s="1"/>
  <c r="F41" i="2"/>
  <c r="L41" i="2" s="1"/>
  <c r="M41" i="2" s="1"/>
  <c r="F68" i="2"/>
  <c r="H68" i="2" s="1"/>
  <c r="M68" i="2" s="1"/>
  <c r="F39" i="2"/>
  <c r="L39" i="2" s="1"/>
  <c r="M39" i="2" s="1"/>
  <c r="F40" i="2"/>
  <c r="L40" i="2" s="1"/>
  <c r="M40" i="2" s="1"/>
  <c r="F127" i="2"/>
  <c r="L127" i="2" s="1"/>
  <c r="M127" i="2" s="1"/>
  <c r="F279" i="2"/>
  <c r="H279" i="2" s="1"/>
  <c r="M279" i="2" s="1"/>
  <c r="F379" i="2"/>
  <c r="H379" i="2" s="1"/>
  <c r="M379" i="2" s="1"/>
  <c r="F46" i="2"/>
  <c r="H46" i="2" s="1"/>
  <c r="M46" i="2" s="1"/>
  <c r="F156" i="2"/>
  <c r="L156" i="2" s="1"/>
  <c r="M156" i="2" s="1"/>
  <c r="F38" i="2"/>
  <c r="J38" i="2" s="1"/>
  <c r="M38" i="2" s="1"/>
  <c r="F153" i="2"/>
  <c r="J153" i="2" s="1"/>
  <c r="M153" i="2" s="1"/>
  <c r="F91" i="2"/>
  <c r="L91" i="2" s="1"/>
  <c r="M91" i="2" s="1"/>
  <c r="F89" i="2"/>
  <c r="L89" i="2" s="1"/>
  <c r="M89" i="2" s="1"/>
  <c r="F60" i="2"/>
  <c r="J60" i="2" s="1"/>
  <c r="M60" i="2" s="1"/>
  <c r="F62" i="2"/>
  <c r="L62" i="2" s="1"/>
  <c r="M62" i="2" s="1"/>
  <c r="F19" i="2"/>
  <c r="L19" i="2" s="1"/>
  <c r="M19" i="2" s="1"/>
  <c r="F17" i="2"/>
  <c r="L17" i="2" s="1"/>
  <c r="M17" i="2" s="1"/>
  <c r="F18" i="2"/>
  <c r="L18" i="2" s="1"/>
  <c r="M18" i="2" s="1"/>
  <c r="F16" i="2"/>
  <c r="J16" i="2" s="1"/>
  <c r="M16" i="2" s="1"/>
  <c r="H112" i="2"/>
  <c r="M112" i="2" s="1"/>
  <c r="H390" i="2"/>
  <c r="M390" i="2" s="1"/>
  <c r="F118" i="2"/>
  <c r="L118" i="2" s="1"/>
  <c r="M118" i="2" s="1"/>
  <c r="F29" i="2"/>
  <c r="L29" i="2" s="1"/>
  <c r="M29" i="2" s="1"/>
  <c r="F33" i="2"/>
  <c r="F32" i="2"/>
  <c r="L32" i="2" s="1"/>
  <c r="M32" i="2" s="1"/>
  <c r="F28" i="2"/>
  <c r="L28" i="2" s="1"/>
  <c r="M28" i="2" s="1"/>
  <c r="F34" i="2"/>
  <c r="H34" i="2" s="1"/>
  <c r="M34" i="2" s="1"/>
  <c r="F27" i="2"/>
  <c r="J27" i="2" s="1"/>
  <c r="M27" i="2" s="1"/>
  <c r="F224" i="2"/>
  <c r="H224" i="2" s="1"/>
  <c r="M224" i="2" s="1"/>
  <c r="F222" i="2"/>
  <c r="F219" i="2"/>
  <c r="H219" i="2" s="1"/>
  <c r="M219" i="2" s="1"/>
  <c r="F223" i="2"/>
  <c r="H223" i="2" s="1"/>
  <c r="M223" i="2" s="1"/>
  <c r="F218" i="2"/>
  <c r="H218" i="2" s="1"/>
  <c r="M218" i="2" s="1"/>
  <c r="F217" i="2"/>
  <c r="H217" i="2" s="1"/>
  <c r="M217" i="2" s="1"/>
  <c r="F221" i="2"/>
  <c r="H221" i="2" s="1"/>
  <c r="M221" i="2" s="1"/>
  <c r="F214" i="2"/>
  <c r="J214" i="2" s="1"/>
  <c r="M214" i="2" s="1"/>
  <c r="F220" i="2"/>
  <c r="H220" i="2" s="1"/>
  <c r="M220" i="2" s="1"/>
  <c r="F216" i="2"/>
  <c r="L216" i="2" s="1"/>
  <c r="M216" i="2" s="1"/>
  <c r="F92" i="2"/>
  <c r="L92" i="2" s="1"/>
  <c r="M92" i="2" s="1"/>
  <c r="F94" i="2"/>
  <c r="H94" i="2" s="1"/>
  <c r="M94" i="2" s="1"/>
  <c r="F90" i="2"/>
  <c r="L90" i="2" s="1"/>
  <c r="M90" i="2" s="1"/>
  <c r="P320" i="2"/>
  <c r="H320" i="2"/>
  <c r="M320" i="2" s="1"/>
  <c r="H403" i="2"/>
  <c r="M403" i="2" s="1"/>
  <c r="F121" i="2"/>
  <c r="H121" i="2" s="1"/>
  <c r="M121" i="2" s="1"/>
  <c r="F122" i="2"/>
  <c r="H122" i="2" s="1"/>
  <c r="M122" i="2" s="1"/>
  <c r="F110" i="2"/>
  <c r="J110" i="2" s="1"/>
  <c r="M110" i="2" s="1"/>
  <c r="F111" i="2"/>
  <c r="H111" i="2" s="1"/>
  <c r="M111" i="2" s="1"/>
  <c r="F116" i="2"/>
  <c r="L116" i="2" s="1"/>
  <c r="M116" i="2" s="1"/>
  <c r="F117" i="2"/>
  <c r="L117" i="2" s="1"/>
  <c r="M117" i="2" s="1"/>
  <c r="F99" i="2"/>
  <c r="L99" i="2" s="1"/>
  <c r="M99" i="2" s="1"/>
  <c r="F105" i="2"/>
  <c r="H105" i="2" s="1"/>
  <c r="M105" i="2" s="1"/>
  <c r="F104" i="2"/>
  <c r="H104" i="2" s="1"/>
  <c r="M104" i="2" s="1"/>
  <c r="F30" i="2"/>
  <c r="L30" i="2" s="1"/>
  <c r="M30" i="2" s="1"/>
  <c r="H93" i="2"/>
  <c r="M93" i="2" s="1"/>
  <c r="F22" i="2"/>
  <c r="L22" i="2" s="1"/>
  <c r="M22" i="2" s="1"/>
  <c r="F21" i="2"/>
  <c r="L21" i="2" s="1"/>
  <c r="M21" i="2" s="1"/>
  <c r="F20" i="2"/>
  <c r="L20" i="2" s="1"/>
  <c r="M20" i="2" s="1"/>
  <c r="F24" i="2"/>
  <c r="H24" i="2" s="1"/>
  <c r="M24" i="2" s="1"/>
  <c r="F253" i="2"/>
  <c r="L253" i="2" s="1"/>
  <c r="M253" i="2" s="1"/>
  <c r="F252" i="2"/>
  <c r="J252" i="2" s="1"/>
  <c r="M252" i="2" s="1"/>
  <c r="F271" i="2"/>
  <c r="H271" i="2" s="1"/>
  <c r="M271" i="2" s="1"/>
  <c r="F270" i="2"/>
  <c r="H270" i="2" s="1"/>
  <c r="M270" i="2" s="1"/>
  <c r="F268" i="2"/>
  <c r="F354" i="2"/>
  <c r="F352" i="2"/>
  <c r="J352" i="2" s="1"/>
  <c r="M352" i="2" s="1"/>
  <c r="F356" i="2"/>
  <c r="F382" i="2"/>
  <c r="J382" i="2" s="1"/>
  <c r="M382" i="2" s="1"/>
  <c r="F385" i="2"/>
  <c r="H385" i="2" s="1"/>
  <c r="M385" i="2" s="1"/>
  <c r="F56" i="2"/>
  <c r="H56" i="2" s="1"/>
  <c r="M56" i="2" s="1"/>
  <c r="F164" i="2"/>
  <c r="H164" i="2" s="1"/>
  <c r="M164" i="2" s="1"/>
  <c r="F163" i="2"/>
  <c r="F293" i="2"/>
  <c r="H293" i="2" s="1"/>
  <c r="M293" i="2" s="1"/>
  <c r="F290" i="2"/>
  <c r="H290" i="2" s="1"/>
  <c r="M290" i="2" s="1"/>
  <c r="M142" i="2"/>
  <c r="K35" i="3" l="1"/>
  <c r="K37" i="3" s="1"/>
  <c r="K38" i="3" s="1"/>
  <c r="K41" i="3"/>
  <c r="H33" i="3"/>
  <c r="H34" i="3" s="1"/>
  <c r="H35" i="3" s="1"/>
  <c r="H37" i="3" s="1"/>
  <c r="G33" i="3"/>
  <c r="G34" i="3" s="1"/>
  <c r="G35" i="3" s="1"/>
  <c r="G37" i="3" s="1"/>
  <c r="I33" i="3"/>
  <c r="I34" i="3" s="1"/>
  <c r="I35" i="3" s="1"/>
  <c r="I37" i="3" s="1"/>
  <c r="L34" i="3"/>
  <c r="L35" i="3" s="1"/>
  <c r="L37" i="3" s="1"/>
  <c r="J21" i="3"/>
  <c r="J33" i="3" s="1"/>
  <c r="J42" i="3" s="1"/>
  <c r="F76" i="2"/>
  <c r="H69" i="2"/>
  <c r="M69" i="2" s="1"/>
  <c r="H291" i="2"/>
  <c r="M291" i="2" s="1"/>
  <c r="H355" i="2"/>
  <c r="M355" i="2" s="1"/>
  <c r="H391" i="2"/>
  <c r="M391" i="2" s="1"/>
  <c r="H55" i="2"/>
  <c r="M55" i="2" s="1"/>
  <c r="H222" i="2"/>
  <c r="M222" i="2" s="1"/>
  <c r="H354" i="2"/>
  <c r="M354" i="2" s="1"/>
  <c r="H33" i="2"/>
  <c r="M33" i="2" s="1"/>
  <c r="H356" i="2"/>
  <c r="M356" i="2" s="1"/>
  <c r="H163" i="2"/>
  <c r="M163" i="2" s="1"/>
  <c r="H268" i="2"/>
  <c r="M268" i="2" s="1"/>
  <c r="F77" i="2" l="1"/>
  <c r="J77" i="2" s="1"/>
  <c r="F85" i="2"/>
  <c r="H85" i="2" s="1"/>
  <c r="M85" i="2" s="1"/>
  <c r="F84" i="2"/>
  <c r="H84" i="2" s="1"/>
  <c r="M84" i="2" s="1"/>
  <c r="F82" i="2"/>
  <c r="H82" i="2" s="1"/>
  <c r="M82" i="2" s="1"/>
  <c r="F79" i="2"/>
  <c r="L79" i="2" s="1"/>
  <c r="M79" i="2" s="1"/>
  <c r="F78" i="2"/>
  <c r="L78" i="2" s="1"/>
  <c r="F81" i="2"/>
  <c r="L81" i="2" s="1"/>
  <c r="M81" i="2" s="1"/>
  <c r="F80" i="2"/>
  <c r="L80" i="2" s="1"/>
  <c r="M80" i="2" s="1"/>
  <c r="F83" i="2"/>
  <c r="H83" i="2" s="1"/>
  <c r="M83" i="2" s="1"/>
  <c r="H406" i="2" l="1"/>
  <c r="M78" i="2"/>
  <c r="L406" i="2"/>
  <c r="M77" i="2"/>
  <c r="J406" i="2"/>
  <c r="M408" i="2" l="1"/>
  <c r="M410" i="2" s="1"/>
  <c r="M412" i="2" s="1"/>
  <c r="M413" i="2" s="1"/>
  <c r="M414" i="2" s="1"/>
  <c r="M415" i="2" l="1"/>
  <c r="M416" i="2" s="1"/>
  <c r="O417" i="2" l="1"/>
  <c r="N418" i="2"/>
  <c r="K4" i="2"/>
</calcChain>
</file>

<file path=xl/sharedStrings.xml><?xml version="1.0" encoding="utf-8"?>
<sst xmlns="http://schemas.openxmlformats.org/spreadsheetml/2006/main" count="1050" uniqueCount="377">
  <si>
    <t xml:space="preserve">sof. dimi-j. Rvinjilias saxelobis sajaro skola-sof. pirveli obCis damakavSirebeli saavtomobilo gzis rk/betonis safaris mowyoba
</t>
  </si>
  <si>
    <t>ლოკალური ხარჯთაღრიცხვა</t>
  </si>
  <si>
    <t>შედგენილია 2019 წლის I კვარტლის მიმდინარე ფასებში</t>
  </si>
  <si>
    <t>სახარჯთაღრიცხვო ღირებულება</t>
  </si>
  <si>
    <t>ლარი</t>
  </si>
  <si>
    <t>N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</si>
  <si>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</si>
  <si>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</si>
  <si>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</si>
  <si>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</si>
  <si>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</si>
  <si>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</si>
  <si>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</si>
  <si>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</si>
  <si>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</si>
  <si>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</si>
  <si>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27-8-2.</t>
  </si>
  <si>
    <t>გზის დაპროფილება ავტოგრეიდერით  ქვიშა ხრეშის დამატებით</t>
  </si>
  <si>
    <t xml:space="preserve"> მ2</t>
  </si>
  <si>
    <t>1000 მ2</t>
  </si>
  <si>
    <t xml:space="preserve">შრომითი დანახარჯები </t>
  </si>
  <si>
    <t>კაც/სთ</t>
  </si>
  <si>
    <t>14-1-007</t>
  </si>
  <si>
    <t xml:space="preserve">ტრაქტორი მუხლუხა სვლაზე 79 კვტ (108 ცხ.ძ)  </t>
  </si>
  <si>
    <t>მანქ/სთ</t>
  </si>
  <si>
    <t>14-1-200</t>
  </si>
  <si>
    <t>ავტოგრეიდერი საშუალო ტიპის 79 კვტ (108 ცხ.ძ.)</t>
  </si>
  <si>
    <t>14-1-218</t>
  </si>
  <si>
    <t xml:space="preserve">სატკეპნი საგზაო თვითმავალი გლუვი 5 ტ-ანი </t>
  </si>
  <si>
    <t>14-1-219</t>
  </si>
  <si>
    <t>სატკეპნი საგზაო თვითმავალი გლუვი 10 ტ-ანი</t>
  </si>
  <si>
    <t>14-1-228</t>
  </si>
  <si>
    <t>მოსარწყავ-მოსარეცხი მანქანა 6000 ლ-ანი</t>
  </si>
  <si>
    <t xml:space="preserve">სხვა მანქანები  </t>
  </si>
  <si>
    <t>ადგ კარ</t>
  </si>
  <si>
    <t xml:space="preserve">ქვიშა-ხრეშოვანი ნარევი </t>
  </si>
  <si>
    <t>მ3</t>
  </si>
  <si>
    <t>წყალი</t>
  </si>
  <si>
    <t>27-10-1; -4</t>
  </si>
  <si>
    <t>საფუძვლის მოწყობა ფრაქციული ღორღით სისქით 10 სმ.</t>
  </si>
  <si>
    <t>მ2</t>
  </si>
  <si>
    <t>14-1-222</t>
  </si>
  <si>
    <t>სატკეპნი საგზაო თითმავალი პნევმოსვლაზე 18 ტ-ანი</t>
  </si>
  <si>
    <t>14-1-236</t>
  </si>
  <si>
    <t>4-1-237</t>
  </si>
  <si>
    <t>ქვიშა-ღორღის ნარევი 0-40</t>
  </si>
  <si>
    <t>27-24-17; -18</t>
  </si>
  <si>
    <t xml:space="preserve">ცემენტო ბეტონის გზის მოწყობა სისქით 16 სმ </t>
  </si>
  <si>
    <t>შრომითი დანახარჯები</t>
  </si>
  <si>
    <t xml:space="preserve">სხვა მანქანები </t>
  </si>
  <si>
    <t>4-1-347</t>
  </si>
  <si>
    <t>ბეტონი  B25 F200 W6</t>
  </si>
  <si>
    <t>4-1-545</t>
  </si>
  <si>
    <t>ბიტუმის მასტიკა</t>
  </si>
  <si>
    <t>ტ</t>
  </si>
  <si>
    <t>ადგ. კარ.</t>
  </si>
  <si>
    <t>ქვიშა</t>
  </si>
  <si>
    <t>5-1-138</t>
  </si>
  <si>
    <t>ფარი ფიცრის ყალიბის</t>
  </si>
  <si>
    <t>სხვა მასალები</t>
  </si>
  <si>
    <t>1-1-13</t>
  </si>
  <si>
    <t xml:space="preserve">არმატურა А-III კლასის Ø18 მმ </t>
  </si>
  <si>
    <t>პროექტი</t>
  </si>
  <si>
    <t>27-29-1.</t>
  </si>
  <si>
    <t>არმატურის ბადის ჩაწყობა</t>
  </si>
  <si>
    <t>1-1-010</t>
  </si>
  <si>
    <t xml:space="preserve">არმატურა А-I კლასის Ø6 მმ </t>
  </si>
  <si>
    <t>4-4-003</t>
  </si>
  <si>
    <t>არმატურის ბადის ფიქსატორი</t>
  </si>
  <si>
    <t>ც</t>
  </si>
  <si>
    <t>27-28-1.</t>
  </si>
  <si>
    <t xml:space="preserve">ნაკერების მოწყობა და შევსება </t>
  </si>
  <si>
    <t>მ</t>
  </si>
  <si>
    <t>100 მ</t>
  </si>
  <si>
    <t>14-1-206</t>
  </si>
  <si>
    <t xml:space="preserve">ნაკერის შემავსებელი  </t>
  </si>
  <si>
    <t>ქვიშა სამშენებლო 0-5 მმ</t>
  </si>
  <si>
    <t>4-1-544</t>
  </si>
  <si>
    <t xml:space="preserve">ბიტუმის ემულსია  </t>
  </si>
  <si>
    <t>27-51-13; -14</t>
  </si>
  <si>
    <t xml:space="preserve">მისაყრელი გვერდულების მოწყობა ქვიშა-ხრეშოვანი მასალით </t>
  </si>
  <si>
    <t xml:space="preserve">ავტოგრეიდერი საშუალო ტიპის 79 კვტ (108 ცხ.ძ.)  </t>
  </si>
  <si>
    <t>სატკეპნი საგზაო თვითმავალი გლუვი 5 ტ-ანი</t>
  </si>
  <si>
    <t>14-1-220</t>
  </si>
  <si>
    <t>სატკეპნი საგზაო თითმავალი გლუვი 18 ტ-ანი</t>
  </si>
  <si>
    <t>მოსარწყავ-მოსარეცხი მანქანა 6000 ლ</t>
  </si>
  <si>
    <t xml:space="preserve">ქვიშა-ხრეშოვანი მასალა </t>
  </si>
  <si>
    <t xml:space="preserve">1-23-8         </t>
  </si>
  <si>
    <t xml:space="preserve">მიწის დამუშავება ექსკავატორით  V=0.15 მ3  </t>
  </si>
  <si>
    <t>1000 მ3</t>
  </si>
  <si>
    <t>14-1-124</t>
  </si>
  <si>
    <t xml:space="preserve">ექსკავატორი ჩამჩის მოცულობა V=0.15 მ3  </t>
  </si>
  <si>
    <t>15-ტრ-2</t>
  </si>
  <si>
    <t>გატანა 5 კმ-მდე</t>
  </si>
  <si>
    <t>ტრანსპორტირება საშუალოდ 5 კმ-ზე</t>
  </si>
  <si>
    <t>8-3-2.</t>
  </si>
  <si>
    <t>ღორღის ბალიშის  მოწყობა</t>
  </si>
  <si>
    <t xml:space="preserve">შრომითი დანახარჯები  </t>
  </si>
  <si>
    <t>4-1-242</t>
  </si>
  <si>
    <t>ღორღი ბუნებრივი ქვის ფრაქცია 0-20</t>
  </si>
  <si>
    <t xml:space="preserve">სხვა მასალები  </t>
  </si>
  <si>
    <t>7-25-7</t>
  </si>
  <si>
    <t>რკ/ბეტონის არხის მოწყობა შიდა ზომით 0,4*0,4 სისქით 15 სმ</t>
  </si>
  <si>
    <t>100 მ3</t>
  </si>
  <si>
    <t>14-1-043</t>
  </si>
  <si>
    <t>ამწე საავტომობილო სვლაზე 6.3 ტ-ანი</t>
  </si>
  <si>
    <t>4,1-151</t>
  </si>
  <si>
    <t xml:space="preserve">რკ/ბეტონის ღარი (პროექტის მიხედვით) </t>
  </si>
  <si>
    <t>4-1-343</t>
  </si>
  <si>
    <t>ბეტონი B 22,5, F 200, W 6</t>
  </si>
  <si>
    <t>4-1-370</t>
  </si>
  <si>
    <t>ხსნარი წყობის, ცემენტის მ-100</t>
  </si>
  <si>
    <t>9-17-5.</t>
  </si>
  <si>
    <t xml:space="preserve"> ცხაურის კონსტრუქციის დამზადება და მონტაჟი</t>
  </si>
  <si>
    <t>1 ტ</t>
  </si>
  <si>
    <t>1-4-31</t>
  </si>
  <si>
    <t>კუთხოვანა 100x100x6</t>
  </si>
  <si>
    <t>1,4-16</t>
  </si>
  <si>
    <t>1,1-13</t>
  </si>
  <si>
    <t>არმატურა Ø 22</t>
  </si>
  <si>
    <t>1-10-014</t>
  </si>
  <si>
    <t>ელექტროდი შედუღების Ø4.0x350 მმ</t>
  </si>
  <si>
    <t>კგ</t>
  </si>
  <si>
    <t xml:space="preserve">სხვა მასალები </t>
  </si>
  <si>
    <t>გატანა 2 კმ-მდე</t>
  </si>
  <si>
    <t>ტრანსპორტირება საშუალოდ 2 კმ-ზე</t>
  </si>
  <si>
    <t>23-1-3.</t>
  </si>
  <si>
    <t xml:space="preserve">ღორღის ბალიშის  მოწყობა  </t>
  </si>
  <si>
    <t>10 მ3</t>
  </si>
  <si>
    <t>ღორღი ბუნებრივი ქვის ფრაქცია 0-40</t>
  </si>
  <si>
    <t>2-1-093</t>
  </si>
  <si>
    <t>ლითონის მილი Ø530x6 მმ</t>
  </si>
  <si>
    <t>1-80-3</t>
  </si>
  <si>
    <t xml:space="preserve">მიწის გათხრა ხელით სათავისების მოსაწყობად </t>
  </si>
  <si>
    <t xml:space="preserve"> მ3</t>
  </si>
  <si>
    <t>ღორღის ბალიშის მოწყობა</t>
  </si>
  <si>
    <t>1 მ3</t>
  </si>
  <si>
    <t>37-64-4</t>
  </si>
  <si>
    <t>ბეტონის სათავისების მოწყობა  (აკლდება მილის მოცულობა)</t>
  </si>
  <si>
    <t>14-1-044</t>
  </si>
  <si>
    <t>ამწე საავტომობილო სვლაზე 10 ტ-ანი</t>
  </si>
  <si>
    <t>4-1-344</t>
  </si>
  <si>
    <t>ბეტონი მ-200 (B-15)</t>
  </si>
  <si>
    <t>4-1-373</t>
  </si>
  <si>
    <t>ფარი ფიცრის, ყალიბის</t>
  </si>
  <si>
    <t>5-1-008</t>
  </si>
  <si>
    <t>1-10-017</t>
  </si>
  <si>
    <t>ჭანჭიკი</t>
  </si>
  <si>
    <t xml:space="preserve">გრუნტის უკუჩაყრა ექსკევატორით V=0,15 მ3 </t>
  </si>
  <si>
    <t>რკ/ბეტონის Ø800 მმ-იანი მილის მოწყობა 8 მ 2 ადგილას</t>
  </si>
  <si>
    <t xml:space="preserve">მიწის გათხრა ექსკავატორით V=0,15 მ3 რკ/ბეტონის მილის მოსაწყობად </t>
  </si>
  <si>
    <t xml:space="preserve">ღორღის ბალიშის  მოწყობა </t>
  </si>
  <si>
    <t>რკ/ბეტონის Ø800 მმ-იანი მილის მოწყობა</t>
  </si>
  <si>
    <t>1000 მ</t>
  </si>
  <si>
    <t>4-1-098</t>
  </si>
  <si>
    <t>რკ/ბეტონის მილი Ø800 მმ</t>
  </si>
  <si>
    <t>გრძ/მ</t>
  </si>
  <si>
    <t>პრ</t>
  </si>
  <si>
    <t>სიცარიელების შევსება ღორღით</t>
  </si>
  <si>
    <t>არსებული რკინაბეტონის რიგელების  დემონტაჟი</t>
  </si>
  <si>
    <t xml:space="preserve"> არსებული ანაკრები რკ/ბეტონის რიგელების დემონტაჟი გადატანით 10 მ-ზე</t>
  </si>
  <si>
    <t xml:space="preserve"> შრომითი დანახარჯები  </t>
  </si>
  <si>
    <t xml:space="preserve"> ამწე საავტომობილო სვლაზე 6.3 ტ-ანი</t>
  </si>
  <si>
    <t>გაბიონის მოწყობა</t>
  </si>
  <si>
    <t>1-53-12</t>
  </si>
  <si>
    <t>გრუნტის მოჭრა ექსკავატორით 0.65 მ3. გაბიონის  მოსაწყობად</t>
  </si>
  <si>
    <t>14-119</t>
  </si>
  <si>
    <t>ექსკავატორი</t>
  </si>
  <si>
    <t>15-ტრ-0.2</t>
  </si>
  <si>
    <t xml:space="preserve">გრუნტის ტრანსპორტირება 1- კმ-მდე </t>
  </si>
  <si>
    <t>ტრანსპორტირება საშუალოდ 1 კმ-ზე</t>
  </si>
  <si>
    <t>გაბიონის  მოწყობა შემოზიდული ქვებით</t>
  </si>
  <si>
    <t>14-1-340</t>
  </si>
  <si>
    <t>ავტომობილი ბორტიანი 5 ტ-მდე</t>
  </si>
  <si>
    <t>1-8-006</t>
  </si>
  <si>
    <t>გაბიონის კალათა 2x1x1</t>
  </si>
  <si>
    <t>1-8-005</t>
  </si>
  <si>
    <t>გაბიონის კალათა 1,5x1x1</t>
  </si>
  <si>
    <t>1-8-028</t>
  </si>
  <si>
    <t>გაბიონის სამონტაჟო მავთული მოთუთიებული სისქით 2.2 მმ</t>
  </si>
  <si>
    <t>4,1-230</t>
  </si>
  <si>
    <t>ქვა გაბიონისათვის</t>
  </si>
  <si>
    <t xml:space="preserve">გრუნტის უკუჩაყრა ექსკავატორით 0.65 მ3. </t>
  </si>
  <si>
    <t>4-1-341</t>
  </si>
  <si>
    <t>1-10-015</t>
  </si>
  <si>
    <t>1-80-3.</t>
  </si>
  <si>
    <t>გრუნტის დამუშავება ხელით</t>
  </si>
  <si>
    <t>6-1-20.</t>
  </si>
  <si>
    <t>ლენტური საძირკვლის  და ზეძირკვლის მოწყობა ბეტონით</t>
  </si>
  <si>
    <t>4-1-334</t>
  </si>
  <si>
    <t>ბეტონი В-25 (მ-350)</t>
  </si>
  <si>
    <t>5-1-132</t>
  </si>
  <si>
    <t>ყალიბის ფარი ლამინირებული 2440x1220x18 მმ</t>
  </si>
  <si>
    <t>5-1-022</t>
  </si>
  <si>
    <t>ფიცარი ჩამოგანილი წიწვოვანი სისქით 40-60 მმ III ხარისხის</t>
  </si>
  <si>
    <t>საფუძლის მოწყობა ხრეშით</t>
  </si>
  <si>
    <t>11-11-1; -2</t>
  </si>
  <si>
    <t>იატაკის მოწყობა ბეტონით სისქით 10 სმ</t>
  </si>
  <si>
    <t>100 მ2</t>
  </si>
  <si>
    <t xml:space="preserve">ბეტონი B-15 (მ-200) </t>
  </si>
  <si>
    <t>8-6-4.</t>
  </si>
  <si>
    <t>კედლის წყობა აგურით</t>
  </si>
  <si>
    <t>1-9-037</t>
  </si>
  <si>
    <t>ლითონის ბადე შედუღებული 100x100 მმ</t>
  </si>
  <si>
    <t>4-1-001</t>
  </si>
  <si>
    <t>აგური</t>
  </si>
  <si>
    <t>4-1-368</t>
  </si>
  <si>
    <t>ხსნარი წყობის ცემენტის მ-50</t>
  </si>
  <si>
    <t>მონოლითური რკინა ბეტონის სარტყელის მოწყობა</t>
  </si>
  <si>
    <t>არმატურა A-I კლასის (Ø 6 პროექტის მიხედვით)</t>
  </si>
  <si>
    <t>5-1-021</t>
  </si>
  <si>
    <t>ფიცარი ჩამოგანილი წიწვოვანი სისქით 40-60 მმ II ხარისხის</t>
  </si>
  <si>
    <t>ელექტროდი შედუღების Ø5 მმ</t>
  </si>
  <si>
    <t>9-5-1</t>
  </si>
  <si>
    <t xml:space="preserve">ლითონის კარის ბლოკის მოწყობა </t>
  </si>
  <si>
    <t>ლითონის მოაჯირი კარით</t>
  </si>
  <si>
    <t>სახურავის მოსაწყობად ლითონის კონსტრუქციების მონტაჟი</t>
  </si>
  <si>
    <t>2-2-040</t>
  </si>
  <si>
    <t>ლითონის კონსტრუქციები</t>
  </si>
  <si>
    <t>1-10-016</t>
  </si>
  <si>
    <t xml:space="preserve">ჭანჭიკი ქანჩით </t>
  </si>
  <si>
    <t>33-253-2.</t>
  </si>
  <si>
    <t xml:space="preserve">ლითონის ელემენტების შეღებვა </t>
  </si>
  <si>
    <t>4-2-025</t>
  </si>
  <si>
    <t xml:space="preserve">ზეთოვანი საღებავი  </t>
  </si>
  <si>
    <t>12-01-033-01</t>
  </si>
  <si>
    <t>სახურავის მოწყობა მეტალოკრამიტით გვერდების შემოსვით</t>
  </si>
  <si>
    <t>ГЭСН</t>
  </si>
  <si>
    <t>1-5-035</t>
  </si>
  <si>
    <t>მეტალოკრამიტი</t>
  </si>
  <si>
    <t>1-10-020</t>
  </si>
  <si>
    <t>მოქლონი</t>
  </si>
  <si>
    <t>1-10-024</t>
  </si>
  <si>
    <t xml:space="preserve">სჭვალი </t>
  </si>
  <si>
    <t>ცალი</t>
  </si>
  <si>
    <t>9-17-6.</t>
  </si>
  <si>
    <t>დასაჯდომი ადგილებისათვის რკინის კონსტრუქციების მოწყობა</t>
  </si>
  <si>
    <t>2-2-001</t>
  </si>
  <si>
    <t>ფოლადის პროფილირებული მილი 25x25</t>
  </si>
  <si>
    <t>ჭანჭიკი ქანჩით</t>
  </si>
  <si>
    <t>10-34-2.</t>
  </si>
  <si>
    <t>დასაჯდომი ადგილებისათვის ხის კონსტრუქციების მოწყობა</t>
  </si>
  <si>
    <t>ხემასალა დახერხილი ნედლი წიწვოვანი</t>
  </si>
  <si>
    <t>4-2-077</t>
  </si>
  <si>
    <t>პასტა ანტისეპტიკური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</si>
  <si>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</si>
  <si>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</si>
  <si>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</si>
  <si>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</si>
  <si>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დღგ</t>
  </si>
  <si>
    <t>.</t>
  </si>
  <si>
    <t>Tavi I teritoriis aTviseba da mosamzadebeli samuSaoebi</t>
  </si>
  <si>
    <t>კვლევა-ძიების კრებული</t>
  </si>
  <si>
    <t>ტრასის აღდგენა</t>
  </si>
  <si>
    <t>კმ</t>
  </si>
  <si>
    <t>Tavi II miwis vakisi</t>
  </si>
  <si>
    <t>II.1 miwis samuSaoebi</t>
  </si>
  <si>
    <t>Tavi III sagzao samosi</t>
  </si>
  <si>
    <t xml:space="preserve">Tavi IV xelovnuri nagebobebi </t>
  </si>
  <si>
    <t>საგზაო სამოსის მოწყობის მოცულობათა უწყისი</t>
  </si>
  <si>
    <t>saproeqto kilometri</t>
  </si>
  <si>
    <t>adgilmdebareoba</t>
  </si>
  <si>
    <t xml:space="preserve">monakve-Tis sigrZe                                                           m                         </t>
  </si>
  <si>
    <t>miwis vakisis sigane                          m</t>
  </si>
  <si>
    <t>savali nawilis sigane                                          m</t>
  </si>
  <si>
    <t>arsebuli safaris moyvana profilze greideriT Semotanili qviSa-xreSisdamatebiT                                              m2</t>
  </si>
  <si>
    <t>RorRis safuZvlis mowyoba 10 sm sisqiT              m2</t>
  </si>
  <si>
    <r>
      <t>betonis      B</t>
    </r>
    <r>
      <rPr>
        <sz val="10"/>
        <rFont val="Calibri"/>
        <family val="2"/>
      </rPr>
      <t xml:space="preserve">B25 F200 W6 </t>
    </r>
    <r>
      <rPr>
        <sz val="10"/>
        <rFont val="AcadNusx"/>
      </rPr>
      <t>farTobi sisqiT 16 sm
(m</t>
    </r>
    <r>
      <rPr>
        <vertAlign val="superscript"/>
        <sz val="10"/>
        <rFont val="AcadNusx"/>
      </rPr>
      <t>2</t>
    </r>
    <r>
      <rPr>
        <sz val="10"/>
        <rFont val="AcadNusx"/>
      </rPr>
      <t>)</t>
    </r>
  </si>
  <si>
    <t>sagzao samosis konstruqcia</t>
  </si>
  <si>
    <t>misayreli gverdulebi</t>
  </si>
  <si>
    <t>SeniSvna</t>
  </si>
  <si>
    <t>pk +                    dan</t>
  </si>
  <si>
    <r>
      <rPr>
        <sz val="10"/>
        <rFont val="AcadMtavr"/>
      </rPr>
      <t xml:space="preserve">armaturis bade        </t>
    </r>
    <r>
      <rPr>
        <sz val="10"/>
        <rFont val="Calibri Light"/>
        <family val="1"/>
        <scheme val="major"/>
      </rPr>
      <t xml:space="preserve">d-6 A-I                           </t>
    </r>
    <r>
      <rPr>
        <sz val="10"/>
        <rFont val="AcadMtavr"/>
      </rPr>
      <t>m2</t>
    </r>
  </si>
  <si>
    <r>
      <rPr>
        <sz val="10"/>
        <rFont val="AcadMtavr"/>
      </rPr>
      <t>perioduli armatura bijiT</t>
    </r>
    <r>
      <rPr>
        <sz val="10"/>
        <rFont val="Calibri Light"/>
        <family val="1"/>
        <scheme val="major"/>
      </rPr>
      <t xml:space="preserve"> 1000 mm L -800 mm  d-18 A-III                           </t>
    </r>
    <r>
      <rPr>
        <sz val="10"/>
        <rFont val="AcadMtavr"/>
      </rPr>
      <t>grZ/m</t>
    </r>
  </si>
  <si>
    <t>ნაკერების მოწყობა გრძ.მ</t>
  </si>
  <si>
    <r>
      <t xml:space="preserve">qviSa-xreSovani narevi sisqiT 27,4 sm                               </t>
    </r>
    <r>
      <rPr>
        <b/>
        <sz val="10"/>
        <color theme="1"/>
        <rFont val="AcadNusx"/>
      </rPr>
      <t>m3</t>
    </r>
  </si>
  <si>
    <t>1+42.296</t>
  </si>
  <si>
    <t>2+00</t>
  </si>
  <si>
    <t>3+00</t>
  </si>
  <si>
    <t>4+00</t>
  </si>
  <si>
    <t>5+00</t>
  </si>
  <si>
    <t>6+00</t>
  </si>
  <si>
    <t>7+00</t>
  </si>
  <si>
    <t>8+00</t>
  </si>
  <si>
    <t>9+00</t>
  </si>
  <si>
    <t>10+00</t>
  </si>
  <si>
    <t>11+00</t>
  </si>
  <si>
    <t>12+00</t>
  </si>
  <si>
    <t>13+00</t>
  </si>
  <si>
    <t>13+61.461</t>
  </si>
  <si>
    <t>14+00</t>
  </si>
  <si>
    <t>14+67.38</t>
  </si>
  <si>
    <t>15+00</t>
  </si>
  <si>
    <t>15+27.906</t>
  </si>
  <si>
    <t>16+35</t>
  </si>
  <si>
    <t>17+00</t>
  </si>
  <si>
    <t>18+00</t>
  </si>
  <si>
    <t>19+00</t>
  </si>
  <si>
    <t>20+00</t>
  </si>
  <si>
    <t>21+00</t>
  </si>
  <si>
    <t>22+00</t>
  </si>
  <si>
    <t>23+00</t>
  </si>
  <si>
    <t>24+00</t>
  </si>
  <si>
    <t>sul</t>
  </si>
  <si>
    <t>ლითონის მილის მონტაჟი Ø530 მმ</t>
  </si>
  <si>
    <t xml:space="preserve">მიწის გათხრა ექსკავატორით V=0,15 მ3 </t>
  </si>
  <si>
    <t>kac-sT</t>
  </si>
  <si>
    <t>23</t>
  </si>
  <si>
    <t>30-51-3</t>
  </si>
  <si>
    <t>milis tanze wasacxebi hidroizolacia (2 jerad)</t>
  </si>
  <si>
    <t xml:space="preserve">Sromis danaxarji </t>
  </si>
  <si>
    <t xml:space="preserve">sxva manqana </t>
  </si>
  <si>
    <t>lari</t>
  </si>
  <si>
    <t>4.1-545</t>
  </si>
  <si>
    <t>bitumi</t>
  </si>
  <si>
    <t>t</t>
  </si>
  <si>
    <t>4.1-386</t>
  </si>
  <si>
    <t>cementis xsnari</t>
  </si>
  <si>
    <t>sxva masala</t>
  </si>
  <si>
    <t>26</t>
  </si>
  <si>
    <t>23-15-1</t>
  </si>
  <si>
    <t>4.1-351</t>
  </si>
  <si>
    <t xml:space="preserve"> xis ficari 25-32mm III xar</t>
  </si>
  <si>
    <t>27</t>
  </si>
  <si>
    <t>wasacxebi hidroizolacia (2 jerad)</t>
  </si>
  <si>
    <t>მოსაცდელის მოწყობა pk 22+08 km</t>
  </si>
  <si>
    <r>
      <t>m</t>
    </r>
    <r>
      <rPr>
        <vertAlign val="superscript"/>
        <sz val="12"/>
        <rFont val="AcadNusx"/>
      </rPr>
      <t>3</t>
    </r>
  </si>
  <si>
    <r>
      <t>m</t>
    </r>
    <r>
      <rPr>
        <vertAlign val="superscript"/>
        <sz val="12"/>
        <rFont val="AcadNusx"/>
      </rPr>
      <t>2</t>
    </r>
  </si>
  <si>
    <r>
      <t xml:space="preserve">betoni </t>
    </r>
    <r>
      <rPr>
        <sz val="12"/>
        <rFont val="Arial"/>
        <family val="2"/>
        <charset val="204"/>
      </rPr>
      <t>B</t>
    </r>
    <r>
      <rPr>
        <sz val="12"/>
        <rFont val="AcadNusx"/>
      </rPr>
      <t xml:space="preserve">25 </t>
    </r>
    <r>
      <rPr>
        <sz val="12"/>
        <rFont val="Arial"/>
        <family val="2"/>
        <charset val="204"/>
      </rPr>
      <t>F</t>
    </r>
    <r>
      <rPr>
        <sz val="12"/>
        <rFont val="AcadNusx"/>
      </rPr>
      <t xml:space="preserve">200 </t>
    </r>
    <r>
      <rPr>
        <sz val="12"/>
        <rFont val="Arial"/>
        <family val="2"/>
        <charset val="204"/>
      </rPr>
      <t>W</t>
    </r>
    <r>
      <rPr>
        <sz val="12"/>
        <rFont val="AcadNusx"/>
      </rPr>
      <t>6</t>
    </r>
  </si>
  <si>
    <t>ПОЕСНР 3-22</t>
  </si>
  <si>
    <t>ნაკერების ჩამჭრელები</t>
  </si>
  <si>
    <t>მ/ს</t>
  </si>
  <si>
    <t>ტრაქტორი 59 კვტ</t>
  </si>
  <si>
    <t>22-5-11</t>
  </si>
  <si>
    <t>ხის მასალა  II  ხარის.</t>
  </si>
  <si>
    <t>ხის მასალა დახერხილი   II I ხარის.</t>
  </si>
  <si>
    <r>
      <t>m</t>
    </r>
    <r>
      <rPr>
        <b/>
        <vertAlign val="superscript"/>
        <sz val="12"/>
        <rFont val="AcadNusx"/>
      </rPr>
      <t>3</t>
    </r>
  </si>
  <si>
    <t>ჩასატანებელი ნაწილები</t>
  </si>
  <si>
    <t>cementis xsnari  1:2</t>
  </si>
  <si>
    <r>
      <t>m</t>
    </r>
    <r>
      <rPr>
        <b/>
        <vertAlign val="superscript"/>
        <sz val="12"/>
        <rFont val="AcadNusx"/>
      </rPr>
      <t>2</t>
    </r>
  </si>
  <si>
    <t>cementis xsnari  მ-150</t>
  </si>
  <si>
    <t>23-8-4</t>
  </si>
  <si>
    <t>მასტიკა  შემჭდროვებული</t>
  </si>
  <si>
    <t>ხის მასალა    II  ხარის.</t>
  </si>
  <si>
    <t>ხის მასალა    III ხარისხ.</t>
  </si>
  <si>
    <t>ჩასატანებელი დეტალები</t>
  </si>
  <si>
    <t>37-65-12           k=0,6 მიყენ.</t>
  </si>
  <si>
    <t>6-15-9</t>
  </si>
  <si>
    <t>ამჭე  25ტ</t>
  </si>
  <si>
    <t>სხვა  მანქანები</t>
  </si>
  <si>
    <t>მიყენებ.</t>
  </si>
  <si>
    <t>9-4-10</t>
  </si>
  <si>
    <t>1-25-2</t>
  </si>
  <si>
    <t>მუშაობა ნაყარში</t>
  </si>
  <si>
    <t>1000მ3</t>
  </si>
  <si>
    <t>ბულდოზერი  79 კვტ</t>
  </si>
  <si>
    <t>1-22-9</t>
  </si>
  <si>
    <t xml:space="preserve">მისაყრელი გვერდულების მოწყობა ქვიშა-ხრეშოვანი მასალით                    </t>
  </si>
  <si>
    <t xml:space="preserve">1-80-2                    </t>
  </si>
  <si>
    <t>შრომის დანახარჯი</t>
  </si>
  <si>
    <t>ВЗЕР-88  პ 1-3</t>
  </si>
  <si>
    <t>გრუნტის დატვირთვა ა/მ</t>
  </si>
  <si>
    <r>
      <t>მ</t>
    </r>
    <r>
      <rPr>
        <b/>
        <vertAlign val="superscript"/>
        <sz val="12"/>
        <rFont val="Sylfaen"/>
        <family val="1"/>
        <charset val="204"/>
      </rPr>
      <t>3</t>
    </r>
  </si>
  <si>
    <t>შველერი #8</t>
  </si>
  <si>
    <t>მიწის გათხრა ხელით სათავისების მოსაწყობად ადგილზე დაყრით</t>
  </si>
  <si>
    <t>ძირის და დახურვის ფილები  მ-200</t>
  </si>
  <si>
    <t xml:space="preserve">monoliTuri betonis wyalmimRebi Wis  mowyoba, </t>
  </si>
  <si>
    <t>ინსპექტირების  შედეგად  დაკორექტირებული ხარჯთაღრიცხვა</t>
  </si>
  <si>
    <t>მიერთებების მოწყობა ცემენტო ბეტონით 414,17 მ2-ზე</t>
  </si>
  <si>
    <t>ანაკრები რკ/ბეტონის არხის მოწყობა 1591 გრძ/მ 40X40</t>
  </si>
  <si>
    <t>მოწყობილი ანაკრები არხის 20 მ-ზე ცხაურით დაფარვა</t>
  </si>
  <si>
    <t>ლითონის მილის მონტაჟი Ø530 მმ  13 ადგილას</t>
  </si>
  <si>
    <t>25+00</t>
  </si>
  <si>
    <t xml:space="preserve">                      581,36X1,22=710,427 m3</t>
  </si>
  <si>
    <t xml:space="preserve"> centr gzა 2121,769 გრძ.მ </t>
  </si>
  <si>
    <t xml:space="preserve">                       10608,85X10X0,222=23551,635 kg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</si>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</sst>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#,##0.0000"/>
    <numFmt numFmtId="165" formatCode="#,##0.000"/>
    <numFmt numFmtId="166" formatCode="#,##0.000000"/>
    <numFmt numFmtId="167" formatCode="#,##0.00000"/>
    <numFmt numFmtId="168" formatCode="#,##0.0"/>
    <numFmt numFmtId="169" formatCode="0.0000"/>
    <numFmt numFmtId="170" formatCode="0.00000"/>
    <numFmt numFmtId="171" formatCode="0.000"/>
    <numFmt numFmtId="172" formatCode="0.000000"/>
    <numFmt numFmtId="173" formatCode="0.0"/>
    <numFmt numFmtId="174" formatCode="#,##0.000000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cadMtav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cadMtavr"/>
    </font>
    <font>
      <sz val="10"/>
      <name val="AcadNusx"/>
    </font>
    <font>
      <sz val="11"/>
      <color theme="1"/>
      <name val="AcadMtavr"/>
    </font>
    <font>
      <sz val="10"/>
      <color theme="1"/>
      <name val="AcadNusx"/>
    </font>
    <font>
      <sz val="10"/>
      <name val="Calibri"/>
      <family val="2"/>
    </font>
    <font>
      <vertAlign val="superscript"/>
      <sz val="10"/>
      <name val="AcadNusx"/>
    </font>
    <font>
      <sz val="10"/>
      <name val="Calibri Light"/>
      <family val="1"/>
      <scheme val="major"/>
    </font>
    <font>
      <b/>
      <sz val="10"/>
      <color theme="1"/>
      <name val="AcadNusx"/>
    </font>
    <font>
      <sz val="11"/>
      <color theme="1"/>
      <name val="AcadNusx"/>
    </font>
    <font>
      <b/>
      <sz val="11"/>
      <color theme="1"/>
      <name val="AcadNusx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cadMtav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FF0000"/>
      <name val="AcadMtavr"/>
    </font>
    <font>
      <b/>
      <sz val="12"/>
      <color rgb="FFFF0000"/>
      <name val="Arial"/>
      <family val="2"/>
      <charset val="204"/>
    </font>
    <font>
      <b/>
      <strike/>
      <sz val="12"/>
      <name val="Arial"/>
      <family val="2"/>
      <charset val="204"/>
    </font>
    <font>
      <sz val="12"/>
      <color theme="1"/>
      <name val="AcadNusx"/>
    </font>
    <font>
      <sz val="12"/>
      <name val="AcadNusx"/>
    </font>
    <font>
      <b/>
      <sz val="12"/>
      <name val="AcadNusx"/>
    </font>
    <font>
      <vertAlign val="superscript"/>
      <sz val="12"/>
      <name val="AcadNusx"/>
    </font>
    <font>
      <sz val="12"/>
      <name val="Arial"/>
      <family val="2"/>
    </font>
    <font>
      <b/>
      <sz val="12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name val="AcadMtavr"/>
    </font>
    <font>
      <sz val="12"/>
      <name val="AcadMtavr"/>
    </font>
    <font>
      <sz val="12"/>
      <color theme="1"/>
      <name val="AcadMtavr"/>
    </font>
    <font>
      <b/>
      <sz val="12"/>
      <name val="Arial Cyr"/>
      <charset val="1"/>
    </font>
    <font>
      <sz val="12"/>
      <name val="Arial Cyr"/>
      <charset val="1"/>
    </font>
    <font>
      <b/>
      <vertAlign val="superscript"/>
      <sz val="12"/>
      <name val="AcadNusx"/>
    </font>
    <font>
      <sz val="10"/>
      <name val="Arial Cyr"/>
      <charset val="204"/>
    </font>
    <font>
      <b/>
      <sz val="12"/>
      <name val="Sylfaen"/>
      <family val="1"/>
      <charset val="204"/>
    </font>
    <font>
      <b/>
      <vertAlign val="superscript"/>
      <sz val="12"/>
      <name val="Sylfaen"/>
      <family val="1"/>
      <charset val="204"/>
    </font>
    <font>
      <sz val="12"/>
      <name val="Sylfae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6" fillId="0" borderId="0"/>
    <xf numFmtId="0" fontId="1" fillId="0" borderId="0"/>
    <xf numFmtId="43" fontId="4" fillId="0" borderId="0" applyFont="0" applyFill="0" applyBorder="0" applyAlignment="0" applyProtection="0"/>
    <xf numFmtId="0" fontId="41" fillId="0" borderId="0"/>
  </cellStyleXfs>
  <cellXfs count="408">
    <xf numFmtId="0" fontId="0" fillId="0" borderId="0" xfId="0"/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3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0" fillId="6" borderId="1" xfId="0" applyNumberFormat="1" applyFill="1" applyBorder="1"/>
    <xf numFmtId="171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171" fontId="0" fillId="0" borderId="0" xfId="0" applyNumberFormat="1"/>
    <xf numFmtId="2" fontId="0" fillId="0" borderId="0" xfId="0" applyNumberFormat="1"/>
    <xf numFmtId="0" fontId="0" fillId="0" borderId="0" xfId="10" applyFont="1"/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horizontal="right" vertical="center"/>
    </xf>
    <xf numFmtId="4" fontId="22" fillId="2" borderId="0" xfId="1" applyNumberFormat="1" applyFont="1" applyFill="1" applyBorder="1" applyAlignment="1">
      <alignment horizontal="center" vertical="center"/>
    </xf>
    <xf numFmtId="4" fontId="22" fillId="2" borderId="0" xfId="1" applyNumberFormat="1" applyFont="1" applyFill="1" applyBorder="1" applyAlignment="1">
      <alignment horizontal="right" vertical="center" indent="1"/>
    </xf>
    <xf numFmtId="0" fontId="22" fillId="2" borderId="0" xfId="1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1" fontId="24" fillId="2" borderId="2" xfId="0" applyNumberFormat="1" applyFont="1" applyFill="1" applyBorder="1" applyAlignment="1" applyProtection="1">
      <alignment horizontal="center" vertical="center"/>
    </xf>
    <xf numFmtId="1" fontId="24" fillId="2" borderId="1" xfId="0" applyNumberFormat="1" applyFont="1" applyFill="1" applyBorder="1" applyAlignment="1" applyProtection="1">
      <alignment horizontal="center" vertical="center"/>
    </xf>
    <xf numFmtId="1" fontId="24" fillId="2" borderId="1" xfId="0" applyNumberFormat="1" applyFont="1" applyFill="1" applyBorder="1" applyAlignment="1" applyProtection="1">
      <alignment horizontal="center" vertical="center" wrapText="1"/>
    </xf>
    <xf numFmtId="1" fontId="24" fillId="2" borderId="2" xfId="0" applyNumberFormat="1" applyFont="1" applyFill="1" applyBorder="1" applyAlignment="1" applyProtection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1" fontId="22" fillId="3" borderId="2" xfId="0" applyNumberFormat="1" applyFont="1" applyFill="1" applyBorder="1" applyAlignment="1" applyProtection="1">
      <alignment horizontal="center" vertical="center"/>
    </xf>
    <xf numFmtId="1" fontId="24" fillId="3" borderId="2" xfId="0" applyNumberFormat="1" applyFont="1" applyFill="1" applyBorder="1" applyAlignment="1" applyProtection="1">
      <alignment horizontal="center" vertical="center"/>
    </xf>
    <xf numFmtId="1" fontId="25" fillId="3" borderId="1" xfId="0" applyNumberFormat="1" applyFont="1" applyFill="1" applyBorder="1" applyAlignment="1" applyProtection="1">
      <alignment horizontal="center" vertical="center" wrapText="1"/>
    </xf>
    <xf numFmtId="1" fontId="24" fillId="3" borderId="1" xfId="0" applyNumberFormat="1" applyFont="1" applyFill="1" applyBorder="1" applyAlignment="1" applyProtection="1">
      <alignment horizontal="center" vertical="center" wrapText="1"/>
    </xf>
    <xf numFmtId="171" fontId="24" fillId="3" borderId="2" xfId="0" applyNumberFormat="1" applyFont="1" applyFill="1" applyBorder="1" applyAlignment="1" applyProtection="1">
      <alignment horizontal="center" vertical="center" wrapText="1"/>
    </xf>
    <xf numFmtId="1" fontId="24" fillId="3" borderId="1" xfId="0" applyNumberFormat="1" applyFont="1" applyFill="1" applyBorder="1" applyAlignment="1" applyProtection="1">
      <alignment horizontal="center" vertical="center"/>
    </xf>
    <xf numFmtId="0" fontId="22" fillId="4" borderId="0" xfId="1" applyFont="1" applyFill="1" applyAlignment="1">
      <alignment horizontal="center" vertical="center"/>
    </xf>
    <xf numFmtId="1" fontId="24" fillId="2" borderId="2" xfId="0" applyNumberFormat="1" applyFont="1" applyFill="1" applyBorder="1" applyAlignment="1">
      <alignment horizontal="center" vertical="center"/>
    </xf>
    <xf numFmtId="3" fontId="22" fillId="2" borderId="1" xfId="1" applyNumberFormat="1" applyFont="1" applyFill="1" applyBorder="1" applyAlignment="1">
      <alignment vertical="center" wrapText="1"/>
    </xf>
    <xf numFmtId="3" fontId="26" fillId="2" borderId="1" xfId="1" applyNumberFormat="1" applyFont="1" applyFill="1" applyBorder="1" applyAlignment="1">
      <alignment horizontal="center" vertical="center"/>
    </xf>
    <xf numFmtId="3" fontId="22" fillId="2" borderId="1" xfId="1" applyNumberFormat="1" applyFont="1" applyFill="1" applyBorder="1" applyAlignment="1">
      <alignment horizontal="center" vertical="center"/>
    </xf>
    <xf numFmtId="3" fontId="26" fillId="2" borderId="1" xfId="1" applyNumberFormat="1" applyFont="1" applyFill="1" applyBorder="1" applyAlignment="1">
      <alignment vertical="center"/>
    </xf>
    <xf numFmtId="0" fontId="21" fillId="2" borderId="1" xfId="1" applyFont="1" applyFill="1" applyBorder="1" applyAlignment="1">
      <alignment horizontal="left" vertical="center" indent="1"/>
    </xf>
    <xf numFmtId="0" fontId="21" fillId="2" borderId="1" xfId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1" fillId="2" borderId="1" xfId="1" applyNumberFormat="1" applyFont="1" applyFill="1" applyBorder="1" applyAlignment="1">
      <alignment horizontal="center" vertical="center"/>
    </xf>
    <xf numFmtId="4" fontId="22" fillId="2" borderId="1" xfId="2" applyNumberFormat="1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/>
    </xf>
    <xf numFmtId="4" fontId="26" fillId="3" borderId="1" xfId="0" applyNumberFormat="1" applyFont="1" applyFill="1" applyBorder="1" applyAlignment="1">
      <alignment vertical="center"/>
    </xf>
    <xf numFmtId="0" fontId="22" fillId="2" borderId="1" xfId="1" applyFont="1" applyFill="1" applyBorder="1" applyAlignment="1">
      <alignment horizontal="center" vertical="center" wrapText="1"/>
    </xf>
    <xf numFmtId="49" fontId="22" fillId="2" borderId="1" xfId="1" applyNumberFormat="1" applyFont="1" applyFill="1" applyBorder="1" applyAlignment="1">
      <alignment horizontal="center" vertical="center" wrapText="1"/>
    </xf>
    <xf numFmtId="0" fontId="22" fillId="2" borderId="1" xfId="1" applyNumberFormat="1" applyFont="1" applyFill="1" applyBorder="1" applyAlignment="1">
      <alignment horizontal="left" vertical="center" wrapText="1" indent="1"/>
    </xf>
    <xf numFmtId="0" fontId="22" fillId="2" borderId="1" xfId="1" applyFont="1" applyFill="1" applyBorder="1" applyAlignment="1">
      <alignment horizontal="center" vertical="center"/>
    </xf>
    <xf numFmtId="4" fontId="19" fillId="2" borderId="1" xfId="2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2" fillId="2" borderId="1" xfId="1" applyNumberFormat="1" applyFont="1" applyFill="1" applyBorder="1" applyAlignment="1">
      <alignment horizontal="center" vertical="center"/>
    </xf>
    <xf numFmtId="4" fontId="18" fillId="2" borderId="1" xfId="2" applyNumberFormat="1" applyFont="1" applyFill="1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center" vertical="center"/>
    </xf>
    <xf numFmtId="0" fontId="21" fillId="2" borderId="1" xfId="1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/>
    </xf>
    <xf numFmtId="0" fontId="21" fillId="2" borderId="0" xfId="1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21" fillId="2" borderId="1" xfId="1" applyNumberFormat="1" applyFont="1" applyFill="1" applyBorder="1" applyAlignment="1">
      <alignment horizontal="center" vertical="center" wrapText="1"/>
    </xf>
    <xf numFmtId="0" fontId="21" fillId="2" borderId="1" xfId="1" applyNumberFormat="1" applyFont="1" applyFill="1" applyBorder="1" applyAlignment="1">
      <alignment horizontal="left" vertical="center" indent="1"/>
    </xf>
    <xf numFmtId="0" fontId="21" fillId="2" borderId="0" xfId="1" applyFont="1" applyFill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2" applyNumberFormat="1" applyFont="1" applyFill="1" applyBorder="1" applyAlignment="1">
      <alignment horizontal="left" vertical="center" indent="1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left" vertical="center" inden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left" vertical="center" inden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18" fillId="2" borderId="1" xfId="2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 wrapText="1"/>
    </xf>
    <xf numFmtId="4" fontId="19" fillId="2" borderId="1" xfId="2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49" fontId="21" fillId="2" borderId="1" xfId="3" applyNumberFormat="1" applyFont="1" applyFill="1" applyBorder="1" applyAlignment="1">
      <alignment horizontal="center" vertical="center" wrapText="1"/>
    </xf>
    <xf numFmtId="0" fontId="21" fillId="2" borderId="1" xfId="3" applyNumberFormat="1" applyFont="1" applyFill="1" applyBorder="1" applyAlignment="1">
      <alignment horizontal="left" vertical="center" indent="1"/>
    </xf>
    <xf numFmtId="4" fontId="21" fillId="2" borderId="1" xfId="3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left" vertical="center" indent="1"/>
    </xf>
    <xf numFmtId="4" fontId="26" fillId="2" borderId="1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21" fillId="3" borderId="1" xfId="0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left" vertical="center" wrapText="1" indent="1"/>
    </xf>
    <xf numFmtId="165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indent="1"/>
    </xf>
    <xf numFmtId="4" fontId="21" fillId="2" borderId="1" xfId="2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vertical="center"/>
    </xf>
    <xf numFmtId="0" fontId="21" fillId="2" borderId="1" xfId="1" applyNumberFormat="1" applyFont="1" applyFill="1" applyBorder="1" applyAlignment="1">
      <alignment horizontal="left" vertical="center"/>
    </xf>
    <xf numFmtId="0" fontId="21" fillId="2" borderId="1" xfId="0" applyNumberFormat="1" applyFont="1" applyFill="1" applyBorder="1" applyAlignment="1">
      <alignment vertical="center"/>
    </xf>
    <xf numFmtId="49" fontId="21" fillId="2" borderId="1" xfId="2" applyNumberFormat="1" applyFont="1" applyFill="1" applyBorder="1" applyAlignment="1">
      <alignment horizontal="center" vertical="center" wrapText="1"/>
    </xf>
    <xf numFmtId="0" fontId="21" fillId="2" borderId="1" xfId="2" applyNumberFormat="1" applyFont="1" applyFill="1" applyBorder="1" applyAlignment="1">
      <alignment vertical="center"/>
    </xf>
    <xf numFmtId="0" fontId="21" fillId="2" borderId="1" xfId="2" applyFont="1" applyFill="1" applyBorder="1" applyAlignment="1">
      <alignment horizontal="center" vertical="center"/>
    </xf>
    <xf numFmtId="4" fontId="21" fillId="2" borderId="1" xfId="4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NumberFormat="1" applyFont="1" applyFill="1" applyBorder="1" applyAlignment="1">
      <alignment horizontal="left" vertical="center"/>
    </xf>
    <xf numFmtId="167" fontId="21" fillId="2" borderId="1" xfId="0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2" fillId="2" borderId="1" xfId="0" applyNumberFormat="1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0" xfId="1" applyFont="1" applyFill="1" applyAlignment="1">
      <alignment horizontal="center" vertical="center"/>
    </xf>
    <xf numFmtId="0" fontId="21" fillId="2" borderId="1" xfId="2" applyNumberFormat="1" applyFont="1" applyFill="1" applyBorder="1" applyAlignment="1">
      <alignment horizontal="left" vertical="center"/>
    </xf>
    <xf numFmtId="0" fontId="21" fillId="2" borderId="1" xfId="1" applyNumberFormat="1" applyFont="1" applyFill="1" applyBorder="1" applyAlignment="1">
      <alignment vertical="center"/>
    </xf>
    <xf numFmtId="4" fontId="21" fillId="2" borderId="3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3" fontId="26" fillId="3" borderId="1" xfId="1" applyNumberFormat="1" applyFont="1" applyFill="1" applyBorder="1" applyAlignment="1">
      <alignment horizontal="center" vertical="center"/>
    </xf>
    <xf numFmtId="3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/>
    </xf>
    <xf numFmtId="3" fontId="26" fillId="2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/>
    </xf>
    <xf numFmtId="0" fontId="22" fillId="2" borderId="1" xfId="5" applyNumberFormat="1" applyFont="1" applyFill="1" applyBorder="1" applyAlignment="1">
      <alignment horizontal="left" vertical="center" wrapText="1" indent="1"/>
    </xf>
    <xf numFmtId="4" fontId="18" fillId="2" borderId="1" xfId="0" applyNumberFormat="1" applyFont="1" applyFill="1" applyBorder="1" applyAlignment="1">
      <alignment horizontal="center" vertical="center"/>
    </xf>
    <xf numFmtId="0" fontId="21" fillId="2" borderId="0" xfId="3" applyFont="1" applyFill="1" applyAlignment="1">
      <alignment horizontal="center" vertical="center"/>
    </xf>
    <xf numFmtId="167" fontId="21" fillId="2" borderId="1" xfId="3" applyNumberFormat="1" applyFont="1" applyFill="1" applyBorder="1" applyAlignment="1">
      <alignment horizontal="center" vertical="center"/>
    </xf>
    <xf numFmtId="0" fontId="22" fillId="2" borderId="0" xfId="1" applyFont="1" applyFill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9" fontId="21" fillId="2" borderId="1" xfId="3" applyNumberFormat="1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/>
    </xf>
    <xf numFmtId="4" fontId="21" fillId="2" borderId="1" xfId="5" applyNumberFormat="1" applyFont="1" applyFill="1" applyBorder="1" applyAlignment="1">
      <alignment horizontal="center" vertical="center"/>
    </xf>
    <xf numFmtId="0" fontId="21" fillId="2" borderId="1" xfId="3" applyNumberFormat="1" applyFont="1" applyFill="1" applyBorder="1" applyAlignment="1">
      <alignment horizontal="left" vertical="center"/>
    </xf>
    <xf numFmtId="0" fontId="21" fillId="2" borderId="0" xfId="3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3" fontId="22" fillId="3" borderId="1" xfId="1" applyNumberFormat="1" applyFont="1" applyFill="1" applyBorder="1" applyAlignment="1">
      <alignment horizontal="center" vertical="center"/>
    </xf>
    <xf numFmtId="3" fontId="22" fillId="3" borderId="1" xfId="1" applyNumberFormat="1" applyFont="1" applyFill="1" applyBorder="1" applyAlignment="1">
      <alignment vertical="center"/>
    </xf>
    <xf numFmtId="3" fontId="26" fillId="3" borderId="1" xfId="1" applyNumberFormat="1" applyFont="1" applyFill="1" applyBorder="1" applyAlignment="1">
      <alignment horizontal="left" vertical="center" indent="1"/>
    </xf>
    <xf numFmtId="4" fontId="22" fillId="2" borderId="1" xfId="1" applyNumberFormat="1" applyFont="1" applyFill="1" applyBorder="1" applyAlignment="1">
      <alignment horizontal="center"/>
    </xf>
    <xf numFmtId="0" fontId="22" fillId="2" borderId="0" xfId="1" applyFont="1" applyFill="1"/>
    <xf numFmtId="0" fontId="21" fillId="2" borderId="0" xfId="1" applyFont="1" applyFill="1"/>
    <xf numFmtId="0" fontId="21" fillId="2" borderId="1" xfId="0" applyNumberFormat="1" applyFont="1" applyFill="1" applyBorder="1" applyAlignment="1">
      <alignment horizontal="left" vertical="justify" indent="1"/>
    </xf>
    <xf numFmtId="0" fontId="21" fillId="2" borderId="1" xfId="1" applyNumberFormat="1" applyFont="1" applyFill="1" applyBorder="1" applyAlignment="1">
      <alignment horizontal="left" vertical="justify" indent="1"/>
    </xf>
    <xf numFmtId="4" fontId="21" fillId="2" borderId="1" xfId="1" applyNumberFormat="1" applyFont="1" applyFill="1" applyBorder="1" applyAlignment="1">
      <alignment horizontal="center"/>
    </xf>
    <xf numFmtId="3" fontId="26" fillId="3" borderId="1" xfId="1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vertical="center" indent="1"/>
    </xf>
    <xf numFmtId="3" fontId="22" fillId="3" borderId="1" xfId="1" applyNumberFormat="1" applyFont="1" applyFill="1" applyBorder="1" applyAlignment="1">
      <alignment vertical="center" wrapText="1"/>
    </xf>
    <xf numFmtId="3" fontId="26" fillId="3" borderId="1" xfId="1" applyNumberFormat="1" applyFont="1" applyFill="1" applyBorder="1" applyAlignment="1">
      <alignment horizontal="left" vertical="center" wrapText="1" indent="1"/>
    </xf>
    <xf numFmtId="0" fontId="22" fillId="2" borderId="1" xfId="0" applyNumberFormat="1" applyFont="1" applyFill="1" applyBorder="1" applyAlignment="1">
      <alignment horizontal="left" vertical="center" wrapText="1"/>
    </xf>
    <xf numFmtId="165" fontId="21" fillId="2" borderId="1" xfId="3" applyNumberFormat="1" applyFont="1" applyFill="1" applyBorder="1" applyAlignment="1">
      <alignment horizontal="center" vertical="center"/>
    </xf>
    <xf numFmtId="0" fontId="22" fillId="2" borderId="1" xfId="1" applyNumberFormat="1" applyFont="1" applyFill="1" applyBorder="1" applyAlignment="1">
      <alignment horizontal="left" vertical="center" inden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168" fontId="21" fillId="2" borderId="1" xfId="0" applyNumberFormat="1" applyFont="1" applyFill="1" applyBorder="1" applyAlignment="1">
      <alignment horizontal="center" vertical="center"/>
    </xf>
    <xf numFmtId="168" fontId="19" fillId="2" borderId="1" xfId="0" applyNumberFormat="1" applyFont="1" applyFill="1" applyBorder="1" applyAlignment="1">
      <alignment horizontal="center" vertical="center"/>
    </xf>
    <xf numFmtId="49" fontId="22" fillId="2" borderId="1" xfId="3" applyNumberFormat="1" applyFont="1" applyFill="1" applyBorder="1" applyAlignment="1">
      <alignment horizontal="center" vertical="center" wrapText="1"/>
    </xf>
    <xf numFmtId="0" fontId="22" fillId="2" borderId="1" xfId="3" applyNumberFormat="1" applyFont="1" applyFill="1" applyBorder="1" applyAlignment="1">
      <alignment horizontal="left" vertical="center" wrapText="1" indent="1"/>
    </xf>
    <xf numFmtId="4" fontId="22" fillId="2" borderId="1" xfId="3" applyNumberFormat="1" applyFont="1" applyFill="1" applyBorder="1" applyAlignment="1">
      <alignment horizontal="center" vertical="center" wrapText="1"/>
    </xf>
    <xf numFmtId="0" fontId="22" fillId="2" borderId="0" xfId="3" applyFont="1" applyFill="1" applyAlignment="1">
      <alignment horizontal="center" vertical="center" wrapText="1"/>
    </xf>
    <xf numFmtId="49" fontId="22" fillId="2" borderId="1" xfId="3" applyNumberFormat="1" applyFont="1" applyFill="1" applyBorder="1" applyAlignment="1">
      <alignment horizontal="center" vertical="center"/>
    </xf>
    <xf numFmtId="0" fontId="22" fillId="2" borderId="1" xfId="3" applyNumberFormat="1" applyFont="1" applyFill="1" applyBorder="1" applyAlignment="1">
      <alignment horizontal="left" vertical="center" indent="1"/>
    </xf>
    <xf numFmtId="49" fontId="22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vertical="center"/>
    </xf>
    <xf numFmtId="0" fontId="21" fillId="2" borderId="1" xfId="3" applyNumberFormat="1" applyFont="1" applyFill="1" applyBorder="1" applyAlignment="1">
      <alignment horizontal="justify" vertical="center"/>
    </xf>
    <xf numFmtId="164" fontId="21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5" applyFont="1" applyFill="1" applyBorder="1" applyAlignment="1">
      <alignment horizontal="center" vertical="center"/>
    </xf>
    <xf numFmtId="2" fontId="22" fillId="2" borderId="1" xfId="0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16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2" fontId="21" fillId="2" borderId="1" xfId="6" applyNumberFormat="1" applyFont="1" applyFill="1" applyBorder="1" applyAlignment="1">
      <alignment horizontal="center" vertical="center"/>
    </xf>
    <xf numFmtId="49" fontId="22" fillId="2" borderId="1" xfId="5" applyNumberFormat="1" applyFont="1" applyFill="1" applyBorder="1" applyAlignment="1">
      <alignment horizontal="center" vertical="center" wrapText="1"/>
    </xf>
    <xf numFmtId="0" fontId="22" fillId="2" borderId="1" xfId="5" applyNumberFormat="1" applyFont="1" applyFill="1" applyBorder="1" applyAlignment="1">
      <alignment horizontal="left" vertical="center" indent="1"/>
    </xf>
    <xf numFmtId="4" fontId="18" fillId="2" borderId="1" xfId="0" applyNumberFormat="1" applyFont="1" applyFill="1" applyBorder="1" applyAlignment="1"/>
    <xf numFmtId="4" fontId="22" fillId="2" borderId="1" xfId="5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/>
    </xf>
    <xf numFmtId="0" fontId="22" fillId="2" borderId="0" xfId="5" applyFont="1" applyFill="1" applyAlignment="1">
      <alignment horizontal="center" vertical="center"/>
    </xf>
    <xf numFmtId="0" fontId="22" fillId="2" borderId="0" xfId="5" applyFont="1" applyFill="1" applyAlignment="1">
      <alignment horizontal="center" vertical="center" wrapText="1"/>
    </xf>
    <xf numFmtId="0" fontId="18" fillId="2" borderId="0" xfId="0" applyFont="1" applyFill="1"/>
    <xf numFmtId="0" fontId="21" fillId="2" borderId="1" xfId="5" applyFont="1" applyFill="1" applyBorder="1" applyAlignment="1">
      <alignment horizontal="center" vertical="center"/>
    </xf>
    <xf numFmtId="0" fontId="21" fillId="2" borderId="0" xfId="5" applyFont="1" applyFill="1" applyAlignment="1">
      <alignment horizontal="center" vertical="center"/>
    </xf>
    <xf numFmtId="0" fontId="21" fillId="2" borderId="0" xfId="5" applyFont="1" applyFill="1" applyAlignment="1">
      <alignment horizontal="center" vertical="center" wrapText="1"/>
    </xf>
    <xf numFmtId="0" fontId="19" fillId="2" borderId="0" xfId="0" applyFont="1" applyFill="1"/>
    <xf numFmtId="49" fontId="21" fillId="2" borderId="1" xfId="5" applyNumberFormat="1" applyFont="1" applyFill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left" vertical="center" indent="1"/>
    </xf>
    <xf numFmtId="0" fontId="34" fillId="2" borderId="0" xfId="0" applyFont="1" applyFill="1" applyAlignment="1">
      <alignment vertical="center"/>
    </xf>
    <xf numFmtId="170" fontId="22" fillId="2" borderId="1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0" fontId="19" fillId="2" borderId="1" xfId="4" applyFont="1" applyFill="1" applyBorder="1" applyAlignment="1">
      <alignment horizontal="center" vertical="center"/>
    </xf>
    <xf numFmtId="0" fontId="35" fillId="2" borderId="0" xfId="1" applyFont="1" applyFill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171" fontId="22" fillId="2" borderId="1" xfId="3" applyNumberFormat="1" applyFont="1" applyFill="1" applyBorder="1" applyAlignment="1">
      <alignment horizontal="center" vertical="center"/>
    </xf>
    <xf numFmtId="4" fontId="22" fillId="2" borderId="1" xfId="3" applyNumberFormat="1" applyFont="1" applyFill="1" applyBorder="1" applyAlignment="1">
      <alignment horizontal="center" vertical="center"/>
    </xf>
    <xf numFmtId="0" fontId="35" fillId="2" borderId="0" xfId="3" applyFont="1" applyFill="1" applyBorder="1" applyAlignment="1">
      <alignment horizontal="center" vertical="center" wrapText="1"/>
    </xf>
    <xf numFmtId="0" fontId="35" fillId="2" borderId="0" xfId="3" applyFont="1" applyFill="1" applyAlignment="1">
      <alignment horizontal="center" vertical="center" wrapText="1"/>
    </xf>
    <xf numFmtId="0" fontId="35" fillId="2" borderId="0" xfId="1" applyFont="1" applyFill="1" applyAlignment="1">
      <alignment vertical="center"/>
    </xf>
    <xf numFmtId="0" fontId="36" fillId="2" borderId="0" xfId="3" applyFont="1" applyFill="1" applyAlignment="1">
      <alignment horizontal="center" vertical="center" wrapText="1"/>
    </xf>
    <xf numFmtId="0" fontId="21" fillId="2" borderId="1" xfId="3" applyNumberFormat="1" applyFont="1" applyFill="1" applyBorder="1" applyAlignment="1">
      <alignment vertical="center"/>
    </xf>
    <xf numFmtId="172" fontId="22" fillId="2" borderId="1" xfId="0" applyNumberFormat="1" applyFont="1" applyFill="1" applyBorder="1" applyAlignment="1">
      <alignment horizontal="center" vertical="center"/>
    </xf>
    <xf numFmtId="0" fontId="36" fillId="2" borderId="0" xfId="2" applyFont="1" applyFill="1" applyAlignment="1">
      <alignment horizontal="center" vertical="center" wrapText="1"/>
    </xf>
    <xf numFmtId="4" fontId="21" fillId="2" borderId="1" xfId="2" applyNumberFormat="1" applyFont="1" applyFill="1" applyBorder="1" applyAlignment="1">
      <alignment horizontal="center" vertical="center" wrapText="1"/>
    </xf>
    <xf numFmtId="4" fontId="21" fillId="2" borderId="1" xfId="2" applyNumberFormat="1" applyFont="1" applyFill="1" applyBorder="1" applyAlignment="1">
      <alignment vertical="center"/>
    </xf>
    <xf numFmtId="4" fontId="36" fillId="2" borderId="0" xfId="0" applyNumberFormat="1" applyFont="1" applyFill="1" applyAlignment="1">
      <alignment horizontal="center" vertical="center" wrapText="1"/>
    </xf>
    <xf numFmtId="4" fontId="36" fillId="2" borderId="0" xfId="2" applyNumberFormat="1" applyFont="1" applyFill="1" applyAlignment="1">
      <alignment horizontal="center" vertical="center" wrapText="1"/>
    </xf>
    <xf numFmtId="49" fontId="21" fillId="2" borderId="1" xfId="7" applyNumberFormat="1" applyFont="1" applyFill="1" applyBorder="1" applyAlignment="1">
      <alignment horizontal="center" vertical="center" wrapText="1"/>
    </xf>
    <xf numFmtId="170" fontId="27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0" fontId="38" fillId="2" borderId="0" xfId="1" applyFont="1" applyFill="1" applyAlignment="1">
      <alignment vertical="center"/>
    </xf>
    <xf numFmtId="0" fontId="30" fillId="2" borderId="0" xfId="0" applyFont="1" applyFill="1" applyAlignment="1">
      <alignment horizontal="center" vertical="center" wrapText="1"/>
    </xf>
    <xf numFmtId="0" fontId="39" fillId="2" borderId="0" xfId="1" applyFont="1" applyFill="1" applyAlignment="1">
      <alignment vertical="center"/>
    </xf>
    <xf numFmtId="0" fontId="29" fillId="2" borderId="0" xfId="0" applyFont="1" applyFill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0" fontId="29" fillId="2" borderId="0" xfId="2" applyFont="1" applyFill="1" applyAlignment="1">
      <alignment horizontal="center" vertical="center" wrapText="1"/>
    </xf>
    <xf numFmtId="164" fontId="21" fillId="2" borderId="1" xfId="1" applyNumberFormat="1" applyFont="1" applyFill="1" applyBorder="1" applyAlignment="1">
      <alignment horizontal="center" vertical="center"/>
    </xf>
    <xf numFmtId="169" fontId="22" fillId="2" borderId="1" xfId="4" applyNumberFormat="1" applyFont="1" applyFill="1" applyBorder="1" applyAlignment="1">
      <alignment horizontal="center" vertical="center"/>
    </xf>
    <xf numFmtId="0" fontId="36" fillId="2" borderId="0" xfId="3" applyFont="1" applyFill="1" applyAlignment="1">
      <alignment vertical="center"/>
    </xf>
    <xf numFmtId="2" fontId="35" fillId="2" borderId="0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6" fillId="2" borderId="0" xfId="1" applyFont="1" applyFill="1" applyAlignment="1">
      <alignment vertical="center"/>
    </xf>
    <xf numFmtId="0" fontId="36" fillId="2" borderId="0" xfId="0" applyFont="1" applyFill="1" applyBorder="1" applyAlignment="1">
      <alignment horizontal="center" vertical="center" wrapText="1"/>
    </xf>
    <xf numFmtId="165" fontId="21" fillId="2" borderId="0" xfId="0" applyNumberFormat="1" applyFont="1" applyFill="1" applyAlignment="1">
      <alignment horizontal="center" vertical="center"/>
    </xf>
    <xf numFmtId="49" fontId="21" fillId="2" borderId="1" xfId="4" applyNumberFormat="1" applyFont="1" applyFill="1" applyBorder="1" applyAlignment="1">
      <alignment horizontal="center" vertical="center"/>
    </xf>
    <xf numFmtId="0" fontId="21" fillId="2" borderId="1" xfId="4" applyNumberFormat="1" applyFont="1" applyFill="1" applyBorder="1" applyAlignment="1">
      <alignment vertical="center"/>
    </xf>
    <xf numFmtId="0" fontId="29" fillId="2" borderId="0" xfId="4" applyFont="1" applyFill="1" applyAlignment="1">
      <alignment horizontal="center" vertical="center" wrapText="1"/>
    </xf>
    <xf numFmtId="49" fontId="21" fillId="2" borderId="1" xfId="4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21" fillId="2" borderId="1" xfId="0" applyNumberFormat="1" applyFont="1" applyFill="1" applyBorder="1" applyAlignment="1">
      <alignment vertical="center" wrapText="1"/>
    </xf>
    <xf numFmtId="169" fontId="22" fillId="2" borderId="1" xfId="0" applyNumberFormat="1" applyFont="1" applyFill="1" applyBorder="1" applyAlignment="1">
      <alignment horizontal="center" vertical="center"/>
    </xf>
    <xf numFmtId="4" fontId="18" fillId="2" borderId="1" xfId="4" applyNumberFormat="1" applyFont="1" applyFill="1" applyBorder="1" applyAlignment="1">
      <alignment horizontal="center" vertical="center"/>
    </xf>
    <xf numFmtId="4" fontId="19" fillId="2" borderId="1" xfId="4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vertical="center" wrapText="1"/>
    </xf>
    <xf numFmtId="0" fontId="22" fillId="3" borderId="1" xfId="8" applyNumberFormat="1" applyFont="1" applyFill="1" applyBorder="1" applyAlignment="1">
      <alignment horizontal="center" vertical="center"/>
    </xf>
    <xf numFmtId="4" fontId="22" fillId="3" borderId="1" xfId="8" applyNumberFormat="1" applyFont="1" applyFill="1" applyBorder="1" applyAlignment="1">
      <alignment horizontal="center" vertical="center"/>
    </xf>
    <xf numFmtId="0" fontId="21" fillId="3" borderId="1" xfId="8" applyNumberFormat="1" applyFont="1" applyFill="1" applyBorder="1" applyAlignment="1">
      <alignment horizontal="center" vertical="center"/>
    </xf>
    <xf numFmtId="169" fontId="19" fillId="3" borderId="1" xfId="0" applyNumberFormat="1" applyFont="1" applyFill="1" applyBorder="1" applyAlignment="1">
      <alignment horizontal="center" vertical="center" wrapText="1"/>
    </xf>
    <xf numFmtId="9" fontId="21" fillId="3" borderId="1" xfId="8" applyNumberFormat="1" applyFont="1" applyFill="1" applyBorder="1" applyAlignment="1">
      <alignment horizontal="center" vertical="center"/>
    </xf>
    <xf numFmtId="4" fontId="21" fillId="3" borderId="1" xfId="8" applyNumberFormat="1" applyFont="1" applyFill="1" applyBorder="1" applyAlignment="1">
      <alignment horizontal="center" vertical="center"/>
    </xf>
    <xf numFmtId="1" fontId="21" fillId="3" borderId="1" xfId="8" applyNumberFormat="1" applyFont="1" applyFill="1" applyBorder="1" applyAlignment="1">
      <alignment horizontal="center" vertical="center" wrapText="1"/>
    </xf>
    <xf numFmtId="0" fontId="21" fillId="3" borderId="1" xfId="8" applyFont="1" applyFill="1" applyBorder="1" applyAlignment="1">
      <alignment horizontal="center" vertical="center" wrapText="1"/>
    </xf>
    <xf numFmtId="0" fontId="19" fillId="2" borderId="0" xfId="8" applyFont="1" applyFill="1" applyAlignment="1">
      <alignment vertical="center"/>
    </xf>
    <xf numFmtId="0" fontId="22" fillId="3" borderId="1" xfId="8" applyFont="1" applyFill="1" applyBorder="1" applyAlignment="1">
      <alignment horizontal="center" vertical="center" wrapText="1"/>
    </xf>
    <xf numFmtId="1" fontId="22" fillId="3" borderId="1" xfId="8" applyNumberFormat="1" applyFont="1" applyFill="1" applyBorder="1" applyAlignment="1">
      <alignment horizontal="center" vertical="center" wrapText="1"/>
    </xf>
    <xf numFmtId="9" fontId="22" fillId="3" borderId="1" xfId="8" applyNumberFormat="1" applyFont="1" applyFill="1" applyBorder="1" applyAlignment="1">
      <alignment horizontal="center" vertical="center"/>
    </xf>
    <xf numFmtId="0" fontId="18" fillId="2" borderId="0" xfId="8" applyFont="1" applyFill="1" applyAlignment="1">
      <alignment vertical="center"/>
    </xf>
    <xf numFmtId="2" fontId="19" fillId="2" borderId="0" xfId="8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4" fontId="19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22" fillId="2" borderId="1" xfId="3" applyNumberFormat="1" applyFont="1" applyFill="1" applyBorder="1" applyAlignment="1">
      <alignment horizontal="left" vertical="center" wrapText="1"/>
    </xf>
    <xf numFmtId="0" fontId="22" fillId="0" borderId="1" xfId="5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/>
    </xf>
    <xf numFmtId="0" fontId="22" fillId="0" borderId="1" xfId="5" applyNumberFormat="1" applyFont="1" applyFill="1" applyBorder="1" applyAlignment="1">
      <alignment horizontal="left" vertical="center" wrapText="1"/>
    </xf>
    <xf numFmtId="4" fontId="22" fillId="0" borderId="1" xfId="5" applyNumberFormat="1" applyFont="1" applyFill="1" applyBorder="1" applyAlignment="1">
      <alignment horizontal="center" vertical="center"/>
    </xf>
    <xf numFmtId="4" fontId="22" fillId="0" borderId="1" xfId="4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/>
    </xf>
    <xf numFmtId="4" fontId="22" fillId="0" borderId="0" xfId="5" applyNumberFormat="1" applyFont="1" applyFill="1" applyAlignment="1">
      <alignment horizontal="center" vertical="center"/>
    </xf>
    <xf numFmtId="0" fontId="22" fillId="0" borderId="0" xfId="5" applyFont="1" applyFill="1" applyAlignment="1">
      <alignment horizontal="center" vertical="center"/>
    </xf>
    <xf numFmtId="0" fontId="18" fillId="0" borderId="0" xfId="0" applyFont="1" applyFill="1" applyAlignment="1"/>
    <xf numFmtId="0" fontId="21" fillId="0" borderId="1" xfId="5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center"/>
    </xf>
    <xf numFmtId="4" fontId="19" fillId="0" borderId="1" xfId="2" applyNumberFormat="1" applyFont="1" applyFill="1" applyBorder="1" applyAlignment="1">
      <alignment horizontal="center" vertical="center"/>
    </xf>
    <xf numFmtId="0" fontId="21" fillId="0" borderId="0" xfId="5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5" applyNumberFormat="1" applyFont="1" applyFill="1" applyBorder="1" applyAlignment="1">
      <alignment horizontal="left" vertical="center"/>
    </xf>
    <xf numFmtId="0" fontId="21" fillId="0" borderId="1" xfId="5" applyNumberFormat="1" applyFont="1" applyFill="1" applyBorder="1" applyAlignment="1">
      <alignment horizontal="left" vertical="center" wrapText="1"/>
    </xf>
    <xf numFmtId="0" fontId="45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46" fillId="2" borderId="0" xfId="7" applyFont="1" applyFill="1" applyAlignment="1">
      <alignment horizontal="left" vertical="center"/>
    </xf>
    <xf numFmtId="0" fontId="46" fillId="2" borderId="0" xfId="7" applyFont="1" applyFill="1" applyAlignment="1">
      <alignment horizontal="center" vertical="center"/>
    </xf>
    <xf numFmtId="4" fontId="46" fillId="2" borderId="0" xfId="0" applyNumberFormat="1" applyFont="1" applyFill="1" applyAlignment="1">
      <alignment horizontal="center" vertical="center"/>
    </xf>
    <xf numFmtId="4" fontId="46" fillId="2" borderId="0" xfId="0" applyNumberFormat="1" applyFont="1" applyFill="1" applyAlignment="1">
      <alignment vertical="center"/>
    </xf>
    <xf numFmtId="0" fontId="46" fillId="2" borderId="0" xfId="0" applyFont="1" applyFill="1" applyAlignment="1">
      <alignment vertical="center"/>
    </xf>
    <xf numFmtId="3" fontId="24" fillId="2" borderId="1" xfId="1" applyNumberFormat="1" applyFont="1" applyFill="1" applyBorder="1" applyAlignment="1">
      <alignment horizontal="left" vertical="center" indent="1"/>
    </xf>
    <xf numFmtId="174" fontId="22" fillId="2" borderId="1" xfId="1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 wrapText="1"/>
    </xf>
    <xf numFmtId="168" fontId="22" fillId="2" borderId="1" xfId="0" applyNumberFormat="1" applyFont="1" applyFill="1" applyBorder="1" applyAlignment="1">
      <alignment horizontal="center" vertical="center"/>
    </xf>
    <xf numFmtId="49" fontId="42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vertical="center" wrapText="1"/>
    </xf>
    <xf numFmtId="43" fontId="42" fillId="2" borderId="1" xfId="15" applyFont="1" applyFill="1" applyBorder="1" applyAlignment="1">
      <alignment horizontal="center" vertical="center"/>
    </xf>
    <xf numFmtId="43" fontId="42" fillId="2" borderId="1" xfId="15" applyFont="1" applyFill="1" applyBorder="1" applyAlignment="1">
      <alignment vertical="center" wrapText="1"/>
    </xf>
    <xf numFmtId="43" fontId="42" fillId="2" borderId="1" xfId="15" applyFont="1" applyFill="1" applyBorder="1" applyAlignment="1">
      <alignment vertical="center"/>
    </xf>
    <xf numFmtId="49" fontId="44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9" fontId="32" fillId="2" borderId="1" xfId="0" applyNumberFormat="1" applyFont="1" applyFill="1" applyBorder="1" applyAlignment="1">
      <alignment horizontal="center" vertical="center"/>
    </xf>
    <xf numFmtId="43" fontId="44" fillId="2" borderId="1" xfId="15" applyFont="1" applyFill="1" applyBorder="1" applyAlignment="1">
      <alignment vertical="center"/>
    </xf>
    <xf numFmtId="43" fontId="44" fillId="2" borderId="1" xfId="15" applyFont="1" applyFill="1" applyBorder="1" applyAlignment="1">
      <alignment vertical="center" wrapText="1"/>
    </xf>
    <xf numFmtId="49" fontId="44" fillId="2" borderId="1" xfId="0" applyNumberFormat="1" applyFont="1" applyFill="1" applyBorder="1" applyAlignment="1">
      <alignment horizontal="center" vertical="center"/>
    </xf>
    <xf numFmtId="2" fontId="32" fillId="2" borderId="1" xfId="16" applyNumberFormat="1" applyFont="1" applyFill="1" applyBorder="1" applyAlignment="1">
      <alignment horizontal="left" vertical="center" wrapText="1"/>
    </xf>
    <xf numFmtId="2" fontId="32" fillId="2" borderId="1" xfId="16" applyNumberFormat="1" applyFont="1" applyFill="1" applyBorder="1" applyAlignment="1">
      <alignment horizontal="center" vertical="center"/>
    </xf>
    <xf numFmtId="171" fontId="44" fillId="2" borderId="1" xfId="0" applyNumberFormat="1" applyFont="1" applyFill="1" applyBorder="1" applyAlignment="1">
      <alignment horizontal="center" vertical="center"/>
    </xf>
    <xf numFmtId="2" fontId="44" fillId="2" borderId="1" xfId="0" applyNumberFormat="1" applyFont="1" applyFill="1" applyBorder="1" applyAlignment="1">
      <alignment horizontal="center" vertical="center"/>
    </xf>
    <xf numFmtId="4" fontId="44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 wrapText="1"/>
    </xf>
    <xf numFmtId="4" fontId="19" fillId="2" borderId="1" xfId="3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2" fontId="32" fillId="2" borderId="1" xfId="0" applyNumberFormat="1" applyFont="1" applyFill="1" applyBorder="1"/>
    <xf numFmtId="2" fontId="33" fillId="2" borderId="1" xfId="0" applyNumberFormat="1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/>
    </xf>
    <xf numFmtId="2" fontId="29" fillId="2" borderId="1" xfId="12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49" fontId="28" fillId="2" borderId="1" xfId="0" applyNumberFormat="1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29" fillId="2" borderId="1" xfId="12" applyFont="1" applyFill="1" applyBorder="1" applyAlignment="1">
      <alignment horizontal="center" vertical="center" wrapText="1"/>
    </xf>
    <xf numFmtId="171" fontId="29" fillId="2" borderId="1" xfId="0" applyNumberFormat="1" applyFont="1" applyFill="1" applyBorder="1" applyAlignment="1">
      <alignment horizontal="center" vertical="center"/>
    </xf>
    <xf numFmtId="171" fontId="29" fillId="2" borderId="1" xfId="12" applyNumberFormat="1" applyFont="1" applyFill="1" applyBorder="1" applyAlignment="1">
      <alignment horizontal="center" vertical="center"/>
    </xf>
    <xf numFmtId="173" fontId="29" fillId="2" borderId="1" xfId="12" applyNumberFormat="1" applyFont="1" applyFill="1" applyBorder="1" applyAlignment="1">
      <alignment horizontal="center" vertical="center"/>
    </xf>
    <xf numFmtId="0" fontId="29" fillId="2" borderId="1" xfId="12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173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vertical="center" wrapText="1"/>
    </xf>
    <xf numFmtId="173" fontId="29" fillId="2" borderId="1" xfId="13" applyNumberFormat="1" applyFont="1" applyFill="1" applyBorder="1" applyAlignment="1">
      <alignment horizontal="center" vertical="center" wrapText="1"/>
    </xf>
    <xf numFmtId="0" fontId="32" fillId="2" borderId="1" xfId="0" applyFont="1" applyFill="1" applyBorder="1"/>
    <xf numFmtId="49" fontId="29" fillId="2" borderId="1" xfId="14" applyNumberFormat="1" applyFont="1" applyFill="1" applyBorder="1" applyAlignment="1">
      <alignment horizontal="center" vertical="center"/>
    </xf>
    <xf numFmtId="0" fontId="30" fillId="2" borderId="1" xfId="13" applyFont="1" applyFill="1" applyBorder="1" applyAlignment="1">
      <alignment horizontal="center" vertical="center" wrapText="1"/>
    </xf>
    <xf numFmtId="0" fontId="30" fillId="2" borderId="1" xfId="12" applyFont="1" applyFill="1" applyBorder="1" applyAlignment="1">
      <alignment horizontal="left" vertical="center" wrapText="1"/>
    </xf>
    <xf numFmtId="0" fontId="30" fillId="2" borderId="1" xfId="12" applyFont="1" applyFill="1" applyBorder="1" applyAlignment="1">
      <alignment horizontal="center" vertical="center" wrapText="1"/>
    </xf>
    <xf numFmtId="2" fontId="30" fillId="2" borderId="1" xfId="13" applyNumberFormat="1" applyFont="1" applyFill="1" applyBorder="1" applyAlignment="1">
      <alignment horizontal="center" vertical="center" wrapText="1"/>
    </xf>
    <xf numFmtId="2" fontId="29" fillId="2" borderId="1" xfId="13" applyNumberFormat="1" applyFont="1" applyFill="1" applyBorder="1" applyAlignment="1">
      <alignment horizontal="center" vertical="center" wrapText="1"/>
    </xf>
    <xf numFmtId="0" fontId="30" fillId="2" borderId="1" xfId="12" applyFont="1" applyFill="1" applyBorder="1" applyAlignment="1">
      <alignment horizontal="center" vertical="center"/>
    </xf>
    <xf numFmtId="49" fontId="29" fillId="2" borderId="1" xfId="14" applyNumberFormat="1" applyFont="1" applyFill="1" applyBorder="1" applyAlignment="1">
      <alignment vertical="center"/>
    </xf>
    <xf numFmtId="0" fontId="29" fillId="2" borderId="1" xfId="13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left" vertical="center"/>
    </xf>
    <xf numFmtId="49" fontId="29" fillId="2" borderId="1" xfId="11" applyNumberFormat="1" applyFont="1" applyFill="1" applyBorder="1" applyAlignment="1">
      <alignment horizontal="center" vertical="center" wrapText="1"/>
    </xf>
    <xf numFmtId="0" fontId="29" fillId="2" borderId="1" xfId="12" applyFont="1" applyFill="1" applyBorder="1" applyAlignment="1">
      <alignment horizontal="left" vertical="center" wrapText="1"/>
    </xf>
    <xf numFmtId="16" fontId="29" fillId="2" borderId="1" xfId="13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/>
    </xf>
    <xf numFmtId="43" fontId="42" fillId="2" borderId="1" xfId="15" applyFont="1" applyFill="1" applyBorder="1" applyAlignment="1">
      <alignment horizontal="center" vertical="center" wrapText="1"/>
    </xf>
    <xf numFmtId="43" fontId="44" fillId="2" borderId="1" xfId="15" applyFont="1" applyFill="1" applyBorder="1" applyAlignment="1">
      <alignment horizontal="center" vertical="center"/>
    </xf>
    <xf numFmtId="43" fontId="42" fillId="2" borderId="1" xfId="15" applyFont="1" applyFill="1" applyBorder="1" applyAlignment="1">
      <alignment horizontal="center"/>
    </xf>
    <xf numFmtId="169" fontId="22" fillId="2" borderId="1" xfId="0" applyNumberFormat="1" applyFont="1" applyFill="1" applyBorder="1" applyAlignment="1">
      <alignment horizontal="center" vertical="center" wrapText="1"/>
    </xf>
    <xf numFmtId="169" fontId="21" fillId="2" borderId="1" xfId="0" applyNumberFormat="1" applyFont="1" applyFill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/>
    </xf>
    <xf numFmtId="0" fontId="47" fillId="2" borderId="0" xfId="5" applyFont="1" applyFill="1" applyAlignment="1">
      <alignment horizontal="center" vertical="center"/>
    </xf>
    <xf numFmtId="174" fontId="21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4" fontId="22" fillId="2" borderId="0" xfId="1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</cellXfs>
  <cellStyles count="17">
    <cellStyle name="Comma" xfId="15" builtinId="3"/>
    <cellStyle name="Normal" xfId="0" builtinId="0"/>
    <cellStyle name="Normal 12" xfId="14"/>
    <cellStyle name="Normal 2" xfId="5"/>
    <cellStyle name="Normal 2 3 2" xfId="12"/>
    <cellStyle name="Normal 3" xfId="4"/>
    <cellStyle name="Normal 4" xfId="10"/>
    <cellStyle name="Normal 8" xfId="11"/>
    <cellStyle name="Normal_3-1----6-4" xfId="13"/>
    <cellStyle name="Обычный 2" xfId="1"/>
    <cellStyle name="Обычный 2 2" xfId="7"/>
    <cellStyle name="Обычный 2 2 2" xfId="9"/>
    <cellStyle name="Обычный 3" xfId="3"/>
    <cellStyle name="Обычный 3 2" xfId="8"/>
    <cellStyle name="Обычный 4" xfId="6"/>
    <cellStyle name="Обычный_Лист1" xfId="16"/>
    <cellStyle name="ჩვეულებრივი 2 2 2" xfId="2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2095500</xdr:colOff>
      <xdr:row>206</xdr:row>
      <xdr:rowOff>0</xdr:rowOff>
    </xdr:from>
    <xdr:to>
      <xdr:col>2</xdr:col>
      <xdr:colOff>2628900</xdr:colOff>
      <xdr:row>206</xdr:row>
      <xdr:rowOff>152400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95650" y="56578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206</xdr:row>
      <xdr:rowOff>0</xdr:rowOff>
    </xdr:from>
    <xdr:to>
      <xdr:col>2</xdr:col>
      <xdr:colOff>2628900</xdr:colOff>
      <xdr:row>206</xdr:row>
      <xdr:rowOff>152400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95650" y="56578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206</xdr:row>
      <xdr:rowOff>0</xdr:rowOff>
    </xdr:from>
    <xdr:to>
      <xdr:col>2</xdr:col>
      <xdr:colOff>2628900</xdr:colOff>
      <xdr:row>206</xdr:row>
      <xdr:rowOff>152400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295650" y="5657850"/>
          <a:ext cx="533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368300" cy="190501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95650" y="8343900"/>
          <a:ext cx="368300" cy="190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109728" cy="173736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109728" cy="173736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229</xdr:row>
      <xdr:rowOff>0</xdr:rowOff>
    </xdr:from>
    <xdr:ext cx="85344" cy="173736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229</xdr:row>
      <xdr:rowOff>0</xdr:rowOff>
    </xdr:from>
    <xdr:ext cx="85344" cy="173736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229</xdr:row>
      <xdr:rowOff>0</xdr:rowOff>
    </xdr:from>
    <xdr:ext cx="85344" cy="173736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229</xdr:row>
      <xdr:rowOff>0</xdr:rowOff>
    </xdr:from>
    <xdr:ext cx="85344" cy="173736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229</xdr:row>
      <xdr:rowOff>0</xdr:rowOff>
    </xdr:from>
    <xdr:ext cx="85344" cy="173736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229</xdr:row>
      <xdr:rowOff>0</xdr:rowOff>
    </xdr:from>
    <xdr:ext cx="107823" cy="124587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847725" y="83439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229</xdr:row>
      <xdr:rowOff>0</xdr:rowOff>
    </xdr:from>
    <xdr:ext cx="89916" cy="174117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85775" y="83439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229</xdr:row>
      <xdr:rowOff>0</xdr:rowOff>
    </xdr:from>
    <xdr:ext cx="89916" cy="174117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" y="83439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109728" cy="173736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109728" cy="173736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109728" cy="173736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229</xdr:row>
      <xdr:rowOff>0</xdr:rowOff>
    </xdr:from>
    <xdr:ext cx="89916" cy="173355"/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229</xdr:row>
      <xdr:rowOff>0</xdr:rowOff>
    </xdr:from>
    <xdr:ext cx="89916" cy="173355"/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229</xdr:row>
      <xdr:rowOff>0</xdr:rowOff>
    </xdr:from>
    <xdr:ext cx="88392" cy="173736"/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37160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229</xdr:row>
      <xdr:rowOff>0</xdr:rowOff>
    </xdr:from>
    <xdr:ext cx="88392" cy="173736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37160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229</xdr:row>
      <xdr:rowOff>0</xdr:rowOff>
    </xdr:from>
    <xdr:ext cx="89916" cy="173355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229</xdr:row>
      <xdr:rowOff>0</xdr:rowOff>
    </xdr:from>
    <xdr:ext cx="89916" cy="173355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109728" cy="173736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109728" cy="173736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229</xdr:row>
      <xdr:rowOff>0</xdr:rowOff>
    </xdr:from>
    <xdr:ext cx="85344" cy="173736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229</xdr:row>
      <xdr:rowOff>0</xdr:rowOff>
    </xdr:from>
    <xdr:ext cx="85344" cy="173736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229</xdr:row>
      <xdr:rowOff>0</xdr:rowOff>
    </xdr:from>
    <xdr:ext cx="85344" cy="173736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229</xdr:row>
      <xdr:rowOff>0</xdr:rowOff>
    </xdr:from>
    <xdr:ext cx="85344" cy="173736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</xdr:colOff>
      <xdr:row>229</xdr:row>
      <xdr:rowOff>0</xdr:rowOff>
    </xdr:from>
    <xdr:ext cx="85344" cy="173736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438150" y="8343900"/>
          <a:ext cx="85344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542925</xdr:colOff>
      <xdr:row>229</xdr:row>
      <xdr:rowOff>0</xdr:rowOff>
    </xdr:from>
    <xdr:ext cx="107823" cy="124587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847725" y="8343900"/>
          <a:ext cx="107823" cy="124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736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47625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229</xdr:row>
      <xdr:rowOff>0</xdr:rowOff>
    </xdr:from>
    <xdr:ext cx="89916" cy="174117"/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485775" y="83439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38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229</xdr:row>
      <xdr:rowOff>0</xdr:rowOff>
    </xdr:from>
    <xdr:ext cx="89916" cy="174117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485775" y="8343900"/>
          <a:ext cx="89916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59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4117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476250" y="8343900"/>
          <a:ext cx="88392" cy="174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109728" cy="173736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109728" cy="173736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229</xdr:row>
      <xdr:rowOff>0</xdr:rowOff>
    </xdr:from>
    <xdr:ext cx="109728" cy="173736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76525" y="8343900"/>
          <a:ext cx="109728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229</xdr:row>
      <xdr:rowOff>0</xdr:rowOff>
    </xdr:from>
    <xdr:ext cx="89916" cy="173355"/>
    <xdr:sp macro="" textlink="">
      <xdr:nvSpPr>
        <xdr:cNvPr id="167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7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229</xdr:row>
      <xdr:rowOff>0</xdr:rowOff>
    </xdr:from>
    <xdr:ext cx="89916" cy="173355"/>
    <xdr:sp macro="" textlink="">
      <xdr:nvSpPr>
        <xdr:cNvPr id="179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8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8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8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8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229</xdr:row>
      <xdr:rowOff>0</xdr:rowOff>
    </xdr:from>
    <xdr:ext cx="88392" cy="173736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37160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171450</xdr:colOff>
      <xdr:row>229</xdr:row>
      <xdr:rowOff>0</xdr:rowOff>
    </xdr:from>
    <xdr:ext cx="88392" cy="173736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371600" y="8343900"/>
          <a:ext cx="88392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180975</xdr:colOff>
      <xdr:row>229</xdr:row>
      <xdr:rowOff>0</xdr:rowOff>
    </xdr:from>
    <xdr:ext cx="89916" cy="173355"/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485775" y="83439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190500</xdr:colOff>
      <xdr:row>229</xdr:row>
      <xdr:rowOff>0</xdr:rowOff>
    </xdr:from>
    <xdr:ext cx="89916" cy="173355"/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247775" y="56845200"/>
          <a:ext cx="89916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171450</xdr:colOff>
      <xdr:row>229</xdr:row>
      <xdr:rowOff>0</xdr:rowOff>
    </xdr:from>
    <xdr:ext cx="88392" cy="173355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476250" y="8343900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2657475</xdr:colOff>
      <xdr:row>229</xdr:row>
      <xdr:rowOff>66675</xdr:rowOff>
    </xdr:from>
    <xdr:ext cx="88392" cy="173355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3714750" y="56911875"/>
          <a:ext cx="88392" cy="173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2095500</xdr:colOff>
      <xdr:row>229</xdr:row>
      <xdr:rowOff>0</xdr:rowOff>
    </xdr:from>
    <xdr:ext cx="57150" cy="173736"/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3295650" y="8343900"/>
          <a:ext cx="57150" cy="17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44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46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48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50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51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52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171450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171450</xdr:rowOff>
    </xdr:to>
    <xdr:sp macro="" textlink="">
      <xdr:nvSpPr>
        <xdr:cNvPr id="254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171450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232</xdr:row>
      <xdr:rowOff>0</xdr:rowOff>
    </xdr:from>
    <xdr:to>
      <xdr:col>2</xdr:col>
      <xdr:colOff>2597150</xdr:colOff>
      <xdr:row>232</xdr:row>
      <xdr:rowOff>171451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295650" y="9096375"/>
          <a:ext cx="501650" cy="1714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231</xdr:row>
      <xdr:rowOff>0</xdr:rowOff>
    </xdr:from>
    <xdr:to>
      <xdr:col>1</xdr:col>
      <xdr:colOff>310515</xdr:colOff>
      <xdr:row>231</xdr:row>
      <xdr:rowOff>60959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514350" y="8924925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231</xdr:row>
      <xdr:rowOff>0</xdr:rowOff>
    </xdr:from>
    <xdr:to>
      <xdr:col>1</xdr:col>
      <xdr:colOff>310515</xdr:colOff>
      <xdr:row>231</xdr:row>
      <xdr:rowOff>60959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514350" y="8924925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231</xdr:row>
      <xdr:rowOff>0</xdr:rowOff>
    </xdr:from>
    <xdr:to>
      <xdr:col>1</xdr:col>
      <xdr:colOff>310515</xdr:colOff>
      <xdr:row>231</xdr:row>
      <xdr:rowOff>40004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514350" y="8924925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231</xdr:row>
      <xdr:rowOff>0</xdr:rowOff>
    </xdr:from>
    <xdr:to>
      <xdr:col>1</xdr:col>
      <xdr:colOff>310515</xdr:colOff>
      <xdr:row>231</xdr:row>
      <xdr:rowOff>40004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514350" y="8924925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231</xdr:row>
      <xdr:rowOff>0</xdr:rowOff>
    </xdr:from>
    <xdr:to>
      <xdr:col>1</xdr:col>
      <xdr:colOff>310515</xdr:colOff>
      <xdr:row>231</xdr:row>
      <xdr:rowOff>60959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514350" y="8924925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231</xdr:row>
      <xdr:rowOff>0</xdr:rowOff>
    </xdr:from>
    <xdr:to>
      <xdr:col>1</xdr:col>
      <xdr:colOff>310515</xdr:colOff>
      <xdr:row>231</xdr:row>
      <xdr:rowOff>60959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514350" y="8924925"/>
          <a:ext cx="100965" cy="60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231</xdr:row>
      <xdr:rowOff>0</xdr:rowOff>
    </xdr:from>
    <xdr:to>
      <xdr:col>1</xdr:col>
      <xdr:colOff>310515</xdr:colOff>
      <xdr:row>231</xdr:row>
      <xdr:rowOff>40004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514350" y="8924925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</xdr:colOff>
      <xdr:row>231</xdr:row>
      <xdr:rowOff>0</xdr:rowOff>
    </xdr:from>
    <xdr:to>
      <xdr:col>1</xdr:col>
      <xdr:colOff>310515</xdr:colOff>
      <xdr:row>231</xdr:row>
      <xdr:rowOff>40004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514350" y="8924925"/>
          <a:ext cx="100965" cy="40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8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9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3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229</xdr:row>
      <xdr:rowOff>0</xdr:rowOff>
    </xdr:from>
    <xdr:to>
      <xdr:col>2</xdr:col>
      <xdr:colOff>69850</xdr:colOff>
      <xdr:row>231</xdr:row>
      <xdr:rowOff>239553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200150" y="8343900"/>
          <a:ext cx="69850" cy="940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295275</xdr:colOff>
      <xdr:row>229</xdr:row>
      <xdr:rowOff>76200</xdr:rowOff>
    </xdr:from>
    <xdr:to>
      <xdr:col>2</xdr:col>
      <xdr:colOff>365125</xdr:colOff>
      <xdr:row>232</xdr:row>
      <xdr:rowOff>64293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352550" y="56921400"/>
          <a:ext cx="69850" cy="1054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81534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81534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81534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81534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81534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81534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82296</xdr:rowOff>
    </xdr:to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82296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82296</xdr:rowOff>
    </xdr:to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82296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82296</xdr:rowOff>
    </xdr:to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82296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81534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81534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81534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81534</xdr:rowOff>
    </xdr:to>
    <xdr:sp macro="" textlink="">
      <xdr:nvSpPr>
        <xdr:cNvPr id="373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81534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81534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82296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82296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82296</xdr:rowOff>
    </xdr:to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82296</xdr:rowOff>
    </xdr:to>
    <xdr:sp macro="" textlink="">
      <xdr:nvSpPr>
        <xdr:cNvPr id="379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82296</xdr:rowOff>
    </xdr:to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676525" y="83439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82296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3295650" y="83439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81534</xdr:rowOff>
    </xdr:to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81534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81534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81534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81534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676525" y="83439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81534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3295650" y="83439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137160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137160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137160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137160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137160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137160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137160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137160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137160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137160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137160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676525" y="83439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137160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3295650" y="83439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171450</xdr:rowOff>
    </xdr:to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171450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171450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171450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171450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171450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171450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171450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171450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171450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229</xdr:row>
      <xdr:rowOff>0</xdr:rowOff>
    </xdr:from>
    <xdr:to>
      <xdr:col>2</xdr:col>
      <xdr:colOff>2591562</xdr:colOff>
      <xdr:row>229</xdr:row>
      <xdr:rowOff>171450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676525" y="83439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229</xdr:row>
      <xdr:rowOff>0</xdr:rowOff>
    </xdr:from>
    <xdr:to>
      <xdr:col>2</xdr:col>
      <xdr:colOff>2597150</xdr:colOff>
      <xdr:row>229</xdr:row>
      <xdr:rowOff>171450</xdr:rowOff>
    </xdr:to>
    <xdr:sp macro="" textlink="">
      <xdr:nvSpPr>
        <xdr:cNvPr id="411" name="Text Box 2"/>
        <xdr:cNvSpPr txBox="1">
          <a:spLocks noChangeArrowheads="1"/>
        </xdr:cNvSpPr>
      </xdr:nvSpPr>
      <xdr:spPr bwMode="auto">
        <a:xfrm>
          <a:off x="3295650" y="83439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230</xdr:row>
      <xdr:rowOff>0</xdr:rowOff>
    </xdr:from>
    <xdr:to>
      <xdr:col>2</xdr:col>
      <xdr:colOff>2097881</xdr:colOff>
      <xdr:row>231</xdr:row>
      <xdr:rowOff>60511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3295650" y="8753475"/>
          <a:ext cx="2381" cy="3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230</xdr:row>
      <xdr:rowOff>0</xdr:rowOff>
    </xdr:from>
    <xdr:to>
      <xdr:col>2</xdr:col>
      <xdr:colOff>2097881</xdr:colOff>
      <xdr:row>231</xdr:row>
      <xdr:rowOff>60511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3295650" y="8753475"/>
          <a:ext cx="2381" cy="3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230</xdr:row>
      <xdr:rowOff>0</xdr:rowOff>
    </xdr:from>
    <xdr:to>
      <xdr:col>2</xdr:col>
      <xdr:colOff>2097881</xdr:colOff>
      <xdr:row>231</xdr:row>
      <xdr:rowOff>60511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295650" y="8753475"/>
          <a:ext cx="2381" cy="3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81534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81534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81534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81534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81534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81534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82296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82296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82296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82296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82296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82296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81534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81534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81534</xdr:rowOff>
    </xdr:to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81534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81534</xdr:rowOff>
    </xdr:to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81534</xdr:rowOff>
    </xdr:to>
    <xdr:sp macro="" textlink="">
      <xdr:nvSpPr>
        <xdr:cNvPr id="432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82296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82296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82296</xdr:rowOff>
    </xdr:to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82296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82296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676525" y="9296400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82296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295650" y="9296400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81534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81534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81534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81534</xdr:rowOff>
    </xdr:to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81534</xdr:rowOff>
    </xdr:to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676525" y="9296400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81534</xdr:rowOff>
    </xdr:to>
    <xdr:sp macro="" textlink="">
      <xdr:nvSpPr>
        <xdr:cNvPr id="444" name="Text Box 2"/>
        <xdr:cNvSpPr txBox="1">
          <a:spLocks noChangeArrowheads="1"/>
        </xdr:cNvSpPr>
      </xdr:nvSpPr>
      <xdr:spPr bwMode="auto">
        <a:xfrm>
          <a:off x="3295650" y="9296400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137160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137160</xdr:rowOff>
    </xdr:to>
    <xdr:sp macro="" textlink="">
      <xdr:nvSpPr>
        <xdr:cNvPr id="446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137160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137160</xdr:rowOff>
    </xdr:to>
    <xdr:sp macro="" textlink="">
      <xdr:nvSpPr>
        <xdr:cNvPr id="448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137160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137160</xdr:rowOff>
    </xdr:to>
    <xdr:sp macro="" textlink="">
      <xdr:nvSpPr>
        <xdr:cNvPr id="450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137160</xdr:rowOff>
    </xdr:to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137160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137160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137160</xdr:rowOff>
    </xdr:to>
    <xdr:sp macro="" textlink="">
      <xdr:nvSpPr>
        <xdr:cNvPr id="454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137160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676525" y="9296400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137160</xdr:rowOff>
    </xdr:to>
    <xdr:sp macro="" textlink="">
      <xdr:nvSpPr>
        <xdr:cNvPr id="456" name="Text Box 2"/>
        <xdr:cNvSpPr txBox="1">
          <a:spLocks noChangeArrowheads="1"/>
        </xdr:cNvSpPr>
      </xdr:nvSpPr>
      <xdr:spPr bwMode="auto">
        <a:xfrm>
          <a:off x="3295650" y="9296400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171450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171450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171450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171450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171450</xdr:rowOff>
    </xdr:to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171450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171450</xdr:rowOff>
    </xdr:to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171450</xdr:rowOff>
    </xdr:to>
    <xdr:sp macro="" textlink="">
      <xdr:nvSpPr>
        <xdr:cNvPr id="464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171450</xdr:rowOff>
    </xdr:to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171450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234</xdr:row>
      <xdr:rowOff>0</xdr:rowOff>
    </xdr:from>
    <xdr:to>
      <xdr:col>2</xdr:col>
      <xdr:colOff>2591562</xdr:colOff>
      <xdr:row>234</xdr:row>
      <xdr:rowOff>171450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676525" y="9296400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234</xdr:row>
      <xdr:rowOff>0</xdr:rowOff>
    </xdr:from>
    <xdr:to>
      <xdr:col>2</xdr:col>
      <xdr:colOff>2597150</xdr:colOff>
      <xdr:row>234</xdr:row>
      <xdr:rowOff>171450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295650" y="9296400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81534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81534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81534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81534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81534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81534</xdr:rowOff>
    </xdr:to>
    <xdr:sp macro="" textlink="">
      <xdr:nvSpPr>
        <xdr:cNvPr id="474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82296</xdr:rowOff>
    </xdr:to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82296</xdr:rowOff>
    </xdr:to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82296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82296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82296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82296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81534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81534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81534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81534</xdr:rowOff>
    </xdr:to>
    <xdr:sp macro="" textlink="">
      <xdr:nvSpPr>
        <xdr:cNvPr id="484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81534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81534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82296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82296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82296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82296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82296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676525" y="9496425"/>
          <a:ext cx="1115187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82296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295650" y="9496425"/>
          <a:ext cx="501650" cy="8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81534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81534</xdr:rowOff>
    </xdr:to>
    <xdr:sp macro="" textlink="">
      <xdr:nvSpPr>
        <xdr:cNvPr id="494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81534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81534</xdr:rowOff>
    </xdr:to>
    <xdr:sp macro="" textlink="">
      <xdr:nvSpPr>
        <xdr:cNvPr id="496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81534</xdr:rowOff>
    </xdr:to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676525" y="9496425"/>
          <a:ext cx="1115187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81534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295650" y="9496425"/>
          <a:ext cx="501650" cy="81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137160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137160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137160</xdr:rowOff>
    </xdr:to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137160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137160</xdr:rowOff>
    </xdr:to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137160</xdr:rowOff>
    </xdr:to>
    <xdr:sp macro="" textlink="">
      <xdr:nvSpPr>
        <xdr:cNvPr id="504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137160</xdr:rowOff>
    </xdr:to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137160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137160</xdr:rowOff>
    </xdr:to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137160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137160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676525" y="9496425"/>
          <a:ext cx="1115187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137160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295650" y="9496425"/>
          <a:ext cx="50165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171450</xdr:rowOff>
    </xdr:to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171450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171450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171450</xdr:rowOff>
    </xdr:to>
    <xdr:sp macro="" textlink="">
      <xdr:nvSpPr>
        <xdr:cNvPr id="514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171450</xdr:rowOff>
    </xdr:to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171450</xdr:rowOff>
    </xdr:to>
    <xdr:sp macro="" textlink="">
      <xdr:nvSpPr>
        <xdr:cNvPr id="516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171450</xdr:rowOff>
    </xdr:to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171450</xdr:rowOff>
    </xdr:to>
    <xdr:sp macro="" textlink="">
      <xdr:nvSpPr>
        <xdr:cNvPr id="518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171450</xdr:rowOff>
    </xdr:to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171450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235</xdr:row>
      <xdr:rowOff>0</xdr:rowOff>
    </xdr:from>
    <xdr:to>
      <xdr:col>2</xdr:col>
      <xdr:colOff>2591562</xdr:colOff>
      <xdr:row>235</xdr:row>
      <xdr:rowOff>171450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676525" y="9496425"/>
          <a:ext cx="1115187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235</xdr:row>
      <xdr:rowOff>0</xdr:rowOff>
    </xdr:from>
    <xdr:to>
      <xdr:col>2</xdr:col>
      <xdr:colOff>2597150</xdr:colOff>
      <xdr:row>235</xdr:row>
      <xdr:rowOff>171450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295650" y="9496425"/>
          <a:ext cx="5016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9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0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1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1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8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9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9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0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1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79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236</xdr:row>
      <xdr:rowOff>47625</xdr:rowOff>
    </xdr:from>
    <xdr:to>
      <xdr:col>1</xdr:col>
      <xdr:colOff>644398</xdr:colOff>
      <xdr:row>237</xdr:row>
      <xdr:rowOff>19812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1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83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834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4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859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236</xdr:row>
      <xdr:rowOff>47625</xdr:rowOff>
    </xdr:from>
    <xdr:to>
      <xdr:col>1</xdr:col>
      <xdr:colOff>644398</xdr:colOff>
      <xdr:row>237</xdr:row>
      <xdr:rowOff>19812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0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0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0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0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1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1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3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3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3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3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4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8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8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9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9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99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00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236</xdr:row>
      <xdr:rowOff>47625</xdr:rowOff>
    </xdr:from>
    <xdr:to>
      <xdr:col>1</xdr:col>
      <xdr:colOff>644398</xdr:colOff>
      <xdr:row>237</xdr:row>
      <xdr:rowOff>19812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1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1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13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4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4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4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166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8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18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19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19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236</xdr:row>
      <xdr:rowOff>47625</xdr:rowOff>
    </xdr:from>
    <xdr:to>
      <xdr:col>1</xdr:col>
      <xdr:colOff>644398</xdr:colOff>
      <xdr:row>237</xdr:row>
      <xdr:rowOff>19812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1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1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1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219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9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9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236</xdr:row>
      <xdr:rowOff>47625</xdr:rowOff>
    </xdr:from>
    <xdr:to>
      <xdr:col>1</xdr:col>
      <xdr:colOff>644398</xdr:colOff>
      <xdr:row>237</xdr:row>
      <xdr:rowOff>19812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484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8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9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9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9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49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49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5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236</xdr:row>
      <xdr:rowOff>47625</xdr:rowOff>
    </xdr:from>
    <xdr:to>
      <xdr:col>1</xdr:col>
      <xdr:colOff>644398</xdr:colOff>
      <xdr:row>237</xdr:row>
      <xdr:rowOff>19812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513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1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1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1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1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1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525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3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3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53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53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54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54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4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555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567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569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581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8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8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9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9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59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59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59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59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59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59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0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0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0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0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0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0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1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1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1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1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1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2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2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2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2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2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3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3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3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4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5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5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5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6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6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6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7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7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7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7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8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8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8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9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9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96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98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702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236</xdr:row>
      <xdr:rowOff>0</xdr:rowOff>
    </xdr:from>
    <xdr:to>
      <xdr:col>2</xdr:col>
      <xdr:colOff>69850</xdr:colOff>
      <xdr:row>238</xdr:row>
      <xdr:rowOff>92868</xdr:rowOff>
    </xdr:to>
    <xdr:sp macro="" textlink="">
      <xdr:nvSpPr>
        <xdr:cNvPr id="1704" name="Text Box 2"/>
        <xdr:cNvSpPr txBox="1">
          <a:spLocks noChangeArrowheads="1"/>
        </xdr:cNvSpPr>
      </xdr:nvSpPr>
      <xdr:spPr bwMode="auto">
        <a:xfrm>
          <a:off x="1200150" y="9734550"/>
          <a:ext cx="69850" cy="521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70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70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70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236</xdr:row>
      <xdr:rowOff>47625</xdr:rowOff>
    </xdr:from>
    <xdr:to>
      <xdr:col>1</xdr:col>
      <xdr:colOff>644398</xdr:colOff>
      <xdr:row>237</xdr:row>
      <xdr:rowOff>19812</xdr:rowOff>
    </xdr:to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722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2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3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734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3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3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3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4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4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74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75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752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6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764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7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7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776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777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8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8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790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9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9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9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9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9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9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79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0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0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80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</xdr:colOff>
      <xdr:row>236</xdr:row>
      <xdr:rowOff>0</xdr:rowOff>
    </xdr:from>
    <xdr:to>
      <xdr:col>1</xdr:col>
      <xdr:colOff>218694</xdr:colOff>
      <xdr:row>237</xdr:row>
      <xdr:rowOff>21336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438150" y="9734550"/>
          <a:ext cx="85344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542925</xdr:colOff>
      <xdr:row>236</xdr:row>
      <xdr:rowOff>47625</xdr:rowOff>
    </xdr:from>
    <xdr:to>
      <xdr:col>1</xdr:col>
      <xdr:colOff>644398</xdr:colOff>
      <xdr:row>237</xdr:row>
      <xdr:rowOff>19812</xdr:rowOff>
    </xdr:to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847725" y="9782175"/>
          <a:ext cx="101473" cy="219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21336</xdr:rowOff>
    </xdr:to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47625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819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2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2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2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2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2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2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2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3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21717</xdr:rowOff>
    </xdr:to>
    <xdr:sp macro="" textlink="">
      <xdr:nvSpPr>
        <xdr:cNvPr id="1831" name="Text Box 2"/>
        <xdr:cNvSpPr txBox="1">
          <a:spLocks noChangeArrowheads="1"/>
        </xdr:cNvSpPr>
      </xdr:nvSpPr>
      <xdr:spPr bwMode="auto">
        <a:xfrm>
          <a:off x="485775" y="9734550"/>
          <a:ext cx="89916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33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35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36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37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38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40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21717</xdr:rowOff>
    </xdr:to>
    <xdr:sp macro="" textlink="">
      <xdr:nvSpPr>
        <xdr:cNvPr id="1842" name="Text Box 2"/>
        <xdr:cNvSpPr txBox="1">
          <a:spLocks noChangeArrowheads="1"/>
        </xdr:cNvSpPr>
      </xdr:nvSpPr>
      <xdr:spPr bwMode="auto">
        <a:xfrm>
          <a:off x="476250" y="9734550"/>
          <a:ext cx="88392" cy="2693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84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84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236</xdr:row>
      <xdr:rowOff>0</xdr:rowOff>
    </xdr:from>
    <xdr:to>
      <xdr:col>2</xdr:col>
      <xdr:colOff>1586103</xdr:colOff>
      <xdr:row>237</xdr:row>
      <xdr:rowOff>21336</xdr:rowOff>
    </xdr:to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676525" y="9734550"/>
          <a:ext cx="109728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84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5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5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5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5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5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5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6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861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6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6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6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6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6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6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7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7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7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236</xdr:row>
      <xdr:rowOff>0</xdr:rowOff>
    </xdr:from>
    <xdr:to>
      <xdr:col>2</xdr:col>
      <xdr:colOff>259842</xdr:colOff>
      <xdr:row>237</xdr:row>
      <xdr:rowOff>21336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1371600" y="9734550"/>
          <a:ext cx="88392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7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7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7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8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8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8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8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236</xdr:row>
      <xdr:rowOff>0</xdr:rowOff>
    </xdr:from>
    <xdr:to>
      <xdr:col>1</xdr:col>
      <xdr:colOff>270891</xdr:colOff>
      <xdr:row>237</xdr:row>
      <xdr:rowOff>20955</xdr:rowOff>
    </xdr:to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485775" y="9734550"/>
          <a:ext cx="89916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8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90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91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92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93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94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95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96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97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236</xdr:row>
      <xdr:rowOff>0</xdr:rowOff>
    </xdr:from>
    <xdr:to>
      <xdr:col>1</xdr:col>
      <xdr:colOff>259842</xdr:colOff>
      <xdr:row>237</xdr:row>
      <xdr:rowOff>20955</xdr:rowOff>
    </xdr:to>
    <xdr:sp macro="" textlink="">
      <xdr:nvSpPr>
        <xdr:cNvPr id="1898" name="Text Box 2"/>
        <xdr:cNvSpPr txBox="1">
          <a:spLocks noChangeArrowheads="1"/>
        </xdr:cNvSpPr>
      </xdr:nvSpPr>
      <xdr:spPr bwMode="auto">
        <a:xfrm>
          <a:off x="476250" y="9734550"/>
          <a:ext cx="88392" cy="2686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0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0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0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0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0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0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0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1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14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15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16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17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18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21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236</xdr:row>
      <xdr:rowOff>0</xdr:rowOff>
    </xdr:from>
    <xdr:to>
      <xdr:col>2</xdr:col>
      <xdr:colOff>2152650</xdr:colOff>
      <xdr:row>237</xdr:row>
      <xdr:rowOff>21336</xdr:rowOff>
    </xdr:to>
    <xdr:sp macro="" textlink="">
      <xdr:nvSpPr>
        <xdr:cNvPr id="1922" name="Text Box 2"/>
        <xdr:cNvSpPr txBox="1">
          <a:spLocks noChangeArrowheads="1"/>
        </xdr:cNvSpPr>
      </xdr:nvSpPr>
      <xdr:spPr bwMode="auto">
        <a:xfrm>
          <a:off x="3295650" y="9734550"/>
          <a:ext cx="57150" cy="268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242</xdr:row>
      <xdr:rowOff>142875</xdr:rowOff>
    </xdr:from>
    <xdr:to>
      <xdr:col>7</xdr:col>
      <xdr:colOff>69849</xdr:colOff>
      <xdr:row>243</xdr:row>
      <xdr:rowOff>174126</xdr:rowOff>
    </xdr:to>
    <xdr:sp macro="" textlink="">
      <xdr:nvSpPr>
        <xdr:cNvPr id="1923" name="Text Box 597"/>
        <xdr:cNvSpPr txBox="1">
          <a:spLocks noChangeArrowheads="1"/>
        </xdr:cNvSpPr>
      </xdr:nvSpPr>
      <xdr:spPr bwMode="auto">
        <a:xfrm>
          <a:off x="8277225" y="11077575"/>
          <a:ext cx="69849" cy="364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242</xdr:row>
      <xdr:rowOff>66675</xdr:rowOff>
    </xdr:from>
    <xdr:to>
      <xdr:col>2</xdr:col>
      <xdr:colOff>276225</xdr:colOff>
      <xdr:row>243</xdr:row>
      <xdr:rowOff>174126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400175" y="11001375"/>
          <a:ext cx="76200" cy="440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242</xdr:row>
      <xdr:rowOff>114300</xdr:rowOff>
    </xdr:from>
    <xdr:to>
      <xdr:col>1</xdr:col>
      <xdr:colOff>219075</xdr:colOff>
      <xdr:row>244</xdr:row>
      <xdr:rowOff>1353</xdr:rowOff>
    </xdr:to>
    <xdr:sp macro="" textlink="">
      <xdr:nvSpPr>
        <xdr:cNvPr id="1925" name="Text Box 4134"/>
        <xdr:cNvSpPr txBox="1">
          <a:spLocks noChangeArrowheads="1"/>
        </xdr:cNvSpPr>
      </xdr:nvSpPr>
      <xdr:spPr bwMode="auto">
        <a:xfrm>
          <a:off x="447675" y="11049000"/>
          <a:ext cx="76200" cy="496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242</xdr:row>
      <xdr:rowOff>114300</xdr:rowOff>
    </xdr:from>
    <xdr:to>
      <xdr:col>1</xdr:col>
      <xdr:colOff>219075</xdr:colOff>
      <xdr:row>244</xdr:row>
      <xdr:rowOff>1353</xdr:rowOff>
    </xdr:to>
    <xdr:sp macro="" textlink="">
      <xdr:nvSpPr>
        <xdr:cNvPr id="1926" name="Text Box 4134"/>
        <xdr:cNvSpPr txBox="1">
          <a:spLocks noChangeArrowheads="1"/>
        </xdr:cNvSpPr>
      </xdr:nvSpPr>
      <xdr:spPr bwMode="auto">
        <a:xfrm>
          <a:off x="447675" y="11049000"/>
          <a:ext cx="76200" cy="496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142875</xdr:colOff>
      <xdr:row>242</xdr:row>
      <xdr:rowOff>114300</xdr:rowOff>
    </xdr:from>
    <xdr:to>
      <xdr:col>1</xdr:col>
      <xdr:colOff>219075</xdr:colOff>
      <xdr:row>244</xdr:row>
      <xdr:rowOff>1353</xdr:rowOff>
    </xdr:to>
    <xdr:sp macro="" textlink="">
      <xdr:nvSpPr>
        <xdr:cNvPr id="1927" name="Text Box 4134"/>
        <xdr:cNvSpPr txBox="1">
          <a:spLocks noChangeArrowheads="1"/>
        </xdr:cNvSpPr>
      </xdr:nvSpPr>
      <xdr:spPr bwMode="auto">
        <a:xfrm>
          <a:off x="447675" y="11049000"/>
          <a:ext cx="76200" cy="496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809625</xdr:colOff>
      <xdr:row>242</xdr:row>
      <xdr:rowOff>142875</xdr:rowOff>
    </xdr:from>
    <xdr:to>
      <xdr:col>7</xdr:col>
      <xdr:colOff>69849</xdr:colOff>
      <xdr:row>243</xdr:row>
      <xdr:rowOff>174126</xdr:rowOff>
    </xdr:to>
    <xdr:sp macro="" textlink="">
      <xdr:nvSpPr>
        <xdr:cNvPr id="1928" name="Text Box 597"/>
        <xdr:cNvSpPr txBox="1">
          <a:spLocks noChangeArrowheads="1"/>
        </xdr:cNvSpPr>
      </xdr:nvSpPr>
      <xdr:spPr bwMode="auto">
        <a:xfrm>
          <a:off x="8277225" y="11077575"/>
          <a:ext cx="69849" cy="364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200025</xdr:colOff>
      <xdr:row>242</xdr:row>
      <xdr:rowOff>66675</xdr:rowOff>
    </xdr:from>
    <xdr:to>
      <xdr:col>2</xdr:col>
      <xdr:colOff>276225</xdr:colOff>
      <xdr:row>243</xdr:row>
      <xdr:rowOff>174126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400175" y="11001375"/>
          <a:ext cx="76200" cy="440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242</xdr:row>
      <xdr:rowOff>0</xdr:rowOff>
    </xdr:from>
    <xdr:to>
      <xdr:col>1</xdr:col>
      <xdr:colOff>257175</xdr:colOff>
      <xdr:row>244</xdr:row>
      <xdr:rowOff>1353</xdr:rowOff>
    </xdr:to>
    <xdr:sp macro="" textlink="">
      <xdr:nvSpPr>
        <xdr:cNvPr id="1930" name="Text Box 2"/>
        <xdr:cNvSpPr txBox="1">
          <a:spLocks noChangeArrowheads="1"/>
        </xdr:cNvSpPr>
      </xdr:nvSpPr>
      <xdr:spPr bwMode="auto">
        <a:xfrm>
          <a:off x="485775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242</xdr:row>
      <xdr:rowOff>0</xdr:rowOff>
    </xdr:from>
    <xdr:to>
      <xdr:col>1</xdr:col>
      <xdr:colOff>428625</xdr:colOff>
      <xdr:row>243</xdr:row>
      <xdr:rowOff>210903</xdr:rowOff>
    </xdr:to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657225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242</xdr:row>
      <xdr:rowOff>0</xdr:rowOff>
    </xdr:from>
    <xdr:to>
      <xdr:col>1</xdr:col>
      <xdr:colOff>419100</xdr:colOff>
      <xdr:row>243</xdr:row>
      <xdr:rowOff>210903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6477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35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41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48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52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53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61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242</xdr:row>
      <xdr:rowOff>0</xdr:rowOff>
    </xdr:from>
    <xdr:to>
      <xdr:col>1</xdr:col>
      <xdr:colOff>485775</xdr:colOff>
      <xdr:row>243</xdr:row>
      <xdr:rowOff>210903</xdr:rowOff>
    </xdr:to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714375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180975</xdr:colOff>
      <xdr:row>242</xdr:row>
      <xdr:rowOff>0</xdr:rowOff>
    </xdr:from>
    <xdr:to>
      <xdr:col>1</xdr:col>
      <xdr:colOff>257175</xdr:colOff>
      <xdr:row>244</xdr:row>
      <xdr:rowOff>1353</xdr:rowOff>
    </xdr:to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485775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242</xdr:row>
      <xdr:rowOff>0</xdr:rowOff>
    </xdr:from>
    <xdr:to>
      <xdr:col>1</xdr:col>
      <xdr:colOff>428625</xdr:colOff>
      <xdr:row>243</xdr:row>
      <xdr:rowOff>210903</xdr:rowOff>
    </xdr:to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657225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342900</xdr:colOff>
      <xdr:row>242</xdr:row>
      <xdr:rowOff>0</xdr:rowOff>
    </xdr:from>
    <xdr:to>
      <xdr:col>1</xdr:col>
      <xdr:colOff>419100</xdr:colOff>
      <xdr:row>243</xdr:row>
      <xdr:rowOff>210903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6477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68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69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74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75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82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85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86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242</xdr:row>
      <xdr:rowOff>0</xdr:rowOff>
    </xdr:from>
    <xdr:to>
      <xdr:col>1</xdr:col>
      <xdr:colOff>304800</xdr:colOff>
      <xdr:row>243</xdr:row>
      <xdr:rowOff>210903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533400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90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295275</xdr:colOff>
      <xdr:row>242</xdr:row>
      <xdr:rowOff>0</xdr:rowOff>
    </xdr:from>
    <xdr:to>
      <xdr:col>1</xdr:col>
      <xdr:colOff>371475</xdr:colOff>
      <xdr:row>243</xdr:row>
      <xdr:rowOff>201378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600075" y="10934700"/>
          <a:ext cx="76200" cy="534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171450</xdr:colOff>
      <xdr:row>242</xdr:row>
      <xdr:rowOff>0</xdr:rowOff>
    </xdr:from>
    <xdr:to>
      <xdr:col>1</xdr:col>
      <xdr:colOff>247650</xdr:colOff>
      <xdr:row>244</xdr:row>
      <xdr:rowOff>1353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476250" y="10934700"/>
          <a:ext cx="76200" cy="601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409575</xdr:colOff>
      <xdr:row>242</xdr:row>
      <xdr:rowOff>0</xdr:rowOff>
    </xdr:from>
    <xdr:to>
      <xdr:col>1</xdr:col>
      <xdr:colOff>485775</xdr:colOff>
      <xdr:row>243</xdr:row>
      <xdr:rowOff>210903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714375" y="10934700"/>
          <a:ext cx="76200" cy="544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1996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1998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1999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001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002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004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005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006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0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1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1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1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1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2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2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2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2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3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3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3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3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5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5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5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6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6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6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7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7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7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7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8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8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87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095" name="Text Box 2"/>
        <xdr:cNvSpPr txBox="1">
          <a:spLocks noChangeArrowheads="1"/>
        </xdr:cNvSpPr>
      </xdr:nvSpPr>
      <xdr:spPr bwMode="auto">
        <a:xfrm>
          <a:off x="1200150" y="9944100"/>
          <a:ext cx="69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09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0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0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0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0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0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1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1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1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1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2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2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3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3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3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3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4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4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4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5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5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5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5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5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6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7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7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7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8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8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9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9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9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0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0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0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1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1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1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2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2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2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2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3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3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3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4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4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4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5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5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63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65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67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69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220134</xdr:rowOff>
    </xdr:to>
    <xdr:sp macro="" textlink="">
      <xdr:nvSpPr>
        <xdr:cNvPr id="2271" name="Text Box 2"/>
        <xdr:cNvSpPr txBox="1">
          <a:spLocks noChangeArrowheads="1"/>
        </xdr:cNvSpPr>
      </xdr:nvSpPr>
      <xdr:spPr bwMode="auto">
        <a:xfrm>
          <a:off x="1200150" y="9944100"/>
          <a:ext cx="69850" cy="439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73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75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81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85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1476375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237</xdr:row>
      <xdr:rowOff>0</xdr:rowOff>
    </xdr:from>
    <xdr:to>
      <xdr:col>2</xdr:col>
      <xdr:colOff>69850</xdr:colOff>
      <xdr:row>238</xdr:row>
      <xdr:rowOff>190500</xdr:rowOff>
    </xdr:to>
    <xdr:sp macro="" textlink="">
      <xdr:nvSpPr>
        <xdr:cNvPr id="2287" name="Text Box 2"/>
        <xdr:cNvSpPr txBox="1">
          <a:spLocks noChangeArrowheads="1"/>
        </xdr:cNvSpPr>
      </xdr:nvSpPr>
      <xdr:spPr bwMode="auto">
        <a:xfrm>
          <a:off x="1200150" y="9944100"/>
          <a:ext cx="69850" cy="41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237</xdr:row>
      <xdr:rowOff>0</xdr:rowOff>
    </xdr:from>
    <xdr:to>
      <xdr:col>2</xdr:col>
      <xdr:colOff>1476375</xdr:colOff>
      <xdr:row>238</xdr:row>
      <xdr:rowOff>215900</xdr:rowOff>
    </xdr:to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289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237</xdr:row>
      <xdr:rowOff>0</xdr:rowOff>
    </xdr:from>
    <xdr:to>
      <xdr:col>2</xdr:col>
      <xdr:colOff>1476375</xdr:colOff>
      <xdr:row>238</xdr:row>
      <xdr:rowOff>215900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292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237</xdr:row>
      <xdr:rowOff>0</xdr:rowOff>
    </xdr:from>
    <xdr:to>
      <xdr:col>2</xdr:col>
      <xdr:colOff>1476375</xdr:colOff>
      <xdr:row>238</xdr:row>
      <xdr:rowOff>215900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294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237</xdr:row>
      <xdr:rowOff>0</xdr:rowOff>
    </xdr:from>
    <xdr:to>
      <xdr:col>2</xdr:col>
      <xdr:colOff>1476375</xdr:colOff>
      <xdr:row>238</xdr:row>
      <xdr:rowOff>215900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237</xdr:row>
      <xdr:rowOff>0</xdr:rowOff>
    </xdr:from>
    <xdr:to>
      <xdr:col>2</xdr:col>
      <xdr:colOff>1476375</xdr:colOff>
      <xdr:row>238</xdr:row>
      <xdr:rowOff>215900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298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237</xdr:row>
      <xdr:rowOff>0</xdr:rowOff>
    </xdr:from>
    <xdr:to>
      <xdr:col>2</xdr:col>
      <xdr:colOff>247650</xdr:colOff>
      <xdr:row>238</xdr:row>
      <xdr:rowOff>215900</xdr:rowOff>
    </xdr:to>
    <xdr:sp macro="" textlink="">
      <xdr:nvSpPr>
        <xdr:cNvPr id="2299" name="Text Box 2"/>
        <xdr:cNvSpPr txBox="1">
          <a:spLocks noChangeArrowheads="1"/>
        </xdr:cNvSpPr>
      </xdr:nvSpPr>
      <xdr:spPr bwMode="auto">
        <a:xfrm>
          <a:off x="1371600" y="9944100"/>
          <a:ext cx="7620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237</xdr:row>
      <xdr:rowOff>0</xdr:rowOff>
    </xdr:from>
    <xdr:to>
      <xdr:col>2</xdr:col>
      <xdr:colOff>247650</xdr:colOff>
      <xdr:row>238</xdr:row>
      <xdr:rowOff>215900</xdr:rowOff>
    </xdr:to>
    <xdr:sp macro="" textlink="">
      <xdr:nvSpPr>
        <xdr:cNvPr id="2300" name="Text Box 2"/>
        <xdr:cNvSpPr txBox="1">
          <a:spLocks noChangeArrowheads="1"/>
        </xdr:cNvSpPr>
      </xdr:nvSpPr>
      <xdr:spPr bwMode="auto">
        <a:xfrm>
          <a:off x="1371600" y="9944100"/>
          <a:ext cx="7620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237</xdr:row>
      <xdr:rowOff>0</xdr:rowOff>
    </xdr:from>
    <xdr:to>
      <xdr:col>2</xdr:col>
      <xdr:colOff>1476375</xdr:colOff>
      <xdr:row>238</xdr:row>
      <xdr:rowOff>215900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302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237</xdr:row>
      <xdr:rowOff>0</xdr:rowOff>
    </xdr:from>
    <xdr:to>
      <xdr:col>2</xdr:col>
      <xdr:colOff>1476375</xdr:colOff>
      <xdr:row>238</xdr:row>
      <xdr:rowOff>215900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304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305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237</xdr:row>
      <xdr:rowOff>0</xdr:rowOff>
    </xdr:from>
    <xdr:to>
      <xdr:col>2</xdr:col>
      <xdr:colOff>1476375</xdr:colOff>
      <xdr:row>238</xdr:row>
      <xdr:rowOff>215900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307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237</xdr:row>
      <xdr:rowOff>0</xdr:rowOff>
    </xdr:from>
    <xdr:to>
      <xdr:col>2</xdr:col>
      <xdr:colOff>1476375</xdr:colOff>
      <xdr:row>238</xdr:row>
      <xdr:rowOff>215900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1476375</xdr:colOff>
      <xdr:row>237</xdr:row>
      <xdr:rowOff>0</xdr:rowOff>
    </xdr:from>
    <xdr:to>
      <xdr:col>2</xdr:col>
      <xdr:colOff>1476375</xdr:colOff>
      <xdr:row>238</xdr:row>
      <xdr:rowOff>215900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676525" y="9944100"/>
          <a:ext cx="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215900</xdr:rowOff>
    </xdr:to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3295650" y="9944100"/>
          <a:ext cx="504825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237</xdr:row>
      <xdr:rowOff>0</xdr:rowOff>
    </xdr:from>
    <xdr:to>
      <xdr:col>2</xdr:col>
      <xdr:colOff>247650</xdr:colOff>
      <xdr:row>238</xdr:row>
      <xdr:rowOff>215900</xdr:rowOff>
    </xdr:to>
    <xdr:sp macro="" textlink="">
      <xdr:nvSpPr>
        <xdr:cNvPr id="2312" name="Text Box 2"/>
        <xdr:cNvSpPr txBox="1">
          <a:spLocks noChangeArrowheads="1"/>
        </xdr:cNvSpPr>
      </xdr:nvSpPr>
      <xdr:spPr bwMode="auto">
        <a:xfrm>
          <a:off x="1371600" y="9944100"/>
          <a:ext cx="7620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171450</xdr:colOff>
      <xdr:row>237</xdr:row>
      <xdr:rowOff>0</xdr:rowOff>
    </xdr:from>
    <xdr:to>
      <xdr:col>2</xdr:col>
      <xdr:colOff>247650</xdr:colOff>
      <xdr:row>238</xdr:row>
      <xdr:rowOff>215900</xdr:rowOff>
    </xdr:to>
    <xdr:sp macro="" textlink="">
      <xdr:nvSpPr>
        <xdr:cNvPr id="2313" name="Text Box 2"/>
        <xdr:cNvSpPr txBox="1">
          <a:spLocks noChangeArrowheads="1"/>
        </xdr:cNvSpPr>
      </xdr:nvSpPr>
      <xdr:spPr bwMode="auto">
        <a:xfrm>
          <a:off x="1371600" y="9944100"/>
          <a:ext cx="7620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16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17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19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20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21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22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25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26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27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28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29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31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32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34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38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39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40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41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42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43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44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46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50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52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53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54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55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56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57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58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59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238</xdr:row>
      <xdr:rowOff>133350</xdr:rowOff>
    </xdr:to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3295650" y="9944100"/>
          <a:ext cx="5048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62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64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65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66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68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69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70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71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73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75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76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77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79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80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83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84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2095500</xdr:colOff>
      <xdr:row>237</xdr:row>
      <xdr:rowOff>0</xdr:rowOff>
    </xdr:from>
    <xdr:to>
      <xdr:col>2</xdr:col>
      <xdr:colOff>2600325</xdr:colOff>
      <xdr:row>239</xdr:row>
      <xdr:rowOff>175683</xdr:rowOff>
    </xdr:to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3295650" y="9944100"/>
          <a:ext cx="504825" cy="680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S/Desktop/BAGDATI/3/teqsturi%20nawili/1,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(2)"/>
      <sheetName val="საგზაო სამოსი"/>
      <sheetName val="მოცულობების უწყისი"/>
      <sheetName val="კალენდარული გრაფიკი"/>
      <sheetName val="მასალების უწყისი"/>
      <sheetName val="მანქანა-მექანიზმები"/>
      <sheetName val="5"/>
      <sheetName val="საგზაო სამოსი (2)"/>
      <sheetName val="სანიაღვრე არხის უწყისი"/>
      <sheetName val="მილების მოწყობის უწყისი"/>
      <sheetName val="ცხაურის უწყისი"/>
      <sheetName val="საფარის ზედაპირი"/>
      <sheetName val="სწორები და მრუდებ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sof. dimi-j. Rvinjilias saxelobis sajaro skola-sof. pirveli obCis damakavSirebeli saavtomobilo gzis rk/betonis safaris mowyoba</v>
          </cell>
        </row>
      </sheetData>
      <sheetData sheetId="6" refreshError="1"/>
      <sheetData sheetId="7" refreshError="1">
        <row r="1">
          <cell r="A1" t="str">
            <v>sof. dimi-j. Rvinjilias saxelobis sajaro skola-sof. pirveli obCis damakavSirebeli saavtomobilo gzis rk/betonis safaris mowyoba</v>
          </cell>
        </row>
        <row r="10">
          <cell r="G10">
            <v>380.67500000000001</v>
          </cell>
          <cell r="H10">
            <v>395.90200000000004</v>
          </cell>
          <cell r="I10">
            <v>304.54000000000002</v>
          </cell>
          <cell r="K10">
            <v>0</v>
          </cell>
          <cell r="L10">
            <v>64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420"/>
  <sheetViews>
    <sheetView tabSelected="1" view="pageBreakPreview" topLeftCell="A54" zoomScaleSheetLayoutView="100" workbookViewId="0">
      <selection activeCell="P404" sqref="P404"/>
    </sheetView>
  </sheetViews>
  <sheetFormatPr defaultColWidth="7" defaultRowHeight="20.100000000000001" customHeight="1"/>
  <cols>
    <col min="1" max="1" width="4.5703125" style="281" bestFit="1" customWidth="1"/>
    <col min="2" max="2" width="11.28515625" style="282" customWidth="1"/>
    <col min="3" max="3" width="57.28515625" style="283" customWidth="1"/>
    <col min="4" max="4" width="9.42578125" style="282" customWidth="1"/>
    <col min="5" max="5" width="11.5703125" style="282" customWidth="1"/>
    <col min="6" max="6" width="13.28515625" style="282" customWidth="1"/>
    <col min="7" max="7" width="10.28515625" style="282" customWidth="1"/>
    <col min="8" max="8" width="12.7109375" style="284" customWidth="1"/>
    <col min="9" max="9" width="8.85546875" style="282" customWidth="1"/>
    <col min="10" max="10" width="13.42578125" style="284" customWidth="1"/>
    <col min="11" max="11" width="8.85546875" style="282" customWidth="1"/>
    <col min="12" max="12" width="12.5703125" style="284" customWidth="1"/>
    <col min="13" max="13" width="15.140625" style="284" customWidth="1"/>
    <col min="14" max="14" width="6.7109375" style="148" customWidth="1"/>
    <col min="15" max="15" width="15.28515625" style="148" customWidth="1"/>
    <col min="16" max="228" width="9.140625" style="148" customWidth="1"/>
    <col min="229" max="229" width="2.5703125" style="148" customWidth="1"/>
    <col min="230" max="230" width="9.140625" style="148" customWidth="1"/>
    <col min="231" max="231" width="47.85546875" style="148" customWidth="1"/>
    <col min="232" max="232" width="6.7109375" style="148" customWidth="1"/>
    <col min="233" max="233" width="7.42578125" style="148" customWidth="1"/>
    <col min="234" max="234" width="7" style="148" customWidth="1"/>
    <col min="235" max="235" width="8.5703125" style="148" customWidth="1"/>
    <col min="236" max="236" width="12" style="148" customWidth="1"/>
    <col min="237" max="237" width="4.7109375" style="148" customWidth="1"/>
    <col min="238" max="238" width="9.140625" style="148" customWidth="1"/>
    <col min="239" max="239" width="11.7109375" style="148" customWidth="1"/>
    <col min="240" max="16384" width="7" style="148"/>
  </cols>
  <sheetData>
    <row r="1" spans="1:240" s="16" customFormat="1" ht="34.5" customHeight="1">
      <c r="A1" s="13"/>
      <c r="B1" s="14"/>
      <c r="C1" s="15"/>
      <c r="D1" s="14"/>
      <c r="E1" s="382" t="s">
        <v>367</v>
      </c>
      <c r="F1" s="382"/>
      <c r="G1" s="382"/>
      <c r="H1" s="382"/>
      <c r="I1" s="382"/>
      <c r="J1" s="382"/>
      <c r="K1" s="382"/>
      <c r="L1" s="382"/>
      <c r="M1" s="382"/>
    </row>
    <row r="2" spans="1:240" s="17" customFormat="1" ht="23.45" customHeight="1">
      <c r="A2" s="384" t="s">
        <v>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240" s="17" customFormat="1" ht="19.899999999999999" customHeight="1">
      <c r="A3" s="385" t="s">
        <v>1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240" s="19" customFormat="1" ht="40.9" customHeight="1">
      <c r="A4" s="18"/>
      <c r="C4" s="20" t="s">
        <v>2</v>
      </c>
      <c r="D4" s="18"/>
      <c r="E4" s="18"/>
      <c r="F4" s="18"/>
      <c r="G4" s="18"/>
      <c r="H4" s="21"/>
      <c r="I4" s="18"/>
      <c r="J4" s="22" t="s">
        <v>3</v>
      </c>
      <c r="K4" s="386">
        <f>M416</f>
        <v>0</v>
      </c>
      <c r="L4" s="386"/>
      <c r="M4" s="18" t="s">
        <v>4</v>
      </c>
    </row>
    <row r="5" spans="1:240" s="23" customFormat="1" ht="39.6" customHeight="1">
      <c r="A5" s="387" t="s">
        <v>5</v>
      </c>
      <c r="B5" s="387" t="s">
        <v>6</v>
      </c>
      <c r="C5" s="389" t="s">
        <v>7</v>
      </c>
      <c r="D5" s="389" t="s">
        <v>8</v>
      </c>
      <c r="E5" s="391" t="s">
        <v>9</v>
      </c>
      <c r="F5" s="392"/>
      <c r="G5" s="393" t="s">
        <v>10</v>
      </c>
      <c r="H5" s="394"/>
      <c r="I5" s="393" t="s">
        <v>11</v>
      </c>
      <c r="J5" s="394"/>
      <c r="K5" s="383" t="s">
        <v>12</v>
      </c>
      <c r="L5" s="383"/>
      <c r="M5" s="383" t="s">
        <v>13</v>
      </c>
    </row>
    <row r="6" spans="1:240" s="23" customFormat="1" ht="20.100000000000001" customHeight="1">
      <c r="A6" s="388"/>
      <c r="B6" s="388"/>
      <c r="C6" s="390"/>
      <c r="D6" s="390"/>
      <c r="E6" s="24" t="s">
        <v>14</v>
      </c>
      <c r="F6" s="24" t="s">
        <v>15</v>
      </c>
      <c r="G6" s="24" t="s">
        <v>14</v>
      </c>
      <c r="H6" s="24" t="s">
        <v>15</v>
      </c>
      <c r="I6" s="24" t="s">
        <v>14</v>
      </c>
      <c r="J6" s="24" t="s">
        <v>15</v>
      </c>
      <c r="K6" s="24" t="s">
        <v>14</v>
      </c>
      <c r="L6" s="24" t="s">
        <v>15</v>
      </c>
      <c r="M6" s="383"/>
    </row>
    <row r="7" spans="1:240" s="29" customFormat="1" ht="20.100000000000001" customHeight="1">
      <c r="A7" s="25">
        <v>1</v>
      </c>
      <c r="B7" s="25">
        <v>2</v>
      </c>
      <c r="C7" s="26">
        <v>3</v>
      </c>
      <c r="D7" s="27">
        <v>4</v>
      </c>
      <c r="E7" s="28">
        <v>5</v>
      </c>
      <c r="F7" s="27">
        <v>6</v>
      </c>
      <c r="G7" s="27">
        <v>7</v>
      </c>
      <c r="H7" s="26">
        <v>8</v>
      </c>
      <c r="I7" s="27">
        <v>9</v>
      </c>
      <c r="J7" s="26">
        <v>10</v>
      </c>
      <c r="K7" s="27">
        <v>11</v>
      </c>
      <c r="L7" s="26">
        <v>12</v>
      </c>
      <c r="M7" s="26">
        <v>13</v>
      </c>
    </row>
    <row r="8" spans="1:240" s="29" customFormat="1" ht="40.15" customHeight="1">
      <c r="A8" s="30" t="s">
        <v>250</v>
      </c>
      <c r="B8" s="31"/>
      <c r="C8" s="32" t="s">
        <v>251</v>
      </c>
      <c r="D8" s="33"/>
      <c r="E8" s="34"/>
      <c r="F8" s="33"/>
      <c r="G8" s="33"/>
      <c r="H8" s="35"/>
      <c r="I8" s="33"/>
      <c r="J8" s="35"/>
      <c r="K8" s="33"/>
      <c r="L8" s="35"/>
      <c r="M8" s="35"/>
      <c r="N8" s="36"/>
    </row>
    <row r="9" spans="1:240" s="29" customFormat="1" ht="60.6" customHeight="1">
      <c r="A9" s="37">
        <v>1</v>
      </c>
      <c r="B9" s="38" t="s">
        <v>252</v>
      </c>
      <c r="C9" s="314" t="s">
        <v>253</v>
      </c>
      <c r="D9" s="39" t="s">
        <v>254</v>
      </c>
      <c r="E9" s="39"/>
      <c r="F9" s="315">
        <v>2.121769</v>
      </c>
      <c r="G9" s="40"/>
      <c r="H9" s="40"/>
      <c r="I9" s="40"/>
      <c r="J9" s="40"/>
      <c r="K9" s="40"/>
      <c r="L9" s="40"/>
      <c r="M9" s="40"/>
      <c r="O9" s="29">
        <v>2121.7689999999998</v>
      </c>
    </row>
    <row r="10" spans="1:240" s="29" customFormat="1" ht="20.100000000000001" customHeight="1">
      <c r="A10" s="37"/>
      <c r="B10" s="41"/>
      <c r="C10" s="42" t="s">
        <v>20</v>
      </c>
      <c r="D10" s="43" t="s">
        <v>21</v>
      </c>
      <c r="E10" s="44">
        <v>93.22</v>
      </c>
      <c r="F10" s="45">
        <f>F9*E10</f>
        <v>197.79130617999999</v>
      </c>
      <c r="G10" s="46"/>
      <c r="H10" s="47"/>
      <c r="I10" s="46"/>
      <c r="J10" s="45">
        <f>F10*I10</f>
        <v>0</v>
      </c>
      <c r="K10" s="45"/>
      <c r="L10" s="45"/>
      <c r="M10" s="45">
        <f>H10+J10+L10</f>
        <v>0</v>
      </c>
    </row>
    <row r="11" spans="1:240" s="29" customFormat="1" ht="33.6" customHeight="1">
      <c r="A11" s="30" t="s">
        <v>250</v>
      </c>
      <c r="B11" s="31"/>
      <c r="C11" s="48" t="s">
        <v>255</v>
      </c>
      <c r="D11" s="33"/>
      <c r="E11" s="34"/>
      <c r="F11" s="33"/>
      <c r="G11" s="33"/>
      <c r="H11" s="35"/>
      <c r="I11" s="33"/>
      <c r="J11" s="35"/>
      <c r="K11" s="33"/>
      <c r="L11" s="35"/>
      <c r="M11" s="35"/>
      <c r="N11" s="36"/>
    </row>
    <row r="12" spans="1:240" s="29" customFormat="1" ht="28.9" customHeight="1">
      <c r="A12" s="30" t="s">
        <v>250</v>
      </c>
      <c r="B12" s="31"/>
      <c r="C12" s="48" t="s">
        <v>256</v>
      </c>
      <c r="D12" s="33"/>
      <c r="E12" s="34"/>
      <c r="F12" s="33"/>
      <c r="G12" s="33"/>
      <c r="H12" s="35"/>
      <c r="I12" s="33"/>
      <c r="J12" s="35"/>
      <c r="K12" s="33"/>
      <c r="L12" s="35"/>
      <c r="M12" s="35"/>
      <c r="N12" s="36"/>
    </row>
    <row r="13" spans="1:240" s="29" customFormat="1" ht="30.6" customHeight="1">
      <c r="A13" s="49" t="s">
        <v>250</v>
      </c>
      <c r="B13" s="50"/>
      <c r="C13" s="51" t="s">
        <v>374</v>
      </c>
      <c r="D13" s="52"/>
      <c r="E13" s="373"/>
      <c r="F13" s="373"/>
      <c r="G13" s="53"/>
      <c r="H13" s="53"/>
      <c r="I13" s="53"/>
      <c r="J13" s="53"/>
      <c r="K13" s="53"/>
      <c r="L13" s="53"/>
      <c r="M13" s="53"/>
      <c r="N13" s="36"/>
    </row>
    <row r="14" spans="1:240" s="29" customFormat="1" ht="40.9" customHeight="1">
      <c r="A14" s="54">
        <v>1</v>
      </c>
      <c r="B14" s="55" t="s">
        <v>16</v>
      </c>
      <c r="C14" s="56" t="s">
        <v>17</v>
      </c>
      <c r="D14" s="57" t="s">
        <v>18</v>
      </c>
      <c r="E14" s="58"/>
      <c r="F14" s="59">
        <v>12730.614</v>
      </c>
      <c r="G14" s="60"/>
      <c r="H14" s="61"/>
      <c r="I14" s="61"/>
      <c r="J14" s="60"/>
      <c r="K14" s="60"/>
      <c r="L14" s="60"/>
      <c r="M14" s="60"/>
      <c r="O14" s="23">
        <v>3591.9920000000002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</row>
    <row r="15" spans="1:240" s="65" customFormat="1" ht="20.100000000000001" customHeight="1">
      <c r="A15" s="43"/>
      <c r="B15" s="62"/>
      <c r="C15" s="63"/>
      <c r="D15" s="43" t="s">
        <v>19</v>
      </c>
      <c r="E15" s="58"/>
      <c r="F15" s="64">
        <f>F14/1000</f>
        <v>12.730613999999999</v>
      </c>
      <c r="G15" s="46"/>
      <c r="H15" s="58"/>
      <c r="I15" s="58"/>
      <c r="J15" s="46"/>
      <c r="K15" s="46"/>
      <c r="L15" s="46"/>
      <c r="M15" s="46"/>
      <c r="N15" s="29"/>
      <c r="O15" s="65">
        <v>76.135000000000005</v>
      </c>
    </row>
    <row r="16" spans="1:240" s="29" customFormat="1" ht="20.100000000000001" customHeight="1">
      <c r="A16" s="66"/>
      <c r="B16" s="67"/>
      <c r="C16" s="68" t="s">
        <v>20</v>
      </c>
      <c r="D16" s="43" t="s">
        <v>21</v>
      </c>
      <c r="E16" s="44">
        <v>32.1</v>
      </c>
      <c r="F16" s="45">
        <f>F15*E16</f>
        <v>408.65270939999999</v>
      </c>
      <c r="G16" s="46"/>
      <c r="H16" s="61"/>
      <c r="I16" s="46"/>
      <c r="J16" s="45">
        <f>F16*I16</f>
        <v>0</v>
      </c>
      <c r="K16" s="45"/>
      <c r="L16" s="45"/>
      <c r="M16" s="45">
        <f t="shared" ref="M16:M24" si="0">H16+J16+L16</f>
        <v>0</v>
      </c>
      <c r="O16" s="69">
        <f>SUM(O14:O15)</f>
        <v>3668.1270000000004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</row>
    <row r="17" spans="1:240" s="29" customFormat="1" ht="20.100000000000001" customHeight="1">
      <c r="A17" s="66"/>
      <c r="B17" s="67" t="s">
        <v>22</v>
      </c>
      <c r="C17" s="68" t="s">
        <v>23</v>
      </c>
      <c r="D17" s="43" t="s">
        <v>24</v>
      </c>
      <c r="E17" s="44">
        <v>0.71</v>
      </c>
      <c r="F17" s="45">
        <f>E17*F15</f>
        <v>9.0387359399999987</v>
      </c>
      <c r="G17" s="46"/>
      <c r="H17" s="61"/>
      <c r="I17" s="61"/>
      <c r="J17" s="46"/>
      <c r="K17" s="46"/>
      <c r="L17" s="45">
        <f t="shared" ref="L17:L22" si="1">F17*K17</f>
        <v>0</v>
      </c>
      <c r="M17" s="45">
        <f t="shared" si="0"/>
        <v>0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</row>
    <row r="18" spans="1:240" s="29" customFormat="1" ht="20.100000000000001" customHeight="1">
      <c r="A18" s="66"/>
      <c r="B18" s="70" t="s">
        <v>25</v>
      </c>
      <c r="C18" s="68" t="s">
        <v>26</v>
      </c>
      <c r="D18" s="43" t="s">
        <v>24</v>
      </c>
      <c r="E18" s="44">
        <v>3.88</v>
      </c>
      <c r="F18" s="45">
        <f>F15*E18</f>
        <v>49.394782319999997</v>
      </c>
      <c r="G18" s="46"/>
      <c r="H18" s="61"/>
      <c r="I18" s="61"/>
      <c r="J18" s="46"/>
      <c r="K18" s="46"/>
      <c r="L18" s="45">
        <f t="shared" si="1"/>
        <v>0</v>
      </c>
      <c r="M18" s="45">
        <f t="shared" si="0"/>
        <v>0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</row>
    <row r="19" spans="1:240" s="29" customFormat="1" ht="20.100000000000001" customHeight="1">
      <c r="A19" s="66"/>
      <c r="B19" s="70" t="s">
        <v>27</v>
      </c>
      <c r="C19" s="68" t="s">
        <v>28</v>
      </c>
      <c r="D19" s="43" t="s">
        <v>24</v>
      </c>
      <c r="E19" s="44">
        <v>6.16</v>
      </c>
      <c r="F19" s="45">
        <f>E19*F15</f>
        <v>78.420582240000002</v>
      </c>
      <c r="G19" s="46"/>
      <c r="H19" s="61"/>
      <c r="I19" s="61"/>
      <c r="J19" s="46"/>
      <c r="K19" s="46"/>
      <c r="L19" s="45">
        <f t="shared" si="1"/>
        <v>0</v>
      </c>
      <c r="M19" s="45">
        <f t="shared" si="0"/>
        <v>0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</row>
    <row r="20" spans="1:240" s="29" customFormat="1" ht="20.100000000000001" customHeight="1">
      <c r="A20" s="66"/>
      <c r="B20" s="70" t="s">
        <v>29</v>
      </c>
      <c r="C20" s="68" t="s">
        <v>30</v>
      </c>
      <c r="D20" s="43" t="s">
        <v>24</v>
      </c>
      <c r="E20" s="44">
        <v>4.53</v>
      </c>
      <c r="F20" s="46">
        <f>E20*F15</f>
        <v>57.669681419999996</v>
      </c>
      <c r="G20" s="46"/>
      <c r="H20" s="61"/>
      <c r="I20" s="61"/>
      <c r="J20" s="46"/>
      <c r="K20" s="46"/>
      <c r="L20" s="45">
        <f t="shared" si="1"/>
        <v>0</v>
      </c>
      <c r="M20" s="45">
        <f t="shared" si="0"/>
        <v>0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</row>
    <row r="21" spans="1:240" s="29" customFormat="1" ht="20.100000000000001" customHeight="1">
      <c r="A21" s="66"/>
      <c r="B21" s="70" t="s">
        <v>31</v>
      </c>
      <c r="C21" s="68" t="s">
        <v>32</v>
      </c>
      <c r="D21" s="43" t="s">
        <v>24</v>
      </c>
      <c r="E21" s="44">
        <v>2.0699999999999998</v>
      </c>
      <c r="F21" s="46">
        <f>E21*F15</f>
        <v>26.352370979999996</v>
      </c>
      <c r="G21" s="46"/>
      <c r="H21" s="61"/>
      <c r="I21" s="61"/>
      <c r="J21" s="46"/>
      <c r="K21" s="46"/>
      <c r="L21" s="45">
        <f t="shared" si="1"/>
        <v>0</v>
      </c>
      <c r="M21" s="45">
        <f t="shared" si="0"/>
        <v>0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</row>
    <row r="22" spans="1:240" s="29" customFormat="1" ht="20.100000000000001" customHeight="1">
      <c r="A22" s="71"/>
      <c r="B22" s="70"/>
      <c r="C22" s="72" t="s">
        <v>33</v>
      </c>
      <c r="D22" s="73" t="s">
        <v>4</v>
      </c>
      <c r="E22" s="45">
        <v>1.02</v>
      </c>
      <c r="F22" s="46">
        <f>E22*F15</f>
        <v>12.985226279999999</v>
      </c>
      <c r="G22" s="60"/>
      <c r="H22" s="60"/>
      <c r="I22" s="60"/>
      <c r="J22" s="46"/>
      <c r="K22" s="45"/>
      <c r="L22" s="45">
        <f t="shared" si="1"/>
        <v>0</v>
      </c>
      <c r="M22" s="45">
        <f t="shared" si="0"/>
        <v>0</v>
      </c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</row>
    <row r="23" spans="1:240" s="29" customFormat="1" ht="20.100000000000001" customHeight="1">
      <c r="A23" s="66"/>
      <c r="B23" s="70" t="s">
        <v>34</v>
      </c>
      <c r="C23" s="75" t="s">
        <v>35</v>
      </c>
      <c r="D23" s="43" t="s">
        <v>36</v>
      </c>
      <c r="E23" s="44">
        <v>66</v>
      </c>
      <c r="F23" s="45">
        <f>E23*F15</f>
        <v>840.22052399999995</v>
      </c>
      <c r="G23" s="45"/>
      <c r="H23" s="45">
        <f>F23*G23</f>
        <v>0</v>
      </c>
      <c r="I23" s="45"/>
      <c r="J23" s="45"/>
      <c r="K23" s="45"/>
      <c r="L23" s="45"/>
      <c r="M23" s="45">
        <f t="shared" si="0"/>
        <v>0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</row>
    <row r="24" spans="1:240" s="29" customFormat="1" ht="20.100000000000001" customHeight="1">
      <c r="A24" s="66"/>
      <c r="B24" s="67"/>
      <c r="C24" s="68" t="s">
        <v>37</v>
      </c>
      <c r="D24" s="43" t="s">
        <v>36</v>
      </c>
      <c r="E24" s="44">
        <v>15</v>
      </c>
      <c r="F24" s="45">
        <f>E24*F15</f>
        <v>190.95920999999998</v>
      </c>
      <c r="G24" s="46"/>
      <c r="H24" s="45">
        <f>F24*G24</f>
        <v>0</v>
      </c>
      <c r="I24" s="45"/>
      <c r="J24" s="45"/>
      <c r="K24" s="45"/>
      <c r="L24" s="45"/>
      <c r="M24" s="45">
        <f t="shared" si="0"/>
        <v>0</v>
      </c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</row>
    <row r="25" spans="1:240" s="29" customFormat="1" ht="33" customHeight="1">
      <c r="A25" s="71">
        <v>2</v>
      </c>
      <c r="B25" s="76" t="s">
        <v>38</v>
      </c>
      <c r="C25" s="101" t="s">
        <v>39</v>
      </c>
      <c r="D25" s="71" t="s">
        <v>40</v>
      </c>
      <c r="E25" s="78"/>
      <c r="F25" s="316">
        <v>12094.083299999998</v>
      </c>
      <c r="G25" s="79"/>
      <c r="H25" s="80"/>
      <c r="I25" s="79"/>
      <c r="J25" s="79"/>
      <c r="K25" s="80"/>
      <c r="L25" s="79"/>
      <c r="M25" s="79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</row>
    <row r="26" spans="1:240" s="65" customFormat="1" ht="20.100000000000001" customHeight="1">
      <c r="A26" s="82"/>
      <c r="B26" s="70"/>
      <c r="C26" s="83"/>
      <c r="D26" s="82" t="s">
        <v>40</v>
      </c>
      <c r="E26" s="78"/>
      <c r="F26" s="84">
        <f>F25/1000</f>
        <v>12.094083299999998</v>
      </c>
      <c r="G26" s="78"/>
      <c r="H26" s="85"/>
      <c r="I26" s="78"/>
      <c r="J26" s="78"/>
      <c r="K26" s="85"/>
      <c r="L26" s="78"/>
      <c r="M26" s="78"/>
      <c r="N26" s="29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</row>
    <row r="27" spans="1:240" s="29" customFormat="1" ht="20.100000000000001" customHeight="1">
      <c r="A27" s="71"/>
      <c r="B27" s="70"/>
      <c r="C27" s="68" t="s">
        <v>20</v>
      </c>
      <c r="D27" s="43" t="s">
        <v>21</v>
      </c>
      <c r="E27" s="44">
        <v>42.9</v>
      </c>
      <c r="F27" s="45">
        <f>F26*E27</f>
        <v>518.83617356999991</v>
      </c>
      <c r="G27" s="45"/>
      <c r="H27" s="61"/>
      <c r="I27" s="45"/>
      <c r="J27" s="45">
        <f>F27*I27</f>
        <v>0</v>
      </c>
      <c r="K27" s="45"/>
      <c r="L27" s="45"/>
      <c r="M27" s="45">
        <f t="shared" ref="M27:M34" si="2">H27+J27+L27</f>
        <v>0</v>
      </c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</row>
    <row r="28" spans="1:240" s="29" customFormat="1" ht="20.100000000000001" customHeight="1">
      <c r="A28" s="71"/>
      <c r="B28" s="70" t="s">
        <v>25</v>
      </c>
      <c r="C28" s="68" t="s">
        <v>26</v>
      </c>
      <c r="D28" s="43" t="s">
        <v>24</v>
      </c>
      <c r="E28" s="44">
        <v>2.69</v>
      </c>
      <c r="F28" s="45">
        <f>F26*E28</f>
        <v>32.533084076999991</v>
      </c>
      <c r="G28" s="45"/>
      <c r="H28" s="61"/>
      <c r="I28" s="45"/>
      <c r="J28" s="45"/>
      <c r="K28" s="46"/>
      <c r="L28" s="45">
        <f>F28*K28</f>
        <v>0</v>
      </c>
      <c r="M28" s="45">
        <f t="shared" si="2"/>
        <v>0</v>
      </c>
      <c r="O28" s="86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</row>
    <row r="29" spans="1:240" s="29" customFormat="1" ht="20.100000000000001" customHeight="1">
      <c r="A29" s="71"/>
      <c r="B29" s="70" t="s">
        <v>27</v>
      </c>
      <c r="C29" s="68" t="s">
        <v>28</v>
      </c>
      <c r="D29" s="43" t="s">
        <v>24</v>
      </c>
      <c r="E29" s="44">
        <v>7.6</v>
      </c>
      <c r="F29" s="45">
        <f>E29*F26</f>
        <v>91.915033079999972</v>
      </c>
      <c r="G29" s="45"/>
      <c r="H29" s="61"/>
      <c r="I29" s="45"/>
      <c r="J29" s="45"/>
      <c r="K29" s="46"/>
      <c r="L29" s="45">
        <f>F29*K29</f>
        <v>0</v>
      </c>
      <c r="M29" s="45">
        <f t="shared" si="2"/>
        <v>0</v>
      </c>
      <c r="O29" s="86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</row>
    <row r="30" spans="1:240" s="29" customFormat="1" ht="20.100000000000001" customHeight="1">
      <c r="A30" s="71"/>
      <c r="B30" s="70" t="s">
        <v>29</v>
      </c>
      <c r="C30" s="68" t="s">
        <v>30</v>
      </c>
      <c r="D30" s="43" t="s">
        <v>24</v>
      </c>
      <c r="E30" s="44">
        <v>7.4</v>
      </c>
      <c r="F30" s="46">
        <f>E30*F26</f>
        <v>89.496216419999982</v>
      </c>
      <c r="G30" s="45"/>
      <c r="H30" s="61"/>
      <c r="I30" s="45"/>
      <c r="J30" s="45"/>
      <c r="K30" s="46"/>
      <c r="L30" s="45">
        <f>F30*K30</f>
        <v>0</v>
      </c>
      <c r="M30" s="45">
        <f t="shared" si="2"/>
        <v>0</v>
      </c>
      <c r="O30" s="86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</row>
    <row r="31" spans="1:240" s="29" customFormat="1" ht="20.100000000000001" customHeight="1">
      <c r="A31" s="71"/>
      <c r="B31" s="70" t="s">
        <v>41</v>
      </c>
      <c r="C31" s="72" t="s">
        <v>42</v>
      </c>
      <c r="D31" s="43" t="s">
        <v>24</v>
      </c>
      <c r="E31" s="44">
        <v>0.41</v>
      </c>
      <c r="F31" s="45">
        <f>E31*F26</f>
        <v>4.9585741529999989</v>
      </c>
      <c r="G31" s="45"/>
      <c r="H31" s="61"/>
      <c r="I31" s="45"/>
      <c r="J31" s="45"/>
      <c r="K31" s="46"/>
      <c r="L31" s="45">
        <f>F31*K31</f>
        <v>0</v>
      </c>
      <c r="M31" s="45">
        <f t="shared" si="2"/>
        <v>0</v>
      </c>
      <c r="O31" s="86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</row>
    <row r="32" spans="1:240" s="29" customFormat="1" ht="20.100000000000001" customHeight="1">
      <c r="A32" s="71"/>
      <c r="B32" s="70" t="s">
        <v>43</v>
      </c>
      <c r="C32" s="68" t="s">
        <v>32</v>
      </c>
      <c r="D32" s="43" t="s">
        <v>24</v>
      </c>
      <c r="E32" s="44">
        <v>1.48</v>
      </c>
      <c r="F32" s="46">
        <f>E32*F26</f>
        <v>17.899243283999997</v>
      </c>
      <c r="G32" s="45"/>
      <c r="H32" s="61"/>
      <c r="I32" s="45"/>
      <c r="J32" s="45"/>
      <c r="K32" s="46"/>
      <c r="L32" s="45">
        <f>F32*K32</f>
        <v>0</v>
      </c>
      <c r="M32" s="45">
        <f t="shared" si="2"/>
        <v>0</v>
      </c>
      <c r="O32" s="86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</row>
    <row r="33" spans="1:240" s="29" customFormat="1" ht="20.100000000000001" customHeight="1">
      <c r="A33" s="71"/>
      <c r="B33" s="87" t="s">
        <v>44</v>
      </c>
      <c r="C33" s="88" t="s">
        <v>45</v>
      </c>
      <c r="D33" s="43" t="s">
        <v>36</v>
      </c>
      <c r="E33" s="44">
        <f>149-2*12.4</f>
        <v>124.2</v>
      </c>
      <c r="F33" s="45">
        <f>E33*F26</f>
        <v>1502.0851458599998</v>
      </c>
      <c r="G33" s="46"/>
      <c r="H33" s="89">
        <f>F33*G33</f>
        <v>0</v>
      </c>
      <c r="I33" s="89"/>
      <c r="J33" s="89"/>
      <c r="K33" s="89"/>
      <c r="L33" s="89"/>
      <c r="M33" s="89">
        <f t="shared" si="2"/>
        <v>0</v>
      </c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</row>
    <row r="34" spans="1:240" s="29" customFormat="1" ht="20.100000000000001" customHeight="1">
      <c r="A34" s="71"/>
      <c r="B34" s="67"/>
      <c r="C34" s="72" t="s">
        <v>37</v>
      </c>
      <c r="D34" s="43" t="s">
        <v>36</v>
      </c>
      <c r="E34" s="44">
        <v>11</v>
      </c>
      <c r="F34" s="45">
        <f>E34*F26</f>
        <v>133.03491629999996</v>
      </c>
      <c r="G34" s="46"/>
      <c r="H34" s="45">
        <f>F34*G34</f>
        <v>0</v>
      </c>
      <c r="I34" s="45"/>
      <c r="J34" s="45"/>
      <c r="K34" s="45"/>
      <c r="L34" s="45"/>
      <c r="M34" s="45">
        <f t="shared" si="2"/>
        <v>0</v>
      </c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</row>
    <row r="35" spans="1:240" s="29" customFormat="1" ht="33" customHeight="1">
      <c r="A35" s="49" t="s">
        <v>250</v>
      </c>
      <c r="B35" s="50"/>
      <c r="C35" s="49" t="s">
        <v>368</v>
      </c>
      <c r="D35" s="52"/>
      <c r="E35" s="373"/>
      <c r="F35" s="373"/>
      <c r="G35" s="53"/>
      <c r="H35" s="53"/>
      <c r="I35" s="53"/>
      <c r="J35" s="53"/>
      <c r="K35" s="53"/>
      <c r="L35" s="53"/>
      <c r="M35" s="53"/>
      <c r="N35" s="36"/>
    </row>
    <row r="36" spans="1:240" s="29" customFormat="1" ht="33" customHeight="1">
      <c r="A36" s="54">
        <v>3</v>
      </c>
      <c r="B36" s="55" t="s">
        <v>16</v>
      </c>
      <c r="C36" s="56" t="s">
        <v>17</v>
      </c>
      <c r="D36" s="57" t="s">
        <v>18</v>
      </c>
      <c r="E36" s="58"/>
      <c r="F36" s="59">
        <v>414.17</v>
      </c>
      <c r="G36" s="60"/>
      <c r="H36" s="61"/>
      <c r="I36" s="61"/>
      <c r="J36" s="60"/>
      <c r="K36" s="60"/>
      <c r="L36" s="60"/>
      <c r="M36" s="60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</row>
    <row r="37" spans="1:240" s="65" customFormat="1" ht="20.100000000000001" customHeight="1">
      <c r="A37" s="43"/>
      <c r="B37" s="62"/>
      <c r="C37" s="63"/>
      <c r="D37" s="43" t="s">
        <v>19</v>
      </c>
      <c r="E37" s="58"/>
      <c r="F37" s="64">
        <f>F36/1000</f>
        <v>0.41417000000000004</v>
      </c>
      <c r="G37" s="46"/>
      <c r="H37" s="58"/>
      <c r="I37" s="58"/>
      <c r="J37" s="46"/>
      <c r="K37" s="46"/>
      <c r="L37" s="46"/>
      <c r="M37" s="46"/>
      <c r="N37" s="29"/>
    </row>
    <row r="38" spans="1:240" s="29" customFormat="1" ht="20.100000000000001" customHeight="1">
      <c r="A38" s="66"/>
      <c r="B38" s="67"/>
      <c r="C38" s="68" t="s">
        <v>20</v>
      </c>
      <c r="D38" s="43" t="s">
        <v>21</v>
      </c>
      <c r="E38" s="44">
        <v>32.1</v>
      </c>
      <c r="F38" s="45">
        <f>F37*E38</f>
        <v>13.294857000000002</v>
      </c>
      <c r="G38" s="46"/>
      <c r="H38" s="61"/>
      <c r="I38" s="46"/>
      <c r="J38" s="45">
        <f>F38*I38</f>
        <v>0</v>
      </c>
      <c r="K38" s="45"/>
      <c r="L38" s="45"/>
      <c r="M38" s="45">
        <f t="shared" ref="M38:M46" si="3">H38+J38+L38</f>
        <v>0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</row>
    <row r="39" spans="1:240" s="29" customFormat="1" ht="20.100000000000001" customHeight="1">
      <c r="A39" s="66"/>
      <c r="B39" s="67" t="s">
        <v>22</v>
      </c>
      <c r="C39" s="68" t="s">
        <v>23</v>
      </c>
      <c r="D39" s="43" t="s">
        <v>24</v>
      </c>
      <c r="E39" s="44">
        <v>0.71</v>
      </c>
      <c r="F39" s="45">
        <f>E39*F37</f>
        <v>0.29406070000000001</v>
      </c>
      <c r="G39" s="46"/>
      <c r="H39" s="61"/>
      <c r="I39" s="61"/>
      <c r="J39" s="46"/>
      <c r="K39" s="46"/>
      <c r="L39" s="45">
        <f t="shared" ref="L39:L44" si="4">F39*K39</f>
        <v>0</v>
      </c>
      <c r="M39" s="45">
        <f t="shared" si="3"/>
        <v>0</v>
      </c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</row>
    <row r="40" spans="1:240" s="29" customFormat="1" ht="20.100000000000001" customHeight="1">
      <c r="A40" s="66"/>
      <c r="B40" s="70" t="s">
        <v>25</v>
      </c>
      <c r="C40" s="68" t="s">
        <v>26</v>
      </c>
      <c r="D40" s="43" t="s">
        <v>24</v>
      </c>
      <c r="E40" s="44">
        <v>3.88</v>
      </c>
      <c r="F40" s="45">
        <f>F37*E40</f>
        <v>1.6069796000000001</v>
      </c>
      <c r="G40" s="46"/>
      <c r="H40" s="61"/>
      <c r="I40" s="61"/>
      <c r="J40" s="46"/>
      <c r="K40" s="46"/>
      <c r="L40" s="45">
        <f t="shared" si="4"/>
        <v>0</v>
      </c>
      <c r="M40" s="45">
        <f t="shared" si="3"/>
        <v>0</v>
      </c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</row>
    <row r="41" spans="1:240" s="29" customFormat="1" ht="20.100000000000001" customHeight="1">
      <c r="A41" s="66"/>
      <c r="B41" s="70" t="s">
        <v>27</v>
      </c>
      <c r="C41" s="68" t="s">
        <v>28</v>
      </c>
      <c r="D41" s="43" t="s">
        <v>24</v>
      </c>
      <c r="E41" s="44">
        <v>6.16</v>
      </c>
      <c r="F41" s="45">
        <f>E41*F37</f>
        <v>2.5512872000000004</v>
      </c>
      <c r="G41" s="46"/>
      <c r="H41" s="61"/>
      <c r="I41" s="61"/>
      <c r="J41" s="46"/>
      <c r="K41" s="46"/>
      <c r="L41" s="45">
        <f t="shared" si="4"/>
        <v>0</v>
      </c>
      <c r="M41" s="45">
        <f t="shared" si="3"/>
        <v>0</v>
      </c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</row>
    <row r="42" spans="1:240" s="29" customFormat="1" ht="20.100000000000001" customHeight="1">
      <c r="A42" s="66"/>
      <c r="B42" s="70" t="s">
        <v>29</v>
      </c>
      <c r="C42" s="68" t="s">
        <v>30</v>
      </c>
      <c r="D42" s="43" t="s">
        <v>24</v>
      </c>
      <c r="E42" s="44">
        <v>4.53</v>
      </c>
      <c r="F42" s="46">
        <f>E42*F37</f>
        <v>1.8761901000000003</v>
      </c>
      <c r="G42" s="46"/>
      <c r="H42" s="61"/>
      <c r="I42" s="61"/>
      <c r="J42" s="46"/>
      <c r="K42" s="46"/>
      <c r="L42" s="45">
        <f t="shared" si="4"/>
        <v>0</v>
      </c>
      <c r="M42" s="45">
        <f t="shared" si="3"/>
        <v>0</v>
      </c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</row>
    <row r="43" spans="1:240" s="29" customFormat="1" ht="20.100000000000001" customHeight="1">
      <c r="A43" s="66"/>
      <c r="B43" s="70" t="s">
        <v>31</v>
      </c>
      <c r="C43" s="68" t="s">
        <v>32</v>
      </c>
      <c r="D43" s="43" t="s">
        <v>24</v>
      </c>
      <c r="E43" s="44">
        <v>2.0699999999999998</v>
      </c>
      <c r="F43" s="46">
        <f>E43*F37</f>
        <v>0.85733190000000004</v>
      </c>
      <c r="G43" s="46"/>
      <c r="H43" s="61"/>
      <c r="I43" s="61"/>
      <c r="J43" s="46"/>
      <c r="K43" s="46"/>
      <c r="L43" s="45">
        <f t="shared" si="4"/>
        <v>0</v>
      </c>
      <c r="M43" s="45">
        <f t="shared" si="3"/>
        <v>0</v>
      </c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</row>
    <row r="44" spans="1:240" s="29" customFormat="1" ht="20.100000000000001" customHeight="1">
      <c r="A44" s="71"/>
      <c r="B44" s="70"/>
      <c r="C44" s="72" t="s">
        <v>33</v>
      </c>
      <c r="D44" s="73" t="s">
        <v>4</v>
      </c>
      <c r="E44" s="45">
        <v>1.02</v>
      </c>
      <c r="F44" s="46">
        <f>E44*F37</f>
        <v>0.42245340000000003</v>
      </c>
      <c r="G44" s="60"/>
      <c r="H44" s="60"/>
      <c r="I44" s="60"/>
      <c r="J44" s="46"/>
      <c r="K44" s="45"/>
      <c r="L44" s="45">
        <f t="shared" si="4"/>
        <v>0</v>
      </c>
      <c r="M44" s="45">
        <f t="shared" si="3"/>
        <v>0</v>
      </c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</row>
    <row r="45" spans="1:240" s="29" customFormat="1" ht="20.100000000000001" customHeight="1">
      <c r="A45" s="66"/>
      <c r="B45" s="70" t="s">
        <v>34</v>
      </c>
      <c r="C45" s="75" t="s">
        <v>35</v>
      </c>
      <c r="D45" s="43" t="s">
        <v>36</v>
      </c>
      <c r="E45" s="44">
        <v>66</v>
      </c>
      <c r="F45" s="45">
        <f>E45*F37</f>
        <v>27.335220000000003</v>
      </c>
      <c r="G45" s="45"/>
      <c r="H45" s="45">
        <f>F45*G45</f>
        <v>0</v>
      </c>
      <c r="I45" s="45"/>
      <c r="J45" s="45"/>
      <c r="K45" s="45"/>
      <c r="L45" s="45"/>
      <c r="M45" s="45">
        <f t="shared" si="3"/>
        <v>0</v>
      </c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</row>
    <row r="46" spans="1:240" s="29" customFormat="1" ht="20.100000000000001" customHeight="1">
      <c r="A46" s="66"/>
      <c r="B46" s="67"/>
      <c r="C46" s="68" t="s">
        <v>37</v>
      </c>
      <c r="D46" s="43" t="s">
        <v>36</v>
      </c>
      <c r="E46" s="44">
        <v>15</v>
      </c>
      <c r="F46" s="45">
        <f>E46*F37</f>
        <v>6.2125500000000002</v>
      </c>
      <c r="G46" s="46"/>
      <c r="H46" s="45">
        <f>F46*G46</f>
        <v>0</v>
      </c>
      <c r="I46" s="45"/>
      <c r="J46" s="45"/>
      <c r="K46" s="45"/>
      <c r="L46" s="45"/>
      <c r="M46" s="45">
        <f t="shared" si="3"/>
        <v>0</v>
      </c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</row>
    <row r="47" spans="1:240" s="29" customFormat="1" ht="39" customHeight="1">
      <c r="A47" s="71">
        <v>4</v>
      </c>
      <c r="B47" s="184" t="s">
        <v>38</v>
      </c>
      <c r="C47" s="101" t="s">
        <v>39</v>
      </c>
      <c r="D47" s="71" t="s">
        <v>40</v>
      </c>
      <c r="E47" s="78"/>
      <c r="F47" s="316">
        <f>F36</f>
        <v>414.17</v>
      </c>
      <c r="G47" s="79"/>
      <c r="H47" s="80"/>
      <c r="I47" s="79"/>
      <c r="J47" s="79"/>
      <c r="K47" s="80"/>
      <c r="L47" s="79"/>
      <c r="M47" s="79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1"/>
      <c r="EF47" s="81"/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1"/>
      <c r="FF47" s="81"/>
      <c r="FG47" s="81"/>
      <c r="FH47" s="81"/>
      <c r="FI47" s="81"/>
      <c r="FJ47" s="81"/>
      <c r="FK47" s="81"/>
      <c r="FL47" s="81"/>
      <c r="FM47" s="81"/>
      <c r="FN47" s="81"/>
      <c r="FO47" s="81"/>
      <c r="FP47" s="81"/>
      <c r="FQ47" s="81"/>
      <c r="FR47" s="81"/>
      <c r="FS47" s="81"/>
      <c r="FT47" s="81"/>
      <c r="FU47" s="81"/>
      <c r="FV47" s="81"/>
      <c r="FW47" s="81"/>
      <c r="FX47" s="81"/>
      <c r="FY47" s="81"/>
      <c r="FZ47" s="81"/>
      <c r="GA47" s="81"/>
      <c r="GB47" s="81"/>
      <c r="GC47" s="81"/>
      <c r="GD47" s="81"/>
      <c r="GE47" s="81"/>
      <c r="GF47" s="81"/>
      <c r="GG47" s="81"/>
      <c r="GH47" s="81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1"/>
      <c r="GT47" s="81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81"/>
      <c r="HG47" s="81"/>
      <c r="HH47" s="81"/>
      <c r="HI47" s="81"/>
      <c r="HJ47" s="81"/>
      <c r="HK47" s="81"/>
      <c r="HL47" s="81"/>
      <c r="HM47" s="81"/>
      <c r="HN47" s="81"/>
      <c r="HO47" s="81"/>
      <c r="HP47" s="81"/>
      <c r="HQ47" s="81"/>
      <c r="HR47" s="81"/>
      <c r="HS47" s="81"/>
      <c r="HT47" s="81"/>
      <c r="HU47" s="81"/>
      <c r="HV47" s="81"/>
      <c r="HW47" s="81"/>
      <c r="HX47" s="81"/>
      <c r="HY47" s="81"/>
      <c r="HZ47" s="81"/>
      <c r="IA47" s="81"/>
      <c r="IB47" s="81"/>
      <c r="IC47" s="81"/>
      <c r="ID47" s="81"/>
      <c r="IE47" s="81"/>
      <c r="IF47" s="81"/>
    </row>
    <row r="48" spans="1:240" s="65" customFormat="1" ht="20.100000000000001" customHeight="1">
      <c r="A48" s="82"/>
      <c r="B48" s="70"/>
      <c r="C48" s="83"/>
      <c r="D48" s="82" t="s">
        <v>40</v>
      </c>
      <c r="E48" s="78"/>
      <c r="F48" s="190">
        <f>F47/1000</f>
        <v>0.41417000000000004</v>
      </c>
      <c r="G48" s="78"/>
      <c r="H48" s="85"/>
      <c r="I48" s="78"/>
      <c r="J48" s="78"/>
      <c r="K48" s="85"/>
      <c r="L48" s="78"/>
      <c r="M48" s="78"/>
      <c r="N48" s="29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</row>
    <row r="49" spans="1:240" s="29" customFormat="1" ht="20.100000000000001" customHeight="1">
      <c r="A49" s="71"/>
      <c r="B49" s="70"/>
      <c r="C49" s="68" t="s">
        <v>20</v>
      </c>
      <c r="D49" s="43" t="s">
        <v>21</v>
      </c>
      <c r="E49" s="44">
        <v>42.9</v>
      </c>
      <c r="F49" s="45">
        <f>F48*E49</f>
        <v>17.767893000000001</v>
      </c>
      <c r="G49" s="45"/>
      <c r="H49" s="61"/>
      <c r="I49" s="45"/>
      <c r="J49" s="45">
        <f>F49*I49</f>
        <v>0</v>
      </c>
      <c r="K49" s="45"/>
      <c r="L49" s="45"/>
      <c r="M49" s="45">
        <f t="shared" ref="M49:M56" si="5">H49+J49+L49</f>
        <v>0</v>
      </c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</row>
    <row r="50" spans="1:240" s="29" customFormat="1" ht="20.100000000000001" customHeight="1">
      <c r="A50" s="71"/>
      <c r="B50" s="70" t="s">
        <v>25</v>
      </c>
      <c r="C50" s="68" t="s">
        <v>26</v>
      </c>
      <c r="D50" s="43" t="s">
        <v>24</v>
      </c>
      <c r="E50" s="44">
        <v>2.69</v>
      </c>
      <c r="F50" s="45">
        <f>F48*E50</f>
        <v>1.1141173</v>
      </c>
      <c r="G50" s="45"/>
      <c r="H50" s="61"/>
      <c r="I50" s="45"/>
      <c r="J50" s="45"/>
      <c r="K50" s="46"/>
      <c r="L50" s="45">
        <f>F50*K50</f>
        <v>0</v>
      </c>
      <c r="M50" s="45">
        <f t="shared" si="5"/>
        <v>0</v>
      </c>
      <c r="O50" s="86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</row>
    <row r="51" spans="1:240" s="29" customFormat="1" ht="20.100000000000001" customHeight="1">
      <c r="A51" s="71"/>
      <c r="B51" s="70" t="s">
        <v>27</v>
      </c>
      <c r="C51" s="68" t="s">
        <v>28</v>
      </c>
      <c r="D51" s="43" t="s">
        <v>24</v>
      </c>
      <c r="E51" s="44">
        <v>7.6</v>
      </c>
      <c r="F51" s="45">
        <f>E51*F48</f>
        <v>3.1476920000000002</v>
      </c>
      <c r="G51" s="45"/>
      <c r="H51" s="61"/>
      <c r="I51" s="45"/>
      <c r="J51" s="45"/>
      <c r="K51" s="46"/>
      <c r="L51" s="45">
        <f>F51*K51</f>
        <v>0</v>
      </c>
      <c r="M51" s="45">
        <f t="shared" si="5"/>
        <v>0</v>
      </c>
      <c r="O51" s="86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</row>
    <row r="52" spans="1:240" s="29" customFormat="1" ht="20.100000000000001" customHeight="1">
      <c r="A52" s="71"/>
      <c r="B52" s="70" t="s">
        <v>29</v>
      </c>
      <c r="C52" s="68" t="s">
        <v>30</v>
      </c>
      <c r="D52" s="43" t="s">
        <v>24</v>
      </c>
      <c r="E52" s="44">
        <v>7.4</v>
      </c>
      <c r="F52" s="46">
        <f>E52*F48</f>
        <v>3.0648580000000005</v>
      </c>
      <c r="G52" s="45"/>
      <c r="H52" s="61"/>
      <c r="I52" s="45"/>
      <c r="J52" s="45"/>
      <c r="K52" s="46"/>
      <c r="L52" s="45">
        <f>F52*K52</f>
        <v>0</v>
      </c>
      <c r="M52" s="45">
        <f t="shared" si="5"/>
        <v>0</v>
      </c>
      <c r="O52" s="86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</row>
    <row r="53" spans="1:240" s="29" customFormat="1" ht="20.100000000000001" customHeight="1">
      <c r="A53" s="71"/>
      <c r="B53" s="70" t="s">
        <v>41</v>
      </c>
      <c r="C53" s="72" t="s">
        <v>42</v>
      </c>
      <c r="D53" s="43" t="s">
        <v>24</v>
      </c>
      <c r="E53" s="44">
        <v>0.41</v>
      </c>
      <c r="F53" s="45">
        <f>E53*F48</f>
        <v>0.16980970000000001</v>
      </c>
      <c r="G53" s="45"/>
      <c r="H53" s="61"/>
      <c r="I53" s="45"/>
      <c r="J53" s="45"/>
      <c r="K53" s="46"/>
      <c r="L53" s="45">
        <f>F53*K53</f>
        <v>0</v>
      </c>
      <c r="M53" s="45">
        <f t="shared" si="5"/>
        <v>0</v>
      </c>
      <c r="O53" s="86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</row>
    <row r="54" spans="1:240" s="29" customFormat="1" ht="20.100000000000001" customHeight="1">
      <c r="A54" s="71"/>
      <c r="B54" s="70" t="s">
        <v>43</v>
      </c>
      <c r="C54" s="68" t="s">
        <v>32</v>
      </c>
      <c r="D54" s="43" t="s">
        <v>24</v>
      </c>
      <c r="E54" s="44">
        <v>1.48</v>
      </c>
      <c r="F54" s="46">
        <f>E54*F48</f>
        <v>0.61297160000000006</v>
      </c>
      <c r="G54" s="45"/>
      <c r="H54" s="61"/>
      <c r="I54" s="45"/>
      <c r="J54" s="45"/>
      <c r="K54" s="46"/>
      <c r="L54" s="45">
        <f>F54*K54</f>
        <v>0</v>
      </c>
      <c r="M54" s="45">
        <f t="shared" si="5"/>
        <v>0</v>
      </c>
      <c r="O54" s="86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</row>
    <row r="55" spans="1:240" s="29" customFormat="1" ht="20.100000000000001" customHeight="1">
      <c r="A55" s="71"/>
      <c r="B55" s="87" t="s">
        <v>44</v>
      </c>
      <c r="C55" s="88" t="s">
        <v>45</v>
      </c>
      <c r="D55" s="43" t="s">
        <v>36</v>
      </c>
      <c r="E55" s="44">
        <f>149-2*12.4</f>
        <v>124.2</v>
      </c>
      <c r="F55" s="45">
        <f>E55*F48</f>
        <v>51.439914000000009</v>
      </c>
      <c r="G55" s="46"/>
      <c r="H55" s="89">
        <f>F55*G55</f>
        <v>0</v>
      </c>
      <c r="I55" s="89"/>
      <c r="J55" s="89"/>
      <c r="K55" s="89"/>
      <c r="L55" s="89"/>
      <c r="M55" s="89">
        <f t="shared" si="5"/>
        <v>0</v>
      </c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M55" s="74"/>
      <c r="GN55" s="74"/>
      <c r="GO55" s="74"/>
      <c r="GP55" s="74"/>
      <c r="GQ55" s="74"/>
      <c r="GR55" s="74"/>
      <c r="GS55" s="74"/>
      <c r="GT55" s="74"/>
      <c r="GU55" s="74"/>
      <c r="GV55" s="74"/>
      <c r="GW55" s="74"/>
      <c r="GX55" s="74"/>
      <c r="GY55" s="74"/>
      <c r="GZ55" s="74"/>
      <c r="HA55" s="74"/>
      <c r="HB55" s="74"/>
      <c r="HC55" s="74"/>
      <c r="HD55" s="74"/>
      <c r="HE55" s="74"/>
      <c r="HF55" s="74"/>
      <c r="HG55" s="74"/>
      <c r="HH55" s="74"/>
      <c r="HI55" s="74"/>
      <c r="HJ55" s="74"/>
      <c r="HK55" s="74"/>
      <c r="HL55" s="74"/>
      <c r="HM55" s="74"/>
      <c r="HN55" s="74"/>
      <c r="HO55" s="74"/>
      <c r="HP55" s="74"/>
      <c r="HQ55" s="74"/>
      <c r="HR55" s="74"/>
      <c r="HS55" s="74"/>
      <c r="HT55" s="74"/>
      <c r="HU55" s="74"/>
      <c r="HV55" s="74"/>
      <c r="HW55" s="74"/>
      <c r="HX55" s="74"/>
      <c r="HY55" s="74"/>
      <c r="HZ55" s="74"/>
      <c r="IA55" s="74"/>
      <c r="IB55" s="74"/>
      <c r="IC55" s="74"/>
      <c r="ID55" s="74"/>
      <c r="IE55" s="74"/>
      <c r="IF55" s="74"/>
    </row>
    <row r="56" spans="1:240" s="29" customFormat="1" ht="20.100000000000001" customHeight="1">
      <c r="A56" s="71"/>
      <c r="B56" s="67"/>
      <c r="C56" s="72" t="s">
        <v>37</v>
      </c>
      <c r="D56" s="43" t="s">
        <v>36</v>
      </c>
      <c r="E56" s="44">
        <v>11</v>
      </c>
      <c r="F56" s="45">
        <f>E56*F48</f>
        <v>4.5558700000000005</v>
      </c>
      <c r="G56" s="46"/>
      <c r="H56" s="45">
        <f>F56*G56</f>
        <v>0</v>
      </c>
      <c r="I56" s="45"/>
      <c r="J56" s="45"/>
      <c r="K56" s="45"/>
      <c r="L56" s="45"/>
      <c r="M56" s="45">
        <f t="shared" si="5"/>
        <v>0</v>
      </c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M56" s="74"/>
      <c r="GN56" s="74"/>
      <c r="GO56" s="74"/>
      <c r="GP56" s="74"/>
      <c r="GQ56" s="74"/>
      <c r="GR56" s="74"/>
      <c r="GS56" s="74"/>
      <c r="GT56" s="74"/>
      <c r="GU56" s="74"/>
      <c r="GV56" s="74"/>
      <c r="GW56" s="74"/>
      <c r="GX56" s="74"/>
      <c r="GY56" s="74"/>
      <c r="GZ56" s="74"/>
      <c r="HA56" s="74"/>
      <c r="HB56" s="74"/>
      <c r="HC56" s="74"/>
      <c r="HD56" s="74"/>
      <c r="HE56" s="74"/>
      <c r="HF56" s="74"/>
      <c r="HG56" s="74"/>
      <c r="HH56" s="74"/>
      <c r="HI56" s="74"/>
      <c r="HJ56" s="74"/>
      <c r="HK56" s="74"/>
      <c r="HL56" s="74"/>
      <c r="HM56" s="74"/>
      <c r="HN56" s="74"/>
      <c r="HO56" s="74"/>
      <c r="HP56" s="74"/>
      <c r="HQ56" s="74"/>
      <c r="HR56" s="74"/>
      <c r="HS56" s="74"/>
      <c r="HT56" s="74"/>
      <c r="HU56" s="74"/>
      <c r="HV56" s="74"/>
      <c r="HW56" s="74"/>
      <c r="HX56" s="74"/>
      <c r="HY56" s="74"/>
      <c r="HZ56" s="74"/>
      <c r="IA56" s="74"/>
      <c r="IB56" s="74"/>
      <c r="IC56" s="74"/>
      <c r="ID56" s="74"/>
      <c r="IE56" s="74"/>
      <c r="IF56" s="74"/>
    </row>
    <row r="57" spans="1:240" s="65" customFormat="1" ht="20.100000000000001" customHeight="1">
      <c r="A57" s="94" t="s">
        <v>250</v>
      </c>
      <c r="B57" s="95"/>
      <c r="C57" s="48" t="s">
        <v>257</v>
      </c>
      <c r="D57" s="96"/>
      <c r="E57" s="97"/>
      <c r="F57" s="98"/>
      <c r="G57" s="99"/>
      <c r="H57" s="98"/>
      <c r="I57" s="98"/>
      <c r="J57" s="98"/>
      <c r="K57" s="98"/>
      <c r="L57" s="98"/>
      <c r="M57" s="98"/>
      <c r="N57" s="36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</row>
    <row r="58" spans="1:240" s="29" customFormat="1" ht="20.100000000000001" customHeight="1">
      <c r="A58" s="100">
        <v>5</v>
      </c>
      <c r="B58" s="100" t="s">
        <v>46</v>
      </c>
      <c r="C58" s="101" t="s">
        <v>47</v>
      </c>
      <c r="D58" s="100" t="s">
        <v>40</v>
      </c>
      <c r="E58" s="73"/>
      <c r="F58" s="102">
        <v>10608.844999999999</v>
      </c>
      <c r="G58" s="59"/>
      <c r="H58" s="59"/>
      <c r="I58" s="59"/>
      <c r="J58" s="59"/>
      <c r="K58" s="59"/>
      <c r="L58" s="59"/>
      <c r="M58" s="45"/>
    </row>
    <row r="59" spans="1:240" s="29" customFormat="1" ht="20.100000000000001" customHeight="1">
      <c r="A59" s="100"/>
      <c r="B59" s="100"/>
      <c r="C59" s="103"/>
      <c r="D59" s="43" t="s">
        <v>19</v>
      </c>
      <c r="E59" s="104"/>
      <c r="F59" s="105">
        <f>F58/1000</f>
        <v>10.608844999999999</v>
      </c>
      <c r="G59" s="106"/>
      <c r="H59" s="106"/>
      <c r="I59" s="106"/>
      <c r="J59" s="106"/>
      <c r="K59" s="106"/>
      <c r="L59" s="106"/>
      <c r="M59" s="106"/>
    </row>
    <row r="60" spans="1:240" s="29" customFormat="1" ht="20.100000000000001" customHeight="1">
      <c r="A60" s="100"/>
      <c r="B60" s="70"/>
      <c r="C60" s="107" t="s">
        <v>48</v>
      </c>
      <c r="D60" s="43" t="s">
        <v>21</v>
      </c>
      <c r="E60" s="45">
        <f>405-4*4.64</f>
        <v>386.44</v>
      </c>
      <c r="F60" s="45">
        <f>E60*F59</f>
        <v>4099.6820617999992</v>
      </c>
      <c r="G60" s="45"/>
      <c r="H60" s="45"/>
      <c r="I60" s="45"/>
      <c r="J60" s="45">
        <f>F60*I60</f>
        <v>0</v>
      </c>
      <c r="K60" s="45"/>
      <c r="L60" s="45"/>
      <c r="M60" s="45">
        <f t="shared" ref="M60:M69" si="6">H60+J60+L60</f>
        <v>0</v>
      </c>
    </row>
    <row r="61" spans="1:240" s="29" customFormat="1" ht="20.100000000000001" customHeight="1">
      <c r="A61" s="100"/>
      <c r="B61" s="70" t="s">
        <v>43</v>
      </c>
      <c r="C61" s="108" t="s">
        <v>32</v>
      </c>
      <c r="D61" s="43" t="s">
        <v>24</v>
      </c>
      <c r="E61" s="45">
        <v>22.6</v>
      </c>
      <c r="F61" s="45">
        <f>E61*F59</f>
        <v>239.759897</v>
      </c>
      <c r="G61" s="45"/>
      <c r="H61" s="45"/>
      <c r="I61" s="45"/>
      <c r="J61" s="45"/>
      <c r="K61" s="46"/>
      <c r="L61" s="45">
        <f>F61*K61</f>
        <v>0</v>
      </c>
      <c r="M61" s="45">
        <f t="shared" si="6"/>
        <v>0</v>
      </c>
    </row>
    <row r="62" spans="1:240" s="29" customFormat="1" ht="20.100000000000001" customHeight="1">
      <c r="A62" s="100"/>
      <c r="B62" s="109"/>
      <c r="C62" s="110" t="s">
        <v>49</v>
      </c>
      <c r="D62" s="111" t="s">
        <v>4</v>
      </c>
      <c r="E62" s="45">
        <f>13.5-4*0.1</f>
        <v>13.1</v>
      </c>
      <c r="F62" s="46">
        <f>E62*F59</f>
        <v>138.97586949999999</v>
      </c>
      <c r="G62" s="104"/>
      <c r="H62" s="112"/>
      <c r="I62" s="112"/>
      <c r="J62" s="104"/>
      <c r="K62" s="104"/>
      <c r="L62" s="45">
        <f>F62*K62</f>
        <v>0</v>
      </c>
      <c r="M62" s="45">
        <f t="shared" si="6"/>
        <v>0</v>
      </c>
    </row>
    <row r="63" spans="1:240" s="29" customFormat="1" ht="20.100000000000001" customHeight="1">
      <c r="A63" s="100"/>
      <c r="B63" s="113" t="s">
        <v>50</v>
      </c>
      <c r="C63" s="108" t="s">
        <v>51</v>
      </c>
      <c r="D63" s="73" t="s">
        <v>36</v>
      </c>
      <c r="E63" s="45">
        <f>204-4*10.2</f>
        <v>163.19999999999999</v>
      </c>
      <c r="F63" s="45">
        <f>E63*F59</f>
        <v>1731.3635039999997</v>
      </c>
      <c r="G63" s="45"/>
      <c r="H63" s="45">
        <f t="shared" ref="H63:H69" si="7">G63*F63</f>
        <v>0</v>
      </c>
      <c r="I63" s="45"/>
      <c r="J63" s="45"/>
      <c r="K63" s="45"/>
      <c r="L63" s="45"/>
      <c r="M63" s="45">
        <f t="shared" si="6"/>
        <v>0</v>
      </c>
    </row>
    <row r="64" spans="1:240" s="29" customFormat="1" ht="20.100000000000001" customHeight="1">
      <c r="A64" s="100"/>
      <c r="B64" s="113" t="s">
        <v>52</v>
      </c>
      <c r="C64" s="114" t="s">
        <v>53</v>
      </c>
      <c r="D64" s="83" t="s">
        <v>54</v>
      </c>
      <c r="E64" s="115">
        <f>(0.23-4*0.01)/1000</f>
        <v>1.9000000000000001E-4</v>
      </c>
      <c r="F64" s="116">
        <f>E64*F58</f>
        <v>2.0156805499999999</v>
      </c>
      <c r="G64" s="45"/>
      <c r="H64" s="45">
        <f t="shared" si="7"/>
        <v>0</v>
      </c>
      <c r="I64" s="45"/>
      <c r="J64" s="45"/>
      <c r="K64" s="45"/>
      <c r="L64" s="45"/>
      <c r="M64" s="45">
        <f t="shared" si="6"/>
        <v>0</v>
      </c>
    </row>
    <row r="65" spans="1:15" s="29" customFormat="1" ht="20.100000000000001" customHeight="1">
      <c r="A65" s="100"/>
      <c r="B65" s="113" t="s">
        <v>55</v>
      </c>
      <c r="C65" s="114" t="s">
        <v>56</v>
      </c>
      <c r="D65" s="83" t="s">
        <v>36</v>
      </c>
      <c r="E65" s="45">
        <v>40</v>
      </c>
      <c r="F65" s="46">
        <f>E65*F59</f>
        <v>424.35379999999998</v>
      </c>
      <c r="G65" s="45"/>
      <c r="H65" s="45">
        <f t="shared" si="7"/>
        <v>0</v>
      </c>
      <c r="I65" s="45"/>
      <c r="J65" s="45"/>
      <c r="K65" s="45"/>
      <c r="L65" s="45"/>
      <c r="M65" s="45">
        <f t="shared" si="6"/>
        <v>0</v>
      </c>
    </row>
    <row r="66" spans="1:15" s="29" customFormat="1" ht="20.100000000000001" customHeight="1">
      <c r="A66" s="100"/>
      <c r="B66" s="113" t="s">
        <v>57</v>
      </c>
      <c r="C66" s="114" t="s">
        <v>58</v>
      </c>
      <c r="D66" s="83" t="s">
        <v>40</v>
      </c>
      <c r="E66" s="45">
        <f>11.7-4*0.59</f>
        <v>9.34</v>
      </c>
      <c r="F66" s="46">
        <f>E66*F59</f>
        <v>99.086612299999985</v>
      </c>
      <c r="G66" s="45"/>
      <c r="H66" s="45">
        <f t="shared" si="7"/>
        <v>0</v>
      </c>
      <c r="I66" s="45"/>
      <c r="J66" s="45"/>
      <c r="K66" s="45"/>
      <c r="L66" s="45"/>
      <c r="M66" s="45">
        <f t="shared" si="6"/>
        <v>0</v>
      </c>
      <c r="O66" s="29">
        <v>3394.8303999999998</v>
      </c>
    </row>
    <row r="67" spans="1:15" s="29" customFormat="1" ht="20.100000000000001" customHeight="1">
      <c r="A67" s="100"/>
      <c r="B67" s="113"/>
      <c r="C67" s="114" t="s">
        <v>59</v>
      </c>
      <c r="D67" s="83" t="s">
        <v>4</v>
      </c>
      <c r="E67" s="45">
        <f>6.4-4*0.19</f>
        <v>5.6400000000000006</v>
      </c>
      <c r="F67" s="46">
        <f>E67*F59</f>
        <v>59.833885799999997</v>
      </c>
      <c r="G67" s="45"/>
      <c r="H67" s="45">
        <f t="shared" si="7"/>
        <v>0</v>
      </c>
      <c r="I67" s="45"/>
      <c r="J67" s="45"/>
      <c r="K67" s="45"/>
      <c r="L67" s="45"/>
      <c r="M67" s="45">
        <f t="shared" si="6"/>
        <v>0</v>
      </c>
    </row>
    <row r="68" spans="1:15" s="29" customFormat="1" ht="20.100000000000001" customHeight="1">
      <c r="A68" s="100"/>
      <c r="B68" s="113"/>
      <c r="C68" s="114" t="s">
        <v>37</v>
      </c>
      <c r="D68" s="83" t="s">
        <v>36</v>
      </c>
      <c r="E68" s="45">
        <v>178</v>
      </c>
      <c r="F68" s="46">
        <f>E68*F59</f>
        <v>1888.3744099999997</v>
      </c>
      <c r="G68" s="45"/>
      <c r="H68" s="45">
        <f t="shared" si="7"/>
        <v>0</v>
      </c>
      <c r="I68" s="45"/>
      <c r="J68" s="45"/>
      <c r="K68" s="45"/>
      <c r="L68" s="45"/>
      <c r="M68" s="45">
        <f t="shared" si="6"/>
        <v>0</v>
      </c>
    </row>
    <row r="69" spans="1:15" s="29" customFormat="1" ht="20.100000000000001" customHeight="1">
      <c r="A69" s="100"/>
      <c r="B69" s="70" t="s">
        <v>60</v>
      </c>
      <c r="C69" s="108" t="s">
        <v>61</v>
      </c>
      <c r="D69" s="73" t="s">
        <v>54</v>
      </c>
      <c r="E69" s="45" t="s">
        <v>62</v>
      </c>
      <c r="F69" s="115">
        <v>3.3948304</v>
      </c>
      <c r="G69" s="45"/>
      <c r="H69" s="45">
        <f t="shared" si="7"/>
        <v>0</v>
      </c>
      <c r="I69" s="45"/>
      <c r="J69" s="45"/>
      <c r="K69" s="45"/>
      <c r="L69" s="45"/>
      <c r="M69" s="45">
        <f t="shared" si="6"/>
        <v>0</v>
      </c>
      <c r="O69" s="29">
        <v>22441.635900000001</v>
      </c>
    </row>
    <row r="70" spans="1:15" s="29" customFormat="1" ht="20.100000000000001" customHeight="1">
      <c r="A70" s="100">
        <v>6</v>
      </c>
      <c r="B70" s="76" t="s">
        <v>63</v>
      </c>
      <c r="C70" s="101" t="s">
        <v>64</v>
      </c>
      <c r="D70" s="118" t="s">
        <v>40</v>
      </c>
      <c r="E70" s="73"/>
      <c r="F70" s="102">
        <f>F58</f>
        <v>10608.844999999999</v>
      </c>
      <c r="G70" s="59"/>
      <c r="H70" s="59"/>
      <c r="I70" s="59"/>
      <c r="J70" s="59"/>
      <c r="K70" s="59"/>
      <c r="L70" s="59"/>
      <c r="M70" s="45"/>
    </row>
    <row r="71" spans="1:15" s="29" customFormat="1" ht="20.100000000000001" customHeight="1">
      <c r="A71" s="73"/>
      <c r="B71" s="73"/>
      <c r="C71" s="73"/>
      <c r="D71" s="43" t="s">
        <v>19</v>
      </c>
      <c r="E71" s="104"/>
      <c r="F71" s="119">
        <f>F70/1000</f>
        <v>10.608844999999999</v>
      </c>
      <c r="G71" s="45"/>
      <c r="H71" s="45"/>
      <c r="I71" s="45"/>
      <c r="J71" s="45"/>
      <c r="K71" s="45"/>
      <c r="L71" s="45"/>
      <c r="M71" s="45"/>
    </row>
    <row r="72" spans="1:15" s="29" customFormat="1" ht="20.100000000000001" customHeight="1">
      <c r="A72" s="100"/>
      <c r="B72" s="70"/>
      <c r="C72" s="107" t="s">
        <v>48</v>
      </c>
      <c r="D72" s="43" t="s">
        <v>21</v>
      </c>
      <c r="E72" s="45">
        <v>11.7</v>
      </c>
      <c r="F72" s="45">
        <f>E72*F71</f>
        <v>124.12348649999998</v>
      </c>
      <c r="G72" s="45"/>
      <c r="H72" s="45"/>
      <c r="I72" s="45"/>
      <c r="J72" s="45">
        <f>F72*I72</f>
        <v>0</v>
      </c>
      <c r="K72" s="45"/>
      <c r="L72" s="45"/>
      <c r="M72" s="45">
        <f>H72+J72+L72</f>
        <v>0</v>
      </c>
    </row>
    <row r="73" spans="1:15" s="121" customFormat="1" ht="20.100000000000001" customHeight="1">
      <c r="A73" s="120"/>
      <c r="B73" s="113" t="s">
        <v>65</v>
      </c>
      <c r="C73" s="108" t="s">
        <v>66</v>
      </c>
      <c r="D73" s="73" t="s">
        <v>54</v>
      </c>
      <c r="E73" s="45" t="s">
        <v>62</v>
      </c>
      <c r="F73" s="381">
        <f>23551.6359/1000</f>
        <v>23.551635900000001</v>
      </c>
      <c r="G73" s="45"/>
      <c r="H73" s="45">
        <f>G73*F73</f>
        <v>0</v>
      </c>
      <c r="I73" s="45"/>
      <c r="J73" s="45"/>
      <c r="K73" s="45"/>
      <c r="L73" s="45"/>
      <c r="M73" s="45">
        <f>H73+J73+L73</f>
        <v>0</v>
      </c>
      <c r="N73" s="29"/>
      <c r="O73" s="121">
        <v>23551.635900000001</v>
      </c>
    </row>
    <row r="74" spans="1:15" s="121" customFormat="1" ht="20.100000000000001" customHeight="1">
      <c r="A74" s="120"/>
      <c r="B74" s="113" t="s">
        <v>67</v>
      </c>
      <c r="C74" s="108" t="s">
        <v>68</v>
      </c>
      <c r="D74" s="73" t="s">
        <v>69</v>
      </c>
      <c r="E74" s="45">
        <f>4*1000</f>
        <v>4000</v>
      </c>
      <c r="F74" s="45">
        <f>ROUND(E74*F71,0)</f>
        <v>42435</v>
      </c>
      <c r="G74" s="45"/>
      <c r="H74" s="45">
        <f>G74*F74</f>
        <v>0</v>
      </c>
      <c r="I74" s="45"/>
      <c r="J74" s="45"/>
      <c r="K74" s="45"/>
      <c r="L74" s="45"/>
      <c r="M74" s="45">
        <f>H74+J74+L74</f>
        <v>0</v>
      </c>
      <c r="N74" s="29"/>
    </row>
    <row r="75" spans="1:15" s="29" customFormat="1" ht="20.100000000000001" customHeight="1">
      <c r="A75" s="100">
        <v>7</v>
      </c>
      <c r="B75" s="76" t="s">
        <v>70</v>
      </c>
      <c r="C75" s="101" t="s">
        <v>71</v>
      </c>
      <c r="D75" s="118" t="s">
        <v>72</v>
      </c>
      <c r="E75" s="73"/>
      <c r="F75" s="317">
        <f>4043.538/O81*O9</f>
        <v>4243.5379999999996</v>
      </c>
      <c r="G75" s="59"/>
      <c r="H75" s="59"/>
      <c r="I75" s="59"/>
      <c r="J75" s="59"/>
      <c r="K75" s="59"/>
      <c r="L75" s="59"/>
      <c r="M75" s="45"/>
    </row>
    <row r="76" spans="1:15" s="29" customFormat="1" ht="20.100000000000001" customHeight="1">
      <c r="A76" s="73"/>
      <c r="B76" s="73"/>
      <c r="C76" s="73"/>
      <c r="D76" s="73" t="s">
        <v>73</v>
      </c>
      <c r="E76" s="45"/>
      <c r="F76" s="105">
        <f>F75/100</f>
        <v>42.435379999999995</v>
      </c>
      <c r="G76" s="45"/>
      <c r="H76" s="45"/>
      <c r="I76" s="45"/>
      <c r="J76" s="45"/>
      <c r="K76" s="45"/>
      <c r="L76" s="45"/>
      <c r="M76" s="45"/>
    </row>
    <row r="77" spans="1:15" s="29" customFormat="1" ht="20.100000000000001" customHeight="1">
      <c r="A77" s="100"/>
      <c r="B77" s="70"/>
      <c r="C77" s="107" t="s">
        <v>48</v>
      </c>
      <c r="D77" s="43" t="s">
        <v>21</v>
      </c>
      <c r="E77" s="45">
        <v>7.7</v>
      </c>
      <c r="F77" s="45">
        <f>E77*F76</f>
        <v>326.75242599999996</v>
      </c>
      <c r="G77" s="45"/>
      <c r="H77" s="45"/>
      <c r="I77" s="45"/>
      <c r="J77" s="45">
        <f>F77*I77</f>
        <v>0</v>
      </c>
      <c r="K77" s="45"/>
      <c r="L77" s="45"/>
      <c r="M77" s="45">
        <f t="shared" ref="M77:M85" si="8">H77+J77+L77</f>
        <v>0</v>
      </c>
    </row>
    <row r="78" spans="1:15" s="29" customFormat="1" ht="20.100000000000001" customHeight="1">
      <c r="A78" s="100"/>
      <c r="B78" s="70"/>
      <c r="C78" s="107" t="s">
        <v>330</v>
      </c>
      <c r="D78" s="43" t="s">
        <v>331</v>
      </c>
      <c r="E78" s="45">
        <v>19.399999999999999</v>
      </c>
      <c r="F78" s="45">
        <f>F76*E78</f>
        <v>823.24637199999984</v>
      </c>
      <c r="G78" s="45"/>
      <c r="H78" s="45"/>
      <c r="I78" s="45"/>
      <c r="J78" s="45"/>
      <c r="K78" s="45"/>
      <c r="L78" s="45">
        <f>F78*K78</f>
        <v>0</v>
      </c>
      <c r="M78" s="45">
        <f>L78</f>
        <v>0</v>
      </c>
    </row>
    <row r="79" spans="1:15" s="29" customFormat="1" ht="20.100000000000001" customHeight="1">
      <c r="A79" s="100"/>
      <c r="B79" s="70"/>
      <c r="C79" s="107" t="s">
        <v>332</v>
      </c>
      <c r="D79" s="43" t="s">
        <v>331</v>
      </c>
      <c r="E79" s="45">
        <v>2.42</v>
      </c>
      <c r="F79" s="45">
        <f>F76*E79</f>
        <v>102.69361959999999</v>
      </c>
      <c r="G79" s="45"/>
      <c r="H79" s="45"/>
      <c r="I79" s="45"/>
      <c r="J79" s="45"/>
      <c r="K79" s="45"/>
      <c r="L79" s="45">
        <f>F79*K79</f>
        <v>0</v>
      </c>
      <c r="M79" s="45">
        <f>L79</f>
        <v>0</v>
      </c>
    </row>
    <row r="80" spans="1:15" s="29" customFormat="1" ht="20.100000000000001" customHeight="1">
      <c r="A80" s="100"/>
      <c r="B80" s="113" t="s">
        <v>74</v>
      </c>
      <c r="C80" s="114" t="s">
        <v>75</v>
      </c>
      <c r="D80" s="43" t="s">
        <v>24</v>
      </c>
      <c r="E80" s="45">
        <v>1.67</v>
      </c>
      <c r="F80" s="45">
        <f>E80*F76</f>
        <v>70.867084599999984</v>
      </c>
      <c r="G80" s="45"/>
      <c r="H80" s="45"/>
      <c r="I80" s="45"/>
      <c r="J80" s="45"/>
      <c r="K80" s="45"/>
      <c r="L80" s="45">
        <f>F80*K80</f>
        <v>0</v>
      </c>
      <c r="M80" s="45">
        <f t="shared" si="8"/>
        <v>0</v>
      </c>
    </row>
    <row r="81" spans="1:15" s="29" customFormat="1" ht="20.100000000000001" customHeight="1">
      <c r="A81" s="100"/>
      <c r="B81" s="70"/>
      <c r="C81" s="122" t="s">
        <v>49</v>
      </c>
      <c r="D81" s="111" t="s">
        <v>4</v>
      </c>
      <c r="E81" s="45">
        <v>6.37</v>
      </c>
      <c r="F81" s="45">
        <f>E81*F76</f>
        <v>270.31337059999998</v>
      </c>
      <c r="G81" s="45"/>
      <c r="H81" s="45"/>
      <c r="I81" s="45"/>
      <c r="J81" s="45"/>
      <c r="K81" s="104"/>
      <c r="L81" s="45">
        <f>F81*K81</f>
        <v>0</v>
      </c>
      <c r="M81" s="45">
        <f t="shared" si="8"/>
        <v>0</v>
      </c>
      <c r="O81" s="29">
        <f>2021.769</f>
        <v>2021.769</v>
      </c>
    </row>
    <row r="82" spans="1:15" s="29" customFormat="1" ht="20.100000000000001" customHeight="1">
      <c r="A82" s="100"/>
      <c r="B82" s="113" t="s">
        <v>34</v>
      </c>
      <c r="C82" s="114" t="s">
        <v>76</v>
      </c>
      <c r="D82" s="83" t="s">
        <v>36</v>
      </c>
      <c r="E82" s="45">
        <v>1</v>
      </c>
      <c r="F82" s="45">
        <f>E82*F76</f>
        <v>42.435379999999995</v>
      </c>
      <c r="G82" s="45"/>
      <c r="H82" s="45">
        <f>G82*F82</f>
        <v>0</v>
      </c>
      <c r="I82" s="45"/>
      <c r="J82" s="45"/>
      <c r="K82" s="45"/>
      <c r="L82" s="45"/>
      <c r="M82" s="45">
        <f t="shared" si="8"/>
        <v>0</v>
      </c>
    </row>
    <row r="83" spans="1:15" s="29" customFormat="1" ht="20.100000000000001" customHeight="1">
      <c r="A83" s="100"/>
      <c r="B83" s="113" t="s">
        <v>77</v>
      </c>
      <c r="C83" s="114" t="s">
        <v>78</v>
      </c>
      <c r="D83" s="83" t="s">
        <v>54</v>
      </c>
      <c r="E83" s="45">
        <v>0.06</v>
      </c>
      <c r="F83" s="46">
        <f>E83*F76</f>
        <v>2.5461227999999996</v>
      </c>
      <c r="G83" s="45"/>
      <c r="H83" s="45">
        <f>G83*F83</f>
        <v>0</v>
      </c>
      <c r="I83" s="45"/>
      <c r="J83" s="45"/>
      <c r="K83" s="45"/>
      <c r="L83" s="45"/>
      <c r="M83" s="45">
        <f t="shared" si="8"/>
        <v>0</v>
      </c>
    </row>
    <row r="84" spans="1:15" s="29" customFormat="1" ht="20.100000000000001" customHeight="1">
      <c r="A84" s="100"/>
      <c r="B84" s="113" t="s">
        <v>52</v>
      </c>
      <c r="C84" s="114" t="s">
        <v>53</v>
      </c>
      <c r="D84" s="83" t="s">
        <v>54</v>
      </c>
      <c r="E84" s="45">
        <v>0.04</v>
      </c>
      <c r="F84" s="46">
        <f>E84*F76</f>
        <v>1.6974151999999998</v>
      </c>
      <c r="G84" s="45"/>
      <c r="H84" s="45">
        <f>G84*F84</f>
        <v>0</v>
      </c>
      <c r="I84" s="45"/>
      <c r="J84" s="45"/>
      <c r="K84" s="45"/>
      <c r="L84" s="45"/>
      <c r="M84" s="45">
        <f t="shared" si="8"/>
        <v>0</v>
      </c>
    </row>
    <row r="85" spans="1:15" s="29" customFormat="1" ht="20.100000000000001" customHeight="1">
      <c r="A85" s="100"/>
      <c r="B85" s="70"/>
      <c r="C85" s="123" t="s">
        <v>37</v>
      </c>
      <c r="D85" s="43" t="s">
        <v>36</v>
      </c>
      <c r="E85" s="124">
        <v>6.2</v>
      </c>
      <c r="F85" s="45">
        <f>E85*F76</f>
        <v>263.099356</v>
      </c>
      <c r="G85" s="45"/>
      <c r="H85" s="45">
        <f>F85*G85</f>
        <v>0</v>
      </c>
      <c r="I85" s="45"/>
      <c r="J85" s="45"/>
      <c r="K85" s="45"/>
      <c r="L85" s="45"/>
      <c r="M85" s="45">
        <f t="shared" si="8"/>
        <v>0</v>
      </c>
    </row>
    <row r="86" spans="1:15" s="29" customFormat="1" ht="35.25" customHeight="1">
      <c r="A86" s="100">
        <v>8</v>
      </c>
      <c r="B86" s="76" t="s">
        <v>79</v>
      </c>
      <c r="C86" s="101" t="s">
        <v>357</v>
      </c>
      <c r="D86" s="100" t="s">
        <v>40</v>
      </c>
      <c r="E86" s="263"/>
      <c r="F86" s="102">
        <v>2121.7689999999998</v>
      </c>
      <c r="G86" s="59"/>
      <c r="H86" s="59"/>
      <c r="I86" s="59"/>
      <c r="J86" s="59"/>
      <c r="K86" s="59"/>
      <c r="L86" s="59"/>
      <c r="M86" s="45"/>
    </row>
    <row r="87" spans="1:15" s="29" customFormat="1" ht="20.100000000000001" customHeight="1">
      <c r="A87" s="100"/>
      <c r="B87" s="117"/>
      <c r="C87" s="103"/>
      <c r="D87" s="43" t="s">
        <v>19</v>
      </c>
      <c r="E87" s="104"/>
      <c r="F87" s="119">
        <f>F86/1000</f>
        <v>2.1217689999999996</v>
      </c>
      <c r="G87" s="106"/>
      <c r="H87" s="106"/>
      <c r="I87" s="106"/>
      <c r="J87" s="106"/>
      <c r="K87" s="106"/>
      <c r="L87" s="106"/>
      <c r="M87" s="106"/>
      <c r="O87" s="8"/>
    </row>
    <row r="88" spans="1:15" s="29" customFormat="1" ht="20.100000000000001" customHeight="1">
      <c r="A88" s="100"/>
      <c r="B88" s="70"/>
      <c r="C88" s="107" t="s">
        <v>48</v>
      </c>
      <c r="D88" s="43" t="s">
        <v>21</v>
      </c>
      <c r="E88" s="45">
        <v>31.7</v>
      </c>
      <c r="F88" s="45">
        <f>E88*F87</f>
        <v>67.260077299999992</v>
      </c>
      <c r="G88" s="45"/>
      <c r="H88" s="45"/>
      <c r="I88" s="45"/>
      <c r="J88" s="45">
        <f>F88*I88</f>
        <v>0</v>
      </c>
      <c r="K88" s="45"/>
      <c r="L88" s="45"/>
      <c r="M88" s="45">
        <f t="shared" ref="M88:M94" si="9">H88+J88+L88</f>
        <v>0</v>
      </c>
    </row>
    <row r="89" spans="1:15" s="29" customFormat="1" ht="20.100000000000001" customHeight="1">
      <c r="A89" s="100"/>
      <c r="B89" s="113" t="s">
        <v>25</v>
      </c>
      <c r="C89" s="123" t="s">
        <v>81</v>
      </c>
      <c r="D89" s="43" t="s">
        <v>24</v>
      </c>
      <c r="E89" s="45">
        <v>3.51</v>
      </c>
      <c r="F89" s="45">
        <f>E89*F87</f>
        <v>7.4474091899999983</v>
      </c>
      <c r="G89" s="46"/>
      <c r="H89" s="47"/>
      <c r="I89" s="47"/>
      <c r="J89" s="46"/>
      <c r="K89" s="46"/>
      <c r="L89" s="45">
        <f>F89*K89</f>
        <v>0</v>
      </c>
      <c r="M89" s="45">
        <f t="shared" si="9"/>
        <v>0</v>
      </c>
    </row>
    <row r="90" spans="1:15" s="29" customFormat="1" ht="20.100000000000001" customHeight="1">
      <c r="A90" s="100"/>
      <c r="B90" s="113" t="s">
        <v>27</v>
      </c>
      <c r="C90" s="123" t="s">
        <v>82</v>
      </c>
      <c r="D90" s="43" t="s">
        <v>24</v>
      </c>
      <c r="E90" s="45">
        <v>11</v>
      </c>
      <c r="F90" s="45">
        <f>E90*F87</f>
        <v>23.339458999999994</v>
      </c>
      <c r="G90" s="45"/>
      <c r="H90" s="45"/>
      <c r="I90" s="45"/>
      <c r="J90" s="45"/>
      <c r="K90" s="46"/>
      <c r="L90" s="45">
        <f>F90*K90</f>
        <v>0</v>
      </c>
      <c r="M90" s="45">
        <f t="shared" si="9"/>
        <v>0</v>
      </c>
    </row>
    <row r="91" spans="1:15" s="29" customFormat="1" ht="20.100000000000001" customHeight="1">
      <c r="A91" s="100"/>
      <c r="B91" s="113" t="s">
        <v>83</v>
      </c>
      <c r="C91" s="110" t="s">
        <v>84</v>
      </c>
      <c r="D91" s="43" t="s">
        <v>24</v>
      </c>
      <c r="E91" s="45">
        <v>0.45</v>
      </c>
      <c r="F91" s="46">
        <f>E91*F87</f>
        <v>0.95479604999999979</v>
      </c>
      <c r="G91" s="45"/>
      <c r="H91" s="47"/>
      <c r="I91" s="45"/>
      <c r="J91" s="45"/>
      <c r="K91" s="46"/>
      <c r="L91" s="45">
        <f>F91*K91</f>
        <v>0</v>
      </c>
      <c r="M91" s="45">
        <f t="shared" si="9"/>
        <v>0</v>
      </c>
    </row>
    <row r="92" spans="1:15" s="29" customFormat="1" ht="20.100000000000001" customHeight="1">
      <c r="A92" s="100"/>
      <c r="B92" s="113" t="s">
        <v>31</v>
      </c>
      <c r="C92" s="123" t="s">
        <v>85</v>
      </c>
      <c r="D92" s="43" t="s">
        <v>24</v>
      </c>
      <c r="E92" s="45">
        <v>0.97</v>
      </c>
      <c r="F92" s="45">
        <f>E92*F87</f>
        <v>2.0581159299999996</v>
      </c>
      <c r="G92" s="46"/>
      <c r="H92" s="47"/>
      <c r="I92" s="47"/>
      <c r="J92" s="46"/>
      <c r="K92" s="46"/>
      <c r="L92" s="45">
        <f>F92*K92</f>
        <v>0</v>
      </c>
      <c r="M92" s="45">
        <f t="shared" si="9"/>
        <v>0</v>
      </c>
    </row>
    <row r="93" spans="1:15" s="29" customFormat="1" ht="20.100000000000001" customHeight="1">
      <c r="A93" s="100"/>
      <c r="B93" s="113" t="s">
        <v>34</v>
      </c>
      <c r="C93" s="125" t="s">
        <v>86</v>
      </c>
      <c r="D93" s="73" t="s">
        <v>36</v>
      </c>
      <c r="E93" s="45">
        <f>F93/F87</f>
        <v>334.82768388076181</v>
      </c>
      <c r="F93" s="116">
        <v>710.42700000000002</v>
      </c>
      <c r="G93" s="45"/>
      <c r="H93" s="45">
        <f>G93*F93</f>
        <v>0</v>
      </c>
      <c r="I93" s="45"/>
      <c r="J93" s="45"/>
      <c r="K93" s="45"/>
      <c r="L93" s="45"/>
      <c r="M93" s="45">
        <f t="shared" si="9"/>
        <v>0</v>
      </c>
    </row>
    <row r="94" spans="1:15" s="29" customFormat="1" ht="20.100000000000001" customHeight="1">
      <c r="A94" s="100"/>
      <c r="B94" s="117"/>
      <c r="C94" s="123" t="s">
        <v>37</v>
      </c>
      <c r="D94" s="43" t="s">
        <v>36</v>
      </c>
      <c r="E94" s="124">
        <v>7</v>
      </c>
      <c r="F94" s="46">
        <f>E94*F87</f>
        <v>14.852382999999996</v>
      </c>
      <c r="G94" s="65"/>
      <c r="H94" s="45">
        <f>F94*G94</f>
        <v>0</v>
      </c>
      <c r="I94" s="45"/>
      <c r="J94" s="45"/>
      <c r="K94" s="45"/>
      <c r="L94" s="45"/>
      <c r="M94" s="45">
        <f t="shared" si="9"/>
        <v>0</v>
      </c>
    </row>
    <row r="95" spans="1:15" s="29" customFormat="1" ht="40.9" customHeight="1">
      <c r="A95" s="49" t="s">
        <v>250</v>
      </c>
      <c r="B95" s="50"/>
      <c r="C95" s="49" t="s">
        <v>368</v>
      </c>
      <c r="D95" s="52"/>
      <c r="E95" s="373"/>
      <c r="F95" s="373"/>
      <c r="G95" s="53"/>
      <c r="H95" s="53"/>
      <c r="I95" s="53"/>
      <c r="J95" s="53"/>
      <c r="K95" s="53"/>
      <c r="L95" s="53"/>
      <c r="M95" s="53"/>
      <c r="N95" s="36"/>
    </row>
    <row r="96" spans="1:15" s="29" customFormat="1" ht="29.25" customHeight="1">
      <c r="A96" s="100">
        <v>9</v>
      </c>
      <c r="B96" s="71" t="s">
        <v>46</v>
      </c>
      <c r="C96" s="101" t="s">
        <v>47</v>
      </c>
      <c r="D96" s="100" t="s">
        <v>40</v>
      </c>
      <c r="E96" s="73"/>
      <c r="F96" s="102">
        <v>414.17000000000007</v>
      </c>
      <c r="G96" s="59"/>
      <c r="H96" s="59"/>
      <c r="I96" s="59"/>
      <c r="J96" s="59"/>
      <c r="K96" s="59"/>
      <c r="L96" s="59"/>
      <c r="M96" s="45"/>
    </row>
    <row r="97" spans="1:16" s="29" customFormat="1" ht="20.100000000000001" customHeight="1">
      <c r="A97" s="100"/>
      <c r="B97" s="100"/>
      <c r="C97" s="103"/>
      <c r="D97" s="43" t="s">
        <v>19</v>
      </c>
      <c r="E97" s="104"/>
      <c r="F97" s="105">
        <f>F96/1000</f>
        <v>0.41417000000000009</v>
      </c>
      <c r="G97" s="106"/>
      <c r="H97" s="106"/>
      <c r="I97" s="106"/>
      <c r="J97" s="106"/>
      <c r="K97" s="106"/>
      <c r="L97" s="106"/>
      <c r="M97" s="106"/>
    </row>
    <row r="98" spans="1:16" s="29" customFormat="1" ht="20.100000000000001" customHeight="1">
      <c r="A98" s="100"/>
      <c r="B98" s="70"/>
      <c r="C98" s="107" t="s">
        <v>48</v>
      </c>
      <c r="D98" s="43" t="s">
        <v>21</v>
      </c>
      <c r="E98" s="45">
        <f>405-4*4.64</f>
        <v>386.44</v>
      </c>
      <c r="F98" s="45">
        <f>E98*F97</f>
        <v>160.05185480000003</v>
      </c>
      <c r="G98" s="45"/>
      <c r="H98" s="45"/>
      <c r="I98" s="45"/>
      <c r="J98" s="45">
        <f>F98*I98</f>
        <v>0</v>
      </c>
      <c r="K98" s="45"/>
      <c r="L98" s="45"/>
      <c r="M98" s="45">
        <f t="shared" ref="M98:M107" si="10">H98+J98+L98</f>
        <v>0</v>
      </c>
    </row>
    <row r="99" spans="1:16" s="29" customFormat="1" ht="20.100000000000001" customHeight="1">
      <c r="A99" s="100"/>
      <c r="B99" s="70" t="s">
        <v>43</v>
      </c>
      <c r="C99" s="108" t="s">
        <v>32</v>
      </c>
      <c r="D99" s="43" t="s">
        <v>24</v>
      </c>
      <c r="E99" s="45">
        <v>22.6</v>
      </c>
      <c r="F99" s="45">
        <f>E99*F97</f>
        <v>9.3602420000000031</v>
      </c>
      <c r="G99" s="45"/>
      <c r="H99" s="45"/>
      <c r="I99" s="45"/>
      <c r="J99" s="45"/>
      <c r="K99" s="46"/>
      <c r="L99" s="45">
        <f>F99*K99</f>
        <v>0</v>
      </c>
      <c r="M99" s="45">
        <f t="shared" si="10"/>
        <v>0</v>
      </c>
    </row>
    <row r="100" spans="1:16" s="29" customFormat="1" ht="20.100000000000001" customHeight="1">
      <c r="A100" s="100"/>
      <c r="B100" s="109"/>
      <c r="C100" s="110" t="s">
        <v>49</v>
      </c>
      <c r="D100" s="111" t="s">
        <v>4</v>
      </c>
      <c r="E100" s="45">
        <f>13.5-4*0.1</f>
        <v>13.1</v>
      </c>
      <c r="F100" s="46">
        <f>E100*F97</f>
        <v>5.4256270000000013</v>
      </c>
      <c r="G100" s="104"/>
      <c r="H100" s="112"/>
      <c r="I100" s="112"/>
      <c r="J100" s="104"/>
      <c r="K100" s="104"/>
      <c r="L100" s="45">
        <f>F100*K100</f>
        <v>0</v>
      </c>
      <c r="M100" s="45">
        <f t="shared" si="10"/>
        <v>0</v>
      </c>
    </row>
    <row r="101" spans="1:16" s="29" customFormat="1" ht="20.100000000000001" customHeight="1">
      <c r="A101" s="100"/>
      <c r="B101" s="113" t="s">
        <v>50</v>
      </c>
      <c r="C101" s="108" t="s">
        <v>51</v>
      </c>
      <c r="D101" s="73" t="s">
        <v>36</v>
      </c>
      <c r="E101" s="45">
        <f>204-4*10.2</f>
        <v>163.19999999999999</v>
      </c>
      <c r="F101" s="45">
        <f>E101*F97</f>
        <v>67.592544000000004</v>
      </c>
      <c r="G101" s="45"/>
      <c r="H101" s="45">
        <f t="shared" ref="H101:H107" si="11">G101*F101</f>
        <v>0</v>
      </c>
      <c r="I101" s="45"/>
      <c r="J101" s="45"/>
      <c r="K101" s="45"/>
      <c r="L101" s="45"/>
      <c r="M101" s="45">
        <f t="shared" si="10"/>
        <v>0</v>
      </c>
    </row>
    <row r="102" spans="1:16" s="29" customFormat="1" ht="20.100000000000001" customHeight="1">
      <c r="A102" s="100"/>
      <c r="B102" s="113" t="s">
        <v>52</v>
      </c>
      <c r="C102" s="114" t="s">
        <v>53</v>
      </c>
      <c r="D102" s="83" t="s">
        <v>54</v>
      </c>
      <c r="E102" s="115">
        <f>(0.23-4*0.01)/1000</f>
        <v>1.9000000000000001E-4</v>
      </c>
      <c r="F102" s="116">
        <f>E102*F96</f>
        <v>7.8692300000000021E-2</v>
      </c>
      <c r="G102" s="45"/>
      <c r="H102" s="45">
        <f t="shared" si="11"/>
        <v>0</v>
      </c>
      <c r="I102" s="45"/>
      <c r="J102" s="45"/>
      <c r="K102" s="45"/>
      <c r="L102" s="45"/>
      <c r="M102" s="45">
        <f t="shared" si="10"/>
        <v>0</v>
      </c>
    </row>
    <row r="103" spans="1:16" s="29" customFormat="1" ht="20.100000000000001" customHeight="1">
      <c r="A103" s="100"/>
      <c r="B103" s="113" t="s">
        <v>55</v>
      </c>
      <c r="C103" s="114" t="s">
        <v>56</v>
      </c>
      <c r="D103" s="83" t="s">
        <v>36</v>
      </c>
      <c r="E103" s="45">
        <v>40</v>
      </c>
      <c r="F103" s="46">
        <f>E103*F97</f>
        <v>16.566800000000004</v>
      </c>
      <c r="G103" s="45"/>
      <c r="H103" s="45">
        <f t="shared" si="11"/>
        <v>0</v>
      </c>
      <c r="I103" s="45"/>
      <c r="J103" s="45"/>
      <c r="K103" s="45"/>
      <c r="L103" s="45"/>
      <c r="M103" s="45">
        <f t="shared" si="10"/>
        <v>0</v>
      </c>
    </row>
    <row r="104" spans="1:16" s="29" customFormat="1" ht="20.100000000000001" customHeight="1">
      <c r="A104" s="100"/>
      <c r="B104" s="113" t="s">
        <v>57</v>
      </c>
      <c r="C104" s="114" t="s">
        <v>58</v>
      </c>
      <c r="D104" s="83" t="s">
        <v>40</v>
      </c>
      <c r="E104" s="45">
        <f>11.7-4*0.59</f>
        <v>9.34</v>
      </c>
      <c r="F104" s="46">
        <f>E104*F97</f>
        <v>3.8683478000000009</v>
      </c>
      <c r="G104" s="45"/>
      <c r="H104" s="45">
        <f t="shared" si="11"/>
        <v>0</v>
      </c>
      <c r="I104" s="45"/>
      <c r="J104" s="45"/>
      <c r="K104" s="45"/>
      <c r="L104" s="45"/>
      <c r="M104" s="45">
        <f t="shared" si="10"/>
        <v>0</v>
      </c>
    </row>
    <row r="105" spans="1:16" s="29" customFormat="1" ht="20.100000000000001" customHeight="1">
      <c r="A105" s="100"/>
      <c r="B105" s="113"/>
      <c r="C105" s="114" t="s">
        <v>59</v>
      </c>
      <c r="D105" s="83" t="s">
        <v>4</v>
      </c>
      <c r="E105" s="45">
        <f>6.4-4*0.19</f>
        <v>5.6400000000000006</v>
      </c>
      <c r="F105" s="46">
        <f>E105*F97</f>
        <v>2.3359188000000009</v>
      </c>
      <c r="G105" s="45"/>
      <c r="H105" s="45">
        <f t="shared" si="11"/>
        <v>0</v>
      </c>
      <c r="I105" s="45"/>
      <c r="J105" s="45"/>
      <c r="K105" s="45"/>
      <c r="L105" s="45"/>
      <c r="M105" s="45">
        <f t="shared" si="10"/>
        <v>0</v>
      </c>
    </row>
    <row r="106" spans="1:16" s="29" customFormat="1" ht="20.100000000000001" customHeight="1">
      <c r="A106" s="100"/>
      <c r="B106" s="113"/>
      <c r="C106" s="114" t="s">
        <v>37</v>
      </c>
      <c r="D106" s="83" t="s">
        <v>36</v>
      </c>
      <c r="E106" s="45">
        <v>178</v>
      </c>
      <c r="F106" s="46">
        <f>E106*F97</f>
        <v>73.72226000000002</v>
      </c>
      <c r="G106" s="45"/>
      <c r="H106" s="45">
        <f t="shared" si="11"/>
        <v>0</v>
      </c>
      <c r="I106" s="45"/>
      <c r="J106" s="45"/>
      <c r="K106" s="45"/>
      <c r="L106" s="45"/>
      <c r="M106" s="45">
        <f t="shared" si="10"/>
        <v>0</v>
      </c>
    </row>
    <row r="107" spans="1:16" s="29" customFormat="1" ht="20.100000000000001" customHeight="1">
      <c r="A107" s="100"/>
      <c r="B107" s="70" t="s">
        <v>60</v>
      </c>
      <c r="C107" s="108" t="s">
        <v>61</v>
      </c>
      <c r="D107" s="73" t="s">
        <v>54</v>
      </c>
      <c r="E107" s="45" t="s">
        <v>62</v>
      </c>
      <c r="F107" s="115">
        <f>97.7*2/1000</f>
        <v>0.19540000000000002</v>
      </c>
      <c r="G107" s="45"/>
      <c r="H107" s="45">
        <f t="shared" si="11"/>
        <v>0</v>
      </c>
      <c r="I107" s="45"/>
      <c r="J107" s="45"/>
      <c r="K107" s="45"/>
      <c r="L107" s="45"/>
      <c r="M107" s="45">
        <f t="shared" si="10"/>
        <v>0</v>
      </c>
    </row>
    <row r="108" spans="1:16" s="29" customFormat="1" ht="20.100000000000001" customHeight="1">
      <c r="A108" s="100">
        <v>10</v>
      </c>
      <c r="B108" s="76" t="s">
        <v>63</v>
      </c>
      <c r="C108" s="101" t="s">
        <v>64</v>
      </c>
      <c r="D108" s="118" t="s">
        <v>40</v>
      </c>
      <c r="E108" s="73"/>
      <c r="F108" s="102">
        <f>F96</f>
        <v>414.17000000000007</v>
      </c>
      <c r="G108" s="59"/>
      <c r="H108" s="59"/>
      <c r="I108" s="59"/>
      <c r="J108" s="59"/>
      <c r="K108" s="59"/>
      <c r="L108" s="59"/>
      <c r="M108" s="45"/>
      <c r="P108" s="29">
        <f>165/699.47*414.17</f>
        <v>97.699758388494146</v>
      </c>
    </row>
    <row r="109" spans="1:16" s="29" customFormat="1" ht="20.100000000000001" customHeight="1">
      <c r="A109" s="73"/>
      <c r="B109" s="73"/>
      <c r="C109" s="73"/>
      <c r="D109" s="43" t="s">
        <v>19</v>
      </c>
      <c r="E109" s="104"/>
      <c r="F109" s="105">
        <f>F108/1000</f>
        <v>0.41417000000000009</v>
      </c>
      <c r="G109" s="45"/>
      <c r="H109" s="45"/>
      <c r="I109" s="45"/>
      <c r="J109" s="45"/>
      <c r="K109" s="45"/>
      <c r="L109" s="45"/>
      <c r="M109" s="45"/>
    </row>
    <row r="110" spans="1:16" s="29" customFormat="1" ht="20.100000000000001" customHeight="1">
      <c r="A110" s="100"/>
      <c r="B110" s="70"/>
      <c r="C110" s="107" t="s">
        <v>48</v>
      </c>
      <c r="D110" s="43" t="s">
        <v>21</v>
      </c>
      <c r="E110" s="45">
        <v>11.7</v>
      </c>
      <c r="F110" s="45">
        <f>E110*F109</f>
        <v>4.8457890000000008</v>
      </c>
      <c r="G110" s="45"/>
      <c r="H110" s="45"/>
      <c r="I110" s="45"/>
      <c r="J110" s="45">
        <f>F110*I110</f>
        <v>0</v>
      </c>
      <c r="K110" s="45"/>
      <c r="L110" s="45"/>
      <c r="M110" s="45">
        <f>H110+J110+L110</f>
        <v>0</v>
      </c>
    </row>
    <row r="111" spans="1:16" s="121" customFormat="1" ht="20.100000000000001" customHeight="1">
      <c r="A111" s="120"/>
      <c r="B111" s="113" t="s">
        <v>65</v>
      </c>
      <c r="C111" s="108" t="s">
        <v>66</v>
      </c>
      <c r="D111" s="73" t="s">
        <v>54</v>
      </c>
      <c r="E111" s="45">
        <f>11*0.222</f>
        <v>2.4420000000000002</v>
      </c>
      <c r="F111" s="105">
        <f>E111*F109</f>
        <v>1.0114031400000003</v>
      </c>
      <c r="G111" s="45"/>
      <c r="H111" s="45">
        <f>G111*F111</f>
        <v>0</v>
      </c>
      <c r="I111" s="45"/>
      <c r="J111" s="45"/>
      <c r="K111" s="45"/>
      <c r="L111" s="45"/>
      <c r="M111" s="45">
        <f>H111+J111+L111</f>
        <v>0</v>
      </c>
      <c r="N111" s="29"/>
    </row>
    <row r="112" spans="1:16" s="121" customFormat="1" ht="20.100000000000001" customHeight="1">
      <c r="A112" s="120"/>
      <c r="B112" s="113" t="s">
        <v>67</v>
      </c>
      <c r="C112" s="108" t="s">
        <v>68</v>
      </c>
      <c r="D112" s="73" t="s">
        <v>69</v>
      </c>
      <c r="E112" s="45">
        <f>4*1000</f>
        <v>4000</v>
      </c>
      <c r="F112" s="45">
        <f>ROUND(E112*F109,0)</f>
        <v>1657</v>
      </c>
      <c r="G112" s="45"/>
      <c r="H112" s="45">
        <f>G112*F112</f>
        <v>0</v>
      </c>
      <c r="I112" s="45"/>
      <c r="J112" s="45"/>
      <c r="K112" s="45"/>
      <c r="L112" s="45"/>
      <c r="M112" s="45">
        <f>H112+J112+L112</f>
        <v>0</v>
      </c>
      <c r="N112" s="29"/>
    </row>
    <row r="113" spans="1:15" s="29" customFormat="1" ht="20.100000000000001" customHeight="1">
      <c r="A113" s="100">
        <v>11</v>
      </c>
      <c r="B113" s="76" t="s">
        <v>70</v>
      </c>
      <c r="C113" s="101" t="s">
        <v>71</v>
      </c>
      <c r="D113" s="118" t="s">
        <v>72</v>
      </c>
      <c r="E113" s="73"/>
      <c r="F113" s="317">
        <f>300/245*F96</f>
        <v>507.14693877551031</v>
      </c>
      <c r="G113" s="59"/>
      <c r="H113" s="59"/>
      <c r="I113" s="59"/>
      <c r="J113" s="59"/>
      <c r="K113" s="59"/>
      <c r="L113" s="59"/>
      <c r="M113" s="45"/>
    </row>
    <row r="114" spans="1:15" s="29" customFormat="1" ht="20.100000000000001" customHeight="1">
      <c r="A114" s="73"/>
      <c r="B114" s="73"/>
      <c r="C114" s="73"/>
      <c r="D114" s="73" t="s">
        <v>73</v>
      </c>
      <c r="E114" s="45"/>
      <c r="F114" s="105">
        <f>F113/100</f>
        <v>5.0714693877551031</v>
      </c>
      <c r="G114" s="45"/>
      <c r="H114" s="45"/>
      <c r="I114" s="45"/>
      <c r="J114" s="45"/>
      <c r="K114" s="45"/>
      <c r="L114" s="45"/>
      <c r="M114" s="45"/>
    </row>
    <row r="115" spans="1:15" s="29" customFormat="1" ht="20.100000000000001" customHeight="1">
      <c r="A115" s="100"/>
      <c r="B115" s="70"/>
      <c r="C115" s="107" t="s">
        <v>48</v>
      </c>
      <c r="D115" s="43" t="s">
        <v>21</v>
      </c>
      <c r="E115" s="45">
        <v>7.7</v>
      </c>
      <c r="F115" s="45">
        <f>E115*F114</f>
        <v>39.050314285714293</v>
      </c>
      <c r="G115" s="45"/>
      <c r="H115" s="45"/>
      <c r="I115" s="45"/>
      <c r="J115" s="45">
        <f>F115*I115</f>
        <v>0</v>
      </c>
      <c r="K115" s="45"/>
      <c r="L115" s="45"/>
      <c r="M115" s="45">
        <f t="shared" ref="M115:M121" si="12">H115+J115+L115</f>
        <v>0</v>
      </c>
    </row>
    <row r="116" spans="1:15" s="29" customFormat="1" ht="20.100000000000001" customHeight="1">
      <c r="A116" s="100"/>
      <c r="B116" s="70"/>
      <c r="C116" s="107" t="s">
        <v>330</v>
      </c>
      <c r="D116" s="43" t="s">
        <v>331</v>
      </c>
      <c r="E116" s="45">
        <v>19.399999999999999</v>
      </c>
      <c r="F116" s="45">
        <f>F114*E116</f>
        <v>98.386506122448992</v>
      </c>
      <c r="G116" s="45"/>
      <c r="H116" s="45"/>
      <c r="I116" s="45"/>
      <c r="J116" s="45"/>
      <c r="K116" s="45"/>
      <c r="L116" s="45">
        <f>F116*K116</f>
        <v>0</v>
      </c>
      <c r="M116" s="45">
        <f t="shared" si="12"/>
        <v>0</v>
      </c>
    </row>
    <row r="117" spans="1:15" s="29" customFormat="1" ht="20.100000000000001" customHeight="1">
      <c r="A117" s="100"/>
      <c r="B117" s="70"/>
      <c r="C117" s="107" t="s">
        <v>332</v>
      </c>
      <c r="D117" s="43" t="s">
        <v>331</v>
      </c>
      <c r="E117" s="45">
        <v>2.42</v>
      </c>
      <c r="F117" s="45">
        <f>F114*E117</f>
        <v>12.27295591836735</v>
      </c>
      <c r="G117" s="45"/>
      <c r="H117" s="45"/>
      <c r="I117" s="45"/>
      <c r="J117" s="45"/>
      <c r="K117" s="45"/>
      <c r="L117" s="45">
        <f>F117*K117</f>
        <v>0</v>
      </c>
      <c r="M117" s="45">
        <f t="shared" si="12"/>
        <v>0</v>
      </c>
    </row>
    <row r="118" spans="1:15" s="29" customFormat="1" ht="20.100000000000001" customHeight="1">
      <c r="A118" s="100"/>
      <c r="B118" s="113" t="s">
        <v>74</v>
      </c>
      <c r="C118" s="114" t="s">
        <v>75</v>
      </c>
      <c r="D118" s="43" t="s">
        <v>24</v>
      </c>
      <c r="E118" s="45">
        <v>1.67</v>
      </c>
      <c r="F118" s="45">
        <f>E118*F114</f>
        <v>8.469353877551022</v>
      </c>
      <c r="G118" s="45"/>
      <c r="H118" s="45"/>
      <c r="I118" s="45"/>
      <c r="J118" s="45"/>
      <c r="K118" s="45"/>
      <c r="L118" s="45">
        <f>F118*K118</f>
        <v>0</v>
      </c>
      <c r="M118" s="45">
        <f t="shared" si="12"/>
        <v>0</v>
      </c>
    </row>
    <row r="119" spans="1:15" s="29" customFormat="1" ht="20.100000000000001" customHeight="1">
      <c r="A119" s="100"/>
      <c r="B119" s="70"/>
      <c r="C119" s="122" t="s">
        <v>49</v>
      </c>
      <c r="D119" s="111" t="s">
        <v>4</v>
      </c>
      <c r="E119" s="45">
        <v>6.37</v>
      </c>
      <c r="F119" s="45">
        <f>E119*F114</f>
        <v>32.305260000000004</v>
      </c>
      <c r="G119" s="45"/>
      <c r="H119" s="45"/>
      <c r="I119" s="45"/>
      <c r="J119" s="45"/>
      <c r="K119" s="104"/>
      <c r="L119" s="45">
        <f>F119*K119</f>
        <v>0</v>
      </c>
      <c r="M119" s="45">
        <f t="shared" si="12"/>
        <v>0</v>
      </c>
    </row>
    <row r="120" spans="1:15" s="29" customFormat="1" ht="20.100000000000001" customHeight="1">
      <c r="A120" s="100"/>
      <c r="B120" s="113" t="s">
        <v>34</v>
      </c>
      <c r="C120" s="114" t="s">
        <v>76</v>
      </c>
      <c r="D120" s="83" t="s">
        <v>36</v>
      </c>
      <c r="E120" s="45">
        <v>1</v>
      </c>
      <c r="F120" s="45">
        <f>E120*F114</f>
        <v>5.0714693877551031</v>
      </c>
      <c r="G120" s="45"/>
      <c r="H120" s="45">
        <f>G120*F120</f>
        <v>0</v>
      </c>
      <c r="I120" s="45"/>
      <c r="J120" s="45"/>
      <c r="K120" s="45"/>
      <c r="L120" s="45"/>
      <c r="M120" s="45">
        <f t="shared" si="12"/>
        <v>0</v>
      </c>
    </row>
    <row r="121" spans="1:15" s="29" customFormat="1" ht="20.100000000000001" customHeight="1">
      <c r="A121" s="100"/>
      <c r="B121" s="113" t="s">
        <v>77</v>
      </c>
      <c r="C121" s="114" t="s">
        <v>78</v>
      </c>
      <c r="D121" s="83" t="s">
        <v>54</v>
      </c>
      <c r="E121" s="45">
        <v>0.06</v>
      </c>
      <c r="F121" s="46">
        <f>E121*F114</f>
        <v>0.30428816326530617</v>
      </c>
      <c r="G121" s="45"/>
      <c r="H121" s="45">
        <f>G121*F121</f>
        <v>0</v>
      </c>
      <c r="I121" s="45"/>
      <c r="J121" s="45"/>
      <c r="K121" s="45"/>
      <c r="L121" s="45"/>
      <c r="M121" s="45">
        <f t="shared" si="12"/>
        <v>0</v>
      </c>
    </row>
    <row r="122" spans="1:15" s="29" customFormat="1" ht="20.100000000000001" customHeight="1">
      <c r="A122" s="100"/>
      <c r="B122" s="113" t="s">
        <v>52</v>
      </c>
      <c r="C122" s="114" t="s">
        <v>53</v>
      </c>
      <c r="D122" s="83" t="s">
        <v>54</v>
      </c>
      <c r="E122" s="45">
        <v>0.04</v>
      </c>
      <c r="F122" s="46">
        <f>E122*F114</f>
        <v>0.20285877551020412</v>
      </c>
      <c r="G122" s="45"/>
      <c r="H122" s="45">
        <f>G122*F122</f>
        <v>0</v>
      </c>
      <c r="I122" s="45"/>
      <c r="J122" s="45"/>
      <c r="K122" s="45"/>
      <c r="L122" s="45"/>
      <c r="M122" s="45">
        <f>H122</f>
        <v>0</v>
      </c>
    </row>
    <row r="123" spans="1:15" s="29" customFormat="1" ht="20.100000000000001" customHeight="1">
      <c r="A123" s="100"/>
      <c r="B123" s="70"/>
      <c r="C123" s="123" t="s">
        <v>37</v>
      </c>
      <c r="D123" s="43" t="s">
        <v>36</v>
      </c>
      <c r="E123" s="124">
        <v>6.2</v>
      </c>
      <c r="F123" s="45">
        <f>E123*F114</f>
        <v>31.443110204081641</v>
      </c>
      <c r="G123" s="45"/>
      <c r="H123" s="45">
        <f>F123*G123</f>
        <v>0</v>
      </c>
      <c r="I123" s="45"/>
      <c r="J123" s="45"/>
      <c r="K123" s="45"/>
      <c r="L123" s="45"/>
      <c r="M123" s="45">
        <f>H123</f>
        <v>0</v>
      </c>
    </row>
    <row r="124" spans="1:15" s="29" customFormat="1" ht="40.15" customHeight="1">
      <c r="A124" s="100">
        <v>12</v>
      </c>
      <c r="B124" s="76" t="s">
        <v>79</v>
      </c>
      <c r="C124" s="101" t="s">
        <v>80</v>
      </c>
      <c r="D124" s="100" t="s">
        <v>40</v>
      </c>
      <c r="E124" s="263"/>
      <c r="F124" s="102">
        <v>94.74</v>
      </c>
      <c r="G124" s="59"/>
      <c r="H124" s="59"/>
      <c r="I124" s="59"/>
      <c r="J124" s="59"/>
      <c r="K124" s="59"/>
      <c r="L124" s="59"/>
      <c r="M124" s="45"/>
      <c r="O124" s="29">
        <f>160/699.47*414.17</f>
        <v>94.739159649448865</v>
      </c>
    </row>
    <row r="125" spans="1:15" s="29" customFormat="1" ht="20.100000000000001" customHeight="1">
      <c r="A125" s="100"/>
      <c r="B125" s="117"/>
      <c r="C125" s="103"/>
      <c r="D125" s="43" t="s">
        <v>19</v>
      </c>
      <c r="E125" s="104"/>
      <c r="F125" s="105">
        <f>F124/1000</f>
        <v>9.4739999999999991E-2</v>
      </c>
      <c r="G125" s="106"/>
      <c r="H125" s="106"/>
      <c r="I125" s="106"/>
      <c r="J125" s="106"/>
      <c r="K125" s="106"/>
      <c r="L125" s="106"/>
      <c r="M125" s="106"/>
    </row>
    <row r="126" spans="1:15" s="29" customFormat="1" ht="20.100000000000001" customHeight="1">
      <c r="A126" s="100"/>
      <c r="B126" s="70"/>
      <c r="C126" s="107" t="s">
        <v>48</v>
      </c>
      <c r="D126" s="43" t="s">
        <v>21</v>
      </c>
      <c r="E126" s="45">
        <v>31.7</v>
      </c>
      <c r="F126" s="45">
        <f>E126*F125</f>
        <v>3.0032579999999998</v>
      </c>
      <c r="G126" s="45"/>
      <c r="H126" s="45"/>
      <c r="I126" s="45"/>
      <c r="J126" s="45">
        <f>F126*I126</f>
        <v>0</v>
      </c>
      <c r="K126" s="45"/>
      <c r="L126" s="45"/>
      <c r="M126" s="45">
        <f t="shared" ref="M126:M132" si="13">H126+J126+L126</f>
        <v>0</v>
      </c>
    </row>
    <row r="127" spans="1:15" s="29" customFormat="1" ht="20.100000000000001" customHeight="1">
      <c r="A127" s="100"/>
      <c r="B127" s="113" t="s">
        <v>25</v>
      </c>
      <c r="C127" s="123" t="s">
        <v>81</v>
      </c>
      <c r="D127" s="43" t="s">
        <v>24</v>
      </c>
      <c r="E127" s="45">
        <v>3.51</v>
      </c>
      <c r="F127" s="45">
        <f>E127*F125</f>
        <v>0.33253739999999993</v>
      </c>
      <c r="G127" s="46"/>
      <c r="H127" s="47"/>
      <c r="I127" s="47"/>
      <c r="J127" s="46"/>
      <c r="K127" s="46"/>
      <c r="L127" s="45">
        <f>F127*K127</f>
        <v>0</v>
      </c>
      <c r="M127" s="45">
        <f t="shared" si="13"/>
        <v>0</v>
      </c>
    </row>
    <row r="128" spans="1:15" s="29" customFormat="1" ht="20.100000000000001" customHeight="1">
      <c r="A128" s="100"/>
      <c r="B128" s="113" t="s">
        <v>27</v>
      </c>
      <c r="C128" s="123" t="s">
        <v>82</v>
      </c>
      <c r="D128" s="43" t="s">
        <v>24</v>
      </c>
      <c r="E128" s="45">
        <v>11</v>
      </c>
      <c r="F128" s="45">
        <f>E128*F125</f>
        <v>1.0421399999999998</v>
      </c>
      <c r="G128" s="45"/>
      <c r="H128" s="45"/>
      <c r="I128" s="45"/>
      <c r="J128" s="45"/>
      <c r="K128" s="46"/>
      <c r="L128" s="45">
        <f>F128*K128</f>
        <v>0</v>
      </c>
      <c r="M128" s="45">
        <f t="shared" si="13"/>
        <v>0</v>
      </c>
    </row>
    <row r="129" spans="1:240" s="29" customFormat="1" ht="20.100000000000001" customHeight="1">
      <c r="A129" s="100"/>
      <c r="B129" s="113" t="s">
        <v>83</v>
      </c>
      <c r="C129" s="110" t="s">
        <v>84</v>
      </c>
      <c r="D129" s="43" t="s">
        <v>24</v>
      </c>
      <c r="E129" s="45">
        <v>0.45</v>
      </c>
      <c r="F129" s="46">
        <f>E129*F125</f>
        <v>4.2632999999999997E-2</v>
      </c>
      <c r="G129" s="45"/>
      <c r="H129" s="47"/>
      <c r="I129" s="45"/>
      <c r="J129" s="45"/>
      <c r="K129" s="46"/>
      <c r="L129" s="45">
        <f>F129*K129</f>
        <v>0</v>
      </c>
      <c r="M129" s="45">
        <f t="shared" si="13"/>
        <v>0</v>
      </c>
    </row>
    <row r="130" spans="1:240" s="29" customFormat="1" ht="20.100000000000001" customHeight="1">
      <c r="A130" s="100"/>
      <c r="B130" s="113" t="s">
        <v>31</v>
      </c>
      <c r="C130" s="123" t="s">
        <v>85</v>
      </c>
      <c r="D130" s="43" t="s">
        <v>24</v>
      </c>
      <c r="E130" s="45">
        <v>0.97</v>
      </c>
      <c r="F130" s="45">
        <f>E130*F125</f>
        <v>9.1897799999999988E-2</v>
      </c>
      <c r="G130" s="46"/>
      <c r="H130" s="47"/>
      <c r="I130" s="47"/>
      <c r="J130" s="46"/>
      <c r="K130" s="46"/>
      <c r="L130" s="45">
        <f>F130*K130</f>
        <v>0</v>
      </c>
      <c r="M130" s="45">
        <f t="shared" si="13"/>
        <v>0</v>
      </c>
    </row>
    <row r="131" spans="1:240" s="29" customFormat="1" ht="20.100000000000001" customHeight="1">
      <c r="A131" s="100"/>
      <c r="B131" s="113" t="s">
        <v>34</v>
      </c>
      <c r="C131" s="125" t="s">
        <v>86</v>
      </c>
      <c r="D131" s="73" t="s">
        <v>36</v>
      </c>
      <c r="E131" s="45">
        <f>F131/F125</f>
        <v>274.9947223981423</v>
      </c>
      <c r="F131" s="46">
        <v>26.053000000000001</v>
      </c>
      <c r="G131" s="45"/>
      <c r="H131" s="45">
        <f>G131*F131</f>
        <v>0</v>
      </c>
      <c r="I131" s="45"/>
      <c r="J131" s="45"/>
      <c r="K131" s="45"/>
      <c r="L131" s="45"/>
      <c r="M131" s="45">
        <f t="shared" si="13"/>
        <v>0</v>
      </c>
      <c r="O131" s="29">
        <v>46</v>
      </c>
    </row>
    <row r="132" spans="1:240" s="29" customFormat="1" ht="20.100000000000001" customHeight="1">
      <c r="A132" s="100"/>
      <c r="B132" s="117"/>
      <c r="C132" s="123" t="s">
        <v>37</v>
      </c>
      <c r="D132" s="43" t="s">
        <v>36</v>
      </c>
      <c r="E132" s="124">
        <v>7</v>
      </c>
      <c r="F132" s="46">
        <f>E132*F125</f>
        <v>0.66317999999999988</v>
      </c>
      <c r="G132" s="45"/>
      <c r="H132" s="45">
        <f>F132*G132</f>
        <v>0</v>
      </c>
      <c r="I132" s="45"/>
      <c r="J132" s="45"/>
      <c r="K132" s="45"/>
      <c r="L132" s="45"/>
      <c r="M132" s="45">
        <f t="shared" si="13"/>
        <v>0</v>
      </c>
      <c r="O132" s="29">
        <v>275</v>
      </c>
    </row>
    <row r="133" spans="1:240" s="65" customFormat="1" ht="31.15" customHeight="1">
      <c r="A133" s="126" t="s">
        <v>250</v>
      </c>
      <c r="B133" s="127"/>
      <c r="C133" s="48" t="s">
        <v>258</v>
      </c>
      <c r="D133" s="128"/>
      <c r="E133" s="98"/>
      <c r="F133" s="98"/>
      <c r="G133" s="99"/>
      <c r="H133" s="98"/>
      <c r="I133" s="98"/>
      <c r="J133" s="98"/>
      <c r="K133" s="98"/>
      <c r="L133" s="98"/>
      <c r="M133" s="98"/>
      <c r="N133" s="3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  <c r="EF133" s="86"/>
      <c r="EG133" s="86"/>
      <c r="EH133" s="86"/>
      <c r="EI133" s="86"/>
      <c r="EJ133" s="86"/>
      <c r="EK133" s="86"/>
      <c r="EL133" s="86"/>
      <c r="EM133" s="86"/>
      <c r="EN133" s="86"/>
      <c r="EO133" s="86"/>
      <c r="EP133" s="86"/>
      <c r="EQ133" s="86"/>
      <c r="ER133" s="86"/>
      <c r="ES133" s="86"/>
      <c r="ET133" s="86"/>
      <c r="EU133" s="86"/>
      <c r="EV133" s="86"/>
      <c r="EW133" s="86"/>
      <c r="EX133" s="86"/>
      <c r="EY133" s="86"/>
      <c r="EZ133" s="86"/>
      <c r="FA133" s="86"/>
      <c r="FB133" s="86"/>
      <c r="FC133" s="86"/>
      <c r="FD133" s="86"/>
      <c r="FE133" s="86"/>
      <c r="FF133" s="86"/>
      <c r="FG133" s="86"/>
      <c r="FH133" s="86"/>
      <c r="FI133" s="86"/>
      <c r="FJ133" s="86"/>
      <c r="FK133" s="86"/>
      <c r="FL133" s="86"/>
      <c r="FM133" s="86"/>
      <c r="FN133" s="86"/>
      <c r="FO133" s="86"/>
      <c r="FP133" s="86"/>
      <c r="FQ133" s="86"/>
      <c r="FR133" s="86"/>
      <c r="FS133" s="86"/>
      <c r="FT133" s="86"/>
      <c r="FU133" s="86"/>
      <c r="FV133" s="86"/>
      <c r="FW133" s="86"/>
      <c r="FX133" s="86"/>
      <c r="FY133" s="86"/>
      <c r="FZ133" s="86"/>
      <c r="GA133" s="86"/>
      <c r="GB133" s="86"/>
      <c r="GC133" s="86"/>
      <c r="GD133" s="86"/>
      <c r="GE133" s="86"/>
      <c r="GF133" s="86"/>
      <c r="GG133" s="86"/>
      <c r="GH133" s="86"/>
      <c r="GI133" s="86"/>
      <c r="GJ133" s="86"/>
      <c r="GK133" s="86"/>
      <c r="GL133" s="86"/>
      <c r="GM133" s="86"/>
      <c r="GN133" s="86"/>
      <c r="GO133" s="86"/>
      <c r="GP133" s="86"/>
      <c r="GQ133" s="86"/>
      <c r="GR133" s="86"/>
      <c r="GS133" s="86"/>
      <c r="GT133" s="86"/>
      <c r="GU133" s="86"/>
      <c r="GV133" s="86"/>
      <c r="GW133" s="86"/>
      <c r="GX133" s="86"/>
      <c r="GY133" s="86"/>
      <c r="GZ133" s="86"/>
      <c r="HA133" s="86"/>
      <c r="HB133" s="86"/>
      <c r="HC133" s="86"/>
      <c r="HD133" s="86"/>
      <c r="HE133" s="86"/>
      <c r="HF133" s="86"/>
      <c r="HG133" s="86"/>
      <c r="HH133" s="86"/>
      <c r="HI133" s="86"/>
      <c r="HJ133" s="86"/>
      <c r="HK133" s="86"/>
      <c r="HL133" s="86"/>
      <c r="HM133" s="86"/>
      <c r="HN133" s="86"/>
      <c r="HO133" s="86"/>
      <c r="HP133" s="86"/>
      <c r="HQ133" s="86"/>
      <c r="HR133" s="86"/>
      <c r="HS133" s="86"/>
      <c r="HT133" s="86"/>
      <c r="HU133" s="86"/>
      <c r="HV133" s="86"/>
      <c r="HW133" s="86"/>
      <c r="HX133" s="86"/>
      <c r="HY133" s="86"/>
      <c r="HZ133" s="86"/>
      <c r="IA133" s="86"/>
      <c r="IB133" s="86"/>
      <c r="IC133" s="86"/>
      <c r="ID133" s="86"/>
      <c r="IE133" s="86"/>
      <c r="IF133" s="86"/>
    </row>
    <row r="134" spans="1:240" s="29" customFormat="1" ht="31.9" customHeight="1">
      <c r="A134" s="129" t="s">
        <v>250</v>
      </c>
      <c r="B134" s="129"/>
      <c r="C134" s="130" t="s">
        <v>369</v>
      </c>
      <c r="D134" s="129"/>
      <c r="E134" s="131"/>
      <c r="F134" s="132"/>
      <c r="G134" s="132"/>
      <c r="H134" s="132"/>
      <c r="I134" s="132"/>
      <c r="J134" s="132"/>
      <c r="K134" s="132"/>
      <c r="L134" s="132"/>
      <c r="M134" s="132"/>
      <c r="N134" s="36"/>
      <c r="O134" s="29">
        <v>150</v>
      </c>
    </row>
    <row r="135" spans="1:240" s="29" customFormat="1" ht="20.100000000000001" customHeight="1">
      <c r="A135" s="39"/>
      <c r="B135" s="39"/>
      <c r="C135" s="133"/>
      <c r="D135" s="39"/>
      <c r="E135" s="134"/>
      <c r="F135" s="60"/>
      <c r="G135" s="60"/>
      <c r="H135" s="60"/>
      <c r="I135" s="60"/>
      <c r="J135" s="60"/>
      <c r="K135" s="60"/>
      <c r="L135" s="60"/>
      <c r="M135" s="60"/>
      <c r="O135" s="29">
        <v>26</v>
      </c>
    </row>
    <row r="136" spans="1:240" s="65" customFormat="1" ht="20.100000000000001" customHeight="1">
      <c r="A136" s="71">
        <v>13</v>
      </c>
      <c r="B136" s="76" t="s">
        <v>87</v>
      </c>
      <c r="C136" s="135" t="s">
        <v>88</v>
      </c>
      <c r="D136" s="100" t="s">
        <v>36</v>
      </c>
      <c r="E136" s="59"/>
      <c r="F136" s="136">
        <f>32.2/132*1591</f>
        <v>388.10757575757577</v>
      </c>
      <c r="G136" s="45"/>
      <c r="H136" s="45"/>
      <c r="I136" s="45"/>
      <c r="J136" s="45"/>
      <c r="K136" s="45"/>
      <c r="L136" s="44"/>
      <c r="M136" s="44"/>
      <c r="N136" s="29"/>
      <c r="O136" s="137">
        <v>390</v>
      </c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  <c r="CM136" s="137"/>
      <c r="CN136" s="137"/>
      <c r="CO136" s="137"/>
      <c r="CP136" s="137"/>
      <c r="CQ136" s="137"/>
      <c r="CR136" s="137"/>
      <c r="CS136" s="137"/>
      <c r="CT136" s="137"/>
      <c r="CU136" s="137"/>
      <c r="CV136" s="137"/>
      <c r="CW136" s="137"/>
      <c r="CX136" s="137"/>
      <c r="CY136" s="137"/>
      <c r="CZ136" s="137"/>
      <c r="DA136" s="137"/>
      <c r="DB136" s="137"/>
      <c r="DC136" s="137"/>
      <c r="DD136" s="137"/>
      <c r="DE136" s="137"/>
      <c r="DF136" s="137"/>
      <c r="DG136" s="137"/>
      <c r="DH136" s="137"/>
      <c r="DI136" s="137"/>
      <c r="DJ136" s="137"/>
      <c r="DK136" s="137"/>
      <c r="DL136" s="137"/>
      <c r="DM136" s="137"/>
      <c r="DN136" s="137"/>
      <c r="DO136" s="137"/>
      <c r="DP136" s="137"/>
      <c r="DQ136" s="137"/>
      <c r="DR136" s="137"/>
      <c r="DS136" s="137"/>
      <c r="DT136" s="137"/>
      <c r="DU136" s="137"/>
      <c r="DV136" s="137"/>
      <c r="DW136" s="137"/>
      <c r="DX136" s="137"/>
      <c r="DY136" s="137"/>
      <c r="DZ136" s="137"/>
      <c r="EA136" s="137"/>
      <c r="EB136" s="137"/>
      <c r="EC136" s="137"/>
      <c r="ED136" s="137"/>
      <c r="EE136" s="137"/>
      <c r="EF136" s="137"/>
      <c r="EG136" s="137"/>
      <c r="EH136" s="137"/>
      <c r="EI136" s="137"/>
      <c r="EJ136" s="137"/>
      <c r="EK136" s="137"/>
      <c r="EL136" s="137"/>
      <c r="EM136" s="137"/>
      <c r="EN136" s="137"/>
      <c r="EO136" s="137"/>
      <c r="EP136" s="137"/>
      <c r="EQ136" s="137"/>
      <c r="ER136" s="137"/>
      <c r="ES136" s="137"/>
      <c r="ET136" s="137"/>
      <c r="EU136" s="137"/>
      <c r="EV136" s="137"/>
      <c r="EW136" s="137"/>
      <c r="EX136" s="137"/>
      <c r="EY136" s="137"/>
      <c r="EZ136" s="137"/>
      <c r="FA136" s="137"/>
      <c r="FB136" s="137"/>
      <c r="FC136" s="137"/>
      <c r="FD136" s="137"/>
      <c r="FE136" s="137"/>
      <c r="FF136" s="137"/>
      <c r="FG136" s="137"/>
      <c r="FH136" s="137"/>
      <c r="FI136" s="137"/>
      <c r="FJ136" s="137"/>
      <c r="FK136" s="137"/>
      <c r="FL136" s="137"/>
      <c r="FM136" s="137"/>
      <c r="FN136" s="137"/>
      <c r="FO136" s="137"/>
      <c r="FP136" s="137"/>
      <c r="FQ136" s="137"/>
      <c r="FR136" s="137"/>
      <c r="FS136" s="137"/>
      <c r="FT136" s="137"/>
      <c r="FU136" s="137"/>
      <c r="FV136" s="137"/>
      <c r="FW136" s="137"/>
      <c r="FX136" s="137"/>
      <c r="FY136" s="137"/>
      <c r="FZ136" s="137"/>
      <c r="GA136" s="137"/>
      <c r="GB136" s="137"/>
      <c r="GC136" s="137"/>
      <c r="GD136" s="137"/>
      <c r="GE136" s="137"/>
      <c r="GF136" s="137"/>
      <c r="GG136" s="137"/>
      <c r="GH136" s="137"/>
      <c r="GI136" s="137"/>
      <c r="GJ136" s="137"/>
      <c r="GK136" s="137"/>
      <c r="GL136" s="137"/>
      <c r="GM136" s="137"/>
      <c r="GN136" s="137"/>
      <c r="GO136" s="137"/>
      <c r="GP136" s="137"/>
      <c r="GQ136" s="137"/>
      <c r="GR136" s="137"/>
      <c r="GS136" s="137"/>
      <c r="GT136" s="137"/>
      <c r="GU136" s="137"/>
      <c r="GV136" s="137"/>
      <c r="GW136" s="137"/>
      <c r="GX136" s="137"/>
      <c r="GY136" s="137"/>
      <c r="GZ136" s="137"/>
      <c r="HA136" s="137"/>
      <c r="HB136" s="137"/>
      <c r="HC136" s="137"/>
      <c r="HD136" s="137"/>
      <c r="HE136" s="137"/>
      <c r="HF136" s="137"/>
      <c r="HG136" s="137"/>
      <c r="HH136" s="137"/>
      <c r="HI136" s="137"/>
      <c r="HJ136" s="137"/>
      <c r="HK136" s="137"/>
      <c r="HL136" s="137"/>
      <c r="HM136" s="137"/>
      <c r="HN136" s="137"/>
      <c r="HO136" s="137"/>
      <c r="HP136" s="137"/>
      <c r="HQ136" s="137"/>
      <c r="HR136" s="137"/>
      <c r="HS136" s="137"/>
      <c r="HT136" s="137"/>
      <c r="HU136" s="137"/>
      <c r="HV136" s="137"/>
      <c r="HW136" s="137"/>
      <c r="HX136" s="137"/>
      <c r="HY136" s="137"/>
      <c r="HZ136" s="137"/>
      <c r="IA136" s="137"/>
      <c r="IB136" s="137"/>
      <c r="IC136" s="137"/>
      <c r="ID136" s="137"/>
      <c r="IE136" s="137"/>
      <c r="IF136" s="137"/>
    </row>
    <row r="137" spans="1:240" s="65" customFormat="1" ht="20.100000000000001" customHeight="1">
      <c r="A137" s="100"/>
      <c r="B137" s="113"/>
      <c r="C137" s="114"/>
      <c r="D137" s="73" t="s">
        <v>89</v>
      </c>
      <c r="E137" s="45"/>
      <c r="F137" s="138">
        <f>F136/1000</f>
        <v>0.38810757575757576</v>
      </c>
      <c r="G137" s="45"/>
      <c r="H137" s="45"/>
      <c r="I137" s="45"/>
      <c r="J137" s="45"/>
      <c r="K137" s="45"/>
      <c r="L137" s="44"/>
      <c r="M137" s="44"/>
      <c r="N137" s="29"/>
      <c r="O137" s="137">
        <v>70</v>
      </c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  <c r="CM137" s="137"/>
      <c r="CN137" s="137"/>
      <c r="CO137" s="137"/>
      <c r="CP137" s="137"/>
      <c r="CQ137" s="137"/>
      <c r="CR137" s="137"/>
      <c r="CS137" s="137"/>
      <c r="CT137" s="137"/>
      <c r="CU137" s="137"/>
      <c r="CV137" s="137"/>
      <c r="CW137" s="137"/>
      <c r="CX137" s="137"/>
      <c r="CY137" s="137"/>
      <c r="CZ137" s="137"/>
      <c r="DA137" s="137"/>
      <c r="DB137" s="137"/>
      <c r="DC137" s="137"/>
      <c r="DD137" s="137"/>
      <c r="DE137" s="137"/>
      <c r="DF137" s="137"/>
      <c r="DG137" s="137"/>
      <c r="DH137" s="137"/>
      <c r="DI137" s="137"/>
      <c r="DJ137" s="137"/>
      <c r="DK137" s="137"/>
      <c r="DL137" s="137"/>
      <c r="DM137" s="137"/>
      <c r="DN137" s="137"/>
      <c r="DO137" s="137"/>
      <c r="DP137" s="137"/>
      <c r="DQ137" s="137"/>
      <c r="DR137" s="137"/>
      <c r="DS137" s="137"/>
      <c r="DT137" s="137"/>
      <c r="DU137" s="137"/>
      <c r="DV137" s="137"/>
      <c r="DW137" s="137"/>
      <c r="DX137" s="137"/>
      <c r="DY137" s="137"/>
      <c r="DZ137" s="137"/>
      <c r="EA137" s="137"/>
      <c r="EB137" s="137"/>
      <c r="EC137" s="137"/>
      <c r="ED137" s="137"/>
      <c r="EE137" s="137"/>
      <c r="EF137" s="137"/>
      <c r="EG137" s="137"/>
      <c r="EH137" s="137"/>
      <c r="EI137" s="137"/>
      <c r="EJ137" s="137"/>
      <c r="EK137" s="137"/>
      <c r="EL137" s="137"/>
      <c r="EM137" s="137"/>
      <c r="EN137" s="137"/>
      <c r="EO137" s="137"/>
      <c r="EP137" s="137"/>
      <c r="EQ137" s="137"/>
      <c r="ER137" s="137"/>
      <c r="ES137" s="137"/>
      <c r="ET137" s="137"/>
      <c r="EU137" s="137"/>
      <c r="EV137" s="137"/>
      <c r="EW137" s="137"/>
      <c r="EX137" s="137"/>
      <c r="EY137" s="137"/>
      <c r="EZ137" s="137"/>
      <c r="FA137" s="137"/>
      <c r="FB137" s="137"/>
      <c r="FC137" s="137"/>
      <c r="FD137" s="137"/>
      <c r="FE137" s="137"/>
      <c r="FF137" s="137"/>
      <c r="FG137" s="137"/>
      <c r="FH137" s="137"/>
      <c r="FI137" s="137"/>
      <c r="FJ137" s="137"/>
      <c r="FK137" s="137"/>
      <c r="FL137" s="137"/>
      <c r="FM137" s="137"/>
      <c r="FN137" s="137"/>
      <c r="FO137" s="137"/>
      <c r="FP137" s="137"/>
      <c r="FQ137" s="137"/>
      <c r="FR137" s="137"/>
      <c r="FS137" s="137"/>
      <c r="FT137" s="137"/>
      <c r="FU137" s="137"/>
      <c r="FV137" s="137"/>
      <c r="FW137" s="137"/>
      <c r="FX137" s="137"/>
      <c r="FY137" s="137"/>
      <c r="FZ137" s="137"/>
      <c r="GA137" s="137"/>
      <c r="GB137" s="137"/>
      <c r="GC137" s="137"/>
      <c r="GD137" s="137"/>
      <c r="GE137" s="137"/>
      <c r="GF137" s="137"/>
      <c r="GG137" s="137"/>
      <c r="GH137" s="137"/>
      <c r="GI137" s="137"/>
      <c r="GJ137" s="137"/>
      <c r="GK137" s="137"/>
      <c r="GL137" s="137"/>
      <c r="GM137" s="137"/>
      <c r="GN137" s="137"/>
      <c r="GO137" s="137"/>
      <c r="GP137" s="137"/>
      <c r="GQ137" s="137"/>
      <c r="GR137" s="137"/>
      <c r="GS137" s="137"/>
      <c r="GT137" s="137"/>
      <c r="GU137" s="137"/>
      <c r="GV137" s="137"/>
      <c r="GW137" s="137"/>
      <c r="GX137" s="137"/>
      <c r="GY137" s="137"/>
      <c r="GZ137" s="137"/>
      <c r="HA137" s="137"/>
      <c r="HB137" s="137"/>
      <c r="HC137" s="137"/>
      <c r="HD137" s="137"/>
      <c r="HE137" s="137"/>
      <c r="HF137" s="137"/>
      <c r="HG137" s="137"/>
      <c r="HH137" s="137"/>
      <c r="HI137" s="137"/>
      <c r="HJ137" s="137"/>
      <c r="HK137" s="137"/>
      <c r="HL137" s="137"/>
      <c r="HM137" s="137"/>
      <c r="HN137" s="137"/>
      <c r="HO137" s="137"/>
      <c r="HP137" s="137"/>
      <c r="HQ137" s="137"/>
      <c r="HR137" s="137"/>
      <c r="HS137" s="137"/>
      <c r="HT137" s="137"/>
      <c r="HU137" s="137"/>
      <c r="HV137" s="137"/>
      <c r="HW137" s="137"/>
      <c r="HX137" s="137"/>
      <c r="HY137" s="137"/>
      <c r="HZ137" s="137"/>
      <c r="IA137" s="137"/>
      <c r="IB137" s="137"/>
      <c r="IC137" s="137"/>
      <c r="ID137" s="137"/>
      <c r="IE137" s="137"/>
      <c r="IF137" s="137"/>
    </row>
    <row r="138" spans="1:240" s="65" customFormat="1" ht="20.100000000000001" customHeight="1">
      <c r="A138" s="71"/>
      <c r="B138" s="70"/>
      <c r="C138" s="68" t="s">
        <v>20</v>
      </c>
      <c r="D138" s="43" t="s">
        <v>21</v>
      </c>
      <c r="E138" s="45">
        <v>60.8</v>
      </c>
      <c r="F138" s="45">
        <f>E138*F137</f>
        <v>23.596940606060606</v>
      </c>
      <c r="G138" s="45"/>
      <c r="H138" s="45"/>
      <c r="I138" s="45"/>
      <c r="J138" s="45">
        <f>F138*I138</f>
        <v>0</v>
      </c>
      <c r="K138" s="45"/>
      <c r="L138" s="45"/>
      <c r="M138" s="45">
        <f t="shared" ref="M138:M142" si="14">H138+J138+L138</f>
        <v>0</v>
      </c>
      <c r="N138" s="29"/>
      <c r="O138" s="137">
        <v>370</v>
      </c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37"/>
      <c r="CO138" s="137"/>
      <c r="CP138" s="137"/>
      <c r="CQ138" s="137"/>
      <c r="CR138" s="137"/>
      <c r="CS138" s="137"/>
      <c r="CT138" s="137"/>
      <c r="CU138" s="137"/>
      <c r="CV138" s="137"/>
      <c r="CW138" s="137"/>
      <c r="CX138" s="137"/>
      <c r="CY138" s="137"/>
      <c r="CZ138" s="137"/>
      <c r="DA138" s="137"/>
      <c r="DB138" s="137"/>
      <c r="DC138" s="137"/>
      <c r="DD138" s="137"/>
      <c r="DE138" s="137"/>
      <c r="DF138" s="137"/>
      <c r="DG138" s="137"/>
      <c r="DH138" s="137"/>
      <c r="DI138" s="137"/>
      <c r="DJ138" s="137"/>
      <c r="DK138" s="137"/>
      <c r="DL138" s="137"/>
      <c r="DM138" s="137"/>
      <c r="DN138" s="137"/>
      <c r="DO138" s="137"/>
      <c r="DP138" s="137"/>
      <c r="DQ138" s="137"/>
      <c r="DR138" s="137"/>
      <c r="DS138" s="137"/>
      <c r="DT138" s="137"/>
      <c r="DU138" s="137"/>
      <c r="DV138" s="137"/>
      <c r="DW138" s="137"/>
      <c r="DX138" s="137"/>
      <c r="DY138" s="137"/>
      <c r="DZ138" s="137"/>
      <c r="EA138" s="137"/>
      <c r="EB138" s="137"/>
      <c r="EC138" s="137"/>
      <c r="ED138" s="137"/>
      <c r="EE138" s="137"/>
      <c r="EF138" s="137"/>
      <c r="EG138" s="137"/>
      <c r="EH138" s="137"/>
      <c r="EI138" s="137"/>
      <c r="EJ138" s="137"/>
      <c r="EK138" s="137"/>
      <c r="EL138" s="137"/>
      <c r="EM138" s="137"/>
      <c r="EN138" s="137"/>
      <c r="EO138" s="137"/>
      <c r="EP138" s="137"/>
      <c r="EQ138" s="137"/>
      <c r="ER138" s="137"/>
      <c r="ES138" s="137"/>
      <c r="ET138" s="137"/>
      <c r="EU138" s="137"/>
      <c r="EV138" s="137"/>
      <c r="EW138" s="137"/>
      <c r="EX138" s="137"/>
      <c r="EY138" s="137"/>
      <c r="EZ138" s="137"/>
      <c r="FA138" s="137"/>
      <c r="FB138" s="137"/>
      <c r="FC138" s="137"/>
      <c r="FD138" s="137"/>
      <c r="FE138" s="137"/>
      <c r="FF138" s="137"/>
      <c r="FG138" s="137"/>
      <c r="FH138" s="137"/>
      <c r="FI138" s="137"/>
      <c r="FJ138" s="137"/>
      <c r="FK138" s="137"/>
      <c r="FL138" s="137"/>
      <c r="FM138" s="137"/>
      <c r="FN138" s="137"/>
      <c r="FO138" s="137"/>
      <c r="FP138" s="137"/>
      <c r="FQ138" s="137"/>
      <c r="FR138" s="137"/>
      <c r="FS138" s="137"/>
      <c r="FT138" s="137"/>
      <c r="FU138" s="137"/>
      <c r="FV138" s="137"/>
      <c r="FW138" s="137"/>
      <c r="FX138" s="137"/>
      <c r="FY138" s="137"/>
      <c r="FZ138" s="137"/>
      <c r="GA138" s="137"/>
      <c r="GB138" s="137"/>
      <c r="GC138" s="137"/>
      <c r="GD138" s="137"/>
      <c r="GE138" s="137"/>
      <c r="GF138" s="137"/>
      <c r="GG138" s="137"/>
      <c r="GH138" s="137"/>
      <c r="GI138" s="137"/>
      <c r="GJ138" s="137"/>
      <c r="GK138" s="137"/>
      <c r="GL138" s="137"/>
      <c r="GM138" s="137"/>
      <c r="GN138" s="137"/>
      <c r="GO138" s="137"/>
      <c r="GP138" s="137"/>
      <c r="GQ138" s="137"/>
      <c r="GR138" s="137"/>
      <c r="GS138" s="137"/>
      <c r="GT138" s="137"/>
      <c r="GU138" s="137"/>
      <c r="GV138" s="137"/>
      <c r="GW138" s="137"/>
      <c r="GX138" s="137"/>
      <c r="GY138" s="137"/>
      <c r="GZ138" s="137"/>
      <c r="HA138" s="137"/>
      <c r="HB138" s="137"/>
      <c r="HC138" s="137"/>
      <c r="HD138" s="137"/>
      <c r="HE138" s="137"/>
      <c r="HF138" s="137"/>
      <c r="HG138" s="137"/>
      <c r="HH138" s="137"/>
      <c r="HI138" s="137"/>
      <c r="HJ138" s="137"/>
      <c r="HK138" s="137"/>
      <c r="HL138" s="137"/>
      <c r="HM138" s="137"/>
      <c r="HN138" s="137"/>
      <c r="HO138" s="137"/>
      <c r="HP138" s="137"/>
      <c r="HQ138" s="137"/>
      <c r="HR138" s="137"/>
      <c r="HS138" s="137"/>
      <c r="HT138" s="137"/>
      <c r="HU138" s="137"/>
      <c r="HV138" s="137"/>
      <c r="HW138" s="137"/>
      <c r="HX138" s="137"/>
      <c r="HY138" s="137"/>
      <c r="HZ138" s="137"/>
      <c r="IA138" s="137"/>
      <c r="IB138" s="137"/>
      <c r="IC138" s="137"/>
      <c r="ID138" s="137"/>
      <c r="IE138" s="137"/>
      <c r="IF138" s="137"/>
    </row>
    <row r="139" spans="1:240" s="65" customFormat="1" ht="20.100000000000001" customHeight="1">
      <c r="A139" s="71"/>
      <c r="B139" s="70" t="s">
        <v>90</v>
      </c>
      <c r="C139" s="72" t="s">
        <v>91</v>
      </c>
      <c r="D139" s="43" t="s">
        <v>24</v>
      </c>
      <c r="E139" s="45">
        <v>143</v>
      </c>
      <c r="F139" s="45">
        <f>E139*F137</f>
        <v>55.499383333333334</v>
      </c>
      <c r="G139" s="45"/>
      <c r="H139" s="45"/>
      <c r="I139" s="45"/>
      <c r="J139" s="45"/>
      <c r="K139" s="45"/>
      <c r="L139" s="45">
        <f>F139*K139</f>
        <v>0</v>
      </c>
      <c r="M139" s="45">
        <f t="shared" si="14"/>
        <v>0</v>
      </c>
      <c r="N139" s="29"/>
      <c r="O139" s="137">
        <v>144</v>
      </c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  <c r="CM139" s="137"/>
      <c r="CN139" s="137"/>
      <c r="CO139" s="137"/>
      <c r="CP139" s="137"/>
      <c r="CQ139" s="137"/>
      <c r="CR139" s="137"/>
      <c r="CS139" s="137"/>
      <c r="CT139" s="137"/>
      <c r="CU139" s="137"/>
      <c r="CV139" s="137"/>
      <c r="CW139" s="137"/>
      <c r="CX139" s="137"/>
      <c r="CY139" s="137"/>
      <c r="CZ139" s="137"/>
      <c r="DA139" s="137"/>
      <c r="DB139" s="137"/>
      <c r="DC139" s="137"/>
      <c r="DD139" s="137"/>
      <c r="DE139" s="137"/>
      <c r="DF139" s="137"/>
      <c r="DG139" s="137"/>
      <c r="DH139" s="137"/>
      <c r="DI139" s="137"/>
      <c r="DJ139" s="137"/>
      <c r="DK139" s="137"/>
      <c r="DL139" s="137"/>
      <c r="DM139" s="137"/>
      <c r="DN139" s="137"/>
      <c r="DO139" s="137"/>
      <c r="DP139" s="137"/>
      <c r="DQ139" s="137"/>
      <c r="DR139" s="137"/>
      <c r="DS139" s="137"/>
      <c r="DT139" s="137"/>
      <c r="DU139" s="137"/>
      <c r="DV139" s="137"/>
      <c r="DW139" s="137"/>
      <c r="DX139" s="137"/>
      <c r="DY139" s="137"/>
      <c r="DZ139" s="137"/>
      <c r="EA139" s="137"/>
      <c r="EB139" s="137"/>
      <c r="EC139" s="137"/>
      <c r="ED139" s="137"/>
      <c r="EE139" s="137"/>
      <c r="EF139" s="137"/>
      <c r="EG139" s="137"/>
      <c r="EH139" s="137"/>
      <c r="EI139" s="137"/>
      <c r="EJ139" s="137"/>
      <c r="EK139" s="137"/>
      <c r="EL139" s="137"/>
      <c r="EM139" s="137"/>
      <c r="EN139" s="137"/>
      <c r="EO139" s="137"/>
      <c r="EP139" s="137"/>
      <c r="EQ139" s="137"/>
      <c r="ER139" s="137"/>
      <c r="ES139" s="137"/>
      <c r="ET139" s="137"/>
      <c r="EU139" s="137"/>
      <c r="EV139" s="137"/>
      <c r="EW139" s="137"/>
      <c r="EX139" s="137"/>
      <c r="EY139" s="137"/>
      <c r="EZ139" s="137"/>
      <c r="FA139" s="137"/>
      <c r="FB139" s="137"/>
      <c r="FC139" s="137"/>
      <c r="FD139" s="137"/>
      <c r="FE139" s="137"/>
      <c r="FF139" s="137"/>
      <c r="FG139" s="137"/>
      <c r="FH139" s="137"/>
      <c r="FI139" s="137"/>
      <c r="FJ139" s="137"/>
      <c r="FK139" s="137"/>
      <c r="FL139" s="137"/>
      <c r="FM139" s="137"/>
      <c r="FN139" s="137"/>
      <c r="FO139" s="137"/>
      <c r="FP139" s="137"/>
      <c r="FQ139" s="137"/>
      <c r="FR139" s="137"/>
      <c r="FS139" s="137"/>
      <c r="FT139" s="137"/>
      <c r="FU139" s="137"/>
      <c r="FV139" s="137"/>
      <c r="FW139" s="137"/>
      <c r="FX139" s="137"/>
      <c r="FY139" s="137"/>
      <c r="FZ139" s="137"/>
      <c r="GA139" s="137"/>
      <c r="GB139" s="137"/>
      <c r="GC139" s="137"/>
      <c r="GD139" s="137"/>
      <c r="GE139" s="137"/>
      <c r="GF139" s="137"/>
      <c r="GG139" s="137"/>
      <c r="GH139" s="137"/>
      <c r="GI139" s="137"/>
      <c r="GJ139" s="137"/>
      <c r="GK139" s="137"/>
      <c r="GL139" s="137"/>
      <c r="GM139" s="137"/>
      <c r="GN139" s="137"/>
      <c r="GO139" s="137"/>
      <c r="GP139" s="137"/>
      <c r="GQ139" s="137"/>
      <c r="GR139" s="137"/>
      <c r="GS139" s="137"/>
      <c r="GT139" s="137"/>
      <c r="GU139" s="137"/>
      <c r="GV139" s="137"/>
      <c r="GW139" s="137"/>
      <c r="GX139" s="137"/>
      <c r="GY139" s="137"/>
      <c r="GZ139" s="137"/>
      <c r="HA139" s="137"/>
      <c r="HB139" s="137"/>
      <c r="HC139" s="137"/>
      <c r="HD139" s="137"/>
      <c r="HE139" s="137"/>
      <c r="HF139" s="137"/>
      <c r="HG139" s="137"/>
      <c r="HH139" s="137"/>
      <c r="HI139" s="137"/>
      <c r="HJ139" s="137"/>
      <c r="HK139" s="137"/>
      <c r="HL139" s="137"/>
      <c r="HM139" s="137"/>
      <c r="HN139" s="137"/>
      <c r="HO139" s="137"/>
      <c r="HP139" s="137"/>
      <c r="HQ139" s="137"/>
      <c r="HR139" s="137"/>
      <c r="HS139" s="137"/>
      <c r="HT139" s="137"/>
      <c r="HU139" s="137"/>
      <c r="HV139" s="137"/>
      <c r="HW139" s="137"/>
      <c r="HX139" s="137"/>
      <c r="HY139" s="137"/>
      <c r="HZ139" s="137"/>
      <c r="IA139" s="137"/>
      <c r="IB139" s="137"/>
      <c r="IC139" s="137"/>
      <c r="ID139" s="137"/>
      <c r="IE139" s="137"/>
      <c r="IF139" s="137"/>
    </row>
    <row r="140" spans="1:240" s="65" customFormat="1" ht="20.100000000000001" customHeight="1">
      <c r="A140" s="71"/>
      <c r="B140" s="70"/>
      <c r="C140" s="72" t="s">
        <v>33</v>
      </c>
      <c r="D140" s="73" t="s">
        <v>4</v>
      </c>
      <c r="E140" s="45">
        <v>6.89</v>
      </c>
      <c r="F140" s="45">
        <f>E140*F137</f>
        <v>2.674061196969697</v>
      </c>
      <c r="G140" s="45"/>
      <c r="H140" s="45"/>
      <c r="I140" s="45"/>
      <c r="J140" s="45"/>
      <c r="K140" s="45"/>
      <c r="L140" s="45">
        <f>F140*K140</f>
        <v>0</v>
      </c>
      <c r="M140" s="45">
        <f t="shared" si="14"/>
        <v>0</v>
      </c>
      <c r="N140" s="29"/>
      <c r="O140" s="137">
        <v>47</v>
      </c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  <c r="CM140" s="137"/>
      <c r="CN140" s="137"/>
      <c r="CO140" s="137"/>
      <c r="CP140" s="137"/>
      <c r="CQ140" s="137"/>
      <c r="CR140" s="137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7"/>
      <c r="DE140" s="137"/>
      <c r="DF140" s="137"/>
      <c r="DG140" s="137"/>
      <c r="DH140" s="137"/>
      <c r="DI140" s="137"/>
      <c r="DJ140" s="137"/>
      <c r="DK140" s="137"/>
      <c r="DL140" s="137"/>
      <c r="DM140" s="137"/>
      <c r="DN140" s="137"/>
      <c r="DO140" s="137"/>
      <c r="DP140" s="137"/>
      <c r="DQ140" s="137"/>
      <c r="DR140" s="137"/>
      <c r="DS140" s="137"/>
      <c r="DT140" s="137"/>
      <c r="DU140" s="137"/>
      <c r="DV140" s="137"/>
      <c r="DW140" s="137"/>
      <c r="DX140" s="137"/>
      <c r="DY140" s="137"/>
      <c r="DZ140" s="137"/>
      <c r="EA140" s="137"/>
      <c r="EB140" s="137"/>
      <c r="EC140" s="137"/>
      <c r="ED140" s="137"/>
      <c r="EE140" s="137"/>
      <c r="EF140" s="137"/>
      <c r="EG140" s="137"/>
      <c r="EH140" s="137"/>
      <c r="EI140" s="137"/>
      <c r="EJ140" s="137"/>
      <c r="EK140" s="137"/>
      <c r="EL140" s="137"/>
      <c r="EM140" s="137"/>
      <c r="EN140" s="137"/>
      <c r="EO140" s="137"/>
      <c r="EP140" s="137"/>
      <c r="EQ140" s="137"/>
      <c r="ER140" s="137"/>
      <c r="ES140" s="137"/>
      <c r="ET140" s="137"/>
      <c r="EU140" s="137"/>
      <c r="EV140" s="137"/>
      <c r="EW140" s="137"/>
      <c r="EX140" s="137"/>
      <c r="EY140" s="137"/>
      <c r="EZ140" s="137"/>
      <c r="FA140" s="137"/>
      <c r="FB140" s="137"/>
      <c r="FC140" s="137"/>
      <c r="FD140" s="137"/>
      <c r="FE140" s="137"/>
      <c r="FF140" s="137"/>
      <c r="FG140" s="137"/>
      <c r="FH140" s="137"/>
      <c r="FI140" s="137"/>
      <c r="FJ140" s="137"/>
      <c r="FK140" s="137"/>
      <c r="FL140" s="137"/>
      <c r="FM140" s="137"/>
      <c r="FN140" s="137"/>
      <c r="FO140" s="137"/>
      <c r="FP140" s="137"/>
      <c r="FQ140" s="137"/>
      <c r="FR140" s="137"/>
      <c r="FS140" s="137"/>
      <c r="FT140" s="137"/>
      <c r="FU140" s="137"/>
      <c r="FV140" s="137"/>
      <c r="FW140" s="137"/>
      <c r="FX140" s="137"/>
      <c r="FY140" s="137"/>
      <c r="FZ140" s="137"/>
      <c r="GA140" s="137"/>
      <c r="GB140" s="137"/>
      <c r="GC140" s="137"/>
      <c r="GD140" s="137"/>
      <c r="GE140" s="137"/>
      <c r="GF140" s="137"/>
      <c r="GG140" s="137"/>
      <c r="GH140" s="137"/>
      <c r="GI140" s="137"/>
      <c r="GJ140" s="137"/>
      <c r="GK140" s="137"/>
      <c r="GL140" s="137"/>
      <c r="GM140" s="137"/>
      <c r="GN140" s="137"/>
      <c r="GO140" s="137"/>
      <c r="GP140" s="137"/>
      <c r="GQ140" s="137"/>
      <c r="GR140" s="137"/>
      <c r="GS140" s="137"/>
      <c r="GT140" s="137"/>
      <c r="GU140" s="137"/>
      <c r="GV140" s="137"/>
      <c r="GW140" s="137"/>
      <c r="GX140" s="137"/>
      <c r="GY140" s="137"/>
      <c r="GZ140" s="137"/>
      <c r="HA140" s="137"/>
      <c r="HB140" s="137"/>
      <c r="HC140" s="137"/>
      <c r="HD140" s="137"/>
      <c r="HE140" s="137"/>
      <c r="HF140" s="137"/>
      <c r="HG140" s="137"/>
      <c r="HH140" s="137"/>
      <c r="HI140" s="137"/>
      <c r="HJ140" s="137"/>
      <c r="HK140" s="137"/>
      <c r="HL140" s="137"/>
      <c r="HM140" s="137"/>
      <c r="HN140" s="137"/>
      <c r="HO140" s="137"/>
      <c r="HP140" s="137"/>
      <c r="HQ140" s="137"/>
      <c r="HR140" s="137"/>
      <c r="HS140" s="137"/>
      <c r="HT140" s="137"/>
      <c r="HU140" s="137"/>
      <c r="HV140" s="137"/>
      <c r="HW140" s="137"/>
      <c r="HX140" s="137"/>
      <c r="HY140" s="137"/>
      <c r="HZ140" s="137"/>
      <c r="IA140" s="137"/>
      <c r="IB140" s="137"/>
      <c r="IC140" s="137"/>
      <c r="ID140" s="137"/>
      <c r="IE140" s="137"/>
      <c r="IF140" s="137"/>
    </row>
    <row r="141" spans="1:240" s="65" customFormat="1" ht="20.100000000000001" customHeight="1">
      <c r="A141" s="71"/>
      <c r="B141" s="318" t="s">
        <v>358</v>
      </c>
      <c r="C141" s="319" t="s">
        <v>186</v>
      </c>
      <c r="D141" s="320" t="s">
        <v>362</v>
      </c>
      <c r="E141" s="374">
        <v>0</v>
      </c>
      <c r="F141" s="320">
        <f>31.3/2564*1591</f>
        <v>19.422113884555383</v>
      </c>
      <c r="G141" s="321"/>
      <c r="H141" s="321"/>
      <c r="I141" s="321"/>
      <c r="J141" s="322"/>
      <c r="K141" s="321"/>
      <c r="L141" s="321"/>
      <c r="M141" s="321"/>
      <c r="N141" s="29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  <c r="CM141" s="137"/>
      <c r="CN141" s="137"/>
      <c r="CO141" s="137"/>
      <c r="CP141" s="137"/>
      <c r="CQ141" s="137"/>
      <c r="CR141" s="137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7"/>
      <c r="DE141" s="137"/>
      <c r="DF141" s="137"/>
      <c r="DG141" s="137"/>
      <c r="DH141" s="137"/>
      <c r="DI141" s="137"/>
      <c r="DJ141" s="137"/>
      <c r="DK141" s="137"/>
      <c r="DL141" s="137"/>
      <c r="DM141" s="137"/>
      <c r="DN141" s="137"/>
      <c r="DO141" s="137"/>
      <c r="DP141" s="137"/>
      <c r="DQ141" s="137"/>
      <c r="DR141" s="137"/>
      <c r="DS141" s="137"/>
      <c r="DT141" s="137"/>
      <c r="DU141" s="137"/>
      <c r="DV141" s="137"/>
      <c r="DW141" s="137"/>
      <c r="DX141" s="137"/>
      <c r="DY141" s="137"/>
      <c r="DZ141" s="137"/>
      <c r="EA141" s="137"/>
      <c r="EB141" s="137"/>
      <c r="EC141" s="137"/>
      <c r="ED141" s="137"/>
      <c r="EE141" s="137"/>
      <c r="EF141" s="137"/>
      <c r="EG141" s="137"/>
      <c r="EH141" s="137"/>
      <c r="EI141" s="137"/>
      <c r="EJ141" s="137"/>
      <c r="EK141" s="137"/>
      <c r="EL141" s="137"/>
      <c r="EM141" s="137"/>
      <c r="EN141" s="137"/>
      <c r="EO141" s="137"/>
      <c r="EP141" s="137"/>
      <c r="EQ141" s="137"/>
      <c r="ER141" s="137"/>
      <c r="ES141" s="137"/>
      <c r="ET141" s="137"/>
      <c r="EU141" s="137"/>
      <c r="EV141" s="137"/>
      <c r="EW141" s="137"/>
      <c r="EX141" s="137"/>
      <c r="EY141" s="137"/>
      <c r="EZ141" s="137"/>
      <c r="FA141" s="137"/>
      <c r="FB141" s="137"/>
      <c r="FC141" s="137"/>
      <c r="FD141" s="137"/>
      <c r="FE141" s="137"/>
      <c r="FF141" s="137"/>
      <c r="FG141" s="137"/>
      <c r="FH141" s="137"/>
      <c r="FI141" s="137"/>
      <c r="FJ141" s="137"/>
      <c r="FK141" s="137"/>
      <c r="FL141" s="137"/>
      <c r="FM141" s="137"/>
      <c r="FN141" s="137"/>
      <c r="FO141" s="137"/>
      <c r="FP141" s="137"/>
      <c r="FQ141" s="137"/>
      <c r="FR141" s="137"/>
      <c r="FS141" s="137"/>
      <c r="FT141" s="137"/>
      <c r="FU141" s="137"/>
      <c r="FV141" s="137"/>
      <c r="FW141" s="137"/>
      <c r="FX141" s="137"/>
      <c r="FY141" s="137"/>
      <c r="FZ141" s="137"/>
      <c r="GA141" s="137"/>
      <c r="GB141" s="137"/>
      <c r="GC141" s="137"/>
      <c r="GD141" s="137"/>
      <c r="GE141" s="137"/>
      <c r="GF141" s="137"/>
      <c r="GG141" s="137"/>
      <c r="GH141" s="137"/>
      <c r="GI141" s="137"/>
      <c r="GJ141" s="137"/>
      <c r="GK141" s="137"/>
      <c r="GL141" s="137"/>
      <c r="GM141" s="137"/>
      <c r="GN141" s="137"/>
      <c r="GO141" s="137"/>
      <c r="GP141" s="137"/>
      <c r="GQ141" s="137"/>
      <c r="GR141" s="137"/>
      <c r="GS141" s="137"/>
      <c r="GT141" s="137"/>
      <c r="GU141" s="137"/>
      <c r="GV141" s="137"/>
      <c r="GW141" s="137"/>
      <c r="GX141" s="137"/>
      <c r="GY141" s="137"/>
      <c r="GZ141" s="137"/>
      <c r="HA141" s="137"/>
      <c r="HB141" s="137"/>
      <c r="HC141" s="137"/>
      <c r="HD141" s="137"/>
      <c r="HE141" s="137"/>
      <c r="HF141" s="137"/>
      <c r="HG141" s="137"/>
      <c r="HH141" s="137"/>
      <c r="HI141" s="137"/>
      <c r="HJ141" s="137"/>
      <c r="HK141" s="137"/>
      <c r="HL141" s="137"/>
      <c r="HM141" s="137"/>
      <c r="HN141" s="137"/>
      <c r="HO141" s="137"/>
      <c r="HP141" s="137"/>
      <c r="HQ141" s="137"/>
      <c r="HR141" s="137"/>
      <c r="HS141" s="137"/>
      <c r="HT141" s="137"/>
      <c r="HU141" s="137"/>
      <c r="HV141" s="137"/>
      <c r="HW141" s="137"/>
      <c r="HX141" s="137"/>
      <c r="HY141" s="137"/>
      <c r="HZ141" s="137"/>
      <c r="IA141" s="137"/>
      <c r="IB141" s="137"/>
      <c r="IC141" s="137"/>
      <c r="ID141" s="137"/>
      <c r="IE141" s="137"/>
      <c r="IF141" s="137"/>
    </row>
    <row r="142" spans="1:240" s="65" customFormat="1" ht="20.100000000000001" customHeight="1">
      <c r="A142" s="71"/>
      <c r="B142" s="323"/>
      <c r="C142" s="324" t="s">
        <v>359</v>
      </c>
      <c r="D142" s="325" t="s">
        <v>21</v>
      </c>
      <c r="E142" s="375">
        <v>2.06</v>
      </c>
      <c r="F142" s="375">
        <f>ROUND(F141*E142,2)</f>
        <v>40.01</v>
      </c>
      <c r="G142" s="327"/>
      <c r="H142" s="327"/>
      <c r="I142" s="326"/>
      <c r="J142" s="326">
        <f t="shared" ref="J142" si="15">F142*I142</f>
        <v>0</v>
      </c>
      <c r="K142" s="327"/>
      <c r="L142" s="327"/>
      <c r="M142" s="327">
        <f t="shared" si="14"/>
        <v>0</v>
      </c>
      <c r="N142" s="29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  <c r="CM142" s="137"/>
      <c r="CN142" s="137"/>
      <c r="CO142" s="137"/>
      <c r="CP142" s="137"/>
      <c r="CQ142" s="137"/>
      <c r="CR142" s="137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7"/>
      <c r="DE142" s="137"/>
      <c r="DF142" s="137"/>
      <c r="DG142" s="137"/>
      <c r="DH142" s="137"/>
      <c r="DI142" s="137"/>
      <c r="DJ142" s="137"/>
      <c r="DK142" s="137"/>
      <c r="DL142" s="137"/>
      <c r="DM142" s="137"/>
      <c r="DN142" s="137"/>
      <c r="DO142" s="137"/>
      <c r="DP142" s="137"/>
      <c r="DQ142" s="137"/>
      <c r="DR142" s="137"/>
      <c r="DS142" s="137"/>
      <c r="DT142" s="137"/>
      <c r="DU142" s="137"/>
      <c r="DV142" s="137"/>
      <c r="DW142" s="137"/>
      <c r="DX142" s="137"/>
      <c r="DY142" s="137"/>
      <c r="DZ142" s="137"/>
      <c r="EA142" s="137"/>
      <c r="EB142" s="137"/>
      <c r="EC142" s="137"/>
      <c r="ED142" s="137"/>
      <c r="EE142" s="137"/>
      <c r="EF142" s="137"/>
      <c r="EG142" s="137"/>
      <c r="EH142" s="137"/>
      <c r="EI142" s="137"/>
      <c r="EJ142" s="137"/>
      <c r="EK142" s="137"/>
      <c r="EL142" s="137"/>
      <c r="EM142" s="137"/>
      <c r="EN142" s="137"/>
      <c r="EO142" s="137"/>
      <c r="EP142" s="137"/>
      <c r="EQ142" s="137"/>
      <c r="ER142" s="137"/>
      <c r="ES142" s="137"/>
      <c r="ET142" s="137"/>
      <c r="EU142" s="137"/>
      <c r="EV142" s="137"/>
      <c r="EW142" s="137"/>
      <c r="EX142" s="137"/>
      <c r="EY142" s="137"/>
      <c r="EZ142" s="137"/>
      <c r="FA142" s="137"/>
      <c r="FB142" s="137"/>
      <c r="FC142" s="137"/>
      <c r="FD142" s="137"/>
      <c r="FE142" s="137"/>
      <c r="FF142" s="137"/>
      <c r="FG142" s="137"/>
      <c r="FH142" s="137"/>
      <c r="FI142" s="137"/>
      <c r="FJ142" s="137"/>
      <c r="FK142" s="137"/>
      <c r="FL142" s="137"/>
      <c r="FM142" s="137"/>
      <c r="FN142" s="137"/>
      <c r="FO142" s="137"/>
      <c r="FP142" s="137"/>
      <c r="FQ142" s="137"/>
      <c r="FR142" s="137"/>
      <c r="FS142" s="137"/>
      <c r="FT142" s="137"/>
      <c r="FU142" s="137"/>
      <c r="FV142" s="137"/>
      <c r="FW142" s="137"/>
      <c r="FX142" s="137"/>
      <c r="FY142" s="137"/>
      <c r="FZ142" s="137"/>
      <c r="GA142" s="137"/>
      <c r="GB142" s="137"/>
      <c r="GC142" s="137"/>
      <c r="GD142" s="137"/>
      <c r="GE142" s="137"/>
      <c r="GF142" s="137"/>
      <c r="GG142" s="137"/>
      <c r="GH142" s="137"/>
      <c r="GI142" s="137"/>
      <c r="GJ142" s="137"/>
      <c r="GK142" s="137"/>
      <c r="GL142" s="137"/>
      <c r="GM142" s="137"/>
      <c r="GN142" s="137"/>
      <c r="GO142" s="137"/>
      <c r="GP142" s="137"/>
      <c r="GQ142" s="137"/>
      <c r="GR142" s="137"/>
      <c r="GS142" s="137"/>
      <c r="GT142" s="137"/>
      <c r="GU142" s="137"/>
      <c r="GV142" s="137"/>
      <c r="GW142" s="137"/>
      <c r="GX142" s="137"/>
      <c r="GY142" s="137"/>
      <c r="GZ142" s="137"/>
      <c r="HA142" s="137"/>
      <c r="HB142" s="137"/>
      <c r="HC142" s="137"/>
      <c r="HD142" s="137"/>
      <c r="HE142" s="137"/>
      <c r="HF142" s="137"/>
      <c r="HG142" s="137"/>
      <c r="HH142" s="137"/>
      <c r="HI142" s="137"/>
      <c r="HJ142" s="137"/>
      <c r="HK142" s="137"/>
      <c r="HL142" s="137"/>
      <c r="HM142" s="137"/>
      <c r="HN142" s="137"/>
      <c r="HO142" s="137"/>
      <c r="HP142" s="137"/>
      <c r="HQ142" s="137"/>
      <c r="HR142" s="137"/>
      <c r="HS142" s="137"/>
      <c r="HT142" s="137"/>
      <c r="HU142" s="137"/>
      <c r="HV142" s="137"/>
      <c r="HW142" s="137"/>
      <c r="HX142" s="137"/>
      <c r="HY142" s="137"/>
      <c r="HZ142" s="137"/>
      <c r="IA142" s="137"/>
      <c r="IB142" s="137"/>
      <c r="IC142" s="137"/>
      <c r="ID142" s="137"/>
      <c r="IE142" s="137"/>
      <c r="IF142" s="137"/>
    </row>
    <row r="143" spans="1:240" s="65" customFormat="1" ht="20.100000000000001" customHeight="1">
      <c r="A143" s="71"/>
      <c r="B143" s="328" t="s">
        <v>360</v>
      </c>
      <c r="C143" s="329" t="s">
        <v>361</v>
      </c>
      <c r="D143" s="330" t="s">
        <v>36</v>
      </c>
      <c r="E143" s="331"/>
      <c r="F143" s="332">
        <f>F141</f>
        <v>19.422113884555383</v>
      </c>
      <c r="G143" s="332"/>
      <c r="H143" s="332"/>
      <c r="I143" s="332"/>
      <c r="J143" s="332"/>
      <c r="K143" s="332"/>
      <c r="L143" s="332"/>
      <c r="M143" s="333"/>
      <c r="N143" s="29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  <c r="CM143" s="137"/>
      <c r="CN143" s="137"/>
      <c r="CO143" s="137"/>
      <c r="CP143" s="137"/>
      <c r="CQ143" s="137"/>
      <c r="CR143" s="137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7"/>
      <c r="DE143" s="137"/>
      <c r="DF143" s="137"/>
      <c r="DG143" s="137"/>
      <c r="DH143" s="137"/>
      <c r="DI143" s="137"/>
      <c r="DJ143" s="137"/>
      <c r="DK143" s="137"/>
      <c r="DL143" s="137"/>
      <c r="DM143" s="137"/>
      <c r="DN143" s="137"/>
      <c r="DO143" s="137"/>
      <c r="DP143" s="137"/>
      <c r="DQ143" s="137"/>
      <c r="DR143" s="137"/>
      <c r="DS143" s="137"/>
      <c r="DT143" s="137"/>
      <c r="DU143" s="137"/>
      <c r="DV143" s="137"/>
      <c r="DW143" s="137"/>
      <c r="DX143" s="137"/>
      <c r="DY143" s="137"/>
      <c r="DZ143" s="137"/>
      <c r="EA143" s="137"/>
      <c r="EB143" s="137"/>
      <c r="EC143" s="137"/>
      <c r="ED143" s="137"/>
      <c r="EE143" s="137"/>
      <c r="EF143" s="137"/>
      <c r="EG143" s="137"/>
      <c r="EH143" s="137"/>
      <c r="EI143" s="137"/>
      <c r="EJ143" s="137"/>
      <c r="EK143" s="137"/>
      <c r="EL143" s="137"/>
      <c r="EM143" s="137"/>
      <c r="EN143" s="137"/>
      <c r="EO143" s="137"/>
      <c r="EP143" s="137"/>
      <c r="EQ143" s="137"/>
      <c r="ER143" s="137"/>
      <c r="ES143" s="137"/>
      <c r="ET143" s="137"/>
      <c r="EU143" s="137"/>
      <c r="EV143" s="137"/>
      <c r="EW143" s="137"/>
      <c r="EX143" s="137"/>
      <c r="EY143" s="137"/>
      <c r="EZ143" s="137"/>
      <c r="FA143" s="137"/>
      <c r="FB143" s="137"/>
      <c r="FC143" s="137"/>
      <c r="FD143" s="137"/>
      <c r="FE143" s="137"/>
      <c r="FF143" s="137"/>
      <c r="FG143" s="137"/>
      <c r="FH143" s="137"/>
      <c r="FI143" s="137"/>
      <c r="FJ143" s="137"/>
      <c r="FK143" s="137"/>
      <c r="FL143" s="137"/>
      <c r="FM143" s="137"/>
      <c r="FN143" s="137"/>
      <c r="FO143" s="137"/>
      <c r="FP143" s="137"/>
      <c r="FQ143" s="137"/>
      <c r="FR143" s="137"/>
      <c r="FS143" s="137"/>
      <c r="FT143" s="137"/>
      <c r="FU143" s="137"/>
      <c r="FV143" s="137"/>
      <c r="FW143" s="137"/>
      <c r="FX143" s="137"/>
      <c r="FY143" s="137"/>
      <c r="FZ143" s="137"/>
      <c r="GA143" s="137"/>
      <c r="GB143" s="137"/>
      <c r="GC143" s="137"/>
      <c r="GD143" s="137"/>
      <c r="GE143" s="137"/>
      <c r="GF143" s="137"/>
      <c r="GG143" s="137"/>
      <c r="GH143" s="137"/>
      <c r="GI143" s="137"/>
      <c r="GJ143" s="137"/>
      <c r="GK143" s="137"/>
      <c r="GL143" s="137"/>
      <c r="GM143" s="137"/>
      <c r="GN143" s="137"/>
      <c r="GO143" s="137"/>
      <c r="GP143" s="137"/>
      <c r="GQ143" s="137"/>
      <c r="GR143" s="137"/>
      <c r="GS143" s="137"/>
      <c r="GT143" s="137"/>
      <c r="GU143" s="137"/>
      <c r="GV143" s="137"/>
      <c r="GW143" s="137"/>
      <c r="GX143" s="137"/>
      <c r="GY143" s="137"/>
      <c r="GZ143" s="137"/>
      <c r="HA143" s="137"/>
      <c r="HB143" s="137"/>
      <c r="HC143" s="137"/>
      <c r="HD143" s="137"/>
      <c r="HE143" s="137"/>
      <c r="HF143" s="137"/>
      <c r="HG143" s="137"/>
      <c r="HH143" s="137"/>
      <c r="HI143" s="137"/>
      <c r="HJ143" s="137"/>
      <c r="HK143" s="137"/>
      <c r="HL143" s="137"/>
      <c r="HM143" s="137"/>
      <c r="HN143" s="137"/>
      <c r="HO143" s="137"/>
      <c r="HP143" s="137"/>
      <c r="HQ143" s="137"/>
      <c r="HR143" s="137"/>
      <c r="HS143" s="137"/>
      <c r="HT143" s="137"/>
      <c r="HU143" s="137"/>
      <c r="HV143" s="137"/>
      <c r="HW143" s="137"/>
      <c r="HX143" s="137"/>
      <c r="HY143" s="137"/>
      <c r="HZ143" s="137"/>
      <c r="IA143" s="137"/>
      <c r="IB143" s="137"/>
      <c r="IC143" s="137"/>
      <c r="ID143" s="137"/>
      <c r="IE143" s="137"/>
      <c r="IF143" s="137"/>
    </row>
    <row r="144" spans="1:240" s="65" customFormat="1" ht="20.100000000000001" customHeight="1">
      <c r="A144" s="71"/>
      <c r="B144" s="328"/>
      <c r="C144" s="324" t="s">
        <v>359</v>
      </c>
      <c r="D144" s="325" t="s">
        <v>21</v>
      </c>
      <c r="E144" s="331">
        <v>0.87</v>
      </c>
      <c r="F144" s="332">
        <f>F143*E144</f>
        <v>16.897239079563182</v>
      </c>
      <c r="G144" s="332"/>
      <c r="H144" s="332"/>
      <c r="I144" s="332"/>
      <c r="J144" s="332">
        <f>F144*I144</f>
        <v>0</v>
      </c>
      <c r="K144" s="332"/>
      <c r="L144" s="332"/>
      <c r="M144" s="333">
        <f>J144</f>
        <v>0</v>
      </c>
      <c r="N144" s="29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  <c r="CM144" s="137"/>
      <c r="CN144" s="137"/>
      <c r="CO144" s="137"/>
      <c r="CP144" s="137"/>
      <c r="CQ144" s="137"/>
      <c r="CR144" s="137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7"/>
      <c r="DE144" s="137"/>
      <c r="DF144" s="137"/>
      <c r="DG144" s="137"/>
      <c r="DH144" s="137"/>
      <c r="DI144" s="137"/>
      <c r="DJ144" s="137"/>
      <c r="DK144" s="137"/>
      <c r="DL144" s="137"/>
      <c r="DM144" s="137"/>
      <c r="DN144" s="137"/>
      <c r="DO144" s="137"/>
      <c r="DP144" s="137"/>
      <c r="DQ144" s="137"/>
      <c r="DR144" s="137"/>
      <c r="DS144" s="137"/>
      <c r="DT144" s="137"/>
      <c r="DU144" s="137"/>
      <c r="DV144" s="137"/>
      <c r="DW144" s="137"/>
      <c r="DX144" s="137"/>
      <c r="DY144" s="137"/>
      <c r="DZ144" s="137"/>
      <c r="EA144" s="137"/>
      <c r="EB144" s="137"/>
      <c r="EC144" s="137"/>
      <c r="ED144" s="137"/>
      <c r="EE144" s="137"/>
      <c r="EF144" s="137"/>
      <c r="EG144" s="137"/>
      <c r="EH144" s="137"/>
      <c r="EI144" s="137"/>
      <c r="EJ144" s="137"/>
      <c r="EK144" s="137"/>
      <c r="EL144" s="137"/>
      <c r="EM144" s="137"/>
      <c r="EN144" s="137"/>
      <c r="EO144" s="137"/>
      <c r="EP144" s="137"/>
      <c r="EQ144" s="137"/>
      <c r="ER144" s="137"/>
      <c r="ES144" s="137"/>
      <c r="ET144" s="137"/>
      <c r="EU144" s="137"/>
      <c r="EV144" s="137"/>
      <c r="EW144" s="137"/>
      <c r="EX144" s="137"/>
      <c r="EY144" s="137"/>
      <c r="EZ144" s="137"/>
      <c r="FA144" s="137"/>
      <c r="FB144" s="137"/>
      <c r="FC144" s="137"/>
      <c r="FD144" s="137"/>
      <c r="FE144" s="137"/>
      <c r="FF144" s="137"/>
      <c r="FG144" s="137"/>
      <c r="FH144" s="137"/>
      <c r="FI144" s="137"/>
      <c r="FJ144" s="137"/>
      <c r="FK144" s="137"/>
      <c r="FL144" s="137"/>
      <c r="FM144" s="137"/>
      <c r="FN144" s="137"/>
      <c r="FO144" s="137"/>
      <c r="FP144" s="137"/>
      <c r="FQ144" s="137"/>
      <c r="FR144" s="137"/>
      <c r="FS144" s="137"/>
      <c r="FT144" s="137"/>
      <c r="FU144" s="137"/>
      <c r="FV144" s="137"/>
      <c r="FW144" s="137"/>
      <c r="FX144" s="137"/>
      <c r="FY144" s="137"/>
      <c r="FZ144" s="137"/>
      <c r="GA144" s="137"/>
      <c r="GB144" s="137"/>
      <c r="GC144" s="137"/>
      <c r="GD144" s="137"/>
      <c r="GE144" s="137"/>
      <c r="GF144" s="137"/>
      <c r="GG144" s="137"/>
      <c r="GH144" s="137"/>
      <c r="GI144" s="137"/>
      <c r="GJ144" s="137"/>
      <c r="GK144" s="137"/>
      <c r="GL144" s="137"/>
      <c r="GM144" s="137"/>
      <c r="GN144" s="137"/>
      <c r="GO144" s="137"/>
      <c r="GP144" s="137"/>
      <c r="GQ144" s="137"/>
      <c r="GR144" s="137"/>
      <c r="GS144" s="137"/>
      <c r="GT144" s="137"/>
      <c r="GU144" s="137"/>
      <c r="GV144" s="137"/>
      <c r="GW144" s="137"/>
      <c r="GX144" s="137"/>
      <c r="GY144" s="137"/>
      <c r="GZ144" s="137"/>
      <c r="HA144" s="137"/>
      <c r="HB144" s="137"/>
      <c r="HC144" s="137"/>
      <c r="HD144" s="137"/>
      <c r="HE144" s="137"/>
      <c r="HF144" s="137"/>
      <c r="HG144" s="137"/>
      <c r="HH144" s="137"/>
      <c r="HI144" s="137"/>
      <c r="HJ144" s="137"/>
      <c r="HK144" s="137"/>
      <c r="HL144" s="137"/>
      <c r="HM144" s="137"/>
      <c r="HN144" s="137"/>
      <c r="HO144" s="137"/>
      <c r="HP144" s="137"/>
      <c r="HQ144" s="137"/>
      <c r="HR144" s="137"/>
      <c r="HS144" s="137"/>
      <c r="HT144" s="137"/>
      <c r="HU144" s="137"/>
      <c r="HV144" s="137"/>
      <c r="HW144" s="137"/>
      <c r="HX144" s="137"/>
      <c r="HY144" s="137"/>
      <c r="HZ144" s="137"/>
      <c r="IA144" s="137"/>
      <c r="IB144" s="137"/>
      <c r="IC144" s="137"/>
      <c r="ID144" s="137"/>
      <c r="IE144" s="137"/>
      <c r="IF144" s="137"/>
    </row>
    <row r="145" spans="1:240" s="139" customFormat="1" ht="20.100000000000001" customHeight="1">
      <c r="A145" s="71">
        <v>14</v>
      </c>
      <c r="B145" s="76" t="s">
        <v>92</v>
      </c>
      <c r="C145" s="101" t="s">
        <v>93</v>
      </c>
      <c r="D145" s="100" t="s">
        <v>54</v>
      </c>
      <c r="E145" s="59"/>
      <c r="F145" s="59">
        <f>(F136+F141)*1.7</f>
        <v>692.80047239162286</v>
      </c>
      <c r="G145" s="59"/>
      <c r="H145" s="59"/>
      <c r="I145" s="59"/>
      <c r="J145" s="59"/>
      <c r="K145" s="60"/>
      <c r="L145" s="59"/>
      <c r="M145" s="59"/>
      <c r="N145" s="29"/>
      <c r="O145" s="81">
        <v>85</v>
      </c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</row>
    <row r="146" spans="1:240" s="65" customFormat="1" ht="20.100000000000001" customHeight="1">
      <c r="A146" s="100"/>
      <c r="B146" s="113"/>
      <c r="C146" s="75" t="s">
        <v>94</v>
      </c>
      <c r="D146" s="73" t="s">
        <v>54</v>
      </c>
      <c r="E146" s="45">
        <v>1</v>
      </c>
      <c r="F146" s="45">
        <f>E146*F145</f>
        <v>692.80047239162286</v>
      </c>
      <c r="G146" s="45"/>
      <c r="H146" s="45"/>
      <c r="I146" s="45"/>
      <c r="J146" s="45"/>
      <c r="K146" s="46"/>
      <c r="L146" s="45">
        <f>F146*K146</f>
        <v>0</v>
      </c>
      <c r="M146" s="45">
        <f>H146+J146+L146</f>
        <v>0</v>
      </c>
      <c r="N146" s="29"/>
      <c r="O146" s="86">
        <v>304</v>
      </c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  <c r="DI146" s="86"/>
      <c r="DJ146" s="86"/>
      <c r="DK146" s="86"/>
      <c r="DL146" s="86"/>
      <c r="DM146" s="86"/>
      <c r="DN146" s="86"/>
      <c r="DO146" s="86"/>
      <c r="DP146" s="86"/>
      <c r="DQ146" s="86"/>
      <c r="DR146" s="86"/>
      <c r="DS146" s="86"/>
      <c r="DT146" s="86"/>
      <c r="DU146" s="86"/>
      <c r="DV146" s="86"/>
      <c r="DW146" s="86"/>
      <c r="DX146" s="86"/>
      <c r="DY146" s="86"/>
      <c r="DZ146" s="86"/>
      <c r="EA146" s="86"/>
      <c r="EB146" s="86"/>
      <c r="EC146" s="86"/>
      <c r="ED146" s="86"/>
      <c r="EE146" s="86"/>
      <c r="EF146" s="86"/>
      <c r="EG146" s="86"/>
      <c r="EH146" s="86"/>
      <c r="EI146" s="86"/>
      <c r="EJ146" s="86"/>
      <c r="EK146" s="86"/>
      <c r="EL146" s="86"/>
      <c r="EM146" s="86"/>
      <c r="EN146" s="86"/>
      <c r="EO146" s="86"/>
      <c r="EP146" s="86"/>
      <c r="EQ146" s="86"/>
      <c r="ER146" s="86"/>
      <c r="ES146" s="86"/>
      <c r="ET146" s="86"/>
      <c r="EU146" s="86"/>
      <c r="EV146" s="86"/>
      <c r="EW146" s="86"/>
      <c r="EX146" s="86"/>
      <c r="EY146" s="86"/>
      <c r="EZ146" s="86"/>
      <c r="FA146" s="86"/>
      <c r="FB146" s="86"/>
      <c r="FC146" s="86"/>
      <c r="FD146" s="86"/>
      <c r="FE146" s="86"/>
      <c r="FF146" s="86"/>
      <c r="FG146" s="86"/>
      <c r="FH146" s="86"/>
      <c r="FI146" s="86"/>
      <c r="FJ146" s="86"/>
      <c r="FK146" s="86"/>
      <c r="FL146" s="86"/>
      <c r="FM146" s="86"/>
      <c r="FN146" s="86"/>
      <c r="FO146" s="86"/>
      <c r="FP146" s="86"/>
      <c r="FQ146" s="86"/>
      <c r="FR146" s="86"/>
      <c r="FS146" s="86"/>
      <c r="FT146" s="86"/>
      <c r="FU146" s="86"/>
      <c r="FV146" s="86"/>
      <c r="FW146" s="86"/>
      <c r="FX146" s="86"/>
      <c r="FY146" s="86"/>
      <c r="FZ146" s="86"/>
      <c r="GA146" s="86"/>
      <c r="GB146" s="86"/>
      <c r="GC146" s="86"/>
      <c r="GD146" s="86"/>
      <c r="GE146" s="86"/>
      <c r="GF146" s="86"/>
      <c r="GG146" s="86"/>
      <c r="GH146" s="86"/>
      <c r="GI146" s="86"/>
      <c r="GJ146" s="86"/>
      <c r="GK146" s="86"/>
      <c r="GL146" s="86"/>
      <c r="GM146" s="86"/>
      <c r="GN146" s="86"/>
      <c r="GO146" s="86"/>
      <c r="GP146" s="86"/>
      <c r="GQ146" s="86"/>
      <c r="GR146" s="86"/>
      <c r="GS146" s="86"/>
      <c r="GT146" s="86"/>
      <c r="GU146" s="86"/>
      <c r="GV146" s="86"/>
      <c r="GW146" s="86"/>
      <c r="GX146" s="86"/>
      <c r="GY146" s="86"/>
      <c r="GZ146" s="86"/>
      <c r="HA146" s="86"/>
      <c r="HB146" s="86"/>
      <c r="HC146" s="86"/>
      <c r="HD146" s="86"/>
      <c r="HE146" s="86"/>
      <c r="HF146" s="86"/>
      <c r="HG146" s="86"/>
      <c r="HH146" s="86"/>
      <c r="HI146" s="86"/>
      <c r="HJ146" s="86"/>
      <c r="HK146" s="86"/>
      <c r="HL146" s="86"/>
      <c r="HM146" s="86"/>
      <c r="HN146" s="86"/>
      <c r="HO146" s="86"/>
      <c r="HP146" s="86"/>
      <c r="HQ146" s="86"/>
      <c r="HR146" s="86"/>
      <c r="HS146" s="86"/>
      <c r="HT146" s="86"/>
      <c r="HU146" s="86"/>
      <c r="HV146" s="86"/>
      <c r="HW146" s="86"/>
      <c r="HX146" s="86"/>
      <c r="HY146" s="86"/>
      <c r="HZ146" s="86"/>
      <c r="IA146" s="86"/>
      <c r="IB146" s="86"/>
      <c r="IC146" s="86"/>
      <c r="ID146" s="86"/>
      <c r="IE146" s="86"/>
      <c r="IF146" s="86"/>
    </row>
    <row r="147" spans="1:240" s="65" customFormat="1" ht="20.100000000000001" customHeight="1">
      <c r="A147" s="100"/>
      <c r="B147" s="113" t="s">
        <v>352</v>
      </c>
      <c r="C147" s="75" t="s">
        <v>353</v>
      </c>
      <c r="D147" s="73" t="s">
        <v>36</v>
      </c>
      <c r="E147" s="45"/>
      <c r="F147" s="45">
        <f>F136+F141</f>
        <v>407.52968964213113</v>
      </c>
      <c r="G147" s="45"/>
      <c r="H147" s="45"/>
      <c r="I147" s="45"/>
      <c r="J147" s="45"/>
      <c r="K147" s="46"/>
      <c r="L147" s="45"/>
      <c r="M147" s="45"/>
      <c r="N147" s="29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  <c r="DI147" s="86"/>
      <c r="DJ147" s="86"/>
      <c r="DK147" s="86"/>
      <c r="DL147" s="86"/>
      <c r="DM147" s="86"/>
      <c r="DN147" s="86"/>
      <c r="DO147" s="86"/>
      <c r="DP147" s="86"/>
      <c r="DQ147" s="86"/>
      <c r="DR147" s="86"/>
      <c r="DS147" s="86"/>
      <c r="DT147" s="86"/>
      <c r="DU147" s="86"/>
      <c r="DV147" s="86"/>
      <c r="DW147" s="86"/>
      <c r="DX147" s="86"/>
      <c r="DY147" s="86"/>
      <c r="DZ147" s="86"/>
      <c r="EA147" s="86"/>
      <c r="EB147" s="86"/>
      <c r="EC147" s="86"/>
      <c r="ED147" s="86"/>
      <c r="EE147" s="86"/>
      <c r="EF147" s="86"/>
      <c r="EG147" s="86"/>
      <c r="EH147" s="86"/>
      <c r="EI147" s="86"/>
      <c r="EJ147" s="86"/>
      <c r="EK147" s="86"/>
      <c r="EL147" s="86"/>
      <c r="EM147" s="86"/>
      <c r="EN147" s="86"/>
      <c r="EO147" s="86"/>
      <c r="EP147" s="86"/>
      <c r="EQ147" s="86"/>
      <c r="ER147" s="86"/>
      <c r="ES147" s="86"/>
      <c r="ET147" s="86"/>
      <c r="EU147" s="86"/>
      <c r="EV147" s="86"/>
      <c r="EW147" s="86"/>
      <c r="EX147" s="86"/>
      <c r="EY147" s="86"/>
      <c r="EZ147" s="86"/>
      <c r="FA147" s="86"/>
      <c r="FB147" s="86"/>
      <c r="FC147" s="86"/>
      <c r="FD147" s="86"/>
      <c r="FE147" s="86"/>
      <c r="FF147" s="86"/>
      <c r="FG147" s="86"/>
      <c r="FH147" s="86"/>
      <c r="FI147" s="86"/>
      <c r="FJ147" s="86"/>
      <c r="FK147" s="86"/>
      <c r="FL147" s="86"/>
      <c r="FM147" s="86"/>
      <c r="FN147" s="86"/>
      <c r="FO147" s="86"/>
      <c r="FP147" s="86"/>
      <c r="FQ147" s="86"/>
      <c r="FR147" s="86"/>
      <c r="FS147" s="86"/>
      <c r="FT147" s="86"/>
      <c r="FU147" s="86"/>
      <c r="FV147" s="86"/>
      <c r="FW147" s="86"/>
      <c r="FX147" s="86"/>
      <c r="FY147" s="86"/>
      <c r="FZ147" s="86"/>
      <c r="GA147" s="86"/>
      <c r="GB147" s="86"/>
      <c r="GC147" s="86"/>
      <c r="GD147" s="86"/>
      <c r="GE147" s="86"/>
      <c r="GF147" s="86"/>
      <c r="GG147" s="86"/>
      <c r="GH147" s="86"/>
      <c r="GI147" s="86"/>
      <c r="GJ147" s="86"/>
      <c r="GK147" s="86"/>
      <c r="GL147" s="86"/>
      <c r="GM147" s="86"/>
      <c r="GN147" s="86"/>
      <c r="GO147" s="86"/>
      <c r="GP147" s="86"/>
      <c r="GQ147" s="86"/>
      <c r="GR147" s="86"/>
      <c r="GS147" s="86"/>
      <c r="GT147" s="86"/>
      <c r="GU147" s="86"/>
      <c r="GV147" s="86"/>
      <c r="GW147" s="86"/>
      <c r="GX147" s="86"/>
      <c r="GY147" s="86"/>
      <c r="GZ147" s="86"/>
      <c r="HA147" s="86"/>
      <c r="HB147" s="86"/>
      <c r="HC147" s="86"/>
      <c r="HD147" s="86"/>
      <c r="HE147" s="86"/>
      <c r="HF147" s="86"/>
      <c r="HG147" s="86"/>
      <c r="HH147" s="86"/>
      <c r="HI147" s="86"/>
      <c r="HJ147" s="86"/>
      <c r="HK147" s="86"/>
      <c r="HL147" s="86"/>
      <c r="HM147" s="86"/>
      <c r="HN147" s="86"/>
      <c r="HO147" s="86"/>
      <c r="HP147" s="86"/>
      <c r="HQ147" s="86"/>
      <c r="HR147" s="86"/>
      <c r="HS147" s="86"/>
      <c r="HT147" s="86"/>
      <c r="HU147" s="86"/>
      <c r="HV147" s="86"/>
      <c r="HW147" s="86"/>
      <c r="HX147" s="86"/>
      <c r="HY147" s="86"/>
      <c r="HZ147" s="86"/>
      <c r="IA147" s="86"/>
      <c r="IB147" s="86"/>
      <c r="IC147" s="86"/>
      <c r="ID147" s="86"/>
      <c r="IE147" s="86"/>
      <c r="IF147" s="86"/>
    </row>
    <row r="148" spans="1:240" s="65" customFormat="1" ht="20.100000000000001" customHeight="1">
      <c r="A148" s="100"/>
      <c r="B148" s="113"/>
      <c r="C148" s="75"/>
      <c r="D148" s="73" t="s">
        <v>354</v>
      </c>
      <c r="E148" s="45"/>
      <c r="F148" s="45">
        <v>0.626</v>
      </c>
      <c r="G148" s="45"/>
      <c r="H148" s="45"/>
      <c r="I148" s="45"/>
      <c r="J148" s="45"/>
      <c r="K148" s="46"/>
      <c r="L148" s="45"/>
      <c r="M148" s="45"/>
      <c r="N148" s="29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  <c r="DI148" s="86"/>
      <c r="DJ148" s="86"/>
      <c r="DK148" s="86"/>
      <c r="DL148" s="86"/>
      <c r="DM148" s="86"/>
      <c r="DN148" s="86"/>
      <c r="DO148" s="86"/>
      <c r="DP148" s="86"/>
      <c r="DQ148" s="86"/>
      <c r="DR148" s="86"/>
      <c r="DS148" s="86"/>
      <c r="DT148" s="86"/>
      <c r="DU148" s="86"/>
      <c r="DV148" s="86"/>
      <c r="DW148" s="86"/>
      <c r="DX148" s="86"/>
      <c r="DY148" s="86"/>
      <c r="DZ148" s="86"/>
      <c r="EA148" s="86"/>
      <c r="EB148" s="86"/>
      <c r="EC148" s="86"/>
      <c r="ED148" s="86"/>
      <c r="EE148" s="86"/>
      <c r="EF148" s="86"/>
      <c r="EG148" s="86"/>
      <c r="EH148" s="86"/>
      <c r="EI148" s="86"/>
      <c r="EJ148" s="86"/>
      <c r="EK148" s="86"/>
      <c r="EL148" s="86"/>
      <c r="EM148" s="86"/>
      <c r="EN148" s="86"/>
      <c r="EO148" s="86"/>
      <c r="EP148" s="86"/>
      <c r="EQ148" s="86"/>
      <c r="ER148" s="86"/>
      <c r="ES148" s="86"/>
      <c r="ET148" s="86"/>
      <c r="EU148" s="86"/>
      <c r="EV148" s="86"/>
      <c r="EW148" s="86"/>
      <c r="EX148" s="86"/>
      <c r="EY148" s="86"/>
      <c r="EZ148" s="86"/>
      <c r="FA148" s="86"/>
      <c r="FB148" s="86"/>
      <c r="FC148" s="86"/>
      <c r="FD148" s="86"/>
      <c r="FE148" s="86"/>
      <c r="FF148" s="86"/>
      <c r="FG148" s="86"/>
      <c r="FH148" s="86"/>
      <c r="FI148" s="86"/>
      <c r="FJ148" s="86"/>
      <c r="FK148" s="86"/>
      <c r="FL148" s="86"/>
      <c r="FM148" s="86"/>
      <c r="FN148" s="86"/>
      <c r="FO148" s="86"/>
      <c r="FP148" s="86"/>
      <c r="FQ148" s="86"/>
      <c r="FR148" s="86"/>
      <c r="FS148" s="86"/>
      <c r="FT148" s="86"/>
      <c r="FU148" s="86"/>
      <c r="FV148" s="86"/>
      <c r="FW148" s="86"/>
      <c r="FX148" s="86"/>
      <c r="FY148" s="86"/>
      <c r="FZ148" s="86"/>
      <c r="GA148" s="86"/>
      <c r="GB148" s="86"/>
      <c r="GC148" s="86"/>
      <c r="GD148" s="86"/>
      <c r="GE148" s="86"/>
      <c r="GF148" s="86"/>
      <c r="GG148" s="86"/>
      <c r="GH148" s="86"/>
      <c r="GI148" s="86"/>
      <c r="GJ148" s="86"/>
      <c r="GK148" s="86"/>
      <c r="GL148" s="86"/>
      <c r="GM148" s="86"/>
      <c r="GN148" s="86"/>
      <c r="GO148" s="86"/>
      <c r="GP148" s="86"/>
      <c r="GQ148" s="86"/>
      <c r="GR148" s="86"/>
      <c r="GS148" s="86"/>
      <c r="GT148" s="86"/>
      <c r="GU148" s="86"/>
      <c r="GV148" s="86"/>
      <c r="GW148" s="86"/>
      <c r="GX148" s="86"/>
      <c r="GY148" s="86"/>
      <c r="GZ148" s="86"/>
      <c r="HA148" s="86"/>
      <c r="HB148" s="86"/>
      <c r="HC148" s="86"/>
      <c r="HD148" s="86"/>
      <c r="HE148" s="86"/>
      <c r="HF148" s="86"/>
      <c r="HG148" s="86"/>
      <c r="HH148" s="86"/>
      <c r="HI148" s="86"/>
      <c r="HJ148" s="86"/>
      <c r="HK148" s="86"/>
      <c r="HL148" s="86"/>
      <c r="HM148" s="86"/>
      <c r="HN148" s="86"/>
      <c r="HO148" s="86"/>
      <c r="HP148" s="86"/>
      <c r="HQ148" s="86"/>
      <c r="HR148" s="86"/>
      <c r="HS148" s="86"/>
      <c r="HT148" s="86"/>
      <c r="HU148" s="86"/>
      <c r="HV148" s="86"/>
      <c r="HW148" s="86"/>
      <c r="HX148" s="86"/>
      <c r="HY148" s="86"/>
      <c r="HZ148" s="86"/>
      <c r="IA148" s="86"/>
      <c r="IB148" s="86"/>
      <c r="IC148" s="86"/>
      <c r="ID148" s="86"/>
      <c r="IE148" s="86"/>
      <c r="IF148" s="86"/>
    </row>
    <row r="149" spans="1:240" s="65" customFormat="1" ht="20.100000000000001" customHeight="1">
      <c r="A149" s="100"/>
      <c r="B149" s="113"/>
      <c r="C149" s="75" t="s">
        <v>20</v>
      </c>
      <c r="D149" s="73" t="s">
        <v>21</v>
      </c>
      <c r="E149" s="45">
        <v>3.23</v>
      </c>
      <c r="F149" s="45">
        <f>F148*E149</f>
        <v>2.0219800000000001</v>
      </c>
      <c r="G149" s="45"/>
      <c r="H149" s="45"/>
      <c r="I149" s="45"/>
      <c r="J149" s="45">
        <f>F149*I149</f>
        <v>0</v>
      </c>
      <c r="K149" s="46"/>
      <c r="L149" s="45"/>
      <c r="M149" s="45">
        <f>H149+J149+L149</f>
        <v>0</v>
      </c>
      <c r="N149" s="29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6"/>
      <c r="ED149" s="86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6"/>
      <c r="EP149" s="86"/>
      <c r="EQ149" s="86"/>
      <c r="ER149" s="86"/>
      <c r="ES149" s="86"/>
      <c r="ET149" s="86"/>
      <c r="EU149" s="86"/>
      <c r="EV149" s="86"/>
      <c r="EW149" s="86"/>
      <c r="EX149" s="86"/>
      <c r="EY149" s="86"/>
      <c r="EZ149" s="86"/>
      <c r="FA149" s="86"/>
      <c r="FB149" s="86"/>
      <c r="FC149" s="86"/>
      <c r="FD149" s="86"/>
      <c r="FE149" s="86"/>
      <c r="FF149" s="86"/>
      <c r="FG149" s="86"/>
      <c r="FH149" s="86"/>
      <c r="FI149" s="86"/>
      <c r="FJ149" s="86"/>
      <c r="FK149" s="86"/>
      <c r="FL149" s="86"/>
      <c r="FM149" s="86"/>
      <c r="FN149" s="86"/>
      <c r="FO149" s="86"/>
      <c r="FP149" s="86"/>
      <c r="FQ149" s="86"/>
      <c r="FR149" s="86"/>
      <c r="FS149" s="86"/>
      <c r="FT149" s="86"/>
      <c r="FU149" s="86"/>
      <c r="FV149" s="86"/>
      <c r="FW149" s="86"/>
      <c r="FX149" s="86"/>
      <c r="FY149" s="86"/>
      <c r="FZ149" s="86"/>
      <c r="GA149" s="86"/>
      <c r="GB149" s="86"/>
      <c r="GC149" s="86"/>
      <c r="GD149" s="86"/>
      <c r="GE149" s="86"/>
      <c r="GF149" s="86"/>
      <c r="GG149" s="86"/>
      <c r="GH149" s="86"/>
      <c r="GI149" s="86"/>
      <c r="GJ149" s="86"/>
      <c r="GK149" s="86"/>
      <c r="GL149" s="86"/>
      <c r="GM149" s="86"/>
      <c r="GN149" s="86"/>
      <c r="GO149" s="86"/>
      <c r="GP149" s="86"/>
      <c r="GQ149" s="86"/>
      <c r="GR149" s="86"/>
      <c r="GS149" s="86"/>
      <c r="GT149" s="86"/>
      <c r="GU149" s="86"/>
      <c r="GV149" s="86"/>
      <c r="GW149" s="86"/>
      <c r="GX149" s="86"/>
      <c r="GY149" s="86"/>
      <c r="GZ149" s="86"/>
      <c r="HA149" s="86"/>
      <c r="HB149" s="86"/>
      <c r="HC149" s="86"/>
      <c r="HD149" s="86"/>
      <c r="HE149" s="86"/>
      <c r="HF149" s="86"/>
      <c r="HG149" s="86"/>
      <c r="HH149" s="86"/>
      <c r="HI149" s="86"/>
      <c r="HJ149" s="86"/>
      <c r="HK149" s="86"/>
      <c r="HL149" s="86"/>
      <c r="HM149" s="86"/>
      <c r="HN149" s="86"/>
      <c r="HO149" s="86"/>
      <c r="HP149" s="86"/>
      <c r="HQ149" s="86"/>
      <c r="HR149" s="86"/>
      <c r="HS149" s="86"/>
      <c r="HT149" s="86"/>
      <c r="HU149" s="86"/>
      <c r="HV149" s="86"/>
      <c r="HW149" s="86"/>
      <c r="HX149" s="86"/>
      <c r="HY149" s="86"/>
      <c r="HZ149" s="86"/>
      <c r="IA149" s="86"/>
      <c r="IB149" s="86"/>
      <c r="IC149" s="86"/>
      <c r="ID149" s="86"/>
      <c r="IE149" s="86"/>
      <c r="IF149" s="86"/>
    </row>
    <row r="150" spans="1:240" s="65" customFormat="1" ht="20.100000000000001" customHeight="1">
      <c r="A150" s="100"/>
      <c r="B150" s="113"/>
      <c r="C150" s="75" t="s">
        <v>355</v>
      </c>
      <c r="D150" s="73" t="s">
        <v>331</v>
      </c>
      <c r="E150" s="45">
        <v>3.62</v>
      </c>
      <c r="F150" s="45">
        <f>F148*E150</f>
        <v>2.2661199999999999</v>
      </c>
      <c r="G150" s="45"/>
      <c r="H150" s="45"/>
      <c r="I150" s="45"/>
      <c r="J150" s="45"/>
      <c r="K150" s="46"/>
      <c r="L150" s="45">
        <f>F150*K150</f>
        <v>0</v>
      </c>
      <c r="M150" s="45">
        <f>L150</f>
        <v>0</v>
      </c>
      <c r="N150" s="29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  <c r="DI150" s="86"/>
      <c r="DJ150" s="86"/>
      <c r="DK150" s="86"/>
      <c r="DL150" s="86"/>
      <c r="DM150" s="86"/>
      <c r="DN150" s="86"/>
      <c r="DO150" s="86"/>
      <c r="DP150" s="86"/>
      <c r="DQ150" s="86"/>
      <c r="DR150" s="86"/>
      <c r="DS150" s="86"/>
      <c r="DT150" s="86"/>
      <c r="DU150" s="86"/>
      <c r="DV150" s="86"/>
      <c r="DW150" s="86"/>
      <c r="DX150" s="86"/>
      <c r="DY150" s="86"/>
      <c r="DZ150" s="86"/>
      <c r="EA150" s="86"/>
      <c r="EB150" s="86"/>
      <c r="EC150" s="86"/>
      <c r="ED150" s="86"/>
      <c r="EE150" s="86"/>
      <c r="EF150" s="86"/>
      <c r="EG150" s="86"/>
      <c r="EH150" s="86"/>
      <c r="EI150" s="86"/>
      <c r="EJ150" s="86"/>
      <c r="EK150" s="86"/>
      <c r="EL150" s="86"/>
      <c r="EM150" s="86"/>
      <c r="EN150" s="86"/>
      <c r="EO150" s="86"/>
      <c r="EP150" s="86"/>
      <c r="EQ150" s="86"/>
      <c r="ER150" s="86"/>
      <c r="ES150" s="86"/>
      <c r="ET150" s="86"/>
      <c r="EU150" s="86"/>
      <c r="EV150" s="86"/>
      <c r="EW150" s="86"/>
      <c r="EX150" s="86"/>
      <c r="EY150" s="86"/>
      <c r="EZ150" s="86"/>
      <c r="FA150" s="86"/>
      <c r="FB150" s="86"/>
      <c r="FC150" s="86"/>
      <c r="FD150" s="86"/>
      <c r="FE150" s="86"/>
      <c r="FF150" s="86"/>
      <c r="FG150" s="86"/>
      <c r="FH150" s="86"/>
      <c r="FI150" s="86"/>
      <c r="FJ150" s="86"/>
      <c r="FK150" s="86"/>
      <c r="FL150" s="86"/>
      <c r="FM150" s="86"/>
      <c r="FN150" s="86"/>
      <c r="FO150" s="86"/>
      <c r="FP150" s="86"/>
      <c r="FQ150" s="86"/>
      <c r="FR150" s="86"/>
      <c r="FS150" s="86"/>
      <c r="FT150" s="86"/>
      <c r="FU150" s="86"/>
      <c r="FV150" s="86"/>
      <c r="FW150" s="86"/>
      <c r="FX150" s="86"/>
      <c r="FY150" s="86"/>
      <c r="FZ150" s="86"/>
      <c r="GA150" s="86"/>
      <c r="GB150" s="86"/>
      <c r="GC150" s="86"/>
      <c r="GD150" s="86"/>
      <c r="GE150" s="86"/>
      <c r="GF150" s="86"/>
      <c r="GG150" s="86"/>
      <c r="GH150" s="86"/>
      <c r="GI150" s="86"/>
      <c r="GJ150" s="86"/>
      <c r="GK150" s="86"/>
      <c r="GL150" s="86"/>
      <c r="GM150" s="86"/>
      <c r="GN150" s="86"/>
      <c r="GO150" s="86"/>
      <c r="GP150" s="86"/>
      <c r="GQ150" s="86"/>
      <c r="GR150" s="86"/>
      <c r="GS150" s="86"/>
      <c r="GT150" s="86"/>
      <c r="GU150" s="86"/>
      <c r="GV150" s="86"/>
      <c r="GW150" s="86"/>
      <c r="GX150" s="86"/>
      <c r="GY150" s="86"/>
      <c r="GZ150" s="86"/>
      <c r="HA150" s="86"/>
      <c r="HB150" s="86"/>
      <c r="HC150" s="86"/>
      <c r="HD150" s="86"/>
      <c r="HE150" s="86"/>
      <c r="HF150" s="86"/>
      <c r="HG150" s="86"/>
      <c r="HH150" s="86"/>
      <c r="HI150" s="86"/>
      <c r="HJ150" s="86"/>
      <c r="HK150" s="86"/>
      <c r="HL150" s="86"/>
      <c r="HM150" s="86"/>
      <c r="HN150" s="86"/>
      <c r="HO150" s="86"/>
      <c r="HP150" s="86"/>
      <c r="HQ150" s="86"/>
      <c r="HR150" s="86"/>
      <c r="HS150" s="86"/>
      <c r="HT150" s="86"/>
      <c r="HU150" s="86"/>
      <c r="HV150" s="86"/>
      <c r="HW150" s="86"/>
      <c r="HX150" s="86"/>
      <c r="HY150" s="86"/>
      <c r="HZ150" s="86"/>
      <c r="IA150" s="86"/>
      <c r="IB150" s="86"/>
      <c r="IC150" s="86"/>
      <c r="ID150" s="86"/>
      <c r="IE150" s="86"/>
      <c r="IF150" s="86"/>
    </row>
    <row r="151" spans="1:240" s="65" customFormat="1" ht="20.100000000000001" customHeight="1">
      <c r="A151" s="100"/>
      <c r="B151" s="113"/>
      <c r="C151" s="75" t="s">
        <v>33</v>
      </c>
      <c r="D151" s="73" t="s">
        <v>4</v>
      </c>
      <c r="E151" s="45">
        <v>0.18</v>
      </c>
      <c r="F151" s="45">
        <v>0.13</v>
      </c>
      <c r="G151" s="45"/>
      <c r="H151" s="45"/>
      <c r="I151" s="45"/>
      <c r="J151" s="45"/>
      <c r="K151" s="46"/>
      <c r="L151" s="45">
        <f>F151*K151</f>
        <v>0</v>
      </c>
      <c r="M151" s="45">
        <f>L151</f>
        <v>0</v>
      </c>
      <c r="N151" s="29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  <c r="EF151" s="86"/>
      <c r="EG151" s="86"/>
      <c r="EH151" s="86"/>
      <c r="EI151" s="86"/>
      <c r="EJ151" s="86"/>
      <c r="EK151" s="86"/>
      <c r="EL151" s="86"/>
      <c r="EM151" s="86"/>
      <c r="EN151" s="86"/>
      <c r="EO151" s="86"/>
      <c r="EP151" s="86"/>
      <c r="EQ151" s="86"/>
      <c r="ER151" s="86"/>
      <c r="ES151" s="86"/>
      <c r="ET151" s="86"/>
      <c r="EU151" s="86"/>
      <c r="EV151" s="86"/>
      <c r="EW151" s="86"/>
      <c r="EX151" s="86"/>
      <c r="EY151" s="86"/>
      <c r="EZ151" s="86"/>
      <c r="FA151" s="86"/>
      <c r="FB151" s="86"/>
      <c r="FC151" s="86"/>
      <c r="FD151" s="86"/>
      <c r="FE151" s="86"/>
      <c r="FF151" s="86"/>
      <c r="FG151" s="86"/>
      <c r="FH151" s="86"/>
      <c r="FI151" s="86"/>
      <c r="FJ151" s="86"/>
      <c r="FK151" s="86"/>
      <c r="FL151" s="86"/>
      <c r="FM151" s="86"/>
      <c r="FN151" s="86"/>
      <c r="FO151" s="86"/>
      <c r="FP151" s="86"/>
      <c r="FQ151" s="86"/>
      <c r="FR151" s="86"/>
      <c r="FS151" s="86"/>
      <c r="FT151" s="86"/>
      <c r="FU151" s="86"/>
      <c r="FV151" s="86"/>
      <c r="FW151" s="86"/>
      <c r="FX151" s="86"/>
      <c r="FY151" s="86"/>
      <c r="FZ151" s="86"/>
      <c r="GA151" s="86"/>
      <c r="GB151" s="86"/>
      <c r="GC151" s="86"/>
      <c r="GD151" s="86"/>
      <c r="GE151" s="86"/>
      <c r="GF151" s="86"/>
      <c r="GG151" s="86"/>
      <c r="GH151" s="86"/>
      <c r="GI151" s="86"/>
      <c r="GJ151" s="86"/>
      <c r="GK151" s="86"/>
      <c r="GL151" s="86"/>
      <c r="GM151" s="86"/>
      <c r="GN151" s="86"/>
      <c r="GO151" s="86"/>
      <c r="GP151" s="86"/>
      <c r="GQ151" s="86"/>
      <c r="GR151" s="86"/>
      <c r="GS151" s="86"/>
      <c r="GT151" s="86"/>
      <c r="GU151" s="86"/>
      <c r="GV151" s="86"/>
      <c r="GW151" s="86"/>
      <c r="GX151" s="86"/>
      <c r="GY151" s="86"/>
      <c r="GZ151" s="86"/>
      <c r="HA151" s="86"/>
      <c r="HB151" s="86"/>
      <c r="HC151" s="86"/>
      <c r="HD151" s="86"/>
      <c r="HE151" s="86"/>
      <c r="HF151" s="86"/>
      <c r="HG151" s="86"/>
      <c r="HH151" s="86"/>
      <c r="HI151" s="86"/>
      <c r="HJ151" s="86"/>
      <c r="HK151" s="86"/>
      <c r="HL151" s="86"/>
      <c r="HM151" s="86"/>
      <c r="HN151" s="86"/>
      <c r="HO151" s="86"/>
      <c r="HP151" s="86"/>
      <c r="HQ151" s="86"/>
      <c r="HR151" s="86"/>
      <c r="HS151" s="86"/>
      <c r="HT151" s="86"/>
      <c r="HU151" s="86"/>
      <c r="HV151" s="86"/>
      <c r="HW151" s="86"/>
      <c r="HX151" s="86"/>
      <c r="HY151" s="86"/>
      <c r="HZ151" s="86"/>
      <c r="IA151" s="86"/>
      <c r="IB151" s="86"/>
      <c r="IC151" s="86"/>
      <c r="ID151" s="86"/>
      <c r="IE151" s="86"/>
      <c r="IF151" s="86"/>
    </row>
    <row r="152" spans="1:240" s="65" customFormat="1" ht="20.100000000000001" customHeight="1">
      <c r="A152" s="57">
        <v>15</v>
      </c>
      <c r="B152" s="76" t="s">
        <v>95</v>
      </c>
      <c r="C152" s="101" t="s">
        <v>96</v>
      </c>
      <c r="D152" s="71" t="s">
        <v>36</v>
      </c>
      <c r="E152" s="71"/>
      <c r="F152" s="136">
        <f>9.24/132*1591</f>
        <v>111.37</v>
      </c>
      <c r="G152" s="71"/>
      <c r="H152" s="71"/>
      <c r="I152" s="71"/>
      <c r="J152" s="142"/>
      <c r="K152" s="71"/>
      <c r="L152" s="71"/>
      <c r="M152" s="71"/>
      <c r="N152" s="29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  <c r="CM152" s="137"/>
      <c r="CN152" s="137"/>
      <c r="CO152" s="137"/>
      <c r="CP152" s="137"/>
      <c r="CQ152" s="137"/>
      <c r="CR152" s="137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7"/>
      <c r="DE152" s="137"/>
      <c r="DF152" s="137"/>
      <c r="DG152" s="137"/>
      <c r="DH152" s="137"/>
      <c r="DI152" s="137"/>
      <c r="DJ152" s="137"/>
      <c r="DK152" s="137"/>
      <c r="DL152" s="137"/>
      <c r="DM152" s="137"/>
      <c r="DN152" s="137"/>
      <c r="DO152" s="137"/>
      <c r="DP152" s="137"/>
      <c r="DQ152" s="137"/>
      <c r="DR152" s="137"/>
      <c r="DS152" s="137"/>
      <c r="DT152" s="137"/>
      <c r="DU152" s="137"/>
      <c r="DV152" s="137"/>
      <c r="DW152" s="137"/>
      <c r="DX152" s="137"/>
      <c r="DY152" s="137"/>
      <c r="DZ152" s="137"/>
      <c r="EA152" s="137"/>
      <c r="EB152" s="137"/>
      <c r="EC152" s="137"/>
      <c r="ED152" s="137"/>
      <c r="EE152" s="137"/>
      <c r="EF152" s="137"/>
      <c r="EG152" s="137"/>
      <c r="EH152" s="137"/>
      <c r="EI152" s="137"/>
      <c r="EJ152" s="137"/>
      <c r="EK152" s="137"/>
      <c r="EL152" s="137"/>
      <c r="EM152" s="137"/>
      <c r="EN152" s="137"/>
      <c r="EO152" s="137"/>
      <c r="EP152" s="137"/>
      <c r="EQ152" s="137"/>
      <c r="ER152" s="137"/>
      <c r="ES152" s="137"/>
      <c r="ET152" s="137"/>
      <c r="EU152" s="137"/>
      <c r="EV152" s="137"/>
      <c r="EW152" s="137"/>
      <c r="EX152" s="137"/>
      <c r="EY152" s="137"/>
      <c r="EZ152" s="137"/>
      <c r="FA152" s="137"/>
      <c r="FB152" s="137"/>
      <c r="FC152" s="137"/>
      <c r="FD152" s="137"/>
      <c r="FE152" s="137"/>
      <c r="FF152" s="137"/>
      <c r="FG152" s="137"/>
      <c r="FH152" s="137"/>
      <c r="FI152" s="137"/>
      <c r="FJ152" s="137"/>
      <c r="FK152" s="137"/>
      <c r="FL152" s="137"/>
      <c r="FM152" s="137"/>
      <c r="FN152" s="137"/>
      <c r="FO152" s="137"/>
      <c r="FP152" s="137"/>
      <c r="FQ152" s="137"/>
      <c r="FR152" s="137"/>
      <c r="FS152" s="137"/>
      <c r="FT152" s="137"/>
      <c r="FU152" s="137"/>
      <c r="FV152" s="137"/>
      <c r="FW152" s="137"/>
      <c r="FX152" s="137"/>
      <c r="FY152" s="137"/>
      <c r="FZ152" s="137"/>
      <c r="GA152" s="137"/>
      <c r="GB152" s="137"/>
      <c r="GC152" s="137"/>
      <c r="GD152" s="137"/>
      <c r="GE152" s="137"/>
      <c r="GF152" s="137"/>
      <c r="GG152" s="137"/>
      <c r="GH152" s="137"/>
      <c r="GI152" s="137"/>
      <c r="GJ152" s="137"/>
      <c r="GK152" s="137"/>
      <c r="GL152" s="137"/>
      <c r="GM152" s="137"/>
      <c r="GN152" s="137"/>
      <c r="GO152" s="137"/>
      <c r="GP152" s="137"/>
      <c r="GQ152" s="137"/>
      <c r="GR152" s="137"/>
      <c r="GS152" s="137"/>
      <c r="GT152" s="137"/>
      <c r="GU152" s="137"/>
      <c r="GV152" s="137"/>
      <c r="GW152" s="137"/>
      <c r="GX152" s="137"/>
      <c r="GY152" s="137"/>
      <c r="GZ152" s="137"/>
      <c r="HA152" s="137"/>
      <c r="HB152" s="137"/>
      <c r="HC152" s="137"/>
      <c r="HD152" s="137"/>
      <c r="HE152" s="137"/>
      <c r="HF152" s="137"/>
      <c r="HG152" s="137"/>
      <c r="HH152" s="137"/>
      <c r="HI152" s="137"/>
      <c r="HJ152" s="137"/>
      <c r="HK152" s="137"/>
      <c r="HL152" s="137"/>
      <c r="HM152" s="137"/>
      <c r="HN152" s="137"/>
      <c r="HO152" s="137"/>
      <c r="HP152" s="137"/>
      <c r="HQ152" s="137"/>
      <c r="HR152" s="137"/>
      <c r="HS152" s="137"/>
      <c r="HT152" s="137"/>
      <c r="HU152" s="137"/>
      <c r="HV152" s="137"/>
      <c r="HW152" s="137"/>
      <c r="HX152" s="137"/>
      <c r="HY152" s="137"/>
      <c r="HZ152" s="137"/>
      <c r="IA152" s="137"/>
      <c r="IB152" s="137"/>
      <c r="IC152" s="137"/>
      <c r="ID152" s="137"/>
      <c r="IE152" s="137"/>
      <c r="IF152" s="137"/>
    </row>
    <row r="153" spans="1:240" s="65" customFormat="1" ht="20.100000000000001" customHeight="1">
      <c r="A153" s="143"/>
      <c r="B153" s="87"/>
      <c r="C153" s="68" t="s">
        <v>97</v>
      </c>
      <c r="D153" s="43" t="s">
        <v>21</v>
      </c>
      <c r="E153" s="45">
        <v>0.89</v>
      </c>
      <c r="F153" s="89">
        <f>F152*E153</f>
        <v>99.11930000000001</v>
      </c>
      <c r="G153" s="89"/>
      <c r="H153" s="89"/>
      <c r="I153" s="45"/>
      <c r="J153" s="45">
        <f>F153*I153</f>
        <v>0</v>
      </c>
      <c r="K153" s="45"/>
      <c r="L153" s="45"/>
      <c r="M153" s="45">
        <f>H153+J153+L153</f>
        <v>0</v>
      </c>
      <c r="N153" s="29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  <c r="CM153" s="137"/>
      <c r="CN153" s="137"/>
      <c r="CO153" s="137"/>
      <c r="CP153" s="137"/>
      <c r="CQ153" s="137"/>
      <c r="CR153" s="137"/>
      <c r="CS153" s="137"/>
      <c r="CT153" s="137"/>
      <c r="CU153" s="137"/>
      <c r="CV153" s="137"/>
      <c r="CW153" s="137"/>
      <c r="CX153" s="137"/>
      <c r="CY153" s="137"/>
      <c r="CZ153" s="137"/>
      <c r="DA153" s="137"/>
      <c r="DB153" s="137"/>
      <c r="DC153" s="137"/>
      <c r="DD153" s="137"/>
      <c r="DE153" s="137"/>
      <c r="DF153" s="137"/>
      <c r="DG153" s="137"/>
      <c r="DH153" s="137"/>
      <c r="DI153" s="137"/>
      <c r="DJ153" s="137"/>
      <c r="DK153" s="137"/>
      <c r="DL153" s="137"/>
      <c r="DM153" s="137"/>
      <c r="DN153" s="137"/>
      <c r="DO153" s="137"/>
      <c r="DP153" s="137"/>
      <c r="DQ153" s="137"/>
      <c r="DR153" s="137"/>
      <c r="DS153" s="137"/>
      <c r="DT153" s="137"/>
      <c r="DU153" s="137"/>
      <c r="DV153" s="137"/>
      <c r="DW153" s="137"/>
      <c r="DX153" s="137"/>
      <c r="DY153" s="137"/>
      <c r="DZ153" s="137"/>
      <c r="EA153" s="137"/>
      <c r="EB153" s="137"/>
      <c r="EC153" s="137"/>
      <c r="ED153" s="137"/>
      <c r="EE153" s="137"/>
      <c r="EF153" s="137"/>
      <c r="EG153" s="137"/>
      <c r="EH153" s="137"/>
      <c r="EI153" s="137"/>
      <c r="EJ153" s="137"/>
      <c r="EK153" s="137"/>
      <c r="EL153" s="137"/>
      <c r="EM153" s="137"/>
      <c r="EN153" s="137"/>
      <c r="EO153" s="137"/>
      <c r="EP153" s="137"/>
      <c r="EQ153" s="137"/>
      <c r="ER153" s="137"/>
      <c r="ES153" s="137"/>
      <c r="ET153" s="137"/>
      <c r="EU153" s="137"/>
      <c r="EV153" s="137"/>
      <c r="EW153" s="137"/>
      <c r="EX153" s="137"/>
      <c r="EY153" s="137"/>
      <c r="EZ153" s="137"/>
      <c r="FA153" s="137"/>
      <c r="FB153" s="137"/>
      <c r="FC153" s="137"/>
      <c r="FD153" s="137"/>
      <c r="FE153" s="137"/>
      <c r="FF153" s="137"/>
      <c r="FG153" s="137"/>
      <c r="FH153" s="137"/>
      <c r="FI153" s="137"/>
      <c r="FJ153" s="137"/>
      <c r="FK153" s="137"/>
      <c r="FL153" s="137"/>
      <c r="FM153" s="137"/>
      <c r="FN153" s="137"/>
      <c r="FO153" s="137"/>
      <c r="FP153" s="137"/>
      <c r="FQ153" s="137"/>
      <c r="FR153" s="137"/>
      <c r="FS153" s="137"/>
      <c r="FT153" s="137"/>
      <c r="FU153" s="137"/>
      <c r="FV153" s="137"/>
      <c r="FW153" s="137"/>
      <c r="FX153" s="137"/>
      <c r="FY153" s="137"/>
      <c r="FZ153" s="137"/>
      <c r="GA153" s="137"/>
      <c r="GB153" s="137"/>
      <c r="GC153" s="137"/>
      <c r="GD153" s="137"/>
      <c r="GE153" s="137"/>
      <c r="GF153" s="137"/>
      <c r="GG153" s="137"/>
      <c r="GH153" s="137"/>
      <c r="GI153" s="137"/>
      <c r="GJ153" s="137"/>
      <c r="GK153" s="137"/>
      <c r="GL153" s="137"/>
      <c r="GM153" s="137"/>
      <c r="GN153" s="137"/>
      <c r="GO153" s="137"/>
      <c r="GP153" s="137"/>
      <c r="GQ153" s="137"/>
      <c r="GR153" s="137"/>
      <c r="GS153" s="137"/>
      <c r="GT153" s="137"/>
      <c r="GU153" s="137"/>
      <c r="GV153" s="137"/>
      <c r="GW153" s="137"/>
      <c r="GX153" s="137"/>
      <c r="GY153" s="137"/>
      <c r="GZ153" s="137"/>
      <c r="HA153" s="137"/>
      <c r="HB153" s="137"/>
      <c r="HC153" s="137"/>
      <c r="HD153" s="137"/>
      <c r="HE153" s="137"/>
      <c r="HF153" s="137"/>
      <c r="HG153" s="137"/>
      <c r="HH153" s="137"/>
      <c r="HI153" s="137"/>
      <c r="HJ153" s="137"/>
      <c r="HK153" s="137"/>
      <c r="HL153" s="137"/>
      <c r="HM153" s="137"/>
      <c r="HN153" s="137"/>
      <c r="HO153" s="137"/>
      <c r="HP153" s="137"/>
      <c r="HQ153" s="137"/>
      <c r="HR153" s="137"/>
      <c r="HS153" s="137"/>
      <c r="HT153" s="137"/>
      <c r="HU153" s="137"/>
      <c r="HV153" s="137"/>
      <c r="HW153" s="137"/>
      <c r="HX153" s="137"/>
      <c r="HY153" s="137"/>
      <c r="HZ153" s="137"/>
      <c r="IA153" s="137"/>
      <c r="IB153" s="137"/>
      <c r="IC153" s="137"/>
      <c r="ID153" s="137"/>
      <c r="IE153" s="137"/>
      <c r="IF153" s="137"/>
    </row>
    <row r="154" spans="1:240" s="65" customFormat="1" ht="20.100000000000001" customHeight="1">
      <c r="A154" s="143"/>
      <c r="B154" s="87" t="s">
        <v>98</v>
      </c>
      <c r="C154" s="88" t="s">
        <v>99</v>
      </c>
      <c r="D154" s="140" t="s">
        <v>36</v>
      </c>
      <c r="E154" s="45">
        <v>1.1499999999999999</v>
      </c>
      <c r="F154" s="112">
        <f>F152*E154</f>
        <v>128.07550000000001</v>
      </c>
      <c r="G154" s="46"/>
      <c r="H154" s="89">
        <f>F154*G154</f>
        <v>0</v>
      </c>
      <c r="I154" s="89"/>
      <c r="J154" s="89"/>
      <c r="K154" s="89"/>
      <c r="L154" s="89"/>
      <c r="M154" s="89">
        <f>H154+J154+L154</f>
        <v>0</v>
      </c>
      <c r="N154" s="29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  <c r="CM154" s="137"/>
      <c r="CN154" s="137"/>
      <c r="CO154" s="137"/>
      <c r="CP154" s="137"/>
      <c r="CQ154" s="137"/>
      <c r="CR154" s="137"/>
      <c r="CS154" s="137"/>
      <c r="CT154" s="137"/>
      <c r="CU154" s="137"/>
      <c r="CV154" s="137"/>
      <c r="CW154" s="137"/>
      <c r="CX154" s="137"/>
      <c r="CY154" s="137"/>
      <c r="CZ154" s="137"/>
      <c r="DA154" s="137"/>
      <c r="DB154" s="137"/>
      <c r="DC154" s="137"/>
      <c r="DD154" s="137"/>
      <c r="DE154" s="137"/>
      <c r="DF154" s="137"/>
      <c r="DG154" s="137"/>
      <c r="DH154" s="137"/>
      <c r="DI154" s="137"/>
      <c r="DJ154" s="137"/>
      <c r="DK154" s="137"/>
      <c r="DL154" s="137"/>
      <c r="DM154" s="137"/>
      <c r="DN154" s="137"/>
      <c r="DO154" s="137"/>
      <c r="DP154" s="137"/>
      <c r="DQ154" s="137"/>
      <c r="DR154" s="137"/>
      <c r="DS154" s="137"/>
      <c r="DT154" s="137"/>
      <c r="DU154" s="137"/>
      <c r="DV154" s="137"/>
      <c r="DW154" s="137"/>
      <c r="DX154" s="137"/>
      <c r="DY154" s="137"/>
      <c r="DZ154" s="137"/>
      <c r="EA154" s="137"/>
      <c r="EB154" s="137"/>
      <c r="EC154" s="137"/>
      <c r="ED154" s="137"/>
      <c r="EE154" s="137"/>
      <c r="EF154" s="137"/>
      <c r="EG154" s="137"/>
      <c r="EH154" s="137"/>
      <c r="EI154" s="137"/>
      <c r="EJ154" s="137"/>
      <c r="EK154" s="137"/>
      <c r="EL154" s="137"/>
      <c r="EM154" s="137"/>
      <c r="EN154" s="137"/>
      <c r="EO154" s="137"/>
      <c r="EP154" s="137"/>
      <c r="EQ154" s="137"/>
      <c r="ER154" s="137"/>
      <c r="ES154" s="137"/>
      <c r="ET154" s="137"/>
      <c r="EU154" s="137"/>
      <c r="EV154" s="137"/>
      <c r="EW154" s="137"/>
      <c r="EX154" s="137"/>
      <c r="EY154" s="137"/>
      <c r="EZ154" s="137"/>
      <c r="FA154" s="137"/>
      <c r="FB154" s="137"/>
      <c r="FC154" s="137"/>
      <c r="FD154" s="137"/>
      <c r="FE154" s="137"/>
      <c r="FF154" s="137"/>
      <c r="FG154" s="137"/>
      <c r="FH154" s="137"/>
      <c r="FI154" s="137"/>
      <c r="FJ154" s="137"/>
      <c r="FK154" s="137"/>
      <c r="FL154" s="137"/>
      <c r="FM154" s="137"/>
      <c r="FN154" s="137"/>
      <c r="FO154" s="137"/>
      <c r="FP154" s="137"/>
      <c r="FQ154" s="137"/>
      <c r="FR154" s="137"/>
      <c r="FS154" s="137"/>
      <c r="FT154" s="137"/>
      <c r="FU154" s="137"/>
      <c r="FV154" s="137"/>
      <c r="FW154" s="137"/>
      <c r="FX154" s="137"/>
      <c r="FY154" s="137"/>
      <c r="FZ154" s="137"/>
      <c r="GA154" s="137"/>
      <c r="GB154" s="137"/>
      <c r="GC154" s="137"/>
      <c r="GD154" s="137"/>
      <c r="GE154" s="137"/>
      <c r="GF154" s="137"/>
      <c r="GG154" s="137"/>
      <c r="GH154" s="137"/>
      <c r="GI154" s="137"/>
      <c r="GJ154" s="137"/>
      <c r="GK154" s="137"/>
      <c r="GL154" s="137"/>
      <c r="GM154" s="137"/>
      <c r="GN154" s="137"/>
      <c r="GO154" s="137"/>
      <c r="GP154" s="137"/>
      <c r="GQ154" s="137"/>
      <c r="GR154" s="137"/>
      <c r="GS154" s="137"/>
      <c r="GT154" s="137"/>
      <c r="GU154" s="137"/>
      <c r="GV154" s="137"/>
      <c r="GW154" s="137"/>
      <c r="GX154" s="137"/>
      <c r="GY154" s="137"/>
      <c r="GZ154" s="137"/>
      <c r="HA154" s="137"/>
      <c r="HB154" s="137"/>
      <c r="HC154" s="137"/>
      <c r="HD154" s="137"/>
      <c r="HE154" s="137"/>
      <c r="HF154" s="137"/>
      <c r="HG154" s="137"/>
      <c r="HH154" s="137"/>
      <c r="HI154" s="137"/>
      <c r="HJ154" s="137"/>
      <c r="HK154" s="137"/>
      <c r="HL154" s="137"/>
      <c r="HM154" s="137"/>
      <c r="HN154" s="137"/>
      <c r="HO154" s="137"/>
      <c r="HP154" s="137"/>
      <c r="HQ154" s="137"/>
      <c r="HR154" s="137"/>
      <c r="HS154" s="137"/>
      <c r="HT154" s="137"/>
      <c r="HU154" s="137"/>
      <c r="HV154" s="137"/>
      <c r="HW154" s="137"/>
      <c r="HX154" s="137"/>
      <c r="HY154" s="137"/>
      <c r="HZ154" s="137"/>
      <c r="IA154" s="137"/>
      <c r="IB154" s="137"/>
      <c r="IC154" s="137"/>
      <c r="ID154" s="137"/>
      <c r="IE154" s="137"/>
      <c r="IF154" s="137"/>
    </row>
    <row r="155" spans="1:240" s="65" customFormat="1" ht="20.100000000000001" customHeight="1">
      <c r="A155" s="66"/>
      <c r="B155" s="109"/>
      <c r="C155" s="68" t="s">
        <v>100</v>
      </c>
      <c r="D155" s="111" t="s">
        <v>4</v>
      </c>
      <c r="E155" s="144">
        <v>0.02</v>
      </c>
      <c r="F155" s="104">
        <f>E155*F152</f>
        <v>2.2274000000000003</v>
      </c>
      <c r="G155" s="112"/>
      <c r="H155" s="145">
        <f t="shared" ref="H155" si="16">G155*F155</f>
        <v>0</v>
      </c>
      <c r="I155" s="145"/>
      <c r="J155" s="145"/>
      <c r="K155" s="145"/>
      <c r="L155" s="145"/>
      <c r="M155" s="45">
        <f t="shared" ref="M155:M156" si="17">H155+J155+L155</f>
        <v>0</v>
      </c>
      <c r="N155" s="29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7"/>
      <c r="DI155" s="137"/>
      <c r="DJ155" s="137"/>
      <c r="DK155" s="137"/>
      <c r="DL155" s="137"/>
      <c r="DM155" s="137"/>
      <c r="DN155" s="137"/>
      <c r="DO155" s="137"/>
      <c r="DP155" s="137"/>
      <c r="DQ155" s="137"/>
      <c r="DR155" s="137"/>
      <c r="DS155" s="137"/>
      <c r="DT155" s="137"/>
      <c r="DU155" s="137"/>
      <c r="DV155" s="137"/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  <c r="EG155" s="137"/>
      <c r="EH155" s="137"/>
      <c r="EI155" s="137"/>
      <c r="EJ155" s="137"/>
      <c r="EK155" s="137"/>
      <c r="EL155" s="137"/>
      <c r="EM155" s="137"/>
      <c r="EN155" s="137"/>
      <c r="EO155" s="137"/>
      <c r="EP155" s="137"/>
      <c r="EQ155" s="137"/>
      <c r="ER155" s="137"/>
      <c r="ES155" s="137"/>
      <c r="ET155" s="137"/>
      <c r="EU155" s="137"/>
      <c r="EV155" s="137"/>
      <c r="EW155" s="137"/>
      <c r="EX155" s="137"/>
      <c r="EY155" s="137"/>
      <c r="EZ155" s="137"/>
      <c r="FA155" s="137"/>
      <c r="FB155" s="137"/>
      <c r="FC155" s="137"/>
      <c r="FD155" s="137"/>
      <c r="FE155" s="137"/>
      <c r="FF155" s="137"/>
      <c r="FG155" s="137"/>
      <c r="FH155" s="137"/>
      <c r="FI155" s="137"/>
      <c r="FJ155" s="137"/>
      <c r="FK155" s="137"/>
      <c r="FL155" s="137"/>
      <c r="FM155" s="137"/>
      <c r="FN155" s="137"/>
      <c r="FO155" s="137"/>
      <c r="FP155" s="137"/>
      <c r="FQ155" s="137"/>
      <c r="FR155" s="137"/>
      <c r="FS155" s="137"/>
      <c r="FT155" s="137"/>
      <c r="FU155" s="137"/>
      <c r="FV155" s="137"/>
      <c r="FW155" s="137"/>
      <c r="FX155" s="137"/>
      <c r="FY155" s="137"/>
      <c r="FZ155" s="137"/>
      <c r="GA155" s="137"/>
      <c r="GB155" s="137"/>
      <c r="GC155" s="137"/>
      <c r="GD155" s="137"/>
      <c r="GE155" s="137"/>
      <c r="GF155" s="137"/>
      <c r="GG155" s="137"/>
      <c r="GH155" s="137"/>
      <c r="GI155" s="137"/>
      <c r="GJ155" s="137"/>
      <c r="GK155" s="137"/>
      <c r="GL155" s="137"/>
      <c r="GM155" s="137"/>
      <c r="GN155" s="137"/>
      <c r="GO155" s="137"/>
      <c r="GP155" s="137"/>
      <c r="GQ155" s="137"/>
      <c r="GR155" s="137"/>
      <c r="GS155" s="137"/>
      <c r="GT155" s="137"/>
      <c r="GU155" s="137"/>
      <c r="GV155" s="137"/>
      <c r="GW155" s="137"/>
      <c r="GX155" s="137"/>
      <c r="GY155" s="137"/>
      <c r="GZ155" s="137"/>
      <c r="HA155" s="137"/>
      <c r="HB155" s="137"/>
      <c r="HC155" s="137"/>
      <c r="HD155" s="137"/>
      <c r="HE155" s="137"/>
      <c r="HF155" s="137"/>
      <c r="HG155" s="137"/>
      <c r="HH155" s="137"/>
      <c r="HI155" s="137"/>
      <c r="HJ155" s="137"/>
      <c r="HK155" s="137"/>
      <c r="HL155" s="137"/>
      <c r="HM155" s="137"/>
      <c r="HN155" s="137"/>
      <c r="HO155" s="137"/>
      <c r="HP155" s="137"/>
      <c r="HQ155" s="137"/>
      <c r="HR155" s="137"/>
      <c r="HS155" s="137"/>
      <c r="HT155" s="137"/>
      <c r="HU155" s="137"/>
      <c r="HV155" s="137"/>
      <c r="HW155" s="137"/>
      <c r="HX155" s="137"/>
      <c r="HY155" s="137"/>
      <c r="HZ155" s="137"/>
      <c r="IA155" s="137"/>
      <c r="IB155" s="137"/>
      <c r="IC155" s="137"/>
      <c r="ID155" s="137"/>
      <c r="IE155" s="137"/>
      <c r="IF155" s="137"/>
    </row>
    <row r="156" spans="1:240" s="65" customFormat="1" ht="20.100000000000001" customHeight="1">
      <c r="A156" s="66"/>
      <c r="B156" s="109"/>
      <c r="C156" s="88" t="s">
        <v>49</v>
      </c>
      <c r="D156" s="111" t="s">
        <v>4</v>
      </c>
      <c r="E156" s="144">
        <v>0.37</v>
      </c>
      <c r="F156" s="104">
        <f>E156*F152</f>
        <v>41.206900000000005</v>
      </c>
      <c r="G156" s="112"/>
      <c r="H156" s="112"/>
      <c r="I156" s="112"/>
      <c r="J156" s="112"/>
      <c r="K156" s="104"/>
      <c r="L156" s="145">
        <f>K156*F156</f>
        <v>0</v>
      </c>
      <c r="M156" s="45">
        <f t="shared" si="17"/>
        <v>0</v>
      </c>
      <c r="N156" s="29"/>
      <c r="O156" s="334"/>
      <c r="P156" s="29"/>
      <c r="Q156" s="29"/>
      <c r="R156" s="29"/>
      <c r="S156" s="29"/>
      <c r="T156" s="29"/>
      <c r="U156" s="29"/>
      <c r="V156" s="29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7"/>
      <c r="DF156" s="137"/>
      <c r="DG156" s="137"/>
      <c r="DH156" s="137"/>
      <c r="DI156" s="137"/>
      <c r="DJ156" s="137"/>
      <c r="DK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  <c r="DU156" s="137"/>
      <c r="DV156" s="137"/>
      <c r="DW156" s="137"/>
      <c r="DX156" s="137"/>
      <c r="DY156" s="137"/>
      <c r="DZ156" s="137"/>
      <c r="EA156" s="137"/>
      <c r="EB156" s="137"/>
      <c r="EC156" s="137"/>
      <c r="ED156" s="137"/>
      <c r="EE156" s="137"/>
      <c r="EF156" s="137"/>
      <c r="EG156" s="137"/>
      <c r="EH156" s="137"/>
      <c r="EI156" s="137"/>
      <c r="EJ156" s="137"/>
      <c r="EK156" s="137"/>
      <c r="EL156" s="137"/>
      <c r="EM156" s="137"/>
      <c r="EN156" s="137"/>
      <c r="EO156" s="137"/>
      <c r="EP156" s="137"/>
      <c r="EQ156" s="137"/>
      <c r="ER156" s="137"/>
      <c r="ES156" s="137"/>
      <c r="ET156" s="137"/>
      <c r="EU156" s="137"/>
      <c r="EV156" s="137"/>
      <c r="EW156" s="137"/>
      <c r="EX156" s="137"/>
      <c r="EY156" s="137"/>
      <c r="EZ156" s="137"/>
      <c r="FA156" s="137"/>
      <c r="FB156" s="137"/>
      <c r="FC156" s="137"/>
      <c r="FD156" s="137"/>
      <c r="FE156" s="137"/>
      <c r="FF156" s="137"/>
      <c r="FG156" s="137"/>
      <c r="FH156" s="137"/>
      <c r="FI156" s="137"/>
      <c r="FJ156" s="137"/>
      <c r="FK156" s="137"/>
      <c r="FL156" s="137"/>
      <c r="FM156" s="137"/>
      <c r="FN156" s="137"/>
      <c r="FO156" s="137"/>
      <c r="FP156" s="137"/>
      <c r="FQ156" s="137"/>
      <c r="FR156" s="137"/>
      <c r="FS156" s="137"/>
      <c r="FT156" s="137"/>
      <c r="FU156" s="137"/>
      <c r="FV156" s="137"/>
      <c r="FW156" s="137"/>
      <c r="FX156" s="137"/>
      <c r="FY156" s="137"/>
      <c r="FZ156" s="137"/>
      <c r="GA156" s="137"/>
      <c r="GB156" s="137"/>
      <c r="GC156" s="137"/>
      <c r="GD156" s="137"/>
      <c r="GE156" s="137"/>
      <c r="GF156" s="137"/>
      <c r="GG156" s="137"/>
      <c r="GH156" s="137"/>
      <c r="GI156" s="137"/>
      <c r="GJ156" s="137"/>
      <c r="GK156" s="137"/>
      <c r="GL156" s="137"/>
      <c r="GM156" s="137"/>
      <c r="GN156" s="137"/>
      <c r="GO156" s="137"/>
      <c r="GP156" s="137"/>
      <c r="GQ156" s="137"/>
      <c r="GR156" s="137"/>
      <c r="GS156" s="137"/>
      <c r="GT156" s="137"/>
      <c r="GU156" s="137"/>
      <c r="GV156" s="137"/>
      <c r="GW156" s="137"/>
      <c r="GX156" s="137"/>
      <c r="GY156" s="137"/>
      <c r="GZ156" s="137"/>
      <c r="HA156" s="137"/>
      <c r="HB156" s="137"/>
      <c r="HC156" s="137"/>
      <c r="HD156" s="137"/>
      <c r="HE156" s="137"/>
      <c r="HF156" s="137"/>
      <c r="HG156" s="137"/>
      <c r="HH156" s="137"/>
      <c r="HI156" s="137"/>
      <c r="HJ156" s="137"/>
      <c r="HK156" s="137"/>
      <c r="HL156" s="137"/>
      <c r="HM156" s="137"/>
      <c r="HN156" s="137"/>
      <c r="HO156" s="137"/>
      <c r="HP156" s="137"/>
      <c r="HQ156" s="137"/>
      <c r="HR156" s="137"/>
      <c r="HS156" s="137"/>
      <c r="HT156" s="137"/>
      <c r="HU156" s="137"/>
      <c r="HV156" s="137"/>
      <c r="HW156" s="137"/>
      <c r="HX156" s="137"/>
      <c r="HY156" s="137"/>
      <c r="HZ156" s="137"/>
      <c r="IA156" s="137"/>
      <c r="IB156" s="137"/>
      <c r="IC156" s="137"/>
      <c r="ID156" s="137"/>
      <c r="IE156" s="137"/>
      <c r="IF156" s="137"/>
    </row>
    <row r="157" spans="1:240" s="139" customFormat="1" ht="39.6" customHeight="1">
      <c r="A157" s="71">
        <v>16</v>
      </c>
      <c r="B157" s="76" t="s">
        <v>101</v>
      </c>
      <c r="C157" s="101" t="s">
        <v>102</v>
      </c>
      <c r="D157" s="100" t="s">
        <v>36</v>
      </c>
      <c r="E157" s="59"/>
      <c r="F157" s="59">
        <f>56.25/250*1591</f>
        <v>357.97500000000002</v>
      </c>
      <c r="G157" s="59"/>
      <c r="H157" s="59"/>
      <c r="I157" s="59"/>
      <c r="J157" s="59"/>
      <c r="K157" s="59"/>
      <c r="L157" s="59"/>
      <c r="M157" s="59"/>
      <c r="N157" s="29"/>
      <c r="O157" s="334"/>
      <c r="P157" s="29"/>
      <c r="Q157" s="29"/>
      <c r="R157" s="29"/>
      <c r="S157" s="29"/>
      <c r="T157" s="29"/>
      <c r="U157" s="29"/>
      <c r="V157" s="29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  <c r="BL157" s="81"/>
      <c r="BM157" s="81"/>
      <c r="BN157" s="81"/>
      <c r="BO157" s="81"/>
      <c r="BP157" s="81"/>
      <c r="BQ157" s="81"/>
      <c r="BR157" s="81"/>
      <c r="BS157" s="81"/>
      <c r="BT157" s="81"/>
      <c r="BU157" s="81"/>
      <c r="BV157" s="81"/>
      <c r="BW157" s="81"/>
      <c r="BX157" s="81"/>
      <c r="BY157" s="81"/>
      <c r="BZ157" s="81"/>
      <c r="CA157" s="81"/>
      <c r="CB157" s="81"/>
      <c r="CC157" s="81"/>
      <c r="CD157" s="81"/>
      <c r="CE157" s="81"/>
      <c r="CF157" s="81"/>
      <c r="CG157" s="81"/>
      <c r="CH157" s="81"/>
      <c r="CI157" s="81"/>
      <c r="CJ157" s="81"/>
      <c r="CK157" s="81"/>
      <c r="CL157" s="81"/>
      <c r="CM157" s="81"/>
      <c r="CN157" s="81"/>
      <c r="CO157" s="81"/>
      <c r="CP157" s="81"/>
      <c r="CQ157" s="81"/>
      <c r="CR157" s="81"/>
      <c r="CS157" s="81"/>
      <c r="CT157" s="81"/>
      <c r="CU157" s="81"/>
      <c r="CV157" s="81"/>
      <c r="CW157" s="81"/>
      <c r="CX157" s="81"/>
      <c r="CY157" s="81"/>
      <c r="CZ157" s="81"/>
      <c r="DA157" s="81"/>
      <c r="DB157" s="81"/>
      <c r="DC157" s="81"/>
      <c r="DD157" s="81"/>
      <c r="DE157" s="81"/>
      <c r="DF157" s="81"/>
      <c r="DG157" s="81"/>
      <c r="DH157" s="81"/>
      <c r="DI157" s="81"/>
      <c r="DJ157" s="81"/>
      <c r="DK157" s="81"/>
      <c r="DL157" s="81"/>
      <c r="DM157" s="81"/>
      <c r="DN157" s="81"/>
      <c r="DO157" s="81"/>
      <c r="DP157" s="81"/>
      <c r="DQ157" s="81"/>
      <c r="DR157" s="81"/>
      <c r="DS157" s="81"/>
      <c r="DT157" s="81"/>
      <c r="DU157" s="81"/>
      <c r="DV157" s="81"/>
      <c r="DW157" s="81"/>
      <c r="DX157" s="81"/>
      <c r="DY157" s="81"/>
      <c r="DZ157" s="81"/>
      <c r="EA157" s="81"/>
      <c r="EB157" s="81"/>
      <c r="EC157" s="81"/>
      <c r="ED157" s="81"/>
      <c r="EE157" s="81"/>
      <c r="EF157" s="81"/>
      <c r="EG157" s="81"/>
      <c r="EH157" s="81"/>
      <c r="EI157" s="81"/>
      <c r="EJ157" s="81"/>
      <c r="EK157" s="81"/>
      <c r="EL157" s="81"/>
      <c r="EM157" s="81"/>
      <c r="EN157" s="81"/>
      <c r="EO157" s="81"/>
      <c r="EP157" s="81"/>
      <c r="EQ157" s="81"/>
      <c r="ER157" s="81"/>
      <c r="ES157" s="81"/>
      <c r="ET157" s="81"/>
      <c r="EU157" s="81"/>
      <c r="EV157" s="81"/>
      <c r="EW157" s="81"/>
      <c r="EX157" s="81"/>
      <c r="EY157" s="81"/>
      <c r="EZ157" s="81"/>
      <c r="FA157" s="81"/>
      <c r="FB157" s="81"/>
      <c r="FC157" s="81"/>
      <c r="FD157" s="81"/>
      <c r="FE157" s="81"/>
      <c r="FF157" s="81"/>
      <c r="FG157" s="81"/>
      <c r="FH157" s="81"/>
      <c r="FI157" s="81"/>
      <c r="FJ157" s="81"/>
      <c r="FK157" s="81"/>
      <c r="FL157" s="81"/>
      <c r="FM157" s="81"/>
      <c r="FN157" s="81"/>
      <c r="FO157" s="81"/>
      <c r="FP157" s="81"/>
      <c r="FQ157" s="81"/>
      <c r="FR157" s="81"/>
      <c r="FS157" s="81"/>
      <c r="FT157" s="81"/>
      <c r="FU157" s="81"/>
      <c r="FV157" s="81"/>
      <c r="FW157" s="81"/>
      <c r="FX157" s="81"/>
      <c r="FY157" s="81"/>
      <c r="FZ157" s="81"/>
      <c r="GA157" s="81"/>
      <c r="GB157" s="81"/>
      <c r="GC157" s="81"/>
      <c r="GD157" s="81"/>
      <c r="GE157" s="81"/>
      <c r="GF157" s="81"/>
      <c r="GG157" s="81"/>
      <c r="GH157" s="81"/>
      <c r="GI157" s="81"/>
      <c r="GJ157" s="81"/>
      <c r="GK157" s="81"/>
      <c r="GL157" s="81"/>
      <c r="GM157" s="81"/>
      <c r="GN157" s="81"/>
      <c r="GO157" s="81"/>
      <c r="GP157" s="81"/>
      <c r="GQ157" s="81"/>
      <c r="GR157" s="81"/>
      <c r="GS157" s="81"/>
      <c r="GT157" s="81"/>
      <c r="GU157" s="81"/>
      <c r="GV157" s="81"/>
      <c r="GW157" s="81"/>
      <c r="GX157" s="81"/>
    </row>
    <row r="158" spans="1:240" s="65" customFormat="1" ht="20.100000000000001" customHeight="1">
      <c r="A158" s="73"/>
      <c r="B158" s="113"/>
      <c r="C158" s="75"/>
      <c r="D158" s="73" t="s">
        <v>103</v>
      </c>
      <c r="E158" s="45"/>
      <c r="F158" s="45">
        <f>F157/100</f>
        <v>3.5797500000000002</v>
      </c>
      <c r="G158" s="45"/>
      <c r="H158" s="45"/>
      <c r="I158" s="45"/>
      <c r="J158" s="45"/>
      <c r="K158" s="45"/>
      <c r="L158" s="45"/>
      <c r="M158" s="45"/>
      <c r="N158" s="29"/>
      <c r="O158" s="334"/>
      <c r="P158" s="29"/>
      <c r="Q158" s="29"/>
      <c r="R158" s="29"/>
      <c r="S158" s="29"/>
      <c r="T158" s="29"/>
      <c r="U158" s="29"/>
      <c r="V158" s="29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  <c r="DI158" s="86"/>
      <c r="DJ158" s="86"/>
      <c r="DK158" s="86"/>
      <c r="DL158" s="86"/>
      <c r="DM158" s="86"/>
      <c r="DN158" s="86"/>
      <c r="DO158" s="86"/>
      <c r="DP158" s="86"/>
      <c r="DQ158" s="86"/>
      <c r="DR158" s="86"/>
      <c r="DS158" s="86"/>
      <c r="DT158" s="86"/>
      <c r="DU158" s="86"/>
      <c r="DV158" s="86"/>
      <c r="DW158" s="86"/>
      <c r="DX158" s="86"/>
      <c r="DY158" s="86"/>
      <c r="DZ158" s="86"/>
      <c r="EA158" s="86"/>
      <c r="EB158" s="86"/>
      <c r="EC158" s="86"/>
      <c r="ED158" s="86"/>
      <c r="EE158" s="86"/>
      <c r="EF158" s="86"/>
      <c r="EG158" s="86"/>
      <c r="EH158" s="86"/>
      <c r="EI158" s="86"/>
      <c r="EJ158" s="86"/>
      <c r="EK158" s="86"/>
      <c r="EL158" s="86"/>
      <c r="EM158" s="86"/>
      <c r="EN158" s="86"/>
      <c r="EO158" s="86"/>
      <c r="EP158" s="86"/>
      <c r="EQ158" s="86"/>
      <c r="ER158" s="86"/>
      <c r="ES158" s="86"/>
      <c r="ET158" s="86"/>
      <c r="EU158" s="86"/>
      <c r="EV158" s="86"/>
      <c r="EW158" s="86"/>
      <c r="EX158" s="86"/>
      <c r="EY158" s="86"/>
      <c r="EZ158" s="86"/>
      <c r="FA158" s="86"/>
      <c r="FB158" s="86"/>
      <c r="FC158" s="86"/>
      <c r="FD158" s="86"/>
      <c r="FE158" s="86"/>
      <c r="FF158" s="86"/>
      <c r="FG158" s="86"/>
      <c r="FH158" s="86"/>
      <c r="FI158" s="86"/>
      <c r="FJ158" s="86"/>
      <c r="FK158" s="86"/>
      <c r="FL158" s="86"/>
      <c r="FM158" s="86"/>
      <c r="FN158" s="86"/>
      <c r="FO158" s="86"/>
      <c r="FP158" s="86"/>
      <c r="FQ158" s="86"/>
      <c r="FR158" s="86"/>
      <c r="FS158" s="86"/>
      <c r="FT158" s="86"/>
      <c r="FU158" s="86"/>
      <c r="FV158" s="86"/>
      <c r="FW158" s="86"/>
      <c r="FX158" s="86"/>
      <c r="FY158" s="86"/>
      <c r="FZ158" s="86"/>
      <c r="GA158" s="86"/>
      <c r="GB158" s="86"/>
      <c r="GC158" s="86"/>
      <c r="GD158" s="86"/>
      <c r="GE158" s="86"/>
      <c r="GF158" s="86"/>
      <c r="GG158" s="86"/>
      <c r="GH158" s="86"/>
      <c r="GI158" s="86"/>
      <c r="GJ158" s="86"/>
      <c r="GK158" s="86"/>
      <c r="GL158" s="86"/>
      <c r="GM158" s="86"/>
      <c r="GN158" s="86"/>
      <c r="GO158" s="86"/>
      <c r="GP158" s="86"/>
      <c r="GQ158" s="86"/>
      <c r="GR158" s="86"/>
      <c r="GS158" s="86"/>
      <c r="GT158" s="86"/>
      <c r="GU158" s="86"/>
      <c r="GV158" s="86"/>
      <c r="GW158" s="86"/>
      <c r="GX158" s="86"/>
      <c r="GY158" s="86"/>
      <c r="GZ158" s="86"/>
      <c r="HA158" s="86"/>
      <c r="HB158" s="86"/>
      <c r="HC158" s="86"/>
      <c r="HD158" s="86"/>
      <c r="HE158" s="86"/>
      <c r="HF158" s="86"/>
      <c r="HG158" s="86"/>
      <c r="HH158" s="86"/>
      <c r="HI158" s="86"/>
      <c r="HJ158" s="86"/>
      <c r="HK158" s="86"/>
      <c r="HL158" s="86"/>
      <c r="HM158" s="86"/>
      <c r="HN158" s="86"/>
      <c r="HO158" s="86"/>
      <c r="HP158" s="86"/>
    </row>
    <row r="159" spans="1:240" s="29" customFormat="1" ht="20.100000000000001" customHeight="1">
      <c r="A159" s="71"/>
      <c r="B159" s="87"/>
      <c r="C159" s="68" t="s">
        <v>97</v>
      </c>
      <c r="D159" s="43" t="s">
        <v>21</v>
      </c>
      <c r="E159" s="89">
        <v>840</v>
      </c>
      <c r="F159" s="45">
        <f>F158*E159</f>
        <v>3006.9900000000002</v>
      </c>
      <c r="G159" s="45"/>
      <c r="H159" s="136"/>
      <c r="I159" s="45"/>
      <c r="J159" s="45">
        <f>F159*I159</f>
        <v>0</v>
      </c>
      <c r="K159" s="45"/>
      <c r="L159" s="45"/>
      <c r="M159" s="45">
        <f t="shared" ref="M159:M165" si="18">H159+J159+L159</f>
        <v>0</v>
      </c>
      <c r="O159" s="334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  <c r="FC159" s="147"/>
      <c r="FD159" s="147"/>
      <c r="FE159" s="147"/>
      <c r="FF159" s="147"/>
      <c r="FG159" s="147"/>
      <c r="FH159" s="147"/>
      <c r="FI159" s="147"/>
      <c r="FJ159" s="147"/>
      <c r="FK159" s="147"/>
      <c r="FL159" s="147"/>
      <c r="FM159" s="147"/>
      <c r="FN159" s="147"/>
      <c r="FO159" s="147"/>
      <c r="FP159" s="147"/>
      <c r="FQ159" s="147"/>
      <c r="FR159" s="147"/>
      <c r="FS159" s="147"/>
      <c r="FT159" s="147"/>
      <c r="FU159" s="147"/>
      <c r="FV159" s="147"/>
      <c r="FW159" s="147"/>
      <c r="FX159" s="147"/>
      <c r="FY159" s="147"/>
      <c r="FZ159" s="147"/>
      <c r="GA159" s="147"/>
      <c r="GB159" s="147"/>
      <c r="GC159" s="147"/>
      <c r="GD159" s="147"/>
      <c r="GE159" s="147"/>
      <c r="GF159" s="147"/>
      <c r="GG159" s="147"/>
      <c r="GH159" s="147"/>
      <c r="GI159" s="147"/>
      <c r="GJ159" s="147"/>
      <c r="GK159" s="147"/>
      <c r="GL159" s="147"/>
      <c r="GM159" s="147"/>
      <c r="GN159" s="147"/>
      <c r="GO159" s="147"/>
      <c r="GP159" s="147"/>
      <c r="GQ159" s="147"/>
      <c r="GR159" s="147"/>
      <c r="GS159" s="147"/>
      <c r="GT159" s="147"/>
      <c r="GU159" s="147"/>
      <c r="GV159" s="147"/>
      <c r="GW159" s="147"/>
      <c r="GX159" s="147"/>
      <c r="GY159" s="147"/>
      <c r="GZ159" s="147"/>
      <c r="HA159" s="147"/>
      <c r="HB159" s="147"/>
      <c r="HC159" s="147"/>
      <c r="HD159" s="147"/>
      <c r="HE159" s="147"/>
      <c r="HF159" s="147"/>
      <c r="HG159" s="147"/>
      <c r="HH159" s="147"/>
      <c r="HI159" s="147"/>
      <c r="HJ159" s="147"/>
      <c r="HK159" s="147"/>
      <c r="HL159" s="147"/>
      <c r="HM159" s="147"/>
      <c r="HN159" s="147"/>
      <c r="HO159" s="147"/>
      <c r="HP159" s="147"/>
    </row>
    <row r="160" spans="1:240" s="29" customFormat="1" ht="20.100000000000001" customHeight="1">
      <c r="A160" s="71"/>
      <c r="B160" s="87" t="s">
        <v>104</v>
      </c>
      <c r="C160" s="88" t="s">
        <v>105</v>
      </c>
      <c r="D160" s="43" t="s">
        <v>24</v>
      </c>
      <c r="E160" s="89">
        <v>128</v>
      </c>
      <c r="F160" s="45">
        <f>F158*E160</f>
        <v>458.20800000000003</v>
      </c>
      <c r="G160" s="89"/>
      <c r="H160" s="89"/>
      <c r="I160" s="89"/>
      <c r="J160" s="89"/>
      <c r="K160" s="89"/>
      <c r="L160" s="45">
        <f>F160*K160</f>
        <v>0</v>
      </c>
      <c r="M160" s="45">
        <f t="shared" si="18"/>
        <v>0</v>
      </c>
      <c r="O160" s="334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  <c r="FD160" s="147"/>
      <c r="FE160" s="147"/>
      <c r="FF160" s="147"/>
      <c r="FG160" s="147"/>
      <c r="FH160" s="147"/>
      <c r="FI160" s="147"/>
      <c r="FJ160" s="147"/>
      <c r="FK160" s="147"/>
      <c r="FL160" s="147"/>
      <c r="FM160" s="147"/>
      <c r="FN160" s="147"/>
      <c r="FO160" s="147"/>
      <c r="FP160" s="147"/>
      <c r="FQ160" s="147"/>
      <c r="FR160" s="147"/>
      <c r="FS160" s="147"/>
      <c r="FT160" s="147"/>
      <c r="FU160" s="147"/>
      <c r="FV160" s="147"/>
      <c r="FW160" s="147"/>
      <c r="FX160" s="147"/>
      <c r="FY160" s="147"/>
      <c r="FZ160" s="147"/>
      <c r="GA160" s="147"/>
      <c r="GB160" s="147"/>
      <c r="GC160" s="147"/>
      <c r="GD160" s="147"/>
      <c r="GE160" s="147"/>
      <c r="GF160" s="147"/>
      <c r="GG160" s="147"/>
      <c r="GH160" s="147"/>
      <c r="GI160" s="147"/>
      <c r="GJ160" s="147"/>
      <c r="GK160" s="147"/>
      <c r="GL160" s="147"/>
      <c r="GM160" s="147"/>
      <c r="GN160" s="147"/>
      <c r="GO160" s="147"/>
      <c r="GP160" s="147"/>
      <c r="GQ160" s="147"/>
      <c r="GR160" s="147"/>
      <c r="GS160" s="147"/>
      <c r="GT160" s="147"/>
      <c r="GU160" s="147"/>
      <c r="GV160" s="147"/>
      <c r="GW160" s="147"/>
      <c r="GX160" s="147"/>
      <c r="GY160" s="147"/>
      <c r="GZ160" s="147"/>
      <c r="HA160" s="147"/>
      <c r="HB160" s="147"/>
      <c r="HC160" s="147"/>
      <c r="HD160" s="147"/>
      <c r="HE160" s="147"/>
      <c r="HF160" s="147"/>
      <c r="HG160" s="147"/>
      <c r="HH160" s="147"/>
      <c r="HI160" s="147"/>
      <c r="HJ160" s="147"/>
      <c r="HK160" s="147"/>
      <c r="HL160" s="147"/>
      <c r="HM160" s="147"/>
      <c r="HN160" s="147"/>
      <c r="HO160" s="147"/>
      <c r="HP160" s="147"/>
    </row>
    <row r="161" spans="1:256" s="29" customFormat="1" ht="20.100000000000001" customHeight="1">
      <c r="A161" s="71"/>
      <c r="B161" s="87"/>
      <c r="C161" s="88" t="s">
        <v>49</v>
      </c>
      <c r="D161" s="140" t="s">
        <v>4</v>
      </c>
      <c r="E161" s="89">
        <v>68</v>
      </c>
      <c r="F161" s="46">
        <f>E161*F158</f>
        <v>243.423</v>
      </c>
      <c r="G161" s="45"/>
      <c r="H161" s="136"/>
      <c r="I161" s="45"/>
      <c r="J161" s="136"/>
      <c r="K161" s="45"/>
      <c r="L161" s="45">
        <f>F161*K161</f>
        <v>0</v>
      </c>
      <c r="M161" s="45">
        <f t="shared" si="18"/>
        <v>0</v>
      </c>
      <c r="O161" s="334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  <c r="FC161" s="147"/>
      <c r="FD161" s="147"/>
      <c r="FE161" s="147"/>
      <c r="FF161" s="147"/>
      <c r="FG161" s="147"/>
      <c r="FH161" s="147"/>
      <c r="FI161" s="147"/>
      <c r="FJ161" s="147"/>
      <c r="FK161" s="147"/>
      <c r="FL161" s="147"/>
      <c r="FM161" s="147"/>
      <c r="FN161" s="147"/>
      <c r="FO161" s="147"/>
      <c r="FP161" s="147"/>
      <c r="FQ161" s="147"/>
      <c r="FR161" s="147"/>
      <c r="FS161" s="147"/>
      <c r="FT161" s="147"/>
      <c r="FU161" s="147"/>
      <c r="FV161" s="147"/>
      <c r="FW161" s="147"/>
      <c r="FX161" s="147"/>
      <c r="FY161" s="147"/>
      <c r="FZ161" s="147"/>
      <c r="GA161" s="147"/>
      <c r="GB161" s="147"/>
      <c r="GC161" s="147"/>
      <c r="GD161" s="147"/>
      <c r="GE161" s="147"/>
      <c r="GF161" s="147"/>
      <c r="GG161" s="147"/>
      <c r="GH161" s="147"/>
      <c r="GI161" s="147"/>
      <c r="GJ161" s="147"/>
      <c r="GK161" s="147"/>
      <c r="GL161" s="147"/>
      <c r="GM161" s="147"/>
      <c r="GN161" s="147"/>
      <c r="GO161" s="147"/>
      <c r="GP161" s="147"/>
      <c r="GQ161" s="147"/>
      <c r="GR161" s="147"/>
      <c r="GS161" s="147"/>
      <c r="GT161" s="147"/>
      <c r="GU161" s="147"/>
      <c r="GV161" s="147"/>
      <c r="GW161" s="147"/>
      <c r="GX161" s="147"/>
      <c r="GY161" s="147"/>
      <c r="GZ161" s="147"/>
      <c r="HA161" s="147"/>
      <c r="HB161" s="147"/>
      <c r="HC161" s="147"/>
      <c r="HD161" s="147"/>
      <c r="HE161" s="147"/>
      <c r="HF161" s="147"/>
      <c r="HG161" s="147"/>
      <c r="HH161" s="147"/>
      <c r="HI161" s="147"/>
      <c r="HJ161" s="147"/>
      <c r="HK161" s="147"/>
      <c r="HL161" s="147"/>
      <c r="HM161" s="147"/>
      <c r="HN161" s="147"/>
      <c r="HO161" s="147"/>
      <c r="HP161" s="147"/>
    </row>
    <row r="162" spans="1:256" s="29" customFormat="1" ht="20.100000000000001" customHeight="1">
      <c r="A162" s="71"/>
      <c r="B162" s="87" t="s">
        <v>106</v>
      </c>
      <c r="C162" s="88" t="s">
        <v>107</v>
      </c>
      <c r="D162" s="140" t="s">
        <v>72</v>
      </c>
      <c r="E162" s="73" t="s">
        <v>62</v>
      </c>
      <c r="F162" s="45">
        <v>1591</v>
      </c>
      <c r="G162" s="89"/>
      <c r="H162" s="89">
        <f>F162*G162</f>
        <v>0</v>
      </c>
      <c r="I162" s="89"/>
      <c r="J162" s="89"/>
      <c r="K162" s="89"/>
      <c r="L162" s="89"/>
      <c r="M162" s="89">
        <f t="shared" si="18"/>
        <v>0</v>
      </c>
      <c r="O162" s="334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  <c r="FD162" s="147"/>
      <c r="FE162" s="147"/>
      <c r="FF162" s="147"/>
      <c r="FG162" s="147"/>
      <c r="FH162" s="147"/>
      <c r="FI162" s="147"/>
      <c r="FJ162" s="147"/>
      <c r="FK162" s="147"/>
      <c r="FL162" s="147"/>
      <c r="FM162" s="147"/>
      <c r="FN162" s="147"/>
      <c r="FO162" s="147"/>
      <c r="FP162" s="147"/>
      <c r="FQ162" s="147"/>
      <c r="FR162" s="147"/>
      <c r="FS162" s="147"/>
      <c r="FT162" s="147"/>
      <c r="FU162" s="147"/>
      <c r="FV162" s="147"/>
      <c r="FW162" s="147"/>
      <c r="FX162" s="147"/>
      <c r="FY162" s="147"/>
      <c r="FZ162" s="147"/>
      <c r="GA162" s="147"/>
      <c r="GB162" s="147"/>
      <c r="GC162" s="147"/>
      <c r="GD162" s="147"/>
      <c r="GE162" s="147"/>
      <c r="GF162" s="147"/>
      <c r="GG162" s="147"/>
      <c r="GH162" s="147"/>
      <c r="GI162" s="147"/>
      <c r="GJ162" s="147"/>
      <c r="GK162" s="147"/>
      <c r="GL162" s="147"/>
      <c r="GM162" s="147"/>
      <c r="GN162" s="147"/>
      <c r="GO162" s="147"/>
      <c r="GP162" s="147"/>
      <c r="GQ162" s="147"/>
      <c r="GR162" s="147"/>
      <c r="GS162" s="147"/>
      <c r="GT162" s="147"/>
      <c r="GU162" s="147"/>
      <c r="GV162" s="147"/>
      <c r="GW162" s="147"/>
      <c r="GX162" s="147"/>
      <c r="GY162" s="147"/>
      <c r="GZ162" s="147"/>
      <c r="HA162" s="147"/>
      <c r="HB162" s="147"/>
      <c r="HC162" s="147"/>
      <c r="HD162" s="147"/>
      <c r="HE162" s="147"/>
      <c r="HF162" s="147"/>
      <c r="HG162" s="147"/>
      <c r="HH162" s="147"/>
      <c r="HI162" s="147"/>
      <c r="HJ162" s="147"/>
      <c r="HK162" s="147"/>
      <c r="HL162" s="147"/>
      <c r="HM162" s="147"/>
      <c r="HN162" s="147"/>
      <c r="HO162" s="147"/>
      <c r="HP162" s="147"/>
    </row>
    <row r="163" spans="1:256" s="29" customFormat="1" ht="20.100000000000001" customHeight="1">
      <c r="A163" s="71"/>
      <c r="B163" s="87" t="s">
        <v>108</v>
      </c>
      <c r="C163" s="88" t="s">
        <v>109</v>
      </c>
      <c r="D163" s="140" t="s">
        <v>36</v>
      </c>
      <c r="E163" s="89">
        <v>1.02</v>
      </c>
      <c r="F163" s="46">
        <f>E163*F158</f>
        <v>3.6513450000000001</v>
      </c>
      <c r="G163" s="335"/>
      <c r="H163" s="89">
        <f>F163*G163</f>
        <v>0</v>
      </c>
      <c r="I163" s="89"/>
      <c r="J163" s="89"/>
      <c r="K163" s="89"/>
      <c r="L163" s="89"/>
      <c r="M163" s="89">
        <f t="shared" si="18"/>
        <v>0</v>
      </c>
      <c r="O163" s="334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47"/>
      <c r="DG163" s="147"/>
      <c r="DH163" s="147"/>
      <c r="DI163" s="147"/>
      <c r="DJ163" s="147"/>
      <c r="DK163" s="147"/>
      <c r="DL163" s="147"/>
      <c r="DM163" s="147"/>
      <c r="DN163" s="147"/>
      <c r="DO163" s="147"/>
      <c r="DP163" s="147"/>
      <c r="DQ163" s="147"/>
      <c r="DR163" s="147"/>
      <c r="DS163" s="147"/>
      <c r="DT163" s="147"/>
      <c r="DU163" s="147"/>
      <c r="DV163" s="147"/>
      <c r="DW163" s="147"/>
      <c r="DX163" s="147"/>
      <c r="DY163" s="147"/>
      <c r="DZ163" s="147"/>
      <c r="EA163" s="147"/>
      <c r="EB163" s="147"/>
      <c r="EC163" s="147"/>
      <c r="ED163" s="147"/>
      <c r="EE163" s="147"/>
      <c r="EF163" s="147"/>
      <c r="EG163" s="147"/>
      <c r="EH163" s="147"/>
      <c r="EI163" s="147"/>
      <c r="EJ163" s="147"/>
      <c r="EK163" s="147"/>
      <c r="EL163" s="147"/>
      <c r="EM163" s="147"/>
      <c r="EN163" s="147"/>
      <c r="EO163" s="147"/>
      <c r="EP163" s="147"/>
      <c r="EQ163" s="147"/>
      <c r="ER163" s="147"/>
      <c r="ES163" s="147"/>
      <c r="ET163" s="147"/>
      <c r="EU163" s="147"/>
      <c r="EV163" s="147"/>
      <c r="EW163" s="147"/>
      <c r="EX163" s="147"/>
      <c r="EY163" s="147"/>
      <c r="EZ163" s="147"/>
      <c r="FA163" s="147"/>
      <c r="FB163" s="147"/>
      <c r="FC163" s="147"/>
      <c r="FD163" s="147"/>
      <c r="FE163" s="147"/>
      <c r="FF163" s="147"/>
      <c r="FG163" s="147"/>
      <c r="FH163" s="147"/>
      <c r="FI163" s="147"/>
      <c r="FJ163" s="147"/>
      <c r="FK163" s="147"/>
      <c r="FL163" s="147"/>
      <c r="FM163" s="147"/>
      <c r="FN163" s="147"/>
      <c r="FO163" s="147"/>
      <c r="FP163" s="147"/>
      <c r="FQ163" s="147"/>
      <c r="FR163" s="147"/>
      <c r="FS163" s="147"/>
      <c r="FT163" s="147"/>
      <c r="FU163" s="147"/>
      <c r="FV163" s="147"/>
      <c r="FW163" s="147"/>
      <c r="FX163" s="147"/>
      <c r="FY163" s="147"/>
      <c r="FZ163" s="147"/>
      <c r="GA163" s="147"/>
      <c r="GB163" s="147"/>
      <c r="GC163" s="147"/>
      <c r="GD163" s="147"/>
      <c r="GE163" s="147"/>
      <c r="GF163" s="147"/>
      <c r="GG163" s="147"/>
      <c r="GH163" s="147"/>
      <c r="GI163" s="147"/>
      <c r="GJ163" s="147"/>
      <c r="GK163" s="147"/>
      <c r="GL163" s="147"/>
      <c r="GM163" s="147"/>
      <c r="GN163" s="147"/>
      <c r="GO163" s="147"/>
      <c r="GP163" s="147"/>
      <c r="GQ163" s="147"/>
      <c r="GR163" s="147"/>
      <c r="GS163" s="147"/>
      <c r="GT163" s="147"/>
      <c r="GU163" s="147"/>
      <c r="GV163" s="147"/>
      <c r="GW163" s="147"/>
      <c r="GX163" s="147"/>
      <c r="GY163" s="147"/>
      <c r="GZ163" s="147"/>
      <c r="HA163" s="147"/>
      <c r="HB163" s="147"/>
      <c r="HC163" s="147"/>
      <c r="HD163" s="147"/>
      <c r="HE163" s="147"/>
      <c r="HF163" s="147"/>
      <c r="HG163" s="147"/>
      <c r="HH163" s="147"/>
      <c r="HI163" s="147"/>
      <c r="HJ163" s="147"/>
      <c r="HK163" s="147"/>
      <c r="HL163" s="147"/>
      <c r="HM163" s="147"/>
      <c r="HN163" s="147"/>
      <c r="HO163" s="147"/>
      <c r="HP163" s="147"/>
    </row>
    <row r="164" spans="1:256" s="29" customFormat="1" ht="20.100000000000001" customHeight="1">
      <c r="A164" s="71"/>
      <c r="B164" s="87" t="s">
        <v>110</v>
      </c>
      <c r="C164" s="88" t="s">
        <v>111</v>
      </c>
      <c r="D164" s="140" t="s">
        <v>36</v>
      </c>
      <c r="E164" s="89">
        <v>2.1</v>
      </c>
      <c r="F164" s="45">
        <f>E164*F158</f>
        <v>7.517475000000001</v>
      </c>
      <c r="G164" s="89"/>
      <c r="H164" s="89">
        <f>F164*G164</f>
        <v>0</v>
      </c>
      <c r="I164" s="89"/>
      <c r="J164" s="89"/>
      <c r="K164" s="89"/>
      <c r="L164" s="89"/>
      <c r="M164" s="89">
        <f t="shared" si="18"/>
        <v>0</v>
      </c>
      <c r="O164" s="334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  <c r="DK164" s="147"/>
      <c r="DL164" s="147"/>
      <c r="DM164" s="147"/>
      <c r="DN164" s="147"/>
      <c r="DO164" s="147"/>
      <c r="DP164" s="147"/>
      <c r="DQ164" s="147"/>
      <c r="DR164" s="147"/>
      <c r="DS164" s="147"/>
      <c r="DT164" s="147"/>
      <c r="DU164" s="147"/>
      <c r="DV164" s="147"/>
      <c r="DW164" s="147"/>
      <c r="DX164" s="147"/>
      <c r="DY164" s="147"/>
      <c r="DZ164" s="147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47"/>
      <c r="EK164" s="147"/>
      <c r="EL164" s="147"/>
      <c r="EM164" s="147"/>
      <c r="EN164" s="147"/>
      <c r="EO164" s="147"/>
      <c r="EP164" s="147"/>
      <c r="EQ164" s="147"/>
      <c r="ER164" s="147"/>
      <c r="ES164" s="147"/>
      <c r="ET164" s="147"/>
      <c r="EU164" s="147"/>
      <c r="EV164" s="147"/>
      <c r="EW164" s="147"/>
      <c r="EX164" s="147"/>
      <c r="EY164" s="147"/>
      <c r="EZ164" s="147"/>
      <c r="FA164" s="147"/>
      <c r="FB164" s="147"/>
      <c r="FC164" s="147"/>
      <c r="FD164" s="147"/>
      <c r="FE164" s="147"/>
      <c r="FF164" s="147"/>
      <c r="FG164" s="147"/>
      <c r="FH164" s="147"/>
      <c r="FI164" s="147"/>
      <c r="FJ164" s="147"/>
      <c r="FK164" s="147"/>
      <c r="FL164" s="147"/>
      <c r="FM164" s="147"/>
      <c r="FN164" s="147"/>
      <c r="FO164" s="147"/>
      <c r="FP164" s="147"/>
      <c r="FQ164" s="147"/>
      <c r="FR164" s="147"/>
      <c r="FS164" s="147"/>
      <c r="FT164" s="147"/>
      <c r="FU164" s="147"/>
      <c r="FV164" s="147"/>
      <c r="FW164" s="147"/>
      <c r="FX164" s="147"/>
      <c r="FY164" s="147"/>
      <c r="FZ164" s="147"/>
      <c r="GA164" s="147"/>
      <c r="GB164" s="147"/>
      <c r="GC164" s="147"/>
      <c r="GD164" s="147"/>
      <c r="GE164" s="147"/>
      <c r="GF164" s="147"/>
      <c r="GG164" s="147"/>
      <c r="GH164" s="147"/>
      <c r="GI164" s="147"/>
      <c r="GJ164" s="147"/>
      <c r="GK164" s="147"/>
      <c r="GL164" s="147"/>
      <c r="GM164" s="147"/>
      <c r="GN164" s="147"/>
      <c r="GO164" s="147"/>
      <c r="GP164" s="147"/>
      <c r="GQ164" s="147"/>
      <c r="GR164" s="147"/>
      <c r="GS164" s="147"/>
      <c r="GT164" s="147"/>
      <c r="GU164" s="147"/>
      <c r="GV164" s="147"/>
      <c r="GW164" s="147"/>
      <c r="GX164" s="147"/>
      <c r="GY164" s="147"/>
      <c r="GZ164" s="147"/>
      <c r="HA164" s="147"/>
      <c r="HB164" s="147"/>
      <c r="HC164" s="147"/>
      <c r="HD164" s="147"/>
      <c r="HE164" s="147"/>
      <c r="HF164" s="147"/>
      <c r="HG164" s="147"/>
      <c r="HH164" s="147"/>
      <c r="HI164" s="147"/>
      <c r="HJ164" s="147"/>
      <c r="HK164" s="147"/>
      <c r="HL164" s="147"/>
      <c r="HM164" s="147"/>
      <c r="HN164" s="147"/>
      <c r="HO164" s="147"/>
      <c r="HP164" s="147"/>
    </row>
    <row r="165" spans="1:256" ht="20.100000000000001" customHeight="1">
      <c r="A165" s="71"/>
      <c r="B165" s="87"/>
      <c r="C165" s="88" t="s">
        <v>59</v>
      </c>
      <c r="D165" s="140" t="s">
        <v>4</v>
      </c>
      <c r="E165" s="89">
        <v>88</v>
      </c>
      <c r="F165" s="45">
        <f>E165*F158</f>
        <v>315.01800000000003</v>
      </c>
      <c r="G165" s="45"/>
      <c r="H165" s="89">
        <f>F165*G165</f>
        <v>0</v>
      </c>
      <c r="I165" s="89"/>
      <c r="J165" s="89"/>
      <c r="K165" s="89"/>
      <c r="L165" s="89"/>
      <c r="M165" s="89">
        <f t="shared" si="18"/>
        <v>0</v>
      </c>
      <c r="N165" s="29"/>
      <c r="O165" s="334"/>
      <c r="P165" s="29"/>
      <c r="Q165" s="29"/>
      <c r="R165" s="29"/>
      <c r="S165" s="29"/>
      <c r="T165" s="29"/>
      <c r="U165" s="29"/>
      <c r="V165" s="29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  <c r="DL165" s="147"/>
      <c r="DM165" s="147"/>
      <c r="DN165" s="147"/>
      <c r="DO165" s="147"/>
      <c r="DP165" s="147"/>
      <c r="DQ165" s="147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  <c r="FC165" s="147"/>
      <c r="FD165" s="147"/>
      <c r="FE165" s="147"/>
      <c r="FF165" s="147"/>
      <c r="FG165" s="147"/>
      <c r="FH165" s="147"/>
      <c r="FI165" s="147"/>
      <c r="FJ165" s="147"/>
      <c r="FK165" s="147"/>
      <c r="FL165" s="147"/>
      <c r="FM165" s="147"/>
      <c r="FN165" s="147"/>
      <c r="FO165" s="147"/>
      <c r="FP165" s="147"/>
      <c r="FQ165" s="147"/>
      <c r="FR165" s="147"/>
      <c r="FS165" s="147"/>
      <c r="FT165" s="147"/>
      <c r="FU165" s="147"/>
      <c r="FV165" s="147"/>
      <c r="FW165" s="147"/>
      <c r="FX165" s="147"/>
      <c r="FY165" s="147"/>
      <c r="FZ165" s="147"/>
      <c r="GA165" s="147"/>
      <c r="GB165" s="147"/>
      <c r="GC165" s="147"/>
      <c r="GD165" s="147"/>
      <c r="GE165" s="147"/>
      <c r="GF165" s="147"/>
      <c r="GG165" s="147"/>
      <c r="GH165" s="147"/>
      <c r="GI165" s="147"/>
      <c r="GJ165" s="147"/>
      <c r="GK165" s="147"/>
      <c r="GL165" s="147"/>
      <c r="GM165" s="147"/>
      <c r="GN165" s="147"/>
      <c r="GO165" s="147"/>
      <c r="GP165" s="147"/>
      <c r="GQ165" s="147"/>
      <c r="GR165" s="147"/>
      <c r="GS165" s="147"/>
      <c r="GT165" s="147"/>
      <c r="GU165" s="147"/>
      <c r="GV165" s="147"/>
      <c r="GW165" s="147"/>
      <c r="GX165" s="147"/>
      <c r="GY165" s="147"/>
      <c r="GZ165" s="147"/>
      <c r="HA165" s="147"/>
      <c r="HB165" s="147"/>
      <c r="HC165" s="147"/>
      <c r="HD165" s="147"/>
      <c r="HE165" s="147"/>
      <c r="HF165" s="147"/>
      <c r="HG165" s="147"/>
      <c r="HH165" s="147"/>
      <c r="HI165" s="147"/>
      <c r="HJ165" s="147"/>
      <c r="HK165" s="147"/>
      <c r="HL165" s="147"/>
      <c r="HM165" s="147"/>
      <c r="HN165" s="147"/>
      <c r="HO165" s="147"/>
      <c r="HP165" s="147"/>
    </row>
    <row r="166" spans="1:256" s="29" customFormat="1" ht="20.100000000000001" customHeight="1">
      <c r="A166" s="149" t="s">
        <v>250</v>
      </c>
      <c r="B166" s="150"/>
      <c r="C166" s="151" t="s">
        <v>370</v>
      </c>
      <c r="D166" s="149"/>
      <c r="E166" s="132"/>
      <c r="F166" s="132"/>
      <c r="G166" s="132"/>
      <c r="H166" s="132"/>
      <c r="I166" s="132"/>
      <c r="J166" s="132"/>
      <c r="K166" s="132"/>
      <c r="L166" s="132"/>
      <c r="M166" s="132"/>
      <c r="N166" s="36"/>
      <c r="O166" s="286"/>
      <c r="P166" s="36"/>
      <c r="Q166" s="36"/>
      <c r="R166" s="36"/>
      <c r="S166" s="36"/>
      <c r="T166" s="36"/>
      <c r="U166" s="36"/>
      <c r="V166" s="36"/>
    </row>
    <row r="167" spans="1:256" s="29" customFormat="1" ht="34.9" customHeight="1">
      <c r="A167" s="71">
        <v>17</v>
      </c>
      <c r="B167" s="76" t="s">
        <v>112</v>
      </c>
      <c r="C167" s="101" t="s">
        <v>113</v>
      </c>
      <c r="D167" s="100" t="s">
        <v>54</v>
      </c>
      <c r="E167" s="59"/>
      <c r="F167" s="102">
        <f>F171+F172+F173</f>
        <v>0.93284</v>
      </c>
      <c r="G167" s="60"/>
      <c r="H167" s="59"/>
      <c r="I167" s="60"/>
      <c r="J167" s="59"/>
      <c r="K167" s="59"/>
      <c r="L167" s="60"/>
      <c r="M167" s="60"/>
      <c r="O167" s="334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</row>
    <row r="168" spans="1:256" s="139" customFormat="1" ht="20.100000000000001" customHeight="1">
      <c r="A168" s="71"/>
      <c r="B168" s="76"/>
      <c r="C168" s="101"/>
      <c r="D168" s="73" t="s">
        <v>114</v>
      </c>
      <c r="E168" s="73"/>
      <c r="F168" s="105">
        <f>F167</f>
        <v>0.93284</v>
      </c>
      <c r="G168" s="152"/>
      <c r="H168" s="59"/>
      <c r="I168" s="152"/>
      <c r="J168" s="59"/>
      <c r="K168" s="59"/>
      <c r="L168" s="152"/>
      <c r="M168" s="45"/>
      <c r="N168" s="29"/>
      <c r="O168" s="334"/>
      <c r="P168" s="29"/>
      <c r="Q168" s="29"/>
      <c r="R168" s="29"/>
      <c r="S168" s="29"/>
      <c r="T168" s="29"/>
      <c r="U168" s="29"/>
      <c r="V168" s="29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3"/>
      <c r="CP168" s="153"/>
      <c r="CQ168" s="153"/>
      <c r="CR168" s="153"/>
      <c r="CS168" s="153"/>
      <c r="CT168" s="153"/>
      <c r="CU168" s="153"/>
      <c r="CV168" s="153"/>
      <c r="CW168" s="153"/>
      <c r="CX168" s="153"/>
      <c r="CY168" s="153"/>
      <c r="CZ168" s="153"/>
      <c r="DA168" s="153"/>
      <c r="DB168" s="153"/>
      <c r="DC168" s="153"/>
      <c r="DD168" s="153"/>
      <c r="DE168" s="153"/>
      <c r="DF168" s="153"/>
      <c r="DG168" s="153"/>
      <c r="DH168" s="153"/>
      <c r="DI168" s="153"/>
      <c r="DJ168" s="153"/>
      <c r="DK168" s="153"/>
      <c r="DL168" s="153"/>
      <c r="DM168" s="153"/>
      <c r="DN168" s="153"/>
      <c r="DO168" s="153"/>
      <c r="DP168" s="153"/>
      <c r="DQ168" s="153"/>
      <c r="DR168" s="153"/>
      <c r="DS168" s="153"/>
      <c r="DT168" s="153"/>
      <c r="DU168" s="153"/>
      <c r="DV168" s="153"/>
      <c r="DW168" s="153"/>
      <c r="DX168" s="153"/>
      <c r="DY168" s="153"/>
      <c r="DZ168" s="153"/>
      <c r="EA168" s="153"/>
      <c r="EB168" s="153"/>
      <c r="EC168" s="153"/>
      <c r="ED168" s="153"/>
      <c r="EE168" s="153"/>
      <c r="EF168" s="153"/>
      <c r="EG168" s="153"/>
      <c r="EH168" s="153"/>
      <c r="EI168" s="153"/>
      <c r="EJ168" s="153"/>
      <c r="EK168" s="153"/>
      <c r="EL168" s="153"/>
      <c r="EM168" s="153"/>
      <c r="EN168" s="153"/>
      <c r="EO168" s="153"/>
      <c r="EP168" s="153"/>
      <c r="EQ168" s="153"/>
      <c r="ER168" s="153"/>
      <c r="ES168" s="153"/>
      <c r="ET168" s="153"/>
      <c r="EU168" s="153"/>
      <c r="EV168" s="153"/>
      <c r="EW168" s="153"/>
      <c r="EX168" s="153"/>
      <c r="EY168" s="153"/>
      <c r="EZ168" s="153"/>
      <c r="FA168" s="153"/>
      <c r="FB168" s="153"/>
      <c r="FC168" s="153"/>
      <c r="FD168" s="153"/>
      <c r="FE168" s="153"/>
      <c r="FF168" s="153"/>
      <c r="FG168" s="153"/>
      <c r="FH168" s="153"/>
      <c r="FI168" s="153"/>
      <c r="FJ168" s="153"/>
      <c r="FK168" s="153"/>
      <c r="FL168" s="153"/>
      <c r="FM168" s="153"/>
      <c r="FN168" s="153"/>
      <c r="FO168" s="153"/>
      <c r="FP168" s="153"/>
      <c r="FQ168" s="153"/>
      <c r="FR168" s="153"/>
      <c r="FS168" s="153"/>
      <c r="FT168" s="153"/>
      <c r="FU168" s="153"/>
      <c r="FV168" s="153"/>
      <c r="FW168" s="153"/>
      <c r="FX168" s="153"/>
      <c r="FY168" s="153"/>
      <c r="FZ168" s="153"/>
      <c r="GA168" s="153"/>
      <c r="GB168" s="153"/>
      <c r="GC168" s="153"/>
      <c r="GD168" s="153"/>
      <c r="GE168" s="153"/>
      <c r="GF168" s="153"/>
      <c r="GG168" s="153"/>
      <c r="GH168" s="153"/>
      <c r="GI168" s="153"/>
      <c r="GJ168" s="153"/>
      <c r="GK168" s="153"/>
      <c r="GL168" s="153"/>
      <c r="GM168" s="153"/>
      <c r="GN168" s="153"/>
      <c r="GO168" s="153"/>
      <c r="GP168" s="153"/>
      <c r="GQ168" s="153"/>
      <c r="GR168" s="153"/>
      <c r="GS168" s="153"/>
      <c r="GT168" s="153"/>
      <c r="GU168" s="153"/>
      <c r="GV168" s="153"/>
      <c r="GW168" s="153"/>
      <c r="GX168" s="153"/>
      <c r="GY168" s="153"/>
      <c r="GZ168" s="153"/>
      <c r="HA168" s="153"/>
      <c r="HB168" s="153"/>
      <c r="HC168" s="153"/>
      <c r="HD168" s="153"/>
      <c r="HE168" s="153"/>
      <c r="HF168" s="153"/>
      <c r="HG168" s="153"/>
      <c r="HH168" s="153"/>
      <c r="HI168" s="153"/>
      <c r="HJ168" s="153"/>
      <c r="HK168" s="153"/>
      <c r="HL168" s="153"/>
      <c r="HM168" s="153"/>
      <c r="HN168" s="153"/>
      <c r="HO168" s="153"/>
      <c r="HP168" s="153"/>
      <c r="HQ168" s="153"/>
      <c r="HR168" s="153"/>
      <c r="HS168" s="153"/>
      <c r="HT168" s="153"/>
      <c r="HU168" s="153"/>
      <c r="HV168" s="153"/>
      <c r="HW168" s="153"/>
      <c r="HX168" s="153"/>
      <c r="HY168" s="153"/>
      <c r="HZ168" s="153"/>
      <c r="IA168" s="153"/>
      <c r="IB168" s="153"/>
      <c r="IC168" s="153"/>
      <c r="ID168" s="153"/>
      <c r="IE168" s="153"/>
      <c r="IF168" s="153"/>
      <c r="IG168" s="153"/>
      <c r="IH168" s="153"/>
      <c r="II168" s="153"/>
      <c r="IJ168" s="153"/>
      <c r="IK168" s="153"/>
      <c r="IL168" s="153"/>
      <c r="IM168" s="153"/>
      <c r="IN168" s="153"/>
      <c r="IO168" s="153"/>
      <c r="IP168" s="153"/>
      <c r="IQ168" s="153"/>
      <c r="IR168" s="153"/>
      <c r="IS168" s="153"/>
      <c r="IT168" s="153"/>
      <c r="IU168" s="153"/>
      <c r="IV168" s="153"/>
    </row>
    <row r="169" spans="1:256" s="139" customFormat="1" ht="20.100000000000001" customHeight="1">
      <c r="A169" s="71"/>
      <c r="B169" s="70"/>
      <c r="C169" s="68" t="s">
        <v>97</v>
      </c>
      <c r="D169" s="43" t="s">
        <v>21</v>
      </c>
      <c r="E169" s="45">
        <v>34.9</v>
      </c>
      <c r="F169" s="45">
        <f>E169*F168</f>
        <v>32.556115999999996</v>
      </c>
      <c r="G169" s="45"/>
      <c r="H169" s="45"/>
      <c r="I169" s="45"/>
      <c r="J169" s="45">
        <f>I169*F169</f>
        <v>0</v>
      </c>
      <c r="K169" s="45"/>
      <c r="L169" s="45"/>
      <c r="M169" s="45">
        <f t="shared" ref="M169:M175" si="19">H169+J169+L169</f>
        <v>0</v>
      </c>
      <c r="N169" s="29"/>
      <c r="O169" s="334"/>
      <c r="P169" s="29"/>
      <c r="Q169" s="29"/>
      <c r="R169" s="29"/>
      <c r="S169" s="29"/>
      <c r="T169" s="29"/>
      <c r="U169" s="29"/>
      <c r="V169" s="29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4"/>
      <c r="CD169" s="154"/>
      <c r="CE169" s="154"/>
      <c r="CF169" s="154"/>
      <c r="CG169" s="154"/>
      <c r="CH169" s="154"/>
      <c r="CI169" s="154"/>
      <c r="CJ169" s="154"/>
      <c r="CK169" s="154"/>
      <c r="CL169" s="154"/>
      <c r="CM169" s="154"/>
      <c r="CN169" s="154"/>
      <c r="CO169" s="154"/>
      <c r="CP169" s="154"/>
      <c r="CQ169" s="154"/>
      <c r="CR169" s="154"/>
      <c r="CS169" s="154"/>
      <c r="CT169" s="154"/>
      <c r="CU169" s="154"/>
      <c r="CV169" s="154"/>
      <c r="CW169" s="154"/>
      <c r="CX169" s="154"/>
      <c r="CY169" s="154"/>
      <c r="CZ169" s="154"/>
      <c r="DA169" s="154"/>
      <c r="DB169" s="154"/>
      <c r="DC169" s="154"/>
      <c r="DD169" s="154"/>
      <c r="DE169" s="154"/>
      <c r="DF169" s="154"/>
      <c r="DG169" s="154"/>
      <c r="DH169" s="154"/>
      <c r="DI169" s="154"/>
      <c r="DJ169" s="154"/>
      <c r="DK169" s="154"/>
      <c r="DL169" s="154"/>
      <c r="DM169" s="154"/>
      <c r="DN169" s="154"/>
      <c r="DO169" s="154"/>
      <c r="DP169" s="154"/>
      <c r="DQ169" s="154"/>
      <c r="DR169" s="154"/>
      <c r="DS169" s="154"/>
      <c r="DT169" s="154"/>
      <c r="DU169" s="154"/>
      <c r="DV169" s="154"/>
      <c r="DW169" s="154"/>
      <c r="DX169" s="154"/>
      <c r="DY169" s="154"/>
      <c r="DZ169" s="154"/>
      <c r="EA169" s="154"/>
      <c r="EB169" s="154"/>
      <c r="EC169" s="154"/>
      <c r="ED169" s="154"/>
      <c r="EE169" s="154"/>
      <c r="EF169" s="154"/>
      <c r="EG169" s="154"/>
      <c r="EH169" s="154"/>
      <c r="EI169" s="154"/>
      <c r="EJ169" s="154"/>
      <c r="EK169" s="154"/>
      <c r="EL169" s="154"/>
      <c r="EM169" s="154"/>
      <c r="EN169" s="154"/>
      <c r="EO169" s="154"/>
      <c r="EP169" s="154"/>
      <c r="EQ169" s="154"/>
      <c r="ER169" s="154"/>
      <c r="ES169" s="154"/>
      <c r="ET169" s="154"/>
      <c r="EU169" s="154"/>
      <c r="EV169" s="154"/>
      <c r="EW169" s="154"/>
      <c r="EX169" s="154"/>
      <c r="EY169" s="154"/>
      <c r="EZ169" s="154"/>
      <c r="FA169" s="154"/>
      <c r="FB169" s="154"/>
      <c r="FC169" s="154"/>
      <c r="FD169" s="154"/>
      <c r="FE169" s="154"/>
      <c r="FF169" s="154"/>
      <c r="FG169" s="154"/>
      <c r="FH169" s="154"/>
      <c r="FI169" s="154"/>
      <c r="FJ169" s="154"/>
      <c r="FK169" s="154"/>
      <c r="FL169" s="154"/>
      <c r="FM169" s="154"/>
      <c r="FN169" s="154"/>
      <c r="FO169" s="154"/>
      <c r="FP169" s="154"/>
      <c r="FQ169" s="154"/>
      <c r="FR169" s="154"/>
      <c r="FS169" s="154"/>
      <c r="FT169" s="154"/>
      <c r="FU169" s="154"/>
      <c r="FV169" s="154"/>
      <c r="FW169" s="154"/>
      <c r="FX169" s="154"/>
      <c r="FY169" s="154"/>
      <c r="FZ169" s="154"/>
      <c r="GA169" s="154"/>
      <c r="GB169" s="154"/>
      <c r="GC169" s="154"/>
      <c r="GD169" s="154"/>
      <c r="GE169" s="154"/>
      <c r="GF169" s="154"/>
      <c r="GG169" s="154"/>
      <c r="GH169" s="154"/>
      <c r="GI169" s="154"/>
      <c r="GJ169" s="154"/>
      <c r="GK169" s="154"/>
      <c r="GL169" s="154"/>
      <c r="GM169" s="154"/>
      <c r="GN169" s="154"/>
      <c r="GO169" s="154"/>
      <c r="GP169" s="154"/>
      <c r="GQ169" s="154"/>
      <c r="GR169" s="154"/>
      <c r="GS169" s="154"/>
      <c r="GT169" s="154"/>
      <c r="GU169" s="154"/>
      <c r="GV169" s="154"/>
      <c r="GW169" s="154"/>
      <c r="GX169" s="154"/>
      <c r="GY169" s="154"/>
      <c r="GZ169" s="154"/>
      <c r="HA169" s="154"/>
      <c r="HB169" s="154"/>
      <c r="HC169" s="154"/>
      <c r="HD169" s="154"/>
      <c r="HE169" s="154"/>
      <c r="HF169" s="154"/>
      <c r="HG169" s="154"/>
      <c r="HH169" s="154"/>
      <c r="HI169" s="154"/>
      <c r="HJ169" s="154"/>
      <c r="HK169" s="154"/>
      <c r="HL169" s="154"/>
      <c r="HM169" s="154"/>
      <c r="HN169" s="154"/>
      <c r="HO169" s="154"/>
      <c r="HP169" s="154"/>
      <c r="HQ169" s="154"/>
      <c r="HR169" s="154"/>
      <c r="HS169" s="154"/>
      <c r="HT169" s="154"/>
      <c r="HU169" s="154"/>
      <c r="HV169" s="154"/>
      <c r="HW169" s="154"/>
      <c r="HX169" s="154"/>
      <c r="HY169" s="154"/>
      <c r="HZ169" s="154"/>
      <c r="IA169" s="154"/>
      <c r="IB169" s="154"/>
      <c r="IC169" s="154"/>
      <c r="ID169" s="154"/>
      <c r="IE169" s="154"/>
      <c r="IF169" s="154"/>
      <c r="IG169" s="154"/>
      <c r="IH169" s="154"/>
      <c r="II169" s="154"/>
      <c r="IJ169" s="154"/>
      <c r="IK169" s="154"/>
      <c r="IL169" s="154"/>
      <c r="IM169" s="154"/>
      <c r="IN169" s="154"/>
      <c r="IO169" s="154"/>
      <c r="IP169" s="154"/>
      <c r="IQ169" s="154"/>
      <c r="IR169" s="154"/>
      <c r="IS169" s="154"/>
      <c r="IT169" s="154"/>
      <c r="IU169" s="154"/>
      <c r="IV169" s="154"/>
    </row>
    <row r="170" spans="1:256" s="139" customFormat="1" ht="20.100000000000001" customHeight="1">
      <c r="A170" s="71"/>
      <c r="B170" s="70"/>
      <c r="C170" s="155" t="s">
        <v>49</v>
      </c>
      <c r="D170" s="73" t="s">
        <v>4</v>
      </c>
      <c r="E170" s="45">
        <v>4.07</v>
      </c>
      <c r="F170" s="45">
        <f>E170*F168</f>
        <v>3.7966588000000003</v>
      </c>
      <c r="G170" s="45"/>
      <c r="H170" s="45"/>
      <c r="I170" s="45"/>
      <c r="J170" s="45"/>
      <c r="K170" s="45"/>
      <c r="L170" s="45">
        <f>K170*F170</f>
        <v>0</v>
      </c>
      <c r="M170" s="45">
        <f t="shared" si="19"/>
        <v>0</v>
      </c>
      <c r="N170" s="29"/>
      <c r="O170" s="334"/>
      <c r="P170" s="29"/>
      <c r="Q170" s="29"/>
      <c r="R170" s="29"/>
      <c r="S170" s="29"/>
      <c r="T170" s="29"/>
      <c r="U170" s="29"/>
      <c r="V170" s="29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154"/>
      <c r="AZ170" s="154"/>
      <c r="BA170" s="154"/>
      <c r="BB170" s="154"/>
      <c r="BC170" s="154"/>
      <c r="BD170" s="154"/>
      <c r="BE170" s="154"/>
      <c r="BF170" s="154"/>
      <c r="BG170" s="154"/>
      <c r="BH170" s="154"/>
      <c r="BI170" s="154"/>
      <c r="BJ170" s="154"/>
      <c r="BK170" s="154"/>
      <c r="BL170" s="154"/>
      <c r="BM170" s="154"/>
      <c r="BN170" s="154"/>
      <c r="BO170" s="154"/>
      <c r="BP170" s="154"/>
      <c r="BQ170" s="154"/>
      <c r="BR170" s="154"/>
      <c r="BS170" s="154"/>
      <c r="BT170" s="154"/>
      <c r="BU170" s="154"/>
      <c r="BV170" s="154"/>
      <c r="BW170" s="154"/>
      <c r="BX170" s="154"/>
      <c r="BY170" s="154"/>
      <c r="BZ170" s="154"/>
      <c r="CA170" s="154"/>
      <c r="CB170" s="154"/>
      <c r="CC170" s="154"/>
      <c r="CD170" s="154"/>
      <c r="CE170" s="154"/>
      <c r="CF170" s="154"/>
      <c r="CG170" s="154"/>
      <c r="CH170" s="154"/>
      <c r="CI170" s="154"/>
      <c r="CJ170" s="154"/>
      <c r="CK170" s="154"/>
      <c r="CL170" s="154"/>
      <c r="CM170" s="154"/>
      <c r="CN170" s="154"/>
      <c r="CO170" s="154"/>
      <c r="CP170" s="154"/>
      <c r="CQ170" s="154"/>
      <c r="CR170" s="154"/>
      <c r="CS170" s="154"/>
      <c r="CT170" s="154"/>
      <c r="CU170" s="154"/>
      <c r="CV170" s="154"/>
      <c r="CW170" s="154"/>
      <c r="CX170" s="154"/>
      <c r="CY170" s="154"/>
      <c r="CZ170" s="154"/>
      <c r="DA170" s="154"/>
      <c r="DB170" s="154"/>
      <c r="DC170" s="154"/>
      <c r="DD170" s="154"/>
      <c r="DE170" s="154"/>
      <c r="DF170" s="154"/>
      <c r="DG170" s="154"/>
      <c r="DH170" s="154"/>
      <c r="DI170" s="154"/>
      <c r="DJ170" s="154"/>
      <c r="DK170" s="154"/>
      <c r="DL170" s="154"/>
      <c r="DM170" s="154"/>
      <c r="DN170" s="154"/>
      <c r="DO170" s="154"/>
      <c r="DP170" s="154"/>
      <c r="DQ170" s="154"/>
      <c r="DR170" s="154"/>
      <c r="DS170" s="154"/>
      <c r="DT170" s="154"/>
      <c r="DU170" s="154"/>
      <c r="DV170" s="154"/>
      <c r="DW170" s="154"/>
      <c r="DX170" s="154"/>
      <c r="DY170" s="154"/>
      <c r="DZ170" s="154"/>
      <c r="EA170" s="154"/>
      <c r="EB170" s="154"/>
      <c r="EC170" s="154"/>
      <c r="ED170" s="154"/>
      <c r="EE170" s="154"/>
      <c r="EF170" s="154"/>
      <c r="EG170" s="154"/>
      <c r="EH170" s="154"/>
      <c r="EI170" s="154"/>
      <c r="EJ170" s="154"/>
      <c r="EK170" s="154"/>
      <c r="EL170" s="154"/>
      <c r="EM170" s="154"/>
      <c r="EN170" s="154"/>
      <c r="EO170" s="154"/>
      <c r="EP170" s="154"/>
      <c r="EQ170" s="154"/>
      <c r="ER170" s="154"/>
      <c r="ES170" s="154"/>
      <c r="ET170" s="154"/>
      <c r="EU170" s="154"/>
      <c r="EV170" s="154"/>
      <c r="EW170" s="154"/>
      <c r="EX170" s="154"/>
      <c r="EY170" s="154"/>
      <c r="EZ170" s="154"/>
      <c r="FA170" s="154"/>
      <c r="FB170" s="154"/>
      <c r="FC170" s="154"/>
      <c r="FD170" s="154"/>
      <c r="FE170" s="154"/>
      <c r="FF170" s="154"/>
      <c r="FG170" s="154"/>
      <c r="FH170" s="154"/>
      <c r="FI170" s="154"/>
      <c r="FJ170" s="154"/>
      <c r="FK170" s="154"/>
      <c r="FL170" s="154"/>
      <c r="FM170" s="154"/>
      <c r="FN170" s="154"/>
      <c r="FO170" s="154"/>
      <c r="FP170" s="154"/>
      <c r="FQ170" s="154"/>
      <c r="FR170" s="154"/>
      <c r="FS170" s="154"/>
      <c r="FT170" s="154"/>
      <c r="FU170" s="154"/>
      <c r="FV170" s="154"/>
      <c r="FW170" s="154"/>
      <c r="FX170" s="154"/>
      <c r="FY170" s="154"/>
      <c r="FZ170" s="154"/>
      <c r="GA170" s="154"/>
      <c r="GB170" s="154"/>
      <c r="GC170" s="154"/>
      <c r="GD170" s="154"/>
      <c r="GE170" s="154"/>
      <c r="GF170" s="154"/>
      <c r="GG170" s="154"/>
      <c r="GH170" s="154"/>
      <c r="GI170" s="154"/>
      <c r="GJ170" s="154"/>
      <c r="GK170" s="154"/>
      <c r="GL170" s="154"/>
      <c r="GM170" s="154"/>
      <c r="GN170" s="154"/>
      <c r="GO170" s="154"/>
      <c r="GP170" s="154"/>
      <c r="GQ170" s="154"/>
      <c r="GR170" s="154"/>
      <c r="GS170" s="154"/>
      <c r="GT170" s="154"/>
      <c r="GU170" s="154"/>
      <c r="GV170" s="154"/>
      <c r="GW170" s="154"/>
      <c r="GX170" s="154"/>
      <c r="GY170" s="154"/>
      <c r="GZ170" s="154"/>
      <c r="HA170" s="154"/>
      <c r="HB170" s="154"/>
      <c r="HC170" s="154"/>
      <c r="HD170" s="154"/>
      <c r="HE170" s="154"/>
      <c r="HF170" s="154"/>
      <c r="HG170" s="154"/>
      <c r="HH170" s="154"/>
      <c r="HI170" s="154"/>
      <c r="HJ170" s="154"/>
      <c r="HK170" s="154"/>
      <c r="HL170" s="154"/>
      <c r="HM170" s="154"/>
      <c r="HN170" s="154"/>
      <c r="HO170" s="154"/>
      <c r="HP170" s="154"/>
      <c r="HQ170" s="154"/>
      <c r="HR170" s="154"/>
      <c r="HS170" s="154"/>
      <c r="HT170" s="154"/>
      <c r="HU170" s="154"/>
      <c r="HV170" s="154"/>
      <c r="HW170" s="154"/>
      <c r="HX170" s="154"/>
      <c r="HY170" s="154"/>
      <c r="HZ170" s="154"/>
      <c r="IA170" s="154"/>
      <c r="IB170" s="154"/>
      <c r="IC170" s="154"/>
      <c r="ID170" s="154"/>
      <c r="IE170" s="154"/>
      <c r="IF170" s="154"/>
      <c r="IG170" s="154"/>
      <c r="IH170" s="154"/>
      <c r="II170" s="154"/>
      <c r="IJ170" s="154"/>
      <c r="IK170" s="154"/>
      <c r="IL170" s="154"/>
      <c r="IM170" s="154"/>
      <c r="IN170" s="154"/>
      <c r="IO170" s="154"/>
      <c r="IP170" s="154"/>
      <c r="IQ170" s="154"/>
      <c r="IR170" s="154"/>
      <c r="IS170" s="154"/>
      <c r="IT170" s="154"/>
      <c r="IU170" s="154"/>
      <c r="IV170" s="154"/>
    </row>
    <row r="171" spans="1:256" s="139" customFormat="1" ht="20.100000000000001" customHeight="1">
      <c r="A171" s="100"/>
      <c r="B171" s="109" t="s">
        <v>115</v>
      </c>
      <c r="C171" s="155" t="s">
        <v>116</v>
      </c>
      <c r="D171" s="73" t="s">
        <v>54</v>
      </c>
      <c r="E171" s="45" t="s">
        <v>62</v>
      </c>
      <c r="F171" s="115">
        <v>0.38</v>
      </c>
      <c r="G171" s="104"/>
      <c r="H171" s="45">
        <f>G171*F171</f>
        <v>0</v>
      </c>
      <c r="I171" s="45"/>
      <c r="J171" s="45"/>
      <c r="K171" s="45"/>
      <c r="L171" s="45"/>
      <c r="M171" s="45">
        <f t="shared" si="19"/>
        <v>0</v>
      </c>
      <c r="N171" s="29"/>
      <c r="O171" s="334"/>
      <c r="P171" s="29"/>
      <c r="Q171" s="29"/>
      <c r="R171" s="29"/>
      <c r="S171" s="29"/>
      <c r="T171" s="29"/>
      <c r="U171" s="29"/>
      <c r="V171" s="29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154"/>
      <c r="AZ171" s="154"/>
      <c r="BA171" s="154"/>
      <c r="BB171" s="154"/>
      <c r="BC171" s="154"/>
      <c r="BD171" s="154"/>
      <c r="BE171" s="154"/>
      <c r="BF171" s="154"/>
      <c r="BG171" s="154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4"/>
      <c r="BU171" s="154"/>
      <c r="BV171" s="154"/>
      <c r="BW171" s="154"/>
      <c r="BX171" s="154"/>
      <c r="BY171" s="154"/>
      <c r="BZ171" s="154"/>
      <c r="CA171" s="154"/>
      <c r="CB171" s="154"/>
      <c r="CC171" s="154"/>
      <c r="CD171" s="154"/>
      <c r="CE171" s="154"/>
      <c r="CF171" s="154"/>
      <c r="CG171" s="154"/>
      <c r="CH171" s="154"/>
      <c r="CI171" s="154"/>
      <c r="CJ171" s="154"/>
      <c r="CK171" s="154"/>
      <c r="CL171" s="154"/>
      <c r="CM171" s="154"/>
      <c r="CN171" s="154"/>
      <c r="CO171" s="154"/>
      <c r="CP171" s="154"/>
      <c r="CQ171" s="154"/>
      <c r="CR171" s="154"/>
      <c r="CS171" s="154"/>
      <c r="CT171" s="154"/>
      <c r="CU171" s="154"/>
      <c r="CV171" s="154"/>
      <c r="CW171" s="154"/>
      <c r="CX171" s="154"/>
      <c r="CY171" s="154"/>
      <c r="CZ171" s="154"/>
      <c r="DA171" s="154"/>
      <c r="DB171" s="154"/>
      <c r="DC171" s="154"/>
      <c r="DD171" s="154"/>
      <c r="DE171" s="154"/>
      <c r="DF171" s="154"/>
      <c r="DG171" s="154"/>
      <c r="DH171" s="154"/>
      <c r="DI171" s="154"/>
      <c r="DJ171" s="154"/>
      <c r="DK171" s="154"/>
      <c r="DL171" s="154"/>
      <c r="DM171" s="154"/>
      <c r="DN171" s="154"/>
      <c r="DO171" s="154"/>
      <c r="DP171" s="154"/>
      <c r="DQ171" s="154"/>
      <c r="DR171" s="154"/>
      <c r="DS171" s="154"/>
      <c r="DT171" s="154"/>
      <c r="DU171" s="154"/>
      <c r="DV171" s="154"/>
      <c r="DW171" s="154"/>
      <c r="DX171" s="154"/>
      <c r="DY171" s="154"/>
      <c r="DZ171" s="154"/>
      <c r="EA171" s="154"/>
      <c r="EB171" s="154"/>
      <c r="EC171" s="154"/>
      <c r="ED171" s="154"/>
      <c r="EE171" s="154"/>
      <c r="EF171" s="154"/>
      <c r="EG171" s="154"/>
      <c r="EH171" s="154"/>
      <c r="EI171" s="154"/>
      <c r="EJ171" s="154"/>
      <c r="EK171" s="154"/>
      <c r="EL171" s="154"/>
      <c r="EM171" s="154"/>
      <c r="EN171" s="154"/>
      <c r="EO171" s="154"/>
      <c r="EP171" s="154"/>
      <c r="EQ171" s="154"/>
      <c r="ER171" s="154"/>
      <c r="ES171" s="154"/>
      <c r="ET171" s="154"/>
      <c r="EU171" s="154"/>
      <c r="EV171" s="154"/>
      <c r="EW171" s="154"/>
      <c r="EX171" s="154"/>
      <c r="EY171" s="154"/>
      <c r="EZ171" s="154"/>
      <c r="FA171" s="154"/>
      <c r="FB171" s="154"/>
      <c r="FC171" s="154"/>
      <c r="FD171" s="154"/>
      <c r="FE171" s="154"/>
      <c r="FF171" s="154"/>
      <c r="FG171" s="154"/>
      <c r="FH171" s="154"/>
      <c r="FI171" s="154"/>
      <c r="FJ171" s="154"/>
      <c r="FK171" s="154"/>
      <c r="FL171" s="154"/>
      <c r="FM171" s="154"/>
      <c r="FN171" s="154"/>
      <c r="FO171" s="154"/>
      <c r="FP171" s="154"/>
      <c r="FQ171" s="154"/>
      <c r="FR171" s="154"/>
      <c r="FS171" s="154"/>
      <c r="FT171" s="154"/>
      <c r="FU171" s="154"/>
      <c r="FV171" s="154"/>
      <c r="FW171" s="154"/>
      <c r="FX171" s="154"/>
      <c r="FY171" s="154"/>
      <c r="FZ171" s="154"/>
      <c r="GA171" s="154"/>
      <c r="GB171" s="154"/>
      <c r="GC171" s="154"/>
      <c r="GD171" s="154"/>
      <c r="GE171" s="154"/>
      <c r="GF171" s="154"/>
      <c r="GG171" s="154"/>
      <c r="GH171" s="154"/>
      <c r="GI171" s="154"/>
      <c r="GJ171" s="154"/>
      <c r="GK171" s="154"/>
      <c r="GL171" s="154"/>
      <c r="GM171" s="154"/>
      <c r="GN171" s="154"/>
      <c r="GO171" s="154"/>
      <c r="GP171" s="154"/>
      <c r="GQ171" s="154"/>
      <c r="GR171" s="154"/>
      <c r="GS171" s="154"/>
      <c r="GT171" s="154"/>
      <c r="GU171" s="154"/>
      <c r="GV171" s="154"/>
      <c r="GW171" s="154"/>
      <c r="GX171" s="154"/>
      <c r="GY171" s="154"/>
      <c r="GZ171" s="154"/>
      <c r="HA171" s="154"/>
      <c r="HB171" s="154"/>
      <c r="HC171" s="154"/>
      <c r="HD171" s="154"/>
      <c r="HE171" s="154"/>
      <c r="HF171" s="154"/>
      <c r="HG171" s="154"/>
      <c r="HH171" s="154"/>
      <c r="HI171" s="154"/>
      <c r="HJ171" s="154"/>
      <c r="HK171" s="154"/>
      <c r="HL171" s="154"/>
      <c r="HM171" s="154"/>
      <c r="HN171" s="154"/>
      <c r="HO171" s="154"/>
      <c r="HP171" s="154"/>
      <c r="HQ171" s="154"/>
      <c r="HR171" s="154"/>
      <c r="HS171" s="154"/>
      <c r="HT171" s="154"/>
      <c r="HU171" s="154"/>
      <c r="HV171" s="154"/>
      <c r="HW171" s="154"/>
      <c r="HX171" s="154"/>
      <c r="HY171" s="154"/>
      <c r="HZ171" s="154"/>
      <c r="IA171" s="154"/>
      <c r="IB171" s="154"/>
      <c r="IC171" s="154"/>
      <c r="ID171" s="154"/>
      <c r="IE171" s="154"/>
      <c r="IF171" s="154"/>
      <c r="IG171" s="154"/>
      <c r="IH171" s="154"/>
      <c r="II171" s="154"/>
      <c r="IJ171" s="154"/>
      <c r="IK171" s="154"/>
      <c r="IL171" s="154"/>
      <c r="IM171" s="154"/>
      <c r="IN171" s="154"/>
      <c r="IO171" s="154"/>
      <c r="IP171" s="154"/>
      <c r="IQ171" s="154"/>
      <c r="IR171" s="154"/>
      <c r="IS171" s="154"/>
      <c r="IT171" s="154"/>
      <c r="IU171" s="154"/>
      <c r="IV171" s="154"/>
    </row>
    <row r="172" spans="1:256" s="139" customFormat="1" ht="20.100000000000001" customHeight="1">
      <c r="A172" s="100"/>
      <c r="B172" s="109" t="s">
        <v>117</v>
      </c>
      <c r="C172" s="155" t="s">
        <v>363</v>
      </c>
      <c r="D172" s="73" t="s">
        <v>54</v>
      </c>
      <c r="E172" s="45" t="s">
        <v>62</v>
      </c>
      <c r="F172" s="115">
        <v>0.13564000000000001</v>
      </c>
      <c r="G172" s="104"/>
      <c r="H172" s="45">
        <f>G172*F172</f>
        <v>0</v>
      </c>
      <c r="I172" s="45"/>
      <c r="J172" s="45"/>
      <c r="K172" s="45"/>
      <c r="L172" s="45"/>
      <c r="M172" s="45">
        <f t="shared" si="19"/>
        <v>0</v>
      </c>
      <c r="N172" s="29"/>
      <c r="O172" s="334"/>
      <c r="P172" s="29"/>
      <c r="Q172" s="29"/>
      <c r="R172" s="29"/>
      <c r="S172" s="29"/>
      <c r="T172" s="29"/>
      <c r="U172" s="29"/>
      <c r="V172" s="29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  <c r="AL172" s="154"/>
      <c r="AM172" s="154"/>
      <c r="AN172" s="154"/>
      <c r="AO172" s="154"/>
      <c r="AP172" s="154"/>
      <c r="AQ172" s="154"/>
      <c r="AR172" s="154"/>
      <c r="AS172" s="154"/>
      <c r="AT172" s="154"/>
      <c r="AU172" s="154"/>
      <c r="AV172" s="154"/>
      <c r="AW172" s="154"/>
      <c r="AX172" s="154"/>
      <c r="AY172" s="154"/>
      <c r="AZ172" s="154"/>
      <c r="BA172" s="154"/>
      <c r="BB172" s="154"/>
      <c r="BC172" s="154"/>
      <c r="BD172" s="154"/>
      <c r="BE172" s="154"/>
      <c r="BF172" s="154"/>
      <c r="BG172" s="154"/>
      <c r="BH172" s="154"/>
      <c r="BI172" s="154"/>
      <c r="BJ172" s="154"/>
      <c r="BK172" s="154"/>
      <c r="BL172" s="154"/>
      <c r="BM172" s="154"/>
      <c r="BN172" s="154"/>
      <c r="BO172" s="154"/>
      <c r="BP172" s="154"/>
      <c r="BQ172" s="154"/>
      <c r="BR172" s="154"/>
      <c r="BS172" s="154"/>
      <c r="BT172" s="154"/>
      <c r="BU172" s="154"/>
      <c r="BV172" s="154"/>
      <c r="BW172" s="154"/>
      <c r="BX172" s="154"/>
      <c r="BY172" s="154"/>
      <c r="BZ172" s="154"/>
      <c r="CA172" s="154"/>
      <c r="CB172" s="154"/>
      <c r="CC172" s="154"/>
      <c r="CD172" s="154"/>
      <c r="CE172" s="154"/>
      <c r="CF172" s="154"/>
      <c r="CG172" s="154"/>
      <c r="CH172" s="154"/>
      <c r="CI172" s="154"/>
      <c r="CJ172" s="154"/>
      <c r="CK172" s="154"/>
      <c r="CL172" s="154"/>
      <c r="CM172" s="154"/>
      <c r="CN172" s="154"/>
      <c r="CO172" s="154"/>
      <c r="CP172" s="154"/>
      <c r="CQ172" s="154"/>
      <c r="CR172" s="154"/>
      <c r="CS172" s="154"/>
      <c r="CT172" s="154"/>
      <c r="CU172" s="154"/>
      <c r="CV172" s="154"/>
      <c r="CW172" s="154"/>
      <c r="CX172" s="154"/>
      <c r="CY172" s="154"/>
      <c r="CZ172" s="154"/>
      <c r="DA172" s="154"/>
      <c r="DB172" s="154"/>
      <c r="DC172" s="154"/>
      <c r="DD172" s="154"/>
      <c r="DE172" s="154"/>
      <c r="DF172" s="154"/>
      <c r="DG172" s="154"/>
      <c r="DH172" s="154"/>
      <c r="DI172" s="154"/>
      <c r="DJ172" s="154"/>
      <c r="DK172" s="154"/>
      <c r="DL172" s="154"/>
      <c r="DM172" s="154"/>
      <c r="DN172" s="154"/>
      <c r="DO172" s="154"/>
      <c r="DP172" s="154"/>
      <c r="DQ172" s="154"/>
      <c r="DR172" s="154"/>
      <c r="DS172" s="154"/>
      <c r="DT172" s="154"/>
      <c r="DU172" s="154"/>
      <c r="DV172" s="154"/>
      <c r="DW172" s="154"/>
      <c r="DX172" s="154"/>
      <c r="DY172" s="154"/>
      <c r="DZ172" s="154"/>
      <c r="EA172" s="154"/>
      <c r="EB172" s="154"/>
      <c r="EC172" s="154"/>
      <c r="ED172" s="154"/>
      <c r="EE172" s="154"/>
      <c r="EF172" s="154"/>
      <c r="EG172" s="154"/>
      <c r="EH172" s="154"/>
      <c r="EI172" s="154"/>
      <c r="EJ172" s="154"/>
      <c r="EK172" s="154"/>
      <c r="EL172" s="154"/>
      <c r="EM172" s="154"/>
      <c r="EN172" s="154"/>
      <c r="EO172" s="154"/>
      <c r="EP172" s="154"/>
      <c r="EQ172" s="154"/>
      <c r="ER172" s="154"/>
      <c r="ES172" s="154"/>
      <c r="ET172" s="154"/>
      <c r="EU172" s="154"/>
      <c r="EV172" s="154"/>
      <c r="EW172" s="154"/>
      <c r="EX172" s="154"/>
      <c r="EY172" s="154"/>
      <c r="EZ172" s="154"/>
      <c r="FA172" s="154"/>
      <c r="FB172" s="154"/>
      <c r="FC172" s="154"/>
      <c r="FD172" s="154"/>
      <c r="FE172" s="154"/>
      <c r="FF172" s="154"/>
      <c r="FG172" s="154"/>
      <c r="FH172" s="154"/>
      <c r="FI172" s="154"/>
      <c r="FJ172" s="154"/>
      <c r="FK172" s="154"/>
      <c r="FL172" s="154"/>
      <c r="FM172" s="154"/>
      <c r="FN172" s="154"/>
      <c r="FO172" s="154"/>
      <c r="FP172" s="154"/>
      <c r="FQ172" s="154"/>
      <c r="FR172" s="154"/>
      <c r="FS172" s="154"/>
      <c r="FT172" s="154"/>
      <c r="FU172" s="154"/>
      <c r="FV172" s="154"/>
      <c r="FW172" s="154"/>
      <c r="FX172" s="154"/>
      <c r="FY172" s="154"/>
      <c r="FZ172" s="154"/>
      <c r="GA172" s="154"/>
      <c r="GB172" s="154"/>
      <c r="GC172" s="154"/>
      <c r="GD172" s="154"/>
      <c r="GE172" s="154"/>
      <c r="GF172" s="154"/>
      <c r="GG172" s="154"/>
      <c r="GH172" s="154"/>
      <c r="GI172" s="154"/>
      <c r="GJ172" s="154"/>
      <c r="GK172" s="154"/>
      <c r="GL172" s="154"/>
      <c r="GM172" s="154"/>
      <c r="GN172" s="154"/>
      <c r="GO172" s="154"/>
      <c r="GP172" s="154"/>
      <c r="GQ172" s="154"/>
      <c r="GR172" s="154"/>
      <c r="GS172" s="154"/>
      <c r="GT172" s="154"/>
      <c r="GU172" s="154"/>
      <c r="GV172" s="154"/>
      <c r="GW172" s="154"/>
      <c r="GX172" s="154"/>
      <c r="GY172" s="154"/>
      <c r="GZ172" s="154"/>
      <c r="HA172" s="154"/>
      <c r="HB172" s="154"/>
      <c r="HC172" s="154"/>
      <c r="HD172" s="154"/>
      <c r="HE172" s="154"/>
      <c r="HF172" s="154"/>
      <c r="HG172" s="154"/>
      <c r="HH172" s="154"/>
      <c r="HI172" s="154"/>
      <c r="HJ172" s="154"/>
      <c r="HK172" s="154"/>
      <c r="HL172" s="154"/>
      <c r="HM172" s="154"/>
      <c r="HN172" s="154"/>
      <c r="HO172" s="154"/>
      <c r="HP172" s="154"/>
      <c r="HQ172" s="154"/>
      <c r="HR172" s="154"/>
      <c r="HS172" s="154"/>
      <c r="HT172" s="154"/>
      <c r="HU172" s="154"/>
      <c r="HV172" s="154"/>
      <c r="HW172" s="154"/>
      <c r="HX172" s="154"/>
      <c r="HY172" s="154"/>
      <c r="HZ172" s="154"/>
      <c r="IA172" s="154"/>
      <c r="IB172" s="154"/>
      <c r="IC172" s="154"/>
      <c r="ID172" s="154"/>
      <c r="IE172" s="154"/>
      <c r="IF172" s="154"/>
      <c r="IG172" s="154"/>
      <c r="IH172" s="154"/>
      <c r="II172" s="154"/>
      <c r="IJ172" s="154"/>
      <c r="IK172" s="154"/>
      <c r="IL172" s="154"/>
      <c r="IM172" s="154"/>
      <c r="IN172" s="154"/>
      <c r="IO172" s="154"/>
      <c r="IP172" s="154"/>
      <c r="IQ172" s="154"/>
      <c r="IR172" s="154"/>
      <c r="IS172" s="154"/>
      <c r="IT172" s="154"/>
      <c r="IU172" s="154"/>
      <c r="IV172" s="154"/>
    </row>
    <row r="173" spans="1:256" s="139" customFormat="1" ht="20.100000000000001" customHeight="1">
      <c r="A173" s="100"/>
      <c r="B173" s="109" t="s">
        <v>118</v>
      </c>
      <c r="C173" s="88" t="s">
        <v>119</v>
      </c>
      <c r="D173" s="73" t="s">
        <v>54</v>
      </c>
      <c r="E173" s="45" t="s">
        <v>62</v>
      </c>
      <c r="F173" s="115">
        <v>0.41720000000000002</v>
      </c>
      <c r="G173" s="104"/>
      <c r="H173" s="45">
        <f>G173*F173</f>
        <v>0</v>
      </c>
      <c r="I173" s="45"/>
      <c r="J173" s="45"/>
      <c r="K173" s="45"/>
      <c r="L173" s="45"/>
      <c r="M173" s="45">
        <f t="shared" si="19"/>
        <v>0</v>
      </c>
      <c r="N173" s="29"/>
      <c r="O173" s="334"/>
      <c r="P173" s="29"/>
      <c r="Q173" s="29"/>
      <c r="R173" s="29"/>
      <c r="S173" s="29"/>
      <c r="T173" s="29"/>
      <c r="U173" s="29"/>
      <c r="V173" s="29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154"/>
      <c r="AZ173" s="154"/>
      <c r="BA173" s="154"/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4"/>
      <c r="BO173" s="154"/>
      <c r="BP173" s="154"/>
      <c r="BQ173" s="154"/>
      <c r="BR173" s="154"/>
      <c r="BS173" s="154"/>
      <c r="BT173" s="154"/>
      <c r="BU173" s="154"/>
      <c r="BV173" s="154"/>
      <c r="BW173" s="154"/>
      <c r="BX173" s="154"/>
      <c r="BY173" s="154"/>
      <c r="BZ173" s="154"/>
      <c r="CA173" s="154"/>
      <c r="CB173" s="154"/>
      <c r="CC173" s="154"/>
      <c r="CD173" s="154"/>
      <c r="CE173" s="154"/>
      <c r="CF173" s="154"/>
      <c r="CG173" s="154"/>
      <c r="CH173" s="154"/>
      <c r="CI173" s="154"/>
      <c r="CJ173" s="154"/>
      <c r="CK173" s="154"/>
      <c r="CL173" s="154"/>
      <c r="CM173" s="154"/>
      <c r="CN173" s="154"/>
      <c r="CO173" s="154"/>
      <c r="CP173" s="154"/>
      <c r="CQ173" s="154"/>
      <c r="CR173" s="154"/>
      <c r="CS173" s="154"/>
      <c r="CT173" s="154"/>
      <c r="CU173" s="154"/>
      <c r="CV173" s="154"/>
      <c r="CW173" s="154"/>
      <c r="CX173" s="154"/>
      <c r="CY173" s="154"/>
      <c r="CZ173" s="154"/>
      <c r="DA173" s="154"/>
      <c r="DB173" s="154"/>
      <c r="DC173" s="154"/>
      <c r="DD173" s="154"/>
      <c r="DE173" s="154"/>
      <c r="DF173" s="154"/>
      <c r="DG173" s="154"/>
      <c r="DH173" s="154"/>
      <c r="DI173" s="154"/>
      <c r="DJ173" s="154"/>
      <c r="DK173" s="154"/>
      <c r="DL173" s="154"/>
      <c r="DM173" s="154"/>
      <c r="DN173" s="154"/>
      <c r="DO173" s="154"/>
      <c r="DP173" s="154"/>
      <c r="DQ173" s="154"/>
      <c r="DR173" s="154"/>
      <c r="DS173" s="154"/>
      <c r="DT173" s="154"/>
      <c r="DU173" s="154"/>
      <c r="DV173" s="154"/>
      <c r="DW173" s="154"/>
      <c r="DX173" s="154"/>
      <c r="DY173" s="154"/>
      <c r="DZ173" s="154"/>
      <c r="EA173" s="154"/>
      <c r="EB173" s="154"/>
      <c r="EC173" s="154"/>
      <c r="ED173" s="154"/>
      <c r="EE173" s="154"/>
      <c r="EF173" s="154"/>
      <c r="EG173" s="154"/>
      <c r="EH173" s="154"/>
      <c r="EI173" s="154"/>
      <c r="EJ173" s="154"/>
      <c r="EK173" s="154"/>
      <c r="EL173" s="154"/>
      <c r="EM173" s="154"/>
      <c r="EN173" s="154"/>
      <c r="EO173" s="154"/>
      <c r="EP173" s="154"/>
      <c r="EQ173" s="154"/>
      <c r="ER173" s="154"/>
      <c r="ES173" s="154"/>
      <c r="ET173" s="154"/>
      <c r="EU173" s="154"/>
      <c r="EV173" s="154"/>
      <c r="EW173" s="154"/>
      <c r="EX173" s="154"/>
      <c r="EY173" s="154"/>
      <c r="EZ173" s="154"/>
      <c r="FA173" s="154"/>
      <c r="FB173" s="154"/>
      <c r="FC173" s="154"/>
      <c r="FD173" s="154"/>
      <c r="FE173" s="154"/>
      <c r="FF173" s="154"/>
      <c r="FG173" s="154"/>
      <c r="FH173" s="154"/>
      <c r="FI173" s="154"/>
      <c r="FJ173" s="154"/>
      <c r="FK173" s="154"/>
      <c r="FL173" s="154"/>
      <c r="FM173" s="154"/>
      <c r="FN173" s="154"/>
      <c r="FO173" s="154"/>
      <c r="FP173" s="154"/>
      <c r="FQ173" s="154"/>
      <c r="FR173" s="154"/>
      <c r="FS173" s="154"/>
      <c r="FT173" s="154"/>
      <c r="FU173" s="154"/>
      <c r="FV173" s="154"/>
      <c r="FW173" s="154"/>
      <c r="FX173" s="154"/>
      <c r="FY173" s="154"/>
      <c r="FZ173" s="154"/>
      <c r="GA173" s="154"/>
      <c r="GB173" s="154"/>
      <c r="GC173" s="154"/>
      <c r="GD173" s="154"/>
      <c r="GE173" s="154"/>
      <c r="GF173" s="154"/>
      <c r="GG173" s="154"/>
      <c r="GH173" s="154"/>
      <c r="GI173" s="154"/>
      <c r="GJ173" s="154"/>
      <c r="GK173" s="154"/>
      <c r="GL173" s="154"/>
      <c r="GM173" s="154"/>
      <c r="GN173" s="154"/>
      <c r="GO173" s="154"/>
      <c r="GP173" s="154"/>
      <c r="GQ173" s="154"/>
      <c r="GR173" s="154"/>
      <c r="GS173" s="154"/>
      <c r="GT173" s="154"/>
      <c r="GU173" s="154"/>
      <c r="GV173" s="154"/>
      <c r="GW173" s="154"/>
      <c r="GX173" s="154"/>
      <c r="GY173" s="154"/>
      <c r="GZ173" s="154"/>
      <c r="HA173" s="154"/>
      <c r="HB173" s="154"/>
      <c r="HC173" s="154"/>
      <c r="HD173" s="154"/>
      <c r="HE173" s="154"/>
      <c r="HF173" s="154"/>
      <c r="HG173" s="154"/>
      <c r="HH173" s="154"/>
      <c r="HI173" s="154"/>
      <c r="HJ173" s="154"/>
      <c r="HK173" s="154"/>
      <c r="HL173" s="154"/>
      <c r="HM173" s="154"/>
      <c r="HN173" s="154"/>
      <c r="HO173" s="154"/>
      <c r="HP173" s="154"/>
      <c r="HQ173" s="154"/>
      <c r="HR173" s="154"/>
      <c r="HS173" s="154"/>
      <c r="HT173" s="154"/>
      <c r="HU173" s="154"/>
      <c r="HV173" s="154"/>
      <c r="HW173" s="154"/>
      <c r="HX173" s="154"/>
      <c r="HY173" s="154"/>
      <c r="HZ173" s="154"/>
      <c r="IA173" s="154"/>
      <c r="IB173" s="154"/>
      <c r="IC173" s="154"/>
      <c r="ID173" s="154"/>
      <c r="IE173" s="154"/>
      <c r="IF173" s="154"/>
      <c r="IG173" s="154"/>
      <c r="IH173" s="154"/>
      <c r="II173" s="154"/>
      <c r="IJ173" s="154"/>
      <c r="IK173" s="154"/>
      <c r="IL173" s="154"/>
      <c r="IM173" s="154"/>
      <c r="IN173" s="154"/>
      <c r="IO173" s="154"/>
      <c r="IP173" s="154"/>
      <c r="IQ173" s="154"/>
      <c r="IR173" s="154"/>
      <c r="IS173" s="154"/>
      <c r="IT173" s="154"/>
      <c r="IU173" s="154"/>
      <c r="IV173" s="154"/>
    </row>
    <row r="174" spans="1:256" s="139" customFormat="1" ht="20.100000000000001" customHeight="1">
      <c r="A174" s="71"/>
      <c r="B174" s="70" t="s">
        <v>120</v>
      </c>
      <c r="C174" s="155" t="s">
        <v>121</v>
      </c>
      <c r="D174" s="45" t="s">
        <v>122</v>
      </c>
      <c r="E174" s="45">
        <v>15.02</v>
      </c>
      <c r="F174" s="45">
        <f>E174*F168</f>
        <v>14.0112568</v>
      </c>
      <c r="G174" s="45"/>
      <c r="H174" s="45">
        <f>G174*F174</f>
        <v>0</v>
      </c>
      <c r="I174" s="45"/>
      <c r="J174" s="45"/>
      <c r="K174" s="45"/>
      <c r="L174" s="45"/>
      <c r="M174" s="45">
        <f t="shared" si="19"/>
        <v>0</v>
      </c>
      <c r="N174" s="29"/>
      <c r="O174" s="334"/>
      <c r="P174" s="29"/>
      <c r="Q174" s="29"/>
      <c r="R174" s="29"/>
      <c r="S174" s="29"/>
      <c r="T174" s="29"/>
      <c r="U174" s="29"/>
      <c r="V174" s="29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154"/>
      <c r="AZ174" s="154"/>
      <c r="BA174" s="154"/>
      <c r="BB174" s="154"/>
      <c r="BC174" s="154"/>
      <c r="BD174" s="154"/>
      <c r="BE174" s="154"/>
      <c r="BF174" s="154"/>
      <c r="BG174" s="154"/>
      <c r="BH174" s="154"/>
      <c r="BI174" s="154"/>
      <c r="BJ174" s="154"/>
      <c r="BK174" s="154"/>
      <c r="BL174" s="154"/>
      <c r="BM174" s="154"/>
      <c r="BN174" s="154"/>
      <c r="BO174" s="154"/>
      <c r="BP174" s="154"/>
      <c r="BQ174" s="154"/>
      <c r="BR174" s="154"/>
      <c r="BS174" s="154"/>
      <c r="BT174" s="154"/>
      <c r="BU174" s="154"/>
      <c r="BV174" s="154"/>
      <c r="BW174" s="154"/>
      <c r="BX174" s="154"/>
      <c r="BY174" s="154"/>
      <c r="BZ174" s="154"/>
      <c r="CA174" s="154"/>
      <c r="CB174" s="154"/>
      <c r="CC174" s="154"/>
      <c r="CD174" s="154"/>
      <c r="CE174" s="154"/>
      <c r="CF174" s="154"/>
      <c r="CG174" s="154"/>
      <c r="CH174" s="154"/>
      <c r="CI174" s="154"/>
      <c r="CJ174" s="154"/>
      <c r="CK174" s="154"/>
      <c r="CL174" s="154"/>
      <c r="CM174" s="154"/>
      <c r="CN174" s="154"/>
      <c r="CO174" s="154"/>
      <c r="CP174" s="154"/>
      <c r="CQ174" s="154"/>
      <c r="CR174" s="154"/>
      <c r="CS174" s="154"/>
      <c r="CT174" s="154"/>
      <c r="CU174" s="154"/>
      <c r="CV174" s="154"/>
      <c r="CW174" s="154"/>
      <c r="CX174" s="154"/>
      <c r="CY174" s="154"/>
      <c r="CZ174" s="154"/>
      <c r="DA174" s="154"/>
      <c r="DB174" s="154"/>
      <c r="DC174" s="154"/>
      <c r="DD174" s="154"/>
      <c r="DE174" s="154"/>
      <c r="DF174" s="154"/>
      <c r="DG174" s="154"/>
      <c r="DH174" s="154"/>
      <c r="DI174" s="154"/>
      <c r="DJ174" s="154"/>
      <c r="DK174" s="154"/>
      <c r="DL174" s="154"/>
      <c r="DM174" s="154"/>
      <c r="DN174" s="154"/>
      <c r="DO174" s="154"/>
      <c r="DP174" s="154"/>
      <c r="DQ174" s="154"/>
      <c r="DR174" s="154"/>
      <c r="DS174" s="154"/>
      <c r="DT174" s="154"/>
      <c r="DU174" s="154"/>
      <c r="DV174" s="154"/>
      <c r="DW174" s="154"/>
      <c r="DX174" s="154"/>
      <c r="DY174" s="154"/>
      <c r="DZ174" s="154"/>
      <c r="EA174" s="154"/>
      <c r="EB174" s="154"/>
      <c r="EC174" s="154"/>
      <c r="ED174" s="154"/>
      <c r="EE174" s="154"/>
      <c r="EF174" s="154"/>
      <c r="EG174" s="154"/>
      <c r="EH174" s="154"/>
      <c r="EI174" s="154"/>
      <c r="EJ174" s="154"/>
      <c r="EK174" s="154"/>
      <c r="EL174" s="154"/>
      <c r="EM174" s="154"/>
      <c r="EN174" s="154"/>
      <c r="EO174" s="154"/>
      <c r="EP174" s="154"/>
      <c r="EQ174" s="154"/>
      <c r="ER174" s="154"/>
      <c r="ES174" s="154"/>
      <c r="ET174" s="154"/>
      <c r="EU174" s="154"/>
      <c r="EV174" s="154"/>
      <c r="EW174" s="154"/>
      <c r="EX174" s="154"/>
      <c r="EY174" s="154"/>
      <c r="EZ174" s="154"/>
      <c r="FA174" s="154"/>
      <c r="FB174" s="154"/>
      <c r="FC174" s="154"/>
      <c r="FD174" s="154"/>
      <c r="FE174" s="154"/>
      <c r="FF174" s="154"/>
      <c r="FG174" s="154"/>
      <c r="FH174" s="154"/>
      <c r="FI174" s="154"/>
      <c r="FJ174" s="154"/>
      <c r="FK174" s="154"/>
      <c r="FL174" s="154"/>
      <c r="FM174" s="154"/>
      <c r="FN174" s="154"/>
      <c r="FO174" s="154"/>
      <c r="FP174" s="154"/>
      <c r="FQ174" s="154"/>
      <c r="FR174" s="154"/>
      <c r="FS174" s="154"/>
      <c r="FT174" s="154"/>
      <c r="FU174" s="154"/>
      <c r="FV174" s="154"/>
      <c r="FW174" s="154"/>
      <c r="FX174" s="154"/>
      <c r="FY174" s="154"/>
      <c r="FZ174" s="154"/>
      <c r="GA174" s="154"/>
      <c r="GB174" s="154"/>
      <c r="GC174" s="154"/>
      <c r="GD174" s="154"/>
      <c r="GE174" s="154"/>
      <c r="GF174" s="154"/>
      <c r="GG174" s="154"/>
      <c r="GH174" s="154"/>
      <c r="GI174" s="154"/>
      <c r="GJ174" s="154"/>
      <c r="GK174" s="154"/>
      <c r="GL174" s="154"/>
      <c r="GM174" s="154"/>
      <c r="GN174" s="154"/>
      <c r="GO174" s="154"/>
      <c r="GP174" s="154"/>
      <c r="GQ174" s="154"/>
      <c r="GR174" s="154"/>
      <c r="GS174" s="154"/>
      <c r="GT174" s="154"/>
      <c r="GU174" s="154"/>
      <c r="GV174" s="154"/>
      <c r="GW174" s="154"/>
      <c r="GX174" s="154"/>
      <c r="GY174" s="154"/>
      <c r="GZ174" s="154"/>
      <c r="HA174" s="154"/>
      <c r="HB174" s="154"/>
      <c r="HC174" s="154"/>
      <c r="HD174" s="154"/>
      <c r="HE174" s="154"/>
      <c r="HF174" s="154"/>
      <c r="HG174" s="154"/>
      <c r="HH174" s="154"/>
      <c r="HI174" s="154"/>
      <c r="HJ174" s="154"/>
      <c r="HK174" s="154"/>
      <c r="HL174" s="154"/>
      <c r="HM174" s="154"/>
      <c r="HN174" s="154"/>
      <c r="HO174" s="154"/>
      <c r="HP174" s="154"/>
      <c r="HQ174" s="154"/>
      <c r="HR174" s="154"/>
      <c r="HS174" s="154"/>
      <c r="HT174" s="154"/>
      <c r="HU174" s="154"/>
      <c r="HV174" s="154"/>
      <c r="HW174" s="154"/>
      <c r="HX174" s="154"/>
      <c r="HY174" s="154"/>
      <c r="HZ174" s="154"/>
      <c r="IA174" s="154"/>
      <c r="IB174" s="154"/>
      <c r="IC174" s="154"/>
      <c r="ID174" s="154"/>
      <c r="IE174" s="154"/>
      <c r="IF174" s="154"/>
      <c r="IG174" s="154"/>
      <c r="IH174" s="154"/>
      <c r="II174" s="154"/>
      <c r="IJ174" s="154"/>
      <c r="IK174" s="154"/>
      <c r="IL174" s="154"/>
      <c r="IM174" s="154"/>
      <c r="IN174" s="154"/>
      <c r="IO174" s="154"/>
      <c r="IP174" s="154"/>
      <c r="IQ174" s="154"/>
      <c r="IR174" s="154"/>
      <c r="IS174" s="154"/>
      <c r="IT174" s="154"/>
      <c r="IU174" s="154"/>
      <c r="IV174" s="154"/>
    </row>
    <row r="175" spans="1:256" s="139" customFormat="1" ht="20.100000000000001" customHeight="1">
      <c r="A175" s="71"/>
      <c r="B175" s="70"/>
      <c r="C175" s="156" t="s">
        <v>123</v>
      </c>
      <c r="D175" s="43" t="s">
        <v>4</v>
      </c>
      <c r="E175" s="45">
        <v>2.78</v>
      </c>
      <c r="F175" s="157">
        <f>E175*F168</f>
        <v>2.5932952</v>
      </c>
      <c r="G175" s="45"/>
      <c r="H175" s="45">
        <f>G175*F175</f>
        <v>0</v>
      </c>
      <c r="I175" s="45"/>
      <c r="J175" s="45"/>
      <c r="K175" s="45"/>
      <c r="L175" s="104"/>
      <c r="M175" s="45">
        <f t="shared" si="19"/>
        <v>0</v>
      </c>
      <c r="N175" s="29"/>
      <c r="O175" s="334"/>
      <c r="P175" s="29"/>
      <c r="Q175" s="29"/>
      <c r="R175" s="29"/>
      <c r="S175" s="29"/>
      <c r="T175" s="29"/>
      <c r="U175" s="29"/>
      <c r="V175" s="29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154"/>
      <c r="AZ175" s="154"/>
      <c r="BA175" s="154"/>
      <c r="BB175" s="154"/>
      <c r="BC175" s="154"/>
      <c r="BD175" s="154"/>
      <c r="BE175" s="154"/>
      <c r="BF175" s="154"/>
      <c r="BG175" s="154"/>
      <c r="BH175" s="154"/>
      <c r="BI175" s="154"/>
      <c r="BJ175" s="154"/>
      <c r="BK175" s="154"/>
      <c r="BL175" s="154"/>
      <c r="BM175" s="154"/>
      <c r="BN175" s="154"/>
      <c r="BO175" s="154"/>
      <c r="BP175" s="154"/>
      <c r="BQ175" s="154"/>
      <c r="BR175" s="154"/>
      <c r="BS175" s="154"/>
      <c r="BT175" s="154"/>
      <c r="BU175" s="154"/>
      <c r="BV175" s="154"/>
      <c r="BW175" s="154"/>
      <c r="BX175" s="154"/>
      <c r="BY175" s="154"/>
      <c r="BZ175" s="154"/>
      <c r="CA175" s="154"/>
      <c r="CB175" s="154"/>
      <c r="CC175" s="154"/>
      <c r="CD175" s="154"/>
      <c r="CE175" s="154"/>
      <c r="CF175" s="154"/>
      <c r="CG175" s="154"/>
      <c r="CH175" s="154"/>
      <c r="CI175" s="154"/>
      <c r="CJ175" s="154"/>
      <c r="CK175" s="154"/>
      <c r="CL175" s="154"/>
      <c r="CM175" s="154"/>
      <c r="CN175" s="154"/>
      <c r="CO175" s="154"/>
      <c r="CP175" s="154"/>
      <c r="CQ175" s="154"/>
      <c r="CR175" s="154"/>
      <c r="CS175" s="154"/>
      <c r="CT175" s="154"/>
      <c r="CU175" s="154"/>
      <c r="CV175" s="154"/>
      <c r="CW175" s="154"/>
      <c r="CX175" s="154"/>
      <c r="CY175" s="154"/>
      <c r="CZ175" s="154"/>
      <c r="DA175" s="154"/>
      <c r="DB175" s="154"/>
      <c r="DC175" s="154"/>
      <c r="DD175" s="154"/>
      <c r="DE175" s="154"/>
      <c r="DF175" s="154"/>
      <c r="DG175" s="154"/>
      <c r="DH175" s="154"/>
      <c r="DI175" s="154"/>
      <c r="DJ175" s="154"/>
      <c r="DK175" s="154"/>
      <c r="DL175" s="154"/>
      <c r="DM175" s="154"/>
      <c r="DN175" s="154"/>
      <c r="DO175" s="154"/>
      <c r="DP175" s="154"/>
      <c r="DQ175" s="154"/>
      <c r="DR175" s="154"/>
      <c r="DS175" s="154"/>
      <c r="DT175" s="154"/>
      <c r="DU175" s="154"/>
      <c r="DV175" s="154"/>
      <c r="DW175" s="154"/>
      <c r="DX175" s="154"/>
      <c r="DY175" s="154"/>
      <c r="DZ175" s="154"/>
      <c r="EA175" s="154"/>
      <c r="EB175" s="154"/>
      <c r="EC175" s="154"/>
      <c r="ED175" s="154"/>
      <c r="EE175" s="154"/>
      <c r="EF175" s="154"/>
      <c r="EG175" s="154"/>
      <c r="EH175" s="154"/>
      <c r="EI175" s="154"/>
      <c r="EJ175" s="154"/>
      <c r="EK175" s="154"/>
      <c r="EL175" s="154"/>
      <c r="EM175" s="154"/>
      <c r="EN175" s="154"/>
      <c r="EO175" s="154"/>
      <c r="EP175" s="154"/>
      <c r="EQ175" s="154"/>
      <c r="ER175" s="154"/>
      <c r="ES175" s="154"/>
      <c r="ET175" s="154"/>
      <c r="EU175" s="154"/>
      <c r="EV175" s="154"/>
      <c r="EW175" s="154"/>
      <c r="EX175" s="154"/>
      <c r="EY175" s="154"/>
      <c r="EZ175" s="154"/>
      <c r="FA175" s="154"/>
      <c r="FB175" s="154"/>
      <c r="FC175" s="154"/>
      <c r="FD175" s="154"/>
      <c r="FE175" s="154"/>
      <c r="FF175" s="154"/>
      <c r="FG175" s="154"/>
      <c r="FH175" s="154"/>
      <c r="FI175" s="154"/>
      <c r="FJ175" s="154"/>
      <c r="FK175" s="154"/>
      <c r="FL175" s="154"/>
      <c r="FM175" s="154"/>
      <c r="FN175" s="154"/>
      <c r="FO175" s="154"/>
      <c r="FP175" s="154"/>
      <c r="FQ175" s="154"/>
      <c r="FR175" s="154"/>
      <c r="FS175" s="154"/>
      <c r="FT175" s="154"/>
      <c r="FU175" s="154"/>
      <c r="FV175" s="154"/>
      <c r="FW175" s="154"/>
      <c r="FX175" s="154"/>
      <c r="FY175" s="154"/>
      <c r="FZ175" s="154"/>
      <c r="GA175" s="154"/>
      <c r="GB175" s="154"/>
      <c r="GC175" s="154"/>
      <c r="GD175" s="154"/>
      <c r="GE175" s="154"/>
      <c r="GF175" s="154"/>
      <c r="GG175" s="154"/>
      <c r="GH175" s="154"/>
      <c r="GI175" s="154"/>
      <c r="GJ175" s="154"/>
      <c r="GK175" s="154"/>
      <c r="GL175" s="154"/>
      <c r="GM175" s="154"/>
      <c r="GN175" s="154"/>
      <c r="GO175" s="154"/>
      <c r="GP175" s="154"/>
      <c r="GQ175" s="154"/>
      <c r="GR175" s="154"/>
      <c r="GS175" s="154"/>
      <c r="GT175" s="154"/>
      <c r="GU175" s="154"/>
      <c r="GV175" s="154"/>
      <c r="GW175" s="154"/>
      <c r="GX175" s="154"/>
      <c r="GY175" s="154"/>
      <c r="GZ175" s="154"/>
      <c r="HA175" s="154"/>
      <c r="HB175" s="154"/>
      <c r="HC175" s="154"/>
      <c r="HD175" s="154"/>
      <c r="HE175" s="154"/>
      <c r="HF175" s="154"/>
      <c r="HG175" s="154"/>
      <c r="HH175" s="154"/>
      <c r="HI175" s="154"/>
      <c r="HJ175" s="154"/>
      <c r="HK175" s="154"/>
      <c r="HL175" s="154"/>
      <c r="HM175" s="154"/>
      <c r="HN175" s="154"/>
      <c r="HO175" s="154"/>
      <c r="HP175" s="154"/>
      <c r="HQ175" s="154"/>
      <c r="HR175" s="154"/>
      <c r="HS175" s="154"/>
      <c r="HT175" s="154"/>
      <c r="HU175" s="154"/>
      <c r="HV175" s="154"/>
      <c r="HW175" s="154"/>
      <c r="HX175" s="154"/>
      <c r="HY175" s="154"/>
      <c r="HZ175" s="154"/>
      <c r="IA175" s="154"/>
      <c r="IB175" s="154"/>
      <c r="IC175" s="154"/>
      <c r="ID175" s="154"/>
      <c r="IE175" s="154"/>
      <c r="IF175" s="154"/>
      <c r="IG175" s="154"/>
      <c r="IH175" s="154"/>
      <c r="II175" s="154"/>
      <c r="IJ175" s="154"/>
      <c r="IK175" s="154"/>
      <c r="IL175" s="154"/>
      <c r="IM175" s="154"/>
      <c r="IN175" s="154"/>
      <c r="IO175" s="154"/>
      <c r="IP175" s="154"/>
      <c r="IQ175" s="154"/>
      <c r="IR175" s="154"/>
      <c r="IS175" s="154"/>
      <c r="IT175" s="154"/>
      <c r="IU175" s="154"/>
      <c r="IV175" s="154"/>
    </row>
    <row r="176" spans="1:256" s="29" customFormat="1" ht="20.100000000000001" customHeight="1">
      <c r="A176" s="129" t="s">
        <v>250</v>
      </c>
      <c r="B176" s="158"/>
      <c r="C176" s="151" t="s">
        <v>371</v>
      </c>
      <c r="D176" s="129"/>
      <c r="E176" s="129"/>
      <c r="F176" s="149"/>
      <c r="G176" s="149"/>
      <c r="H176" s="149"/>
      <c r="I176" s="149"/>
      <c r="J176" s="149"/>
      <c r="K176" s="149"/>
      <c r="L176" s="149"/>
      <c r="M176" s="149"/>
      <c r="N176" s="36"/>
      <c r="O176" s="286"/>
      <c r="P176" s="36"/>
      <c r="Q176" s="36"/>
      <c r="R176" s="36"/>
      <c r="S176" s="36"/>
      <c r="T176" s="36"/>
      <c r="U176" s="36"/>
      <c r="V176" s="36"/>
    </row>
    <row r="177" spans="1:240" s="139" customFormat="1" ht="20.100000000000001" customHeight="1">
      <c r="A177" s="71">
        <v>18</v>
      </c>
      <c r="B177" s="76" t="s">
        <v>87</v>
      </c>
      <c r="C177" s="101" t="s">
        <v>305</v>
      </c>
      <c r="D177" s="100" t="s">
        <v>36</v>
      </c>
      <c r="E177" s="59"/>
      <c r="F177" s="59">
        <v>73.193749999999994</v>
      </c>
      <c r="G177" s="45"/>
      <c r="H177" s="45"/>
      <c r="I177" s="45"/>
      <c r="J177" s="45"/>
      <c r="K177" s="45"/>
      <c r="L177" s="44"/>
      <c r="M177" s="44"/>
      <c r="N177" s="29"/>
      <c r="O177" s="334"/>
      <c r="P177" s="29"/>
      <c r="Q177" s="29"/>
      <c r="R177" s="29"/>
      <c r="S177" s="29"/>
      <c r="T177" s="29"/>
      <c r="U177" s="29"/>
      <c r="V177" s="29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/>
      <c r="BI177" s="81"/>
      <c r="BJ177" s="81"/>
      <c r="BK177" s="81"/>
      <c r="BL177" s="81"/>
      <c r="BM177" s="81"/>
      <c r="BN177" s="81"/>
      <c r="BO177" s="81"/>
      <c r="BP177" s="81"/>
      <c r="BQ177" s="81"/>
      <c r="BR177" s="81"/>
      <c r="BS177" s="81"/>
      <c r="BT177" s="81"/>
      <c r="BU177" s="81"/>
      <c r="BV177" s="81"/>
      <c r="BW177" s="81"/>
      <c r="BX177" s="81"/>
      <c r="BY177" s="81"/>
      <c r="BZ177" s="81"/>
      <c r="CA177" s="81"/>
      <c r="CB177" s="81"/>
      <c r="CC177" s="81"/>
      <c r="CD177" s="81"/>
      <c r="CE177" s="81"/>
      <c r="CF177" s="81"/>
      <c r="CG177" s="81"/>
      <c r="CH177" s="81"/>
      <c r="CI177" s="81"/>
      <c r="CJ177" s="81"/>
      <c r="CK177" s="81"/>
      <c r="CL177" s="81"/>
      <c r="CM177" s="81"/>
      <c r="CN177" s="81"/>
      <c r="CO177" s="81"/>
      <c r="CP177" s="81"/>
      <c r="CQ177" s="81"/>
      <c r="CR177" s="81"/>
      <c r="CS177" s="81"/>
      <c r="CT177" s="81"/>
      <c r="CU177" s="81"/>
      <c r="CV177" s="81"/>
      <c r="CW177" s="81"/>
      <c r="CX177" s="81"/>
      <c r="CY177" s="81"/>
      <c r="CZ177" s="81"/>
      <c r="DA177" s="81"/>
      <c r="DB177" s="81"/>
      <c r="DC177" s="81"/>
      <c r="DD177" s="81"/>
      <c r="DE177" s="81"/>
      <c r="DF177" s="81"/>
      <c r="DG177" s="81"/>
      <c r="DH177" s="81"/>
      <c r="DI177" s="81"/>
      <c r="DJ177" s="81"/>
      <c r="DK177" s="81"/>
      <c r="DL177" s="81"/>
      <c r="DM177" s="81"/>
      <c r="DN177" s="81"/>
      <c r="DO177" s="81"/>
      <c r="DP177" s="81"/>
      <c r="DQ177" s="81"/>
      <c r="DR177" s="81"/>
      <c r="DS177" s="81"/>
      <c r="DT177" s="81"/>
      <c r="DU177" s="81"/>
      <c r="DV177" s="81"/>
      <c r="DW177" s="81"/>
      <c r="DX177" s="81"/>
      <c r="DY177" s="81"/>
      <c r="DZ177" s="81"/>
      <c r="EA177" s="81"/>
      <c r="EB177" s="81"/>
      <c r="EC177" s="81"/>
      <c r="ED177" s="81"/>
      <c r="EE177" s="81"/>
      <c r="EF177" s="81"/>
      <c r="EG177" s="81"/>
      <c r="EH177" s="81"/>
      <c r="EI177" s="81"/>
      <c r="EJ177" s="81"/>
      <c r="EK177" s="81"/>
      <c r="EL177" s="81"/>
      <c r="EM177" s="81"/>
      <c r="EN177" s="81"/>
      <c r="EO177" s="81"/>
      <c r="EP177" s="81"/>
      <c r="EQ177" s="81"/>
      <c r="ER177" s="81"/>
      <c r="ES177" s="81"/>
      <c r="ET177" s="81"/>
      <c r="EU177" s="81"/>
      <c r="EV177" s="81"/>
      <c r="EW177" s="81"/>
      <c r="EX177" s="81"/>
      <c r="EY177" s="81"/>
      <c r="EZ177" s="81"/>
      <c r="FA177" s="81"/>
      <c r="FB177" s="81"/>
      <c r="FC177" s="81"/>
      <c r="FD177" s="81"/>
      <c r="FE177" s="81"/>
      <c r="FF177" s="81"/>
      <c r="FG177" s="81"/>
      <c r="FH177" s="81"/>
      <c r="FI177" s="81"/>
      <c r="FJ177" s="81"/>
      <c r="FK177" s="81"/>
      <c r="FL177" s="81"/>
      <c r="FM177" s="81"/>
      <c r="FN177" s="81"/>
      <c r="FO177" s="81"/>
      <c r="FP177" s="81"/>
      <c r="FQ177" s="81"/>
      <c r="FR177" s="81"/>
      <c r="FS177" s="81"/>
      <c r="FT177" s="81"/>
      <c r="FU177" s="81"/>
      <c r="FV177" s="81"/>
      <c r="FW177" s="81"/>
      <c r="FX177" s="81"/>
      <c r="FY177" s="81"/>
      <c r="FZ177" s="81"/>
      <c r="GA177" s="81"/>
      <c r="GB177" s="81"/>
      <c r="GC177" s="81"/>
      <c r="GD177" s="81"/>
      <c r="GE177" s="81"/>
      <c r="GF177" s="81"/>
      <c r="GG177" s="81"/>
      <c r="GH177" s="81"/>
      <c r="GI177" s="81"/>
      <c r="GJ177" s="81"/>
      <c r="GK177" s="81"/>
      <c r="GL177" s="81"/>
      <c r="GM177" s="81"/>
      <c r="GN177" s="81"/>
      <c r="GO177" s="81"/>
      <c r="GP177" s="81"/>
      <c r="GQ177" s="81"/>
      <c r="GR177" s="81"/>
      <c r="GS177" s="81"/>
      <c r="GT177" s="81"/>
      <c r="GU177" s="81"/>
      <c r="GV177" s="81"/>
      <c r="GW177" s="81"/>
      <c r="GX177" s="81"/>
    </row>
    <row r="178" spans="1:240" s="65" customFormat="1" ht="20.100000000000001" customHeight="1">
      <c r="A178" s="100"/>
      <c r="B178" s="113"/>
      <c r="C178" s="114"/>
      <c r="D178" s="73" t="s">
        <v>89</v>
      </c>
      <c r="E178" s="45"/>
      <c r="F178" s="138">
        <f>F177/1000</f>
        <v>7.3193749999999988E-2</v>
      </c>
      <c r="G178" s="45"/>
      <c r="H178" s="45"/>
      <c r="I178" s="45"/>
      <c r="J178" s="45"/>
      <c r="K178" s="45"/>
      <c r="L178" s="44"/>
      <c r="M178" s="44"/>
      <c r="N178" s="29"/>
      <c r="O178" s="334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  <c r="EF178" s="86"/>
      <c r="EG178" s="86"/>
      <c r="EH178" s="86"/>
      <c r="EI178" s="86"/>
      <c r="EJ178" s="86"/>
      <c r="EK178" s="86"/>
      <c r="EL178" s="86"/>
      <c r="EM178" s="86"/>
      <c r="EN178" s="86"/>
      <c r="EO178" s="86"/>
      <c r="EP178" s="86"/>
      <c r="EQ178" s="86"/>
      <c r="ER178" s="86"/>
      <c r="ES178" s="86"/>
      <c r="ET178" s="86"/>
      <c r="EU178" s="86"/>
      <c r="EV178" s="86"/>
      <c r="EW178" s="86"/>
      <c r="EX178" s="86"/>
      <c r="EY178" s="86"/>
      <c r="EZ178" s="86"/>
      <c r="FA178" s="86"/>
      <c r="FB178" s="86"/>
      <c r="FC178" s="86"/>
      <c r="FD178" s="86"/>
      <c r="FE178" s="86"/>
      <c r="FF178" s="86"/>
      <c r="FG178" s="86"/>
      <c r="FH178" s="86"/>
      <c r="FI178" s="86"/>
      <c r="FJ178" s="86"/>
      <c r="FK178" s="86"/>
      <c r="FL178" s="86"/>
      <c r="FM178" s="86"/>
      <c r="FN178" s="86"/>
      <c r="FO178" s="86"/>
      <c r="FP178" s="86"/>
      <c r="FQ178" s="86"/>
      <c r="FR178" s="86"/>
      <c r="FS178" s="86"/>
      <c r="FT178" s="86"/>
      <c r="FU178" s="86"/>
      <c r="FV178" s="86"/>
      <c r="FW178" s="86"/>
      <c r="FX178" s="86"/>
      <c r="FY178" s="86"/>
      <c r="FZ178" s="86"/>
      <c r="GA178" s="86"/>
      <c r="GB178" s="86"/>
      <c r="GC178" s="86"/>
      <c r="GD178" s="86"/>
      <c r="GE178" s="86"/>
      <c r="GF178" s="86"/>
      <c r="GG178" s="86"/>
      <c r="GH178" s="86"/>
      <c r="GI178" s="86"/>
      <c r="GJ178" s="86"/>
      <c r="GK178" s="86"/>
      <c r="GL178" s="86"/>
      <c r="GM178" s="86"/>
      <c r="GN178" s="86"/>
      <c r="GO178" s="86"/>
      <c r="GP178" s="86"/>
      <c r="GQ178" s="86"/>
      <c r="GR178" s="86"/>
      <c r="GS178" s="86"/>
      <c r="GT178" s="86"/>
      <c r="GU178" s="86"/>
      <c r="GV178" s="86"/>
      <c r="GW178" s="86"/>
      <c r="GX178" s="86"/>
      <c r="GY178" s="86"/>
      <c r="GZ178" s="86"/>
      <c r="HA178" s="86"/>
      <c r="HB178" s="86"/>
      <c r="HC178" s="86"/>
      <c r="HD178" s="86"/>
      <c r="HE178" s="86"/>
      <c r="HF178" s="86"/>
      <c r="HG178" s="86"/>
      <c r="HH178" s="86"/>
      <c r="HI178" s="86"/>
      <c r="HJ178" s="86"/>
      <c r="HK178" s="86"/>
      <c r="HL178" s="86"/>
      <c r="HM178" s="86"/>
      <c r="HN178" s="86"/>
      <c r="HO178" s="86"/>
      <c r="HP178" s="86"/>
      <c r="HQ178" s="86"/>
      <c r="HR178" s="86"/>
      <c r="HS178" s="86"/>
      <c r="HT178" s="86"/>
      <c r="HU178" s="86"/>
      <c r="HV178" s="86"/>
      <c r="HW178" s="86"/>
      <c r="HX178" s="86"/>
      <c r="HY178" s="86"/>
      <c r="HZ178" s="86"/>
      <c r="IA178" s="86"/>
      <c r="IB178" s="86"/>
      <c r="IC178" s="86"/>
      <c r="ID178" s="86"/>
      <c r="IE178" s="86"/>
      <c r="IF178" s="86"/>
    </row>
    <row r="179" spans="1:240" s="29" customFormat="1" ht="20.100000000000001" customHeight="1">
      <c r="A179" s="71"/>
      <c r="B179" s="70"/>
      <c r="C179" s="68" t="s">
        <v>20</v>
      </c>
      <c r="D179" s="43" t="s">
        <v>21</v>
      </c>
      <c r="E179" s="45">
        <v>60.8</v>
      </c>
      <c r="F179" s="45">
        <f>E179*F178</f>
        <v>4.4501799999999987</v>
      </c>
      <c r="G179" s="45"/>
      <c r="H179" s="45"/>
      <c r="I179" s="45"/>
      <c r="J179" s="45">
        <f>F179*I179</f>
        <v>0</v>
      </c>
      <c r="K179" s="45"/>
      <c r="L179" s="45"/>
      <c r="M179" s="45">
        <f>H179+J179+L179</f>
        <v>0</v>
      </c>
      <c r="O179" s="33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  <c r="FS179" s="74"/>
      <c r="FT179" s="74"/>
      <c r="FU179" s="74"/>
      <c r="FV179" s="74"/>
      <c r="FW179" s="74"/>
      <c r="FX179" s="74"/>
      <c r="FY179" s="74"/>
      <c r="FZ179" s="74"/>
      <c r="GA179" s="74"/>
      <c r="GB179" s="74"/>
      <c r="GC179" s="74"/>
      <c r="GD179" s="74"/>
      <c r="GE179" s="74"/>
      <c r="GF179" s="74"/>
      <c r="GG179" s="74"/>
      <c r="GH179" s="74"/>
      <c r="GI179" s="74"/>
      <c r="GJ179" s="74"/>
      <c r="GK179" s="74"/>
      <c r="GL179" s="74"/>
      <c r="GM179" s="74"/>
      <c r="GN179" s="74"/>
      <c r="GO179" s="74"/>
      <c r="GP179" s="74"/>
      <c r="GQ179" s="74"/>
      <c r="GR179" s="74"/>
      <c r="GS179" s="74"/>
      <c r="GT179" s="74"/>
      <c r="GU179" s="74"/>
      <c r="GV179" s="74"/>
      <c r="GW179" s="74"/>
      <c r="GX179" s="74"/>
      <c r="GY179" s="74"/>
      <c r="GZ179" s="74"/>
      <c r="HA179" s="74"/>
      <c r="HB179" s="74"/>
      <c r="HC179" s="74"/>
      <c r="HD179" s="74"/>
      <c r="HE179" s="74"/>
      <c r="HF179" s="74"/>
      <c r="HG179" s="74"/>
      <c r="HH179" s="74"/>
      <c r="HI179" s="74"/>
      <c r="HJ179" s="74"/>
      <c r="HK179" s="74"/>
      <c r="HL179" s="74"/>
      <c r="HM179" s="74"/>
      <c r="HN179" s="74"/>
      <c r="HO179" s="74"/>
      <c r="HP179" s="74"/>
      <c r="HQ179" s="74"/>
      <c r="HR179" s="74"/>
      <c r="HS179" s="74"/>
      <c r="HT179" s="74"/>
      <c r="HU179" s="74"/>
      <c r="HV179" s="74"/>
      <c r="HW179" s="74"/>
      <c r="HX179" s="74"/>
      <c r="HY179" s="74"/>
      <c r="HZ179" s="74"/>
      <c r="IA179" s="74"/>
      <c r="IB179" s="74"/>
      <c r="IC179" s="74"/>
      <c r="ID179" s="74"/>
      <c r="IE179" s="74"/>
      <c r="IF179" s="74"/>
    </row>
    <row r="180" spans="1:240" s="29" customFormat="1" ht="20.100000000000001" customHeight="1">
      <c r="A180" s="71"/>
      <c r="B180" s="70" t="s">
        <v>90</v>
      </c>
      <c r="C180" s="72" t="s">
        <v>91</v>
      </c>
      <c r="D180" s="43" t="s">
        <v>24</v>
      </c>
      <c r="E180" s="45">
        <v>143</v>
      </c>
      <c r="F180" s="45">
        <f>E180*F178</f>
        <v>10.466706249999998</v>
      </c>
      <c r="G180" s="45"/>
      <c r="H180" s="45"/>
      <c r="I180" s="45"/>
      <c r="J180" s="45"/>
      <c r="K180" s="45"/>
      <c r="L180" s="45">
        <f>F180*K180</f>
        <v>0</v>
      </c>
      <c r="M180" s="45">
        <f>H180+J180+L180</f>
        <v>0</v>
      </c>
      <c r="O180" s="33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  <c r="FS180" s="74"/>
      <c r="FT180" s="74"/>
      <c r="FU180" s="74"/>
      <c r="FV180" s="74"/>
      <c r="FW180" s="74"/>
      <c r="FX180" s="74"/>
      <c r="FY180" s="74"/>
      <c r="FZ180" s="74"/>
      <c r="GA180" s="74"/>
      <c r="GB180" s="74"/>
      <c r="GC180" s="74"/>
      <c r="GD180" s="74"/>
      <c r="GE180" s="74"/>
      <c r="GF180" s="74"/>
      <c r="GG180" s="74"/>
      <c r="GH180" s="74"/>
      <c r="GI180" s="74"/>
      <c r="GJ180" s="74"/>
      <c r="GK180" s="74"/>
      <c r="GL180" s="74"/>
      <c r="GM180" s="74"/>
      <c r="GN180" s="74"/>
      <c r="GO180" s="74"/>
      <c r="GP180" s="74"/>
      <c r="GQ180" s="74"/>
      <c r="GR180" s="74"/>
      <c r="GS180" s="74"/>
      <c r="GT180" s="74"/>
      <c r="GU180" s="74"/>
      <c r="GV180" s="74"/>
      <c r="GW180" s="74"/>
      <c r="GX180" s="74"/>
      <c r="GY180" s="74"/>
      <c r="GZ180" s="74"/>
      <c r="HA180" s="74"/>
      <c r="HB180" s="74"/>
      <c r="HC180" s="74"/>
      <c r="HD180" s="74"/>
      <c r="HE180" s="74"/>
      <c r="HF180" s="74"/>
      <c r="HG180" s="74"/>
      <c r="HH180" s="74"/>
      <c r="HI180" s="74"/>
      <c r="HJ180" s="74"/>
      <c r="HK180" s="74"/>
      <c r="HL180" s="74"/>
      <c r="HM180" s="74"/>
      <c r="HN180" s="74"/>
      <c r="HO180" s="74"/>
      <c r="HP180" s="74"/>
      <c r="HQ180" s="74"/>
      <c r="HR180" s="74"/>
      <c r="HS180" s="74"/>
      <c r="HT180" s="74"/>
      <c r="HU180" s="74"/>
      <c r="HV180" s="74"/>
      <c r="HW180" s="74"/>
      <c r="HX180" s="74"/>
      <c r="HY180" s="74"/>
      <c r="HZ180" s="74"/>
      <c r="IA180" s="74"/>
      <c r="IB180" s="74"/>
      <c r="IC180" s="74"/>
      <c r="ID180" s="74"/>
      <c r="IE180" s="74"/>
      <c r="IF180" s="74"/>
    </row>
    <row r="181" spans="1:240" s="29" customFormat="1" ht="20.100000000000001" customHeight="1">
      <c r="A181" s="71"/>
      <c r="B181" s="70"/>
      <c r="C181" s="72" t="s">
        <v>33</v>
      </c>
      <c r="D181" s="73" t="s">
        <v>4</v>
      </c>
      <c r="E181" s="45">
        <v>6.89</v>
      </c>
      <c r="F181" s="45">
        <f>E181*F178</f>
        <v>0.50430493749999994</v>
      </c>
      <c r="G181" s="45"/>
      <c r="H181" s="45"/>
      <c r="I181" s="45"/>
      <c r="J181" s="45"/>
      <c r="K181" s="45"/>
      <c r="L181" s="45">
        <f>F181*K181</f>
        <v>0</v>
      </c>
      <c r="M181" s="45">
        <f>H181+J181+L181</f>
        <v>0</v>
      </c>
      <c r="O181" s="33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4"/>
      <c r="FK181" s="74"/>
      <c r="FL181" s="74"/>
      <c r="FM181" s="74"/>
      <c r="FN181" s="74"/>
      <c r="FO181" s="74"/>
      <c r="FP181" s="74"/>
      <c r="FQ181" s="74"/>
      <c r="FR181" s="74"/>
      <c r="FS181" s="74"/>
      <c r="FT181" s="74"/>
      <c r="FU181" s="74"/>
      <c r="FV181" s="74"/>
      <c r="FW181" s="74"/>
      <c r="FX181" s="74"/>
      <c r="FY181" s="74"/>
      <c r="FZ181" s="74"/>
      <c r="GA181" s="74"/>
      <c r="GB181" s="74"/>
      <c r="GC181" s="74"/>
      <c r="GD181" s="74"/>
      <c r="GE181" s="74"/>
      <c r="GF181" s="74"/>
      <c r="GG181" s="74"/>
      <c r="GH181" s="74"/>
      <c r="GI181" s="74"/>
      <c r="GJ181" s="74"/>
      <c r="GK181" s="74"/>
      <c r="GL181" s="74"/>
      <c r="GM181" s="74"/>
      <c r="GN181" s="74"/>
      <c r="GO181" s="74"/>
      <c r="GP181" s="74"/>
      <c r="GQ181" s="74"/>
      <c r="GR181" s="74"/>
      <c r="GS181" s="74"/>
      <c r="GT181" s="74"/>
      <c r="GU181" s="74"/>
      <c r="GV181" s="74"/>
      <c r="GW181" s="74"/>
      <c r="GX181" s="74"/>
      <c r="GY181" s="74"/>
      <c r="GZ181" s="74"/>
      <c r="HA181" s="74"/>
      <c r="HB181" s="74"/>
      <c r="HC181" s="74"/>
      <c r="HD181" s="74"/>
      <c r="HE181" s="74"/>
      <c r="HF181" s="74"/>
      <c r="HG181" s="74"/>
      <c r="HH181" s="74"/>
      <c r="HI181" s="74"/>
      <c r="HJ181" s="74"/>
      <c r="HK181" s="74"/>
      <c r="HL181" s="74"/>
      <c r="HM181" s="74"/>
      <c r="HN181" s="74"/>
      <c r="HO181" s="74"/>
      <c r="HP181" s="74"/>
      <c r="HQ181" s="74"/>
      <c r="HR181" s="74"/>
      <c r="HS181" s="74"/>
      <c r="HT181" s="74"/>
      <c r="HU181" s="74"/>
      <c r="HV181" s="74"/>
      <c r="HW181" s="74"/>
      <c r="HX181" s="74"/>
      <c r="HY181" s="74"/>
      <c r="HZ181" s="74"/>
      <c r="IA181" s="74"/>
      <c r="IB181" s="74"/>
      <c r="IC181" s="74"/>
      <c r="ID181" s="74"/>
      <c r="IE181" s="74"/>
      <c r="IF181" s="74"/>
    </row>
    <row r="182" spans="1:240" s="29" customFormat="1" ht="20.100000000000001" customHeight="1">
      <c r="A182" s="71"/>
      <c r="B182" s="318" t="s">
        <v>358</v>
      </c>
      <c r="C182" s="319" t="s">
        <v>186</v>
      </c>
      <c r="D182" s="320" t="s">
        <v>362</v>
      </c>
      <c r="E182" s="374"/>
      <c r="F182" s="376">
        <v>3.6596875</v>
      </c>
      <c r="G182" s="321"/>
      <c r="H182" s="321"/>
      <c r="I182" s="321"/>
      <c r="J182" s="322"/>
      <c r="K182" s="321"/>
      <c r="L182" s="321"/>
      <c r="M182" s="321"/>
      <c r="O182" s="33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  <c r="FS182" s="74"/>
      <c r="FT182" s="74"/>
      <c r="FU182" s="74"/>
      <c r="FV182" s="74"/>
      <c r="FW182" s="74"/>
      <c r="FX182" s="74"/>
      <c r="FY182" s="74"/>
      <c r="FZ182" s="74"/>
      <c r="GA182" s="74"/>
      <c r="GB182" s="74"/>
      <c r="GC182" s="74"/>
      <c r="GD182" s="74"/>
      <c r="GE182" s="74"/>
      <c r="GF182" s="74"/>
      <c r="GG182" s="74"/>
      <c r="GH182" s="74"/>
      <c r="GI182" s="74"/>
      <c r="GJ182" s="74"/>
      <c r="GK182" s="74"/>
      <c r="GL182" s="74"/>
      <c r="GM182" s="74"/>
      <c r="GN182" s="74"/>
      <c r="GO182" s="74"/>
      <c r="GP182" s="74"/>
      <c r="GQ182" s="74"/>
      <c r="GR182" s="74"/>
      <c r="GS182" s="74"/>
      <c r="GT182" s="74"/>
      <c r="GU182" s="74"/>
      <c r="GV182" s="74"/>
      <c r="GW182" s="74"/>
      <c r="GX182" s="74"/>
      <c r="GY182" s="74"/>
      <c r="GZ182" s="74"/>
      <c r="HA182" s="74"/>
      <c r="HB182" s="74"/>
      <c r="HC182" s="74"/>
      <c r="HD182" s="74"/>
      <c r="HE182" s="74"/>
      <c r="HF182" s="74"/>
      <c r="HG182" s="74"/>
      <c r="HH182" s="74"/>
      <c r="HI182" s="74"/>
      <c r="HJ182" s="74"/>
      <c r="HK182" s="74"/>
      <c r="HL182" s="74"/>
      <c r="HM182" s="74"/>
      <c r="HN182" s="74"/>
      <c r="HO182" s="74"/>
      <c r="HP182" s="74"/>
      <c r="HQ182" s="74"/>
      <c r="HR182" s="74"/>
      <c r="HS182" s="74"/>
      <c r="HT182" s="74"/>
      <c r="HU182" s="74"/>
      <c r="HV182" s="74"/>
      <c r="HW182" s="74"/>
      <c r="HX182" s="74"/>
      <c r="HY182" s="74"/>
      <c r="HZ182" s="74"/>
      <c r="IA182" s="74"/>
      <c r="IB182" s="74"/>
      <c r="IC182" s="74"/>
      <c r="ID182" s="74"/>
      <c r="IE182" s="74"/>
      <c r="IF182" s="74"/>
    </row>
    <row r="183" spans="1:240" s="29" customFormat="1" ht="20.100000000000001" customHeight="1">
      <c r="A183" s="71"/>
      <c r="B183" s="323"/>
      <c r="C183" s="324" t="s">
        <v>359</v>
      </c>
      <c r="D183" s="325" t="s">
        <v>21</v>
      </c>
      <c r="E183" s="375">
        <v>2.06</v>
      </c>
      <c r="F183" s="375">
        <f>ROUND(F182*E183,2)</f>
        <v>7.54</v>
      </c>
      <c r="G183" s="327"/>
      <c r="H183" s="327"/>
      <c r="I183" s="326"/>
      <c r="J183" s="326">
        <f t="shared" ref="J183" si="20">F183*I183</f>
        <v>0</v>
      </c>
      <c r="K183" s="327"/>
      <c r="L183" s="327"/>
      <c r="M183" s="327">
        <f t="shared" ref="M183" si="21">H183+J183+L183</f>
        <v>0</v>
      </c>
      <c r="O183" s="33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  <c r="FS183" s="74"/>
      <c r="FT183" s="74"/>
      <c r="FU183" s="74"/>
      <c r="FV183" s="74"/>
      <c r="FW183" s="74"/>
      <c r="FX183" s="74"/>
      <c r="FY183" s="74"/>
      <c r="FZ183" s="74"/>
      <c r="GA183" s="74"/>
      <c r="GB183" s="74"/>
      <c r="GC183" s="74"/>
      <c r="GD183" s="74"/>
      <c r="GE183" s="74"/>
      <c r="GF183" s="74"/>
      <c r="GG183" s="74"/>
      <c r="GH183" s="74"/>
      <c r="GI183" s="74"/>
      <c r="GJ183" s="74"/>
      <c r="GK183" s="74"/>
      <c r="GL183" s="74"/>
      <c r="GM183" s="74"/>
      <c r="GN183" s="74"/>
      <c r="GO183" s="74"/>
      <c r="GP183" s="74"/>
      <c r="GQ183" s="74"/>
      <c r="GR183" s="74"/>
      <c r="GS183" s="74"/>
      <c r="GT183" s="74"/>
      <c r="GU183" s="74"/>
      <c r="GV183" s="74"/>
      <c r="GW183" s="74"/>
      <c r="GX183" s="74"/>
      <c r="GY183" s="74"/>
      <c r="GZ183" s="74"/>
      <c r="HA183" s="74"/>
      <c r="HB183" s="74"/>
      <c r="HC183" s="74"/>
      <c r="HD183" s="74"/>
      <c r="HE183" s="74"/>
      <c r="HF183" s="74"/>
      <c r="HG183" s="74"/>
      <c r="HH183" s="74"/>
      <c r="HI183" s="74"/>
      <c r="HJ183" s="74"/>
      <c r="HK183" s="74"/>
      <c r="HL183" s="74"/>
      <c r="HM183" s="74"/>
      <c r="HN183" s="74"/>
      <c r="HO183" s="74"/>
      <c r="HP183" s="74"/>
      <c r="HQ183" s="74"/>
      <c r="HR183" s="74"/>
      <c r="HS183" s="74"/>
      <c r="HT183" s="74"/>
      <c r="HU183" s="74"/>
      <c r="HV183" s="74"/>
      <c r="HW183" s="74"/>
      <c r="HX183" s="74"/>
      <c r="HY183" s="74"/>
      <c r="HZ183" s="74"/>
      <c r="IA183" s="74"/>
      <c r="IB183" s="74"/>
      <c r="IC183" s="74"/>
      <c r="ID183" s="74"/>
      <c r="IE183" s="74"/>
      <c r="IF183" s="74"/>
    </row>
    <row r="184" spans="1:240" s="29" customFormat="1" ht="20.100000000000001" customHeight="1">
      <c r="A184" s="71"/>
      <c r="B184" s="328" t="s">
        <v>360</v>
      </c>
      <c r="C184" s="329" t="s">
        <v>361</v>
      </c>
      <c r="D184" s="330" t="s">
        <v>36</v>
      </c>
      <c r="E184" s="331"/>
      <c r="F184" s="332">
        <f>F182</f>
        <v>3.6596875</v>
      </c>
      <c r="G184" s="332"/>
      <c r="H184" s="332"/>
      <c r="I184" s="332"/>
      <c r="J184" s="332"/>
      <c r="K184" s="332"/>
      <c r="L184" s="332"/>
      <c r="M184" s="333"/>
      <c r="O184" s="33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  <c r="FS184" s="74"/>
      <c r="FT184" s="74"/>
      <c r="FU184" s="74"/>
      <c r="FV184" s="74"/>
      <c r="FW184" s="74"/>
      <c r="FX184" s="74"/>
      <c r="FY184" s="74"/>
      <c r="FZ184" s="74"/>
      <c r="GA184" s="74"/>
      <c r="GB184" s="74"/>
      <c r="GC184" s="74"/>
      <c r="GD184" s="74"/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4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4"/>
      <c r="HE184" s="74"/>
      <c r="HF184" s="74"/>
      <c r="HG184" s="74"/>
      <c r="HH184" s="74"/>
      <c r="HI184" s="74"/>
      <c r="HJ184" s="74"/>
      <c r="HK184" s="74"/>
      <c r="HL184" s="74"/>
      <c r="HM184" s="74"/>
      <c r="HN184" s="74"/>
      <c r="HO184" s="74"/>
      <c r="HP184" s="74"/>
      <c r="HQ184" s="74"/>
      <c r="HR184" s="74"/>
      <c r="HS184" s="74"/>
      <c r="HT184" s="74"/>
      <c r="HU184" s="74"/>
      <c r="HV184" s="74"/>
      <c r="HW184" s="74"/>
      <c r="HX184" s="74"/>
      <c r="HY184" s="74"/>
      <c r="HZ184" s="74"/>
      <c r="IA184" s="74"/>
      <c r="IB184" s="74"/>
      <c r="IC184" s="74"/>
      <c r="ID184" s="74"/>
      <c r="IE184" s="74"/>
      <c r="IF184" s="74"/>
    </row>
    <row r="185" spans="1:240" s="29" customFormat="1" ht="20.100000000000001" customHeight="1">
      <c r="A185" s="71"/>
      <c r="B185" s="328"/>
      <c r="C185" s="324" t="s">
        <v>359</v>
      </c>
      <c r="D185" s="325" t="s">
        <v>21</v>
      </c>
      <c r="E185" s="331">
        <v>0.87</v>
      </c>
      <c r="F185" s="332">
        <f>F184*E185</f>
        <v>3.183928125</v>
      </c>
      <c r="G185" s="332"/>
      <c r="H185" s="332"/>
      <c r="I185" s="332"/>
      <c r="J185" s="332">
        <f>F185*I185</f>
        <v>0</v>
      </c>
      <c r="K185" s="332"/>
      <c r="L185" s="332"/>
      <c r="M185" s="333">
        <f>J185</f>
        <v>0</v>
      </c>
      <c r="O185" s="33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  <c r="FS185" s="74"/>
      <c r="FT185" s="74"/>
      <c r="FU185" s="74"/>
      <c r="FV185" s="74"/>
      <c r="FW185" s="74"/>
      <c r="FX185" s="74"/>
      <c r="FY185" s="74"/>
      <c r="FZ185" s="74"/>
      <c r="GA185" s="74"/>
      <c r="GB185" s="74"/>
      <c r="GC185" s="74"/>
      <c r="GD185" s="74"/>
      <c r="GE185" s="74"/>
      <c r="GF185" s="74"/>
      <c r="GG185" s="74"/>
      <c r="GH185" s="74"/>
      <c r="GI185" s="74"/>
      <c r="GJ185" s="74"/>
      <c r="GK185" s="74"/>
      <c r="GL185" s="74"/>
      <c r="GM185" s="74"/>
      <c r="GN185" s="74"/>
      <c r="GO185" s="74"/>
      <c r="GP185" s="74"/>
      <c r="GQ185" s="74"/>
      <c r="GR185" s="74"/>
      <c r="GS185" s="74"/>
      <c r="GT185" s="74"/>
      <c r="GU185" s="74"/>
      <c r="GV185" s="74"/>
      <c r="GW185" s="74"/>
      <c r="GX185" s="74"/>
      <c r="GY185" s="74"/>
      <c r="GZ185" s="74"/>
      <c r="HA185" s="74"/>
      <c r="HB185" s="74"/>
      <c r="HC185" s="74"/>
      <c r="HD185" s="74"/>
      <c r="HE185" s="74"/>
      <c r="HF185" s="74"/>
      <c r="HG185" s="74"/>
      <c r="HH185" s="74"/>
      <c r="HI185" s="74"/>
      <c r="HJ185" s="74"/>
      <c r="HK185" s="74"/>
      <c r="HL185" s="74"/>
      <c r="HM185" s="74"/>
      <c r="HN185" s="74"/>
      <c r="HO185" s="74"/>
      <c r="HP185" s="74"/>
      <c r="HQ185" s="74"/>
      <c r="HR185" s="74"/>
      <c r="HS185" s="74"/>
      <c r="HT185" s="74"/>
      <c r="HU185" s="74"/>
      <c r="HV185" s="74"/>
      <c r="HW185" s="74"/>
      <c r="HX185" s="74"/>
      <c r="HY185" s="74"/>
      <c r="HZ185" s="74"/>
      <c r="IA185" s="74"/>
      <c r="IB185" s="74"/>
      <c r="IC185" s="74"/>
      <c r="ID185" s="74"/>
      <c r="IE185" s="74"/>
      <c r="IF185" s="74"/>
    </row>
    <row r="186" spans="1:240" s="139" customFormat="1" ht="20.100000000000001" customHeight="1">
      <c r="A186" s="71">
        <v>19</v>
      </c>
      <c r="B186" s="76" t="s">
        <v>92</v>
      </c>
      <c r="C186" s="101" t="s">
        <v>124</v>
      </c>
      <c r="D186" s="100" t="s">
        <v>54</v>
      </c>
      <c r="E186" s="59"/>
      <c r="F186" s="59">
        <f>(F177+F182)*1.7</f>
        <v>130.65084375000001</v>
      </c>
      <c r="G186" s="59"/>
      <c r="H186" s="59"/>
      <c r="I186" s="59"/>
      <c r="J186" s="59"/>
      <c r="K186" s="60"/>
      <c r="L186" s="59"/>
      <c r="M186" s="59"/>
      <c r="N186" s="29"/>
      <c r="O186" s="334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BV186" s="81"/>
      <c r="BW186" s="81"/>
      <c r="BX186" s="81"/>
      <c r="BY186" s="81"/>
      <c r="BZ186" s="81"/>
      <c r="CA186" s="81"/>
      <c r="CB186" s="81"/>
      <c r="CC186" s="81"/>
      <c r="CD186" s="81"/>
      <c r="CE186" s="81"/>
      <c r="CF186" s="81"/>
      <c r="CG186" s="81"/>
      <c r="CH186" s="81"/>
      <c r="CI186" s="81"/>
      <c r="CJ186" s="81"/>
      <c r="CK186" s="81"/>
      <c r="CL186" s="81"/>
      <c r="CM186" s="81"/>
      <c r="CN186" s="81"/>
      <c r="CO186" s="81"/>
      <c r="CP186" s="81"/>
      <c r="CQ186" s="81"/>
      <c r="CR186" s="81"/>
      <c r="CS186" s="81"/>
      <c r="CT186" s="81"/>
      <c r="CU186" s="81"/>
      <c r="CV186" s="81"/>
      <c r="CW186" s="81"/>
      <c r="CX186" s="81"/>
      <c r="CY186" s="81"/>
      <c r="CZ186" s="81"/>
      <c r="DA186" s="81"/>
      <c r="DB186" s="81"/>
      <c r="DC186" s="81"/>
      <c r="DD186" s="81"/>
      <c r="DE186" s="81"/>
      <c r="DF186" s="81"/>
      <c r="DG186" s="81"/>
      <c r="DH186" s="81"/>
      <c r="DI186" s="81"/>
      <c r="DJ186" s="81"/>
      <c r="DK186" s="81"/>
      <c r="DL186" s="81"/>
      <c r="DM186" s="81"/>
      <c r="DN186" s="81"/>
      <c r="DO186" s="81"/>
      <c r="DP186" s="81"/>
      <c r="DQ186" s="81"/>
      <c r="DR186" s="81"/>
      <c r="DS186" s="81"/>
      <c r="DT186" s="81"/>
      <c r="DU186" s="81"/>
      <c r="DV186" s="81"/>
      <c r="DW186" s="81"/>
      <c r="DX186" s="81"/>
      <c r="DY186" s="81"/>
      <c r="DZ186" s="81"/>
      <c r="EA186" s="81"/>
      <c r="EB186" s="81"/>
      <c r="EC186" s="81"/>
      <c r="ED186" s="81"/>
      <c r="EE186" s="81"/>
      <c r="EF186" s="81"/>
      <c r="EG186" s="81"/>
      <c r="EH186" s="81"/>
      <c r="EI186" s="81"/>
      <c r="EJ186" s="81"/>
      <c r="EK186" s="81"/>
      <c r="EL186" s="81"/>
      <c r="EM186" s="81"/>
      <c r="EN186" s="81"/>
      <c r="EO186" s="81"/>
      <c r="EP186" s="81"/>
      <c r="EQ186" s="81"/>
      <c r="ER186" s="81"/>
      <c r="ES186" s="81"/>
      <c r="ET186" s="81"/>
      <c r="EU186" s="81"/>
      <c r="EV186" s="81"/>
      <c r="EW186" s="81"/>
      <c r="EX186" s="81"/>
      <c r="EY186" s="81"/>
      <c r="EZ186" s="81"/>
      <c r="FA186" s="81"/>
      <c r="FB186" s="81"/>
      <c r="FC186" s="81"/>
      <c r="FD186" s="81"/>
      <c r="FE186" s="81"/>
      <c r="FF186" s="81"/>
      <c r="FG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  <c r="FZ186" s="81"/>
      <c r="GA186" s="81"/>
      <c r="GB186" s="81"/>
      <c r="GC186" s="81"/>
      <c r="GD186" s="81"/>
      <c r="GE186" s="81"/>
      <c r="GF186" s="81"/>
      <c r="GG186" s="81"/>
      <c r="GH186" s="81"/>
      <c r="GI186" s="81"/>
      <c r="GJ186" s="81"/>
      <c r="GK186" s="81"/>
      <c r="GL186" s="81"/>
      <c r="GM186" s="81"/>
      <c r="GN186" s="81"/>
      <c r="GO186" s="81"/>
      <c r="GP186" s="81"/>
      <c r="GQ186" s="81"/>
      <c r="GR186" s="81"/>
      <c r="GS186" s="81"/>
      <c r="GT186" s="81"/>
      <c r="GU186" s="81"/>
      <c r="GV186" s="81"/>
      <c r="GW186" s="81"/>
      <c r="GX186" s="81"/>
    </row>
    <row r="187" spans="1:240" s="139" customFormat="1" ht="20.100000000000001" customHeight="1">
      <c r="A187" s="71"/>
      <c r="B187" s="113" t="s">
        <v>352</v>
      </c>
      <c r="C187" s="75" t="s">
        <v>353</v>
      </c>
      <c r="D187" s="73" t="s">
        <v>36</v>
      </c>
      <c r="E187" s="45"/>
      <c r="F187" s="45">
        <f>F182+F177</f>
        <v>76.853437499999998</v>
      </c>
      <c r="G187" s="45"/>
      <c r="H187" s="45"/>
      <c r="I187" s="45"/>
      <c r="J187" s="45"/>
      <c r="K187" s="46"/>
      <c r="L187" s="59"/>
      <c r="M187" s="59"/>
      <c r="N187" s="29"/>
      <c r="O187" s="334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  <c r="GR187" s="81"/>
      <c r="GS187" s="81"/>
      <c r="GT187" s="81"/>
      <c r="GU187" s="81"/>
      <c r="GV187" s="81"/>
      <c r="GW187" s="81"/>
      <c r="GX187" s="81"/>
    </row>
    <row r="188" spans="1:240" s="139" customFormat="1" ht="20.100000000000001" customHeight="1">
      <c r="A188" s="71"/>
      <c r="B188" s="113"/>
      <c r="C188" s="75"/>
      <c r="D188" s="73" t="s">
        <v>354</v>
      </c>
      <c r="E188" s="45"/>
      <c r="F188" s="45">
        <v>0.14699999999999999</v>
      </c>
      <c r="G188" s="45"/>
      <c r="H188" s="45"/>
      <c r="I188" s="45"/>
      <c r="J188" s="45"/>
      <c r="K188" s="46"/>
      <c r="L188" s="59"/>
      <c r="M188" s="59"/>
      <c r="N188" s="29"/>
      <c r="O188" s="334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/>
      <c r="BJ188" s="81"/>
      <c r="BK188" s="81"/>
      <c r="BL188" s="81"/>
      <c r="BM188" s="81"/>
      <c r="BN188" s="81"/>
      <c r="BO188" s="81"/>
      <c r="BP188" s="81"/>
      <c r="BQ188" s="81"/>
      <c r="BR188" s="81"/>
      <c r="BS188" s="81"/>
      <c r="BT188" s="81"/>
      <c r="BU188" s="81"/>
      <c r="BV188" s="81"/>
      <c r="BW188" s="81"/>
      <c r="BX188" s="81"/>
      <c r="BY188" s="81"/>
      <c r="BZ188" s="81"/>
      <c r="CA188" s="81"/>
      <c r="CB188" s="81"/>
      <c r="CC188" s="81"/>
      <c r="CD188" s="81"/>
      <c r="CE188" s="81"/>
      <c r="CF188" s="81"/>
      <c r="CG188" s="81"/>
      <c r="CH188" s="81"/>
      <c r="CI188" s="81"/>
      <c r="CJ188" s="81"/>
      <c r="CK188" s="81"/>
      <c r="CL188" s="81"/>
      <c r="CM188" s="81"/>
      <c r="CN188" s="81"/>
      <c r="CO188" s="81"/>
      <c r="CP188" s="81"/>
      <c r="CQ188" s="81"/>
      <c r="CR188" s="81"/>
      <c r="CS188" s="81"/>
      <c r="CT188" s="81"/>
      <c r="CU188" s="81"/>
      <c r="CV188" s="81"/>
      <c r="CW188" s="81"/>
      <c r="CX188" s="81"/>
      <c r="CY188" s="81"/>
      <c r="CZ188" s="81"/>
      <c r="DA188" s="81"/>
      <c r="DB188" s="81"/>
      <c r="DC188" s="81"/>
      <c r="DD188" s="81"/>
      <c r="DE188" s="81"/>
      <c r="DF188" s="81"/>
      <c r="DG188" s="81"/>
      <c r="DH188" s="81"/>
      <c r="DI188" s="81"/>
      <c r="DJ188" s="81"/>
      <c r="DK188" s="81"/>
      <c r="DL188" s="81"/>
      <c r="DM188" s="81"/>
      <c r="DN188" s="81"/>
      <c r="DO188" s="81"/>
      <c r="DP188" s="81"/>
      <c r="DQ188" s="81"/>
      <c r="DR188" s="81"/>
      <c r="DS188" s="81"/>
      <c r="DT188" s="81"/>
      <c r="DU188" s="81"/>
      <c r="DV188" s="81"/>
      <c r="DW188" s="81"/>
      <c r="DX188" s="81"/>
      <c r="DY188" s="81"/>
      <c r="DZ188" s="81"/>
      <c r="EA188" s="81"/>
      <c r="EB188" s="81"/>
      <c r="EC188" s="81"/>
      <c r="ED188" s="81"/>
      <c r="EE188" s="81"/>
      <c r="EF188" s="81"/>
      <c r="EG188" s="81"/>
      <c r="EH188" s="81"/>
      <c r="EI188" s="81"/>
      <c r="EJ188" s="81"/>
      <c r="EK188" s="81"/>
      <c r="EL188" s="81"/>
      <c r="EM188" s="81"/>
      <c r="EN188" s="81"/>
      <c r="EO188" s="81"/>
      <c r="EP188" s="81"/>
      <c r="EQ188" s="81"/>
      <c r="ER188" s="81"/>
      <c r="ES188" s="81"/>
      <c r="ET188" s="81"/>
      <c r="EU188" s="81"/>
      <c r="EV188" s="81"/>
      <c r="EW188" s="81"/>
      <c r="EX188" s="81"/>
      <c r="EY188" s="81"/>
      <c r="EZ188" s="81"/>
      <c r="FA188" s="81"/>
      <c r="FB188" s="81"/>
      <c r="FC188" s="81"/>
      <c r="FD188" s="81"/>
      <c r="FE188" s="81"/>
      <c r="FF188" s="81"/>
      <c r="FG188" s="81"/>
      <c r="FH188" s="81"/>
      <c r="FI188" s="81"/>
      <c r="FJ188" s="81"/>
      <c r="FK188" s="81"/>
      <c r="FL188" s="81"/>
      <c r="FM188" s="81"/>
      <c r="FN188" s="81"/>
      <c r="FO188" s="81"/>
      <c r="FP188" s="81"/>
      <c r="FQ188" s="81"/>
      <c r="FR188" s="81"/>
      <c r="FS188" s="81"/>
      <c r="FT188" s="81"/>
      <c r="FU188" s="81"/>
      <c r="FV188" s="81"/>
      <c r="FW188" s="81"/>
      <c r="FX188" s="81"/>
      <c r="FY188" s="81"/>
      <c r="FZ188" s="81"/>
      <c r="GA188" s="81"/>
      <c r="GB188" s="81"/>
      <c r="GC188" s="81"/>
      <c r="GD188" s="81"/>
      <c r="GE188" s="81"/>
      <c r="GF188" s="81"/>
      <c r="GG188" s="81"/>
      <c r="GH188" s="81"/>
      <c r="GI188" s="81"/>
      <c r="GJ188" s="81"/>
      <c r="GK188" s="81"/>
      <c r="GL188" s="81"/>
      <c r="GM188" s="81"/>
      <c r="GN188" s="81"/>
      <c r="GO188" s="81"/>
      <c r="GP188" s="81"/>
      <c r="GQ188" s="81"/>
      <c r="GR188" s="81"/>
      <c r="GS188" s="81"/>
      <c r="GT188" s="81"/>
      <c r="GU188" s="81"/>
      <c r="GV188" s="81"/>
      <c r="GW188" s="81"/>
      <c r="GX188" s="81"/>
    </row>
    <row r="189" spans="1:240" s="139" customFormat="1" ht="20.100000000000001" customHeight="1">
      <c r="A189" s="71"/>
      <c r="B189" s="113"/>
      <c r="C189" s="75" t="s">
        <v>20</v>
      </c>
      <c r="D189" s="73" t="s">
        <v>21</v>
      </c>
      <c r="E189" s="45">
        <v>3.23</v>
      </c>
      <c r="F189" s="45">
        <f>F188*E189</f>
        <v>0.47480999999999995</v>
      </c>
      <c r="G189" s="45"/>
      <c r="H189" s="45"/>
      <c r="I189" s="45"/>
      <c r="J189" s="45">
        <f>F189*I189</f>
        <v>0</v>
      </c>
      <c r="K189" s="46"/>
      <c r="L189" s="59"/>
      <c r="M189" s="45">
        <f>J189</f>
        <v>0</v>
      </c>
      <c r="N189" s="29"/>
      <c r="O189" s="334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1"/>
      <c r="BE189" s="81"/>
      <c r="BF189" s="81"/>
      <c r="BG189" s="81"/>
      <c r="BH189" s="81"/>
      <c r="BI189" s="81"/>
      <c r="BJ189" s="81"/>
      <c r="BK189" s="81"/>
      <c r="BL189" s="81"/>
      <c r="BM189" s="81"/>
      <c r="BN189" s="81"/>
      <c r="BO189" s="81"/>
      <c r="BP189" s="81"/>
      <c r="BQ189" s="81"/>
      <c r="BR189" s="81"/>
      <c r="BS189" s="81"/>
      <c r="BT189" s="81"/>
      <c r="BU189" s="81"/>
      <c r="BV189" s="81"/>
      <c r="BW189" s="81"/>
      <c r="BX189" s="81"/>
      <c r="BY189" s="81"/>
      <c r="BZ189" s="81"/>
      <c r="CA189" s="81"/>
      <c r="CB189" s="81"/>
      <c r="CC189" s="81"/>
      <c r="CD189" s="81"/>
      <c r="CE189" s="81"/>
      <c r="CF189" s="81"/>
      <c r="CG189" s="81"/>
      <c r="CH189" s="81"/>
      <c r="CI189" s="81"/>
      <c r="CJ189" s="81"/>
      <c r="CK189" s="81"/>
      <c r="CL189" s="81"/>
      <c r="CM189" s="81"/>
      <c r="CN189" s="81"/>
      <c r="CO189" s="81"/>
      <c r="CP189" s="81"/>
      <c r="CQ189" s="81"/>
      <c r="CR189" s="81"/>
      <c r="CS189" s="81"/>
      <c r="CT189" s="81"/>
      <c r="CU189" s="81"/>
      <c r="CV189" s="81"/>
      <c r="CW189" s="81"/>
      <c r="CX189" s="81"/>
      <c r="CY189" s="81"/>
      <c r="CZ189" s="81"/>
      <c r="DA189" s="81"/>
      <c r="DB189" s="81"/>
      <c r="DC189" s="81"/>
      <c r="DD189" s="81"/>
      <c r="DE189" s="81"/>
      <c r="DF189" s="81"/>
      <c r="DG189" s="81"/>
      <c r="DH189" s="81"/>
      <c r="DI189" s="81"/>
      <c r="DJ189" s="81"/>
      <c r="DK189" s="81"/>
      <c r="DL189" s="81"/>
      <c r="DM189" s="81"/>
      <c r="DN189" s="81"/>
      <c r="DO189" s="81"/>
      <c r="DP189" s="81"/>
      <c r="DQ189" s="81"/>
      <c r="DR189" s="81"/>
      <c r="DS189" s="81"/>
      <c r="DT189" s="81"/>
      <c r="DU189" s="81"/>
      <c r="DV189" s="81"/>
      <c r="DW189" s="81"/>
      <c r="DX189" s="81"/>
      <c r="DY189" s="81"/>
      <c r="DZ189" s="81"/>
      <c r="EA189" s="81"/>
      <c r="EB189" s="81"/>
      <c r="EC189" s="81"/>
      <c r="ED189" s="81"/>
      <c r="EE189" s="81"/>
      <c r="EF189" s="81"/>
      <c r="EG189" s="81"/>
      <c r="EH189" s="81"/>
      <c r="EI189" s="81"/>
      <c r="EJ189" s="81"/>
      <c r="EK189" s="81"/>
      <c r="EL189" s="81"/>
      <c r="EM189" s="81"/>
      <c r="EN189" s="81"/>
      <c r="EO189" s="81"/>
      <c r="EP189" s="81"/>
      <c r="EQ189" s="81"/>
      <c r="ER189" s="81"/>
      <c r="ES189" s="81"/>
      <c r="ET189" s="81"/>
      <c r="EU189" s="81"/>
      <c r="EV189" s="81"/>
      <c r="EW189" s="81"/>
      <c r="EX189" s="81"/>
      <c r="EY189" s="81"/>
      <c r="EZ189" s="81"/>
      <c r="FA189" s="81"/>
      <c r="FB189" s="81"/>
      <c r="FC189" s="81"/>
      <c r="FD189" s="81"/>
      <c r="FE189" s="81"/>
      <c r="FF189" s="81"/>
      <c r="FG189" s="81"/>
      <c r="FH189" s="81"/>
      <c r="FI189" s="81"/>
      <c r="FJ189" s="81"/>
      <c r="FK189" s="81"/>
      <c r="FL189" s="81"/>
      <c r="FM189" s="81"/>
      <c r="FN189" s="81"/>
      <c r="FO189" s="81"/>
      <c r="FP189" s="81"/>
      <c r="FQ189" s="81"/>
      <c r="FR189" s="81"/>
      <c r="FS189" s="81"/>
      <c r="FT189" s="81"/>
      <c r="FU189" s="81"/>
      <c r="FV189" s="81"/>
      <c r="FW189" s="81"/>
      <c r="FX189" s="81"/>
      <c r="FY189" s="81"/>
      <c r="FZ189" s="81"/>
      <c r="GA189" s="81"/>
      <c r="GB189" s="81"/>
      <c r="GC189" s="81"/>
      <c r="GD189" s="81"/>
      <c r="GE189" s="81"/>
      <c r="GF189" s="81"/>
      <c r="GG189" s="81"/>
      <c r="GH189" s="81"/>
      <c r="GI189" s="81"/>
      <c r="GJ189" s="81"/>
      <c r="GK189" s="81"/>
      <c r="GL189" s="81"/>
      <c r="GM189" s="81"/>
      <c r="GN189" s="81"/>
      <c r="GO189" s="81"/>
      <c r="GP189" s="81"/>
      <c r="GQ189" s="81"/>
      <c r="GR189" s="81"/>
      <c r="GS189" s="81"/>
      <c r="GT189" s="81"/>
      <c r="GU189" s="81"/>
      <c r="GV189" s="81"/>
      <c r="GW189" s="81"/>
      <c r="GX189" s="81"/>
    </row>
    <row r="190" spans="1:240" s="139" customFormat="1" ht="20.100000000000001" customHeight="1">
      <c r="A190" s="71"/>
      <c r="B190" s="113"/>
      <c r="C190" s="75" t="s">
        <v>355</v>
      </c>
      <c r="D190" s="73" t="s">
        <v>331</v>
      </c>
      <c r="E190" s="45">
        <v>3.62</v>
      </c>
      <c r="F190" s="45">
        <f>F188*E190</f>
        <v>0.53213999999999995</v>
      </c>
      <c r="G190" s="45"/>
      <c r="H190" s="45"/>
      <c r="I190" s="45"/>
      <c r="J190" s="45"/>
      <c r="K190" s="46"/>
      <c r="L190" s="45">
        <f>F190*K190</f>
        <v>0</v>
      </c>
      <c r="M190" s="45">
        <f>L190</f>
        <v>0</v>
      </c>
      <c r="N190" s="29"/>
      <c r="O190" s="334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1"/>
      <c r="GC190" s="81"/>
      <c r="GD190" s="81"/>
      <c r="GE190" s="81"/>
      <c r="GF190" s="81"/>
      <c r="GG190" s="81"/>
      <c r="GH190" s="81"/>
      <c r="GI190" s="81"/>
      <c r="GJ190" s="81"/>
      <c r="GK190" s="81"/>
      <c r="GL190" s="81"/>
      <c r="GM190" s="81"/>
      <c r="GN190" s="81"/>
      <c r="GO190" s="81"/>
      <c r="GP190" s="81"/>
      <c r="GQ190" s="81"/>
      <c r="GR190" s="81"/>
      <c r="GS190" s="81"/>
      <c r="GT190" s="81"/>
      <c r="GU190" s="81"/>
      <c r="GV190" s="81"/>
      <c r="GW190" s="81"/>
      <c r="GX190" s="81"/>
    </row>
    <row r="191" spans="1:240" s="139" customFormat="1" ht="20.100000000000001" customHeight="1">
      <c r="A191" s="71"/>
      <c r="B191" s="113"/>
      <c r="C191" s="75" t="s">
        <v>33</v>
      </c>
      <c r="D191" s="73" t="s">
        <v>4</v>
      </c>
      <c r="E191" s="45">
        <v>0.18</v>
      </c>
      <c r="F191" s="45">
        <v>0.13</v>
      </c>
      <c r="G191" s="45"/>
      <c r="H191" s="45"/>
      <c r="I191" s="45"/>
      <c r="J191" s="45"/>
      <c r="K191" s="46"/>
      <c r="L191" s="45">
        <f>F191*K191</f>
        <v>0</v>
      </c>
      <c r="M191" s="45">
        <f>L191</f>
        <v>0</v>
      </c>
      <c r="N191" s="29"/>
      <c r="O191" s="334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81"/>
      <c r="BY191" s="81"/>
      <c r="BZ191" s="81"/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81"/>
      <c r="DU191" s="81"/>
      <c r="DV191" s="81"/>
      <c r="DW191" s="81"/>
      <c r="DX191" s="81"/>
      <c r="DY191" s="81"/>
      <c r="DZ191" s="81"/>
      <c r="EA191" s="81"/>
      <c r="EB191" s="81"/>
      <c r="EC191" s="81"/>
      <c r="ED191" s="81"/>
      <c r="EE191" s="81"/>
      <c r="EF191" s="81"/>
      <c r="EG191" s="81"/>
      <c r="EH191" s="81"/>
      <c r="EI191" s="81"/>
      <c r="EJ191" s="81"/>
      <c r="EK191" s="81"/>
      <c r="EL191" s="81"/>
      <c r="EM191" s="81"/>
      <c r="EN191" s="81"/>
      <c r="EO191" s="81"/>
      <c r="EP191" s="81"/>
      <c r="EQ191" s="81"/>
      <c r="ER191" s="81"/>
      <c r="ES191" s="81"/>
      <c r="ET191" s="81"/>
      <c r="EU191" s="81"/>
      <c r="EV191" s="81"/>
      <c r="EW191" s="81"/>
      <c r="EX191" s="81"/>
      <c r="EY191" s="81"/>
      <c r="EZ191" s="81"/>
      <c r="FA191" s="81"/>
      <c r="FB191" s="81"/>
      <c r="FC191" s="81"/>
      <c r="FD191" s="81"/>
      <c r="FE191" s="81"/>
      <c r="FF191" s="81"/>
      <c r="FG191" s="81"/>
      <c r="FH191" s="81"/>
      <c r="FI191" s="81"/>
      <c r="FJ191" s="81"/>
      <c r="FK191" s="81"/>
      <c r="FL191" s="81"/>
      <c r="FM191" s="81"/>
      <c r="FN191" s="81"/>
      <c r="FO191" s="81"/>
      <c r="FP191" s="81"/>
      <c r="FQ191" s="81"/>
      <c r="FR191" s="81"/>
      <c r="FS191" s="81"/>
      <c r="FT191" s="81"/>
      <c r="FU191" s="81"/>
      <c r="FV191" s="81"/>
      <c r="FW191" s="81"/>
      <c r="FX191" s="81"/>
      <c r="FY191" s="81"/>
      <c r="FZ191" s="81"/>
      <c r="GA191" s="81"/>
      <c r="GB191" s="81"/>
      <c r="GC191" s="81"/>
      <c r="GD191" s="81"/>
      <c r="GE191" s="81"/>
      <c r="GF191" s="81"/>
      <c r="GG191" s="81"/>
      <c r="GH191" s="81"/>
      <c r="GI191" s="81"/>
      <c r="GJ191" s="81"/>
      <c r="GK191" s="81"/>
      <c r="GL191" s="81"/>
      <c r="GM191" s="81"/>
      <c r="GN191" s="81"/>
      <c r="GO191" s="81"/>
      <c r="GP191" s="81"/>
      <c r="GQ191" s="81"/>
      <c r="GR191" s="81"/>
      <c r="GS191" s="81"/>
      <c r="GT191" s="81"/>
      <c r="GU191" s="81"/>
      <c r="GV191" s="81"/>
      <c r="GW191" s="81"/>
      <c r="GX191" s="81"/>
    </row>
    <row r="192" spans="1:240" s="65" customFormat="1" ht="20.100000000000001" customHeight="1">
      <c r="A192" s="100"/>
      <c r="B192" s="113"/>
      <c r="C192" s="75" t="s">
        <v>125</v>
      </c>
      <c r="D192" s="73" t="s">
        <v>54</v>
      </c>
      <c r="E192" s="45">
        <v>1</v>
      </c>
      <c r="F192" s="45">
        <f>E192*F186</f>
        <v>130.65084375000001</v>
      </c>
      <c r="G192" s="45"/>
      <c r="H192" s="45"/>
      <c r="I192" s="45"/>
      <c r="J192" s="45"/>
      <c r="K192" s="46"/>
      <c r="L192" s="45">
        <f>F192*K192</f>
        <v>0</v>
      </c>
      <c r="M192" s="45">
        <f>H192+J192+L192</f>
        <v>0</v>
      </c>
      <c r="N192" s="29"/>
      <c r="O192" s="334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  <c r="DI192" s="86"/>
      <c r="DJ192" s="86"/>
      <c r="DK192" s="86"/>
      <c r="DL192" s="86"/>
      <c r="DM192" s="86"/>
      <c r="DN192" s="86"/>
      <c r="DO192" s="86"/>
      <c r="DP192" s="86"/>
      <c r="DQ192" s="86"/>
      <c r="DR192" s="86"/>
      <c r="DS192" s="86"/>
      <c r="DT192" s="86"/>
      <c r="DU192" s="86"/>
      <c r="DV192" s="86"/>
      <c r="DW192" s="86"/>
      <c r="DX192" s="86"/>
      <c r="DY192" s="86"/>
      <c r="DZ192" s="86"/>
      <c r="EA192" s="86"/>
      <c r="EB192" s="86"/>
      <c r="EC192" s="86"/>
      <c r="ED192" s="86"/>
      <c r="EE192" s="86"/>
      <c r="EF192" s="86"/>
      <c r="EG192" s="86"/>
      <c r="EH192" s="86"/>
      <c r="EI192" s="86"/>
      <c r="EJ192" s="86"/>
      <c r="EK192" s="86"/>
      <c r="EL192" s="86"/>
      <c r="EM192" s="86"/>
      <c r="EN192" s="86"/>
      <c r="EO192" s="86"/>
      <c r="EP192" s="86"/>
      <c r="EQ192" s="86"/>
      <c r="ER192" s="86"/>
      <c r="ES192" s="86"/>
      <c r="ET192" s="86"/>
      <c r="EU192" s="86"/>
      <c r="EV192" s="86"/>
      <c r="EW192" s="86"/>
      <c r="EX192" s="86"/>
      <c r="EY192" s="86"/>
      <c r="EZ192" s="86"/>
      <c r="FA192" s="86"/>
      <c r="FB192" s="86"/>
      <c r="FC192" s="86"/>
      <c r="FD192" s="86"/>
      <c r="FE192" s="86"/>
      <c r="FF192" s="86"/>
      <c r="FG192" s="86"/>
      <c r="FH192" s="86"/>
      <c r="FI192" s="86"/>
      <c r="FJ192" s="86"/>
      <c r="FK192" s="86"/>
      <c r="FL192" s="86"/>
      <c r="FM192" s="86"/>
      <c r="FN192" s="86"/>
      <c r="FO192" s="86"/>
      <c r="FP192" s="86"/>
      <c r="FQ192" s="86"/>
      <c r="FR192" s="86"/>
      <c r="FS192" s="86"/>
      <c r="FT192" s="86"/>
      <c r="FU192" s="86"/>
      <c r="FV192" s="86"/>
      <c r="FW192" s="86"/>
      <c r="FX192" s="86"/>
      <c r="FY192" s="86"/>
      <c r="FZ192" s="86"/>
      <c r="GA192" s="86"/>
      <c r="GB192" s="86"/>
      <c r="GC192" s="86"/>
      <c r="GD192" s="86"/>
      <c r="GE192" s="86"/>
      <c r="GF192" s="86"/>
      <c r="GG192" s="86"/>
      <c r="GH192" s="86"/>
      <c r="GI192" s="86"/>
      <c r="GJ192" s="86"/>
      <c r="GK192" s="86"/>
      <c r="GL192" s="86"/>
      <c r="GM192" s="86"/>
      <c r="GN192" s="86"/>
      <c r="GO192" s="86"/>
      <c r="GP192" s="86"/>
      <c r="GQ192" s="86"/>
      <c r="GR192" s="86"/>
      <c r="GS192" s="86"/>
      <c r="GT192" s="86"/>
      <c r="GU192" s="86"/>
      <c r="GV192" s="86"/>
      <c r="GW192" s="86"/>
      <c r="GX192" s="86"/>
      <c r="GY192" s="86"/>
      <c r="GZ192" s="86"/>
      <c r="HA192" s="86"/>
      <c r="HB192" s="86"/>
      <c r="HC192" s="86"/>
      <c r="HD192" s="86"/>
      <c r="HE192" s="86"/>
      <c r="HF192" s="86"/>
      <c r="HG192" s="86"/>
      <c r="HH192" s="86"/>
      <c r="HI192" s="86"/>
      <c r="HJ192" s="86"/>
      <c r="HK192" s="86"/>
      <c r="HL192" s="86"/>
      <c r="HM192" s="86"/>
      <c r="HN192" s="86"/>
      <c r="HO192" s="86"/>
      <c r="HP192" s="86"/>
      <c r="HQ192" s="86"/>
      <c r="HR192" s="86"/>
      <c r="HS192" s="86"/>
      <c r="HT192" s="86"/>
      <c r="HU192" s="86"/>
      <c r="HV192" s="86"/>
      <c r="HW192" s="86"/>
      <c r="HX192" s="86"/>
      <c r="HY192" s="86"/>
      <c r="HZ192" s="86"/>
      <c r="IA192" s="86"/>
      <c r="IB192" s="86"/>
      <c r="IC192" s="86"/>
      <c r="ID192" s="86"/>
      <c r="IE192" s="86"/>
      <c r="IF192" s="86"/>
    </row>
    <row r="193" spans="1:240" s="29" customFormat="1" ht="20.100000000000001" customHeight="1">
      <c r="A193" s="71">
        <v>20</v>
      </c>
      <c r="B193" s="76" t="s">
        <v>126</v>
      </c>
      <c r="C193" s="101" t="s">
        <v>127</v>
      </c>
      <c r="D193" s="100" t="s">
        <v>36</v>
      </c>
      <c r="E193" s="59"/>
      <c r="F193" s="59">
        <v>4.4820000000000011</v>
      </c>
      <c r="G193" s="59"/>
      <c r="H193" s="59"/>
      <c r="I193" s="59"/>
      <c r="J193" s="59"/>
      <c r="K193" s="59"/>
      <c r="L193" s="59"/>
      <c r="M193" s="59"/>
      <c r="O193" s="334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81"/>
      <c r="CO193" s="81"/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1"/>
      <c r="DG193" s="81"/>
      <c r="DH193" s="81"/>
      <c r="DI193" s="81"/>
      <c r="DJ193" s="81"/>
      <c r="DK193" s="81"/>
      <c r="DL193" s="81"/>
      <c r="DM193" s="81"/>
      <c r="DN193" s="81"/>
      <c r="DO193" s="81"/>
      <c r="DP193" s="81"/>
      <c r="DQ193" s="81"/>
      <c r="DR193" s="81"/>
      <c r="DS193" s="81"/>
      <c r="DT193" s="81"/>
      <c r="DU193" s="81"/>
      <c r="DV193" s="81"/>
      <c r="DW193" s="81"/>
      <c r="DX193" s="81"/>
      <c r="DY193" s="81"/>
      <c r="DZ193" s="81"/>
      <c r="EA193" s="81"/>
      <c r="EB193" s="81"/>
      <c r="EC193" s="81"/>
      <c r="ED193" s="81"/>
      <c r="EE193" s="81"/>
      <c r="EF193" s="81"/>
      <c r="EG193" s="81"/>
      <c r="EH193" s="81"/>
      <c r="EI193" s="81"/>
      <c r="EJ193" s="81"/>
      <c r="EK193" s="81"/>
      <c r="EL193" s="81"/>
      <c r="EM193" s="81"/>
      <c r="EN193" s="81"/>
      <c r="EO193" s="81"/>
      <c r="EP193" s="81"/>
      <c r="EQ193" s="81"/>
      <c r="ER193" s="81"/>
      <c r="ES193" s="81"/>
      <c r="ET193" s="81"/>
      <c r="EU193" s="81"/>
      <c r="EV193" s="81"/>
      <c r="EW193" s="81"/>
      <c r="EX193" s="81"/>
      <c r="EY193" s="81"/>
      <c r="EZ193" s="81"/>
      <c r="FA193" s="81"/>
      <c r="FB193" s="81"/>
      <c r="FC193" s="81"/>
      <c r="FD193" s="81"/>
      <c r="FE193" s="81"/>
      <c r="FF193" s="81"/>
      <c r="FG193" s="81"/>
      <c r="FH193" s="81"/>
      <c r="FI193" s="81"/>
      <c r="FJ193" s="81"/>
      <c r="FK193" s="81"/>
      <c r="FL193" s="81"/>
      <c r="FM193" s="81"/>
      <c r="FN193" s="81"/>
      <c r="FO193" s="81"/>
      <c r="FP193" s="81"/>
      <c r="FQ193" s="81"/>
      <c r="FR193" s="81"/>
      <c r="FS193" s="81"/>
      <c r="FT193" s="81"/>
      <c r="FU193" s="81"/>
      <c r="FV193" s="81"/>
      <c r="FW193" s="81"/>
      <c r="FX193" s="81"/>
      <c r="FY193" s="81"/>
      <c r="FZ193" s="81"/>
      <c r="GA193" s="81"/>
      <c r="GB193" s="81"/>
      <c r="GC193" s="81"/>
      <c r="GD193" s="81"/>
      <c r="GE193" s="81"/>
      <c r="GF193" s="81"/>
      <c r="GG193" s="81"/>
      <c r="GH193" s="81"/>
      <c r="GI193" s="81"/>
      <c r="GJ193" s="81"/>
      <c r="GK193" s="81"/>
      <c r="GL193" s="81"/>
      <c r="GM193" s="81"/>
      <c r="GN193" s="81"/>
      <c r="GO193" s="81"/>
      <c r="GP193" s="81"/>
      <c r="GQ193" s="81"/>
      <c r="GR193" s="81"/>
      <c r="GS193" s="81"/>
      <c r="GT193" s="81"/>
      <c r="GU193" s="81"/>
      <c r="GV193" s="81"/>
      <c r="GW193" s="81"/>
      <c r="GX193" s="81"/>
      <c r="GY193" s="81"/>
      <c r="GZ193" s="81"/>
      <c r="HA193" s="81"/>
      <c r="HB193" s="81"/>
      <c r="HC193" s="81"/>
      <c r="HD193" s="81"/>
      <c r="HE193" s="81"/>
      <c r="HF193" s="81"/>
      <c r="HG193" s="81"/>
      <c r="HH193" s="81"/>
      <c r="HI193" s="81"/>
      <c r="HJ193" s="81"/>
      <c r="HK193" s="81"/>
      <c r="HL193" s="81"/>
      <c r="HM193" s="81"/>
      <c r="HN193" s="81"/>
      <c r="HO193" s="81"/>
      <c r="HP193" s="81"/>
    </row>
    <row r="194" spans="1:240" s="65" customFormat="1" ht="20.100000000000001" customHeight="1">
      <c r="A194" s="140"/>
      <c r="B194" s="141"/>
      <c r="C194" s="146"/>
      <c r="D194" s="140" t="s">
        <v>128</v>
      </c>
      <c r="E194" s="89"/>
      <c r="F194" s="89">
        <f>F193/10</f>
        <v>0.4482000000000001</v>
      </c>
      <c r="G194" s="89"/>
      <c r="H194" s="89"/>
      <c r="I194" s="89"/>
      <c r="J194" s="89"/>
      <c r="K194" s="89"/>
      <c r="L194" s="89"/>
      <c r="M194" s="89"/>
      <c r="N194" s="29"/>
      <c r="O194" s="334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  <c r="BT194" s="137"/>
      <c r="BU194" s="137"/>
      <c r="BV194" s="137"/>
      <c r="BW194" s="137"/>
      <c r="BX194" s="137"/>
      <c r="BY194" s="137"/>
      <c r="BZ194" s="137"/>
      <c r="CA194" s="137"/>
      <c r="CB194" s="137"/>
      <c r="CC194" s="137"/>
      <c r="CD194" s="137"/>
      <c r="CE194" s="137"/>
      <c r="CF194" s="137"/>
      <c r="CG194" s="137"/>
      <c r="CH194" s="137"/>
      <c r="CI194" s="137"/>
      <c r="CJ194" s="137"/>
      <c r="CK194" s="137"/>
      <c r="CL194" s="137"/>
      <c r="CM194" s="137"/>
      <c r="CN194" s="137"/>
      <c r="CO194" s="137"/>
      <c r="CP194" s="137"/>
      <c r="CQ194" s="137"/>
      <c r="CR194" s="137"/>
      <c r="CS194" s="137"/>
      <c r="CT194" s="137"/>
      <c r="CU194" s="137"/>
      <c r="CV194" s="137"/>
      <c r="CW194" s="137"/>
      <c r="CX194" s="137"/>
      <c r="CY194" s="137"/>
      <c r="CZ194" s="137"/>
      <c r="DA194" s="137"/>
      <c r="DB194" s="137"/>
      <c r="DC194" s="137"/>
      <c r="DD194" s="137"/>
      <c r="DE194" s="137"/>
      <c r="DF194" s="137"/>
      <c r="DG194" s="137"/>
      <c r="DH194" s="137"/>
      <c r="DI194" s="137"/>
      <c r="DJ194" s="137"/>
      <c r="DK194" s="137"/>
      <c r="DL194" s="137"/>
      <c r="DM194" s="137"/>
      <c r="DN194" s="137"/>
      <c r="DO194" s="137"/>
      <c r="DP194" s="137"/>
      <c r="DQ194" s="137"/>
      <c r="DR194" s="137"/>
      <c r="DS194" s="137"/>
      <c r="DT194" s="137"/>
      <c r="DU194" s="137"/>
      <c r="DV194" s="137"/>
      <c r="DW194" s="137"/>
      <c r="DX194" s="137"/>
      <c r="DY194" s="137"/>
      <c r="DZ194" s="137"/>
      <c r="EA194" s="137"/>
      <c r="EB194" s="137"/>
      <c r="EC194" s="137"/>
      <c r="ED194" s="137"/>
      <c r="EE194" s="137"/>
      <c r="EF194" s="137"/>
      <c r="EG194" s="137"/>
      <c r="EH194" s="137"/>
      <c r="EI194" s="137"/>
      <c r="EJ194" s="137"/>
      <c r="EK194" s="137"/>
      <c r="EL194" s="137"/>
      <c r="EM194" s="137"/>
      <c r="EN194" s="137"/>
      <c r="EO194" s="137"/>
      <c r="EP194" s="137"/>
      <c r="EQ194" s="137"/>
      <c r="ER194" s="137"/>
      <c r="ES194" s="137"/>
      <c r="ET194" s="137"/>
      <c r="EU194" s="137"/>
      <c r="EV194" s="137"/>
      <c r="EW194" s="137"/>
      <c r="EX194" s="137"/>
      <c r="EY194" s="137"/>
      <c r="EZ194" s="137"/>
      <c r="FA194" s="137"/>
      <c r="FB194" s="137"/>
      <c r="FC194" s="137"/>
      <c r="FD194" s="137"/>
      <c r="FE194" s="137"/>
      <c r="FF194" s="137"/>
      <c r="FG194" s="137"/>
      <c r="FH194" s="137"/>
      <c r="FI194" s="137"/>
      <c r="FJ194" s="137"/>
      <c r="FK194" s="137"/>
      <c r="FL194" s="137"/>
      <c r="FM194" s="137"/>
      <c r="FN194" s="137"/>
      <c r="FO194" s="137"/>
      <c r="FP194" s="137"/>
      <c r="FQ194" s="137"/>
      <c r="FR194" s="137"/>
      <c r="FS194" s="137"/>
      <c r="FT194" s="137"/>
      <c r="FU194" s="137"/>
      <c r="FV194" s="137"/>
      <c r="FW194" s="137"/>
      <c r="FX194" s="137"/>
      <c r="FY194" s="137"/>
      <c r="FZ194" s="137"/>
      <c r="GA194" s="137"/>
      <c r="GB194" s="137"/>
      <c r="GC194" s="137"/>
      <c r="GD194" s="137"/>
      <c r="GE194" s="137"/>
      <c r="GF194" s="137"/>
      <c r="GG194" s="137"/>
      <c r="GH194" s="137"/>
      <c r="GI194" s="137"/>
      <c r="GJ194" s="137"/>
      <c r="GK194" s="137"/>
      <c r="GL194" s="137"/>
      <c r="GM194" s="137"/>
      <c r="GN194" s="137"/>
      <c r="GO194" s="137"/>
      <c r="GP194" s="137"/>
      <c r="GQ194" s="137"/>
      <c r="GR194" s="137"/>
      <c r="GS194" s="137"/>
      <c r="GT194" s="137"/>
      <c r="GU194" s="137"/>
      <c r="GV194" s="137"/>
      <c r="GW194" s="137"/>
      <c r="GX194" s="137"/>
      <c r="GY194" s="137"/>
      <c r="GZ194" s="137"/>
      <c r="HA194" s="137"/>
      <c r="HB194" s="137"/>
      <c r="HC194" s="137"/>
      <c r="HD194" s="137"/>
      <c r="HE194" s="137"/>
      <c r="HF194" s="137"/>
      <c r="HG194" s="137"/>
      <c r="HH194" s="137"/>
      <c r="HI194" s="137"/>
      <c r="HJ194" s="137"/>
      <c r="HK194" s="137"/>
      <c r="HL194" s="137"/>
      <c r="HM194" s="137"/>
      <c r="HN194" s="137"/>
      <c r="HO194" s="137"/>
      <c r="HP194" s="137"/>
      <c r="HQ194" s="137"/>
      <c r="HR194" s="137"/>
      <c r="HS194" s="137"/>
      <c r="HT194" s="137"/>
      <c r="HU194" s="137"/>
      <c r="HV194" s="137"/>
      <c r="HW194" s="137"/>
      <c r="HX194" s="137"/>
      <c r="HY194" s="137"/>
      <c r="HZ194" s="137"/>
      <c r="IA194" s="137"/>
      <c r="IB194" s="137"/>
      <c r="IC194" s="137"/>
      <c r="ID194" s="137"/>
      <c r="IE194" s="137"/>
      <c r="IF194" s="137"/>
    </row>
    <row r="195" spans="1:240" s="29" customFormat="1" ht="20.100000000000001" customHeight="1">
      <c r="A195" s="143"/>
      <c r="B195" s="87"/>
      <c r="C195" s="68" t="s">
        <v>97</v>
      </c>
      <c r="D195" s="43" t="s">
        <v>21</v>
      </c>
      <c r="E195" s="45">
        <v>17.8</v>
      </c>
      <c r="F195" s="89">
        <f>E195*F194</f>
        <v>7.9779600000000022</v>
      </c>
      <c r="G195" s="89"/>
      <c r="H195" s="89"/>
      <c r="I195" s="45"/>
      <c r="J195" s="45">
        <f>F195*I195</f>
        <v>0</v>
      </c>
      <c r="K195" s="45"/>
      <c r="L195" s="45"/>
      <c r="M195" s="45">
        <f>H195+J195+L195</f>
        <v>0</v>
      </c>
      <c r="O195" s="334"/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  <c r="BI195" s="147"/>
      <c r="BJ195" s="147"/>
      <c r="BK195" s="147"/>
      <c r="BL195" s="147"/>
      <c r="BM195" s="147"/>
      <c r="BN195" s="147"/>
      <c r="BO195" s="147"/>
      <c r="BP195" s="147"/>
      <c r="BQ195" s="147"/>
      <c r="BR195" s="147"/>
      <c r="BS195" s="147"/>
      <c r="BT195" s="147"/>
      <c r="BU195" s="147"/>
      <c r="BV195" s="147"/>
      <c r="BW195" s="147"/>
      <c r="BX195" s="147"/>
      <c r="BY195" s="147"/>
      <c r="BZ195" s="147"/>
      <c r="CA195" s="147"/>
      <c r="CB195" s="147"/>
      <c r="CC195" s="147"/>
      <c r="CD195" s="147"/>
      <c r="CE195" s="147"/>
      <c r="CF195" s="147"/>
      <c r="CG195" s="147"/>
      <c r="CH195" s="147"/>
      <c r="CI195" s="147"/>
      <c r="CJ195" s="147"/>
      <c r="CK195" s="147"/>
      <c r="CL195" s="147"/>
      <c r="CM195" s="147"/>
      <c r="CN195" s="147"/>
      <c r="CO195" s="147"/>
      <c r="CP195" s="147"/>
      <c r="CQ195" s="147"/>
      <c r="CR195" s="147"/>
      <c r="CS195" s="147"/>
      <c r="CT195" s="147"/>
      <c r="CU195" s="147"/>
      <c r="CV195" s="147"/>
      <c r="CW195" s="147"/>
      <c r="CX195" s="147"/>
      <c r="CY195" s="147"/>
      <c r="CZ195" s="147"/>
      <c r="DA195" s="147"/>
      <c r="DB195" s="147"/>
      <c r="DC195" s="147"/>
      <c r="DD195" s="147"/>
      <c r="DE195" s="147"/>
      <c r="DF195" s="147"/>
      <c r="DG195" s="147"/>
      <c r="DH195" s="147"/>
      <c r="DI195" s="147"/>
      <c r="DJ195" s="147"/>
      <c r="DK195" s="147"/>
      <c r="DL195" s="147"/>
      <c r="DM195" s="147"/>
      <c r="DN195" s="147"/>
      <c r="DO195" s="147"/>
      <c r="DP195" s="147"/>
      <c r="DQ195" s="147"/>
      <c r="DR195" s="147"/>
      <c r="DS195" s="147"/>
      <c r="DT195" s="147"/>
      <c r="DU195" s="147"/>
      <c r="DV195" s="147"/>
      <c r="DW195" s="147"/>
      <c r="DX195" s="147"/>
      <c r="DY195" s="147"/>
      <c r="DZ195" s="147"/>
      <c r="EA195" s="147"/>
      <c r="EB195" s="147"/>
      <c r="EC195" s="147"/>
      <c r="ED195" s="147"/>
      <c r="EE195" s="147"/>
      <c r="EF195" s="147"/>
      <c r="EG195" s="147"/>
      <c r="EH195" s="147"/>
      <c r="EI195" s="147"/>
      <c r="EJ195" s="147"/>
      <c r="EK195" s="147"/>
      <c r="EL195" s="147"/>
      <c r="EM195" s="147"/>
      <c r="EN195" s="147"/>
      <c r="EO195" s="147"/>
      <c r="EP195" s="147"/>
      <c r="EQ195" s="147"/>
      <c r="ER195" s="147"/>
      <c r="ES195" s="147"/>
      <c r="ET195" s="147"/>
      <c r="EU195" s="147"/>
      <c r="EV195" s="147"/>
      <c r="EW195" s="147"/>
      <c r="EX195" s="147"/>
      <c r="EY195" s="147"/>
      <c r="EZ195" s="147"/>
      <c r="FA195" s="147"/>
      <c r="FB195" s="147"/>
      <c r="FC195" s="147"/>
      <c r="FD195" s="147"/>
      <c r="FE195" s="147"/>
      <c r="FF195" s="147"/>
      <c r="FG195" s="147"/>
      <c r="FH195" s="147"/>
      <c r="FI195" s="147"/>
      <c r="FJ195" s="147"/>
      <c r="FK195" s="147"/>
      <c r="FL195" s="147"/>
      <c r="FM195" s="147"/>
      <c r="FN195" s="147"/>
      <c r="FO195" s="147"/>
      <c r="FP195" s="147"/>
      <c r="FQ195" s="147"/>
      <c r="FR195" s="147"/>
      <c r="FS195" s="147"/>
      <c r="FT195" s="147"/>
      <c r="FU195" s="147"/>
      <c r="FV195" s="147"/>
      <c r="FW195" s="147"/>
      <c r="FX195" s="147"/>
      <c r="FY195" s="147"/>
      <c r="FZ195" s="147"/>
      <c r="GA195" s="147"/>
      <c r="GB195" s="147"/>
      <c r="GC195" s="147"/>
      <c r="GD195" s="147"/>
      <c r="GE195" s="147"/>
      <c r="GF195" s="147"/>
      <c r="GG195" s="147"/>
      <c r="GH195" s="147"/>
      <c r="GI195" s="147"/>
      <c r="GJ195" s="147"/>
      <c r="GK195" s="147"/>
      <c r="GL195" s="147"/>
      <c r="GM195" s="147"/>
      <c r="GN195" s="147"/>
      <c r="GO195" s="147"/>
      <c r="GP195" s="147"/>
      <c r="GQ195" s="147"/>
      <c r="GR195" s="147"/>
      <c r="GS195" s="147"/>
      <c r="GT195" s="147"/>
      <c r="GU195" s="147"/>
      <c r="GV195" s="147"/>
      <c r="GW195" s="147"/>
      <c r="GX195" s="147"/>
      <c r="GY195" s="147"/>
      <c r="GZ195" s="147"/>
      <c r="HA195" s="147"/>
      <c r="HB195" s="147"/>
      <c r="HC195" s="147"/>
      <c r="HD195" s="147"/>
      <c r="HE195" s="147"/>
      <c r="HF195" s="147"/>
      <c r="HG195" s="147"/>
      <c r="HH195" s="147"/>
      <c r="HI195" s="147"/>
      <c r="HJ195" s="147"/>
      <c r="HK195" s="147"/>
      <c r="HL195" s="147"/>
      <c r="HM195" s="147"/>
      <c r="HN195" s="147"/>
      <c r="HO195" s="147"/>
      <c r="HP195" s="147"/>
      <c r="HQ195" s="147"/>
      <c r="HR195" s="147"/>
      <c r="HS195" s="147"/>
      <c r="HT195" s="147"/>
      <c r="HU195" s="147"/>
      <c r="HV195" s="147"/>
      <c r="HW195" s="147"/>
      <c r="HX195" s="147"/>
      <c r="HY195" s="147"/>
      <c r="HZ195" s="147"/>
      <c r="IA195" s="147"/>
      <c r="IB195" s="147"/>
      <c r="IC195" s="147"/>
      <c r="ID195" s="147"/>
      <c r="IE195" s="147"/>
      <c r="IF195" s="147"/>
    </row>
    <row r="196" spans="1:240" s="29" customFormat="1" ht="20.100000000000001" customHeight="1">
      <c r="A196" s="143"/>
      <c r="B196" s="87" t="s">
        <v>44</v>
      </c>
      <c r="C196" s="88" t="s">
        <v>129</v>
      </c>
      <c r="D196" s="140" t="s">
        <v>36</v>
      </c>
      <c r="E196" s="45">
        <v>11</v>
      </c>
      <c r="F196" s="112">
        <f>E196*F194</f>
        <v>4.930200000000001</v>
      </c>
      <c r="G196" s="46"/>
      <c r="H196" s="89">
        <f>F196*G196</f>
        <v>0</v>
      </c>
      <c r="I196" s="89"/>
      <c r="J196" s="89"/>
      <c r="K196" s="89"/>
      <c r="L196" s="89"/>
      <c r="M196" s="89">
        <f>H196+J196+L196</f>
        <v>0</v>
      </c>
      <c r="O196" s="334"/>
      <c r="P196" s="147"/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147"/>
      <c r="BQ196" s="147"/>
      <c r="BR196" s="147"/>
      <c r="BS196" s="147"/>
      <c r="BT196" s="147"/>
      <c r="BU196" s="147"/>
      <c r="BV196" s="147"/>
      <c r="BW196" s="147"/>
      <c r="BX196" s="147"/>
      <c r="BY196" s="147"/>
      <c r="BZ196" s="147"/>
      <c r="CA196" s="147"/>
      <c r="CB196" s="147"/>
      <c r="CC196" s="147"/>
      <c r="CD196" s="147"/>
      <c r="CE196" s="147"/>
      <c r="CF196" s="147"/>
      <c r="CG196" s="147"/>
      <c r="CH196" s="147"/>
      <c r="CI196" s="147"/>
      <c r="CJ196" s="147"/>
      <c r="CK196" s="147"/>
      <c r="CL196" s="147"/>
      <c r="CM196" s="147"/>
      <c r="CN196" s="147"/>
      <c r="CO196" s="147"/>
      <c r="CP196" s="147"/>
      <c r="CQ196" s="147"/>
      <c r="CR196" s="147"/>
      <c r="CS196" s="147"/>
      <c r="CT196" s="147"/>
      <c r="CU196" s="147"/>
      <c r="CV196" s="147"/>
      <c r="CW196" s="147"/>
      <c r="CX196" s="147"/>
      <c r="CY196" s="147"/>
      <c r="CZ196" s="147"/>
      <c r="DA196" s="147"/>
      <c r="DB196" s="147"/>
      <c r="DC196" s="147"/>
      <c r="DD196" s="147"/>
      <c r="DE196" s="147"/>
      <c r="DF196" s="147"/>
      <c r="DG196" s="147"/>
      <c r="DH196" s="147"/>
      <c r="DI196" s="147"/>
      <c r="DJ196" s="147"/>
      <c r="DK196" s="147"/>
      <c r="DL196" s="147"/>
      <c r="DM196" s="147"/>
      <c r="DN196" s="147"/>
      <c r="DO196" s="147"/>
      <c r="DP196" s="147"/>
      <c r="DQ196" s="147"/>
      <c r="DR196" s="147"/>
      <c r="DS196" s="147"/>
      <c r="DT196" s="147"/>
      <c r="DU196" s="147"/>
      <c r="DV196" s="147"/>
      <c r="DW196" s="147"/>
      <c r="DX196" s="147"/>
      <c r="DY196" s="147"/>
      <c r="DZ196" s="147"/>
      <c r="EA196" s="147"/>
      <c r="EB196" s="147"/>
      <c r="EC196" s="147"/>
      <c r="ED196" s="147"/>
      <c r="EE196" s="147"/>
      <c r="EF196" s="147"/>
      <c r="EG196" s="147"/>
      <c r="EH196" s="147"/>
      <c r="EI196" s="147"/>
      <c r="EJ196" s="147"/>
      <c r="EK196" s="147"/>
      <c r="EL196" s="147"/>
      <c r="EM196" s="147"/>
      <c r="EN196" s="147"/>
      <c r="EO196" s="147"/>
      <c r="EP196" s="147"/>
      <c r="EQ196" s="147"/>
      <c r="ER196" s="147"/>
      <c r="ES196" s="147"/>
      <c r="ET196" s="147"/>
      <c r="EU196" s="147"/>
      <c r="EV196" s="147"/>
      <c r="EW196" s="147"/>
      <c r="EX196" s="147"/>
      <c r="EY196" s="147"/>
      <c r="EZ196" s="147"/>
      <c r="FA196" s="147"/>
      <c r="FB196" s="147"/>
      <c r="FC196" s="147"/>
      <c r="FD196" s="147"/>
      <c r="FE196" s="147"/>
      <c r="FF196" s="147"/>
      <c r="FG196" s="147"/>
      <c r="FH196" s="147"/>
      <c r="FI196" s="147"/>
      <c r="FJ196" s="147"/>
      <c r="FK196" s="147"/>
      <c r="FL196" s="147"/>
      <c r="FM196" s="147"/>
      <c r="FN196" s="147"/>
      <c r="FO196" s="147"/>
      <c r="FP196" s="147"/>
      <c r="FQ196" s="147"/>
      <c r="FR196" s="147"/>
      <c r="FS196" s="147"/>
      <c r="FT196" s="147"/>
      <c r="FU196" s="147"/>
      <c r="FV196" s="147"/>
      <c r="FW196" s="147"/>
      <c r="FX196" s="147"/>
      <c r="FY196" s="147"/>
      <c r="FZ196" s="147"/>
      <c r="GA196" s="147"/>
      <c r="GB196" s="147"/>
      <c r="GC196" s="147"/>
      <c r="GD196" s="147"/>
      <c r="GE196" s="147"/>
      <c r="GF196" s="147"/>
      <c r="GG196" s="147"/>
      <c r="GH196" s="147"/>
      <c r="GI196" s="147"/>
      <c r="GJ196" s="147"/>
      <c r="GK196" s="147"/>
      <c r="GL196" s="147"/>
      <c r="GM196" s="147"/>
      <c r="GN196" s="147"/>
      <c r="GO196" s="147"/>
      <c r="GP196" s="147"/>
      <c r="GQ196" s="147"/>
      <c r="GR196" s="147"/>
      <c r="GS196" s="147"/>
      <c r="GT196" s="147"/>
      <c r="GU196" s="147"/>
      <c r="GV196" s="147"/>
      <c r="GW196" s="147"/>
      <c r="GX196" s="147"/>
      <c r="GY196" s="147"/>
      <c r="GZ196" s="147"/>
      <c r="HA196" s="147"/>
      <c r="HB196" s="147"/>
      <c r="HC196" s="147"/>
      <c r="HD196" s="147"/>
      <c r="HE196" s="147"/>
      <c r="HF196" s="147"/>
      <c r="HG196" s="147"/>
      <c r="HH196" s="147"/>
      <c r="HI196" s="147"/>
      <c r="HJ196" s="147"/>
      <c r="HK196" s="147"/>
      <c r="HL196" s="147"/>
      <c r="HM196" s="147"/>
      <c r="HN196" s="147"/>
      <c r="HO196" s="147"/>
      <c r="HP196" s="147"/>
      <c r="HQ196" s="147"/>
      <c r="HR196" s="147"/>
      <c r="HS196" s="147"/>
      <c r="HT196" s="147"/>
      <c r="HU196" s="147"/>
      <c r="HV196" s="147"/>
      <c r="HW196" s="147"/>
      <c r="HX196" s="147"/>
      <c r="HY196" s="147"/>
      <c r="HZ196" s="147"/>
      <c r="IA196" s="147"/>
      <c r="IB196" s="147"/>
      <c r="IC196" s="147"/>
      <c r="ID196" s="147"/>
      <c r="IE196" s="147"/>
      <c r="IF196" s="147"/>
    </row>
    <row r="197" spans="1:240" s="139" customFormat="1" ht="20.100000000000001" customHeight="1">
      <c r="A197" s="71">
        <v>22</v>
      </c>
      <c r="B197" s="76" t="s">
        <v>333</v>
      </c>
      <c r="C197" s="101" t="s">
        <v>304</v>
      </c>
      <c r="D197" s="71" t="s">
        <v>72</v>
      </c>
      <c r="E197" s="79"/>
      <c r="F197" s="79">
        <v>83</v>
      </c>
      <c r="G197" s="79"/>
      <c r="H197" s="79"/>
      <c r="I197" s="79"/>
      <c r="J197" s="79"/>
      <c r="K197" s="79"/>
      <c r="L197" s="336"/>
      <c r="M197" s="336"/>
      <c r="N197" s="29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81"/>
      <c r="DU197" s="81"/>
      <c r="DV197" s="81"/>
      <c r="DW197" s="81"/>
      <c r="DX197" s="81"/>
      <c r="DY197" s="81"/>
      <c r="DZ197" s="81"/>
      <c r="EA197" s="81"/>
      <c r="EB197" s="81"/>
      <c r="EC197" s="81"/>
      <c r="ED197" s="81"/>
      <c r="EE197" s="81"/>
      <c r="EF197" s="81"/>
      <c r="EG197" s="81"/>
      <c r="EH197" s="81"/>
      <c r="EI197" s="81"/>
      <c r="EJ197" s="81"/>
      <c r="EK197" s="81"/>
      <c r="EL197" s="81"/>
      <c r="EM197" s="81"/>
      <c r="EN197" s="81"/>
      <c r="EO197" s="81"/>
      <c r="EP197" s="81"/>
      <c r="EQ197" s="81"/>
      <c r="ER197" s="81"/>
      <c r="ES197" s="81"/>
      <c r="ET197" s="81"/>
      <c r="EU197" s="81"/>
      <c r="EV197" s="81"/>
      <c r="EW197" s="81"/>
      <c r="EX197" s="81"/>
      <c r="EY197" s="81"/>
      <c r="EZ197" s="81"/>
      <c r="FA197" s="81"/>
      <c r="FB197" s="81"/>
      <c r="FC197" s="81"/>
      <c r="FD197" s="81"/>
      <c r="FE197" s="81"/>
      <c r="FF197" s="81"/>
      <c r="FG197" s="81"/>
      <c r="FH197" s="81"/>
      <c r="FI197" s="81"/>
      <c r="FJ197" s="81"/>
      <c r="FK197" s="81"/>
      <c r="FL197" s="81"/>
      <c r="FM197" s="81"/>
      <c r="FN197" s="81"/>
      <c r="FO197" s="81"/>
      <c r="FP197" s="81"/>
      <c r="FQ197" s="81"/>
      <c r="FR197" s="81"/>
      <c r="FS197" s="81"/>
      <c r="FT197" s="81"/>
      <c r="FU197" s="81"/>
      <c r="FV197" s="81"/>
      <c r="FW197" s="81"/>
      <c r="FX197" s="81"/>
      <c r="FY197" s="81"/>
      <c r="FZ197" s="81"/>
      <c r="GA197" s="81"/>
      <c r="GB197" s="81"/>
      <c r="GC197" s="81"/>
      <c r="GD197" s="81"/>
      <c r="GE197" s="81"/>
      <c r="GF197" s="81"/>
      <c r="GG197" s="81"/>
      <c r="GH197" s="81"/>
      <c r="GI197" s="81"/>
      <c r="GJ197" s="81"/>
      <c r="GK197" s="81"/>
      <c r="GL197" s="81"/>
      <c r="GM197" s="81"/>
      <c r="GN197" s="81"/>
      <c r="GO197" s="81"/>
      <c r="GP197" s="81"/>
      <c r="GQ197" s="81"/>
      <c r="GR197" s="81"/>
      <c r="GS197" s="81"/>
      <c r="GT197" s="81"/>
      <c r="GU197" s="81"/>
      <c r="GV197" s="81"/>
      <c r="GW197" s="81"/>
      <c r="GX197" s="81"/>
      <c r="GY197" s="81"/>
      <c r="GZ197" s="81"/>
      <c r="HA197" s="81"/>
      <c r="HB197" s="81"/>
      <c r="HC197" s="81"/>
    </row>
    <row r="198" spans="1:240" s="65" customFormat="1" ht="20.100000000000001" customHeight="1">
      <c r="A198" s="73"/>
      <c r="B198" s="113"/>
      <c r="C198" s="114"/>
      <c r="D198" s="73" t="s">
        <v>153</v>
      </c>
      <c r="E198" s="45"/>
      <c r="F198" s="64">
        <f>F197/1000</f>
        <v>8.3000000000000004E-2</v>
      </c>
      <c r="G198" s="45"/>
      <c r="H198" s="45"/>
      <c r="I198" s="45"/>
      <c r="J198" s="45"/>
      <c r="K198" s="45"/>
      <c r="L198" s="44"/>
      <c r="M198" s="44"/>
      <c r="N198" s="29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  <c r="DI198" s="86"/>
      <c r="DJ198" s="86"/>
      <c r="DK198" s="86"/>
      <c r="DL198" s="86"/>
      <c r="DM198" s="86"/>
      <c r="DN198" s="86"/>
      <c r="DO198" s="86"/>
      <c r="DP198" s="86"/>
      <c r="DQ198" s="86"/>
      <c r="DR198" s="86"/>
      <c r="DS198" s="86"/>
      <c r="DT198" s="86"/>
      <c r="DU198" s="86"/>
      <c r="DV198" s="86"/>
      <c r="DW198" s="86"/>
      <c r="DX198" s="86"/>
      <c r="DY198" s="86"/>
      <c r="DZ198" s="86"/>
      <c r="EA198" s="86"/>
      <c r="EB198" s="86"/>
      <c r="EC198" s="86"/>
      <c r="ED198" s="86"/>
      <c r="EE198" s="86"/>
      <c r="EF198" s="86"/>
      <c r="EG198" s="86"/>
      <c r="EH198" s="86"/>
      <c r="EI198" s="86"/>
      <c r="EJ198" s="86"/>
      <c r="EK198" s="86"/>
      <c r="EL198" s="86"/>
      <c r="EM198" s="86"/>
      <c r="EN198" s="86"/>
      <c r="EO198" s="86"/>
      <c r="EP198" s="86"/>
      <c r="EQ198" s="86"/>
      <c r="ER198" s="86"/>
      <c r="ES198" s="86"/>
      <c r="ET198" s="86"/>
      <c r="EU198" s="86"/>
      <c r="EV198" s="86"/>
      <c r="EW198" s="86"/>
      <c r="EX198" s="86"/>
      <c r="EY198" s="86"/>
      <c r="EZ198" s="86"/>
      <c r="FA198" s="86"/>
      <c r="FB198" s="86"/>
      <c r="FC198" s="86"/>
      <c r="FD198" s="86"/>
      <c r="FE198" s="86"/>
      <c r="FF198" s="86"/>
      <c r="FG198" s="86"/>
      <c r="FH198" s="86"/>
      <c r="FI198" s="86"/>
      <c r="FJ198" s="86"/>
      <c r="FK198" s="86"/>
      <c r="FL198" s="86"/>
      <c r="FM198" s="86"/>
      <c r="FN198" s="86"/>
      <c r="FO198" s="86"/>
      <c r="FP198" s="86"/>
      <c r="FQ198" s="86"/>
      <c r="FR198" s="86"/>
      <c r="FS198" s="86"/>
      <c r="FT198" s="86"/>
      <c r="FU198" s="86"/>
      <c r="FV198" s="86"/>
      <c r="FW198" s="86"/>
      <c r="FX198" s="86"/>
      <c r="FY198" s="86"/>
      <c r="FZ198" s="86"/>
      <c r="GA198" s="86"/>
      <c r="GB198" s="86"/>
      <c r="GC198" s="86"/>
      <c r="GD198" s="86"/>
      <c r="GE198" s="86"/>
      <c r="GF198" s="86"/>
      <c r="GG198" s="86"/>
      <c r="GH198" s="86"/>
      <c r="GI198" s="86"/>
      <c r="GJ198" s="86"/>
      <c r="GK198" s="86"/>
      <c r="GL198" s="86"/>
      <c r="GM198" s="86"/>
      <c r="GN198" s="86"/>
      <c r="GO198" s="86"/>
      <c r="GP198" s="86"/>
      <c r="GQ198" s="86"/>
      <c r="GR198" s="86"/>
      <c r="GS198" s="86"/>
      <c r="GT198" s="86"/>
      <c r="GU198" s="86"/>
      <c r="GV198" s="86"/>
      <c r="GW198" s="86"/>
      <c r="GX198" s="86"/>
      <c r="GY198" s="86"/>
      <c r="GZ198" s="86"/>
      <c r="HA198" s="86"/>
      <c r="HB198" s="86"/>
      <c r="HC198" s="86"/>
      <c r="HD198" s="86"/>
      <c r="HE198" s="86"/>
      <c r="HF198" s="86"/>
      <c r="HG198" s="86"/>
      <c r="HH198" s="86"/>
      <c r="HI198" s="86"/>
      <c r="HJ198" s="86"/>
      <c r="HK198" s="86"/>
      <c r="HL198" s="86"/>
      <c r="HM198" s="86"/>
      <c r="HN198" s="86"/>
      <c r="HO198" s="86"/>
      <c r="HP198" s="86"/>
      <c r="HQ198" s="86"/>
      <c r="HR198" s="86"/>
      <c r="HS198" s="86"/>
      <c r="HT198" s="86"/>
      <c r="HU198" s="86"/>
      <c r="HV198" s="86"/>
      <c r="HW198" s="86"/>
      <c r="HX198" s="86"/>
      <c r="HY198" s="86"/>
      <c r="HZ198" s="86"/>
      <c r="IA198" s="86"/>
      <c r="IB198" s="86"/>
      <c r="IC198" s="86"/>
      <c r="ID198" s="86"/>
      <c r="IE198" s="86"/>
      <c r="IF198" s="86"/>
    </row>
    <row r="199" spans="1:240" s="29" customFormat="1" ht="20.100000000000001" customHeight="1">
      <c r="A199" s="71"/>
      <c r="B199" s="70"/>
      <c r="C199" s="68" t="s">
        <v>20</v>
      </c>
      <c r="D199" s="43" t="s">
        <v>21</v>
      </c>
      <c r="E199" s="45">
        <v>973</v>
      </c>
      <c r="F199" s="45">
        <f>F198*E199</f>
        <v>80.759</v>
      </c>
      <c r="G199" s="45"/>
      <c r="H199" s="136"/>
      <c r="I199" s="45"/>
      <c r="J199" s="45">
        <f>F199*I199</f>
        <v>0</v>
      </c>
      <c r="K199" s="45"/>
      <c r="L199" s="45"/>
      <c r="M199" s="45">
        <f>H199+J199+L199</f>
        <v>0</v>
      </c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</row>
    <row r="200" spans="1:240" s="29" customFormat="1" ht="20.100000000000001" customHeight="1">
      <c r="A200" s="71"/>
      <c r="B200" s="70"/>
      <c r="C200" s="72" t="s">
        <v>33</v>
      </c>
      <c r="D200" s="73" t="s">
        <v>4</v>
      </c>
      <c r="E200" s="45">
        <v>483</v>
      </c>
      <c r="F200" s="45">
        <f>E200*F198</f>
        <v>40.088999999999999</v>
      </c>
      <c r="G200" s="45"/>
      <c r="H200" s="45"/>
      <c r="I200" s="45"/>
      <c r="J200" s="45"/>
      <c r="K200" s="45"/>
      <c r="L200" s="45">
        <f>F200*K200</f>
        <v>0</v>
      </c>
      <c r="M200" s="45">
        <f>H200+J200+L200</f>
        <v>0</v>
      </c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  <c r="FS200" s="74"/>
      <c r="FT200" s="74"/>
      <c r="FU200" s="74"/>
      <c r="FV200" s="74"/>
      <c r="FW200" s="74"/>
      <c r="FX200" s="74"/>
      <c r="FY200" s="74"/>
      <c r="FZ200" s="74"/>
      <c r="GA200" s="74"/>
      <c r="GB200" s="74"/>
      <c r="GC200" s="74"/>
      <c r="GD200" s="74"/>
      <c r="GE200" s="74"/>
      <c r="GF200" s="74"/>
      <c r="GG200" s="74"/>
      <c r="GH200" s="74"/>
      <c r="GI200" s="74"/>
      <c r="GJ200" s="74"/>
      <c r="GK200" s="74"/>
      <c r="GL200" s="74"/>
      <c r="GM200" s="74"/>
      <c r="GN200" s="74"/>
      <c r="GO200" s="74"/>
      <c r="GP200" s="74"/>
      <c r="GQ200" s="74"/>
      <c r="GR200" s="74"/>
      <c r="GS200" s="74"/>
      <c r="GT200" s="74"/>
      <c r="GU200" s="74"/>
      <c r="GV200" s="74"/>
      <c r="GW200" s="74"/>
      <c r="GX200" s="74"/>
      <c r="GY200" s="74"/>
      <c r="GZ200" s="74"/>
      <c r="HA200" s="74"/>
      <c r="HB200" s="74"/>
      <c r="HC200" s="74"/>
      <c r="HD200" s="74"/>
      <c r="HE200" s="74"/>
      <c r="HF200" s="74"/>
      <c r="HG200" s="74"/>
      <c r="HH200" s="74"/>
      <c r="HI200" s="74"/>
      <c r="HJ200" s="74"/>
      <c r="HK200" s="74"/>
      <c r="HL200" s="74"/>
      <c r="HM200" s="74"/>
      <c r="HN200" s="74"/>
      <c r="HO200" s="74"/>
      <c r="HP200" s="74"/>
      <c r="HQ200" s="74"/>
      <c r="HR200" s="74"/>
      <c r="HS200" s="74"/>
      <c r="HT200" s="74"/>
      <c r="HU200" s="74"/>
      <c r="HV200" s="74"/>
      <c r="HW200" s="74"/>
      <c r="HX200" s="74"/>
      <c r="HY200" s="74"/>
      <c r="HZ200" s="74"/>
      <c r="IA200" s="74"/>
      <c r="IB200" s="74"/>
      <c r="IC200" s="74"/>
      <c r="ID200" s="74"/>
      <c r="IE200" s="74"/>
      <c r="IF200" s="74"/>
    </row>
    <row r="201" spans="1:240" s="29" customFormat="1" ht="20.100000000000001" customHeight="1">
      <c r="A201" s="71"/>
      <c r="B201" s="70" t="s">
        <v>130</v>
      </c>
      <c r="C201" s="72" t="s">
        <v>131</v>
      </c>
      <c r="D201" s="73" t="s">
        <v>72</v>
      </c>
      <c r="E201" s="45">
        <v>995</v>
      </c>
      <c r="F201" s="46">
        <f>E201*F198</f>
        <v>82.585000000000008</v>
      </c>
      <c r="G201" s="45"/>
      <c r="H201" s="46">
        <f>F201*G201</f>
        <v>0</v>
      </c>
      <c r="I201" s="46"/>
      <c r="J201" s="46"/>
      <c r="K201" s="45"/>
      <c r="L201" s="45"/>
      <c r="M201" s="45">
        <f>H201+J201+L201</f>
        <v>0</v>
      </c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  <c r="FS201" s="74"/>
      <c r="FT201" s="74"/>
      <c r="FU201" s="74"/>
      <c r="FV201" s="74"/>
      <c r="FW201" s="74"/>
      <c r="FX201" s="74"/>
      <c r="FY201" s="74"/>
      <c r="FZ201" s="74"/>
      <c r="GA201" s="74"/>
      <c r="GB201" s="74"/>
      <c r="GC201" s="74"/>
      <c r="GD201" s="74"/>
      <c r="GE201" s="74"/>
      <c r="GF201" s="74"/>
      <c r="GG201" s="74"/>
      <c r="GH201" s="74"/>
      <c r="GI201" s="74"/>
      <c r="GJ201" s="74"/>
      <c r="GK201" s="74"/>
      <c r="GL201" s="74"/>
      <c r="GM201" s="74"/>
      <c r="GN201" s="74"/>
      <c r="GO201" s="74"/>
      <c r="GP201" s="74"/>
      <c r="GQ201" s="74"/>
      <c r="GR201" s="74"/>
      <c r="GS201" s="74"/>
      <c r="GT201" s="74"/>
      <c r="GU201" s="74"/>
      <c r="GV201" s="74"/>
      <c r="GW201" s="74"/>
      <c r="GX201" s="74"/>
      <c r="GY201" s="74"/>
      <c r="GZ201" s="74"/>
      <c r="HA201" s="74"/>
      <c r="HB201" s="74"/>
      <c r="HC201" s="74"/>
      <c r="HD201" s="74"/>
      <c r="HE201" s="74"/>
      <c r="HF201" s="74"/>
      <c r="HG201" s="74"/>
      <c r="HH201" s="74"/>
      <c r="HI201" s="74"/>
      <c r="HJ201" s="74"/>
      <c r="HK201" s="74"/>
      <c r="HL201" s="74"/>
      <c r="HM201" s="74"/>
      <c r="HN201" s="74"/>
      <c r="HO201" s="74"/>
      <c r="HP201" s="74"/>
      <c r="HQ201" s="74"/>
      <c r="HR201" s="74"/>
      <c r="HS201" s="74"/>
      <c r="HT201" s="74"/>
      <c r="HU201" s="74"/>
      <c r="HV201" s="74"/>
      <c r="HW201" s="74"/>
      <c r="HX201" s="74"/>
      <c r="HY201" s="74"/>
      <c r="HZ201" s="74"/>
      <c r="IA201" s="74"/>
      <c r="IB201" s="74"/>
      <c r="IC201" s="74"/>
      <c r="ID201" s="74"/>
      <c r="IE201" s="74"/>
      <c r="IF201" s="74"/>
    </row>
    <row r="202" spans="1:240" s="29" customFormat="1" ht="20.100000000000001" customHeight="1">
      <c r="A202" s="71"/>
      <c r="B202" s="70"/>
      <c r="C202" s="72" t="s">
        <v>100</v>
      </c>
      <c r="D202" s="73" t="s">
        <v>4</v>
      </c>
      <c r="E202" s="45">
        <v>220</v>
      </c>
      <c r="F202" s="45">
        <f>E202*F198</f>
        <v>18.260000000000002</v>
      </c>
      <c r="G202" s="46"/>
      <c r="H202" s="46">
        <f>F202*G202</f>
        <v>0</v>
      </c>
      <c r="I202" s="46"/>
      <c r="J202" s="46"/>
      <c r="K202" s="45"/>
      <c r="L202" s="45"/>
      <c r="M202" s="45">
        <f>H202+J202+L202</f>
        <v>0</v>
      </c>
      <c r="O202" s="137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  <c r="GD202" s="74"/>
      <c r="GE202" s="74"/>
      <c r="GF202" s="74"/>
      <c r="GG202" s="74"/>
      <c r="GH202" s="74"/>
      <c r="GI202" s="74"/>
      <c r="GJ202" s="74"/>
      <c r="GK202" s="74"/>
      <c r="GL202" s="74"/>
      <c r="GM202" s="74"/>
      <c r="GN202" s="74"/>
      <c r="GO202" s="74"/>
      <c r="GP202" s="74"/>
      <c r="GQ202" s="74"/>
      <c r="GR202" s="74"/>
      <c r="GS202" s="74"/>
      <c r="GT202" s="74"/>
      <c r="GU202" s="74"/>
      <c r="GV202" s="74"/>
      <c r="GW202" s="74"/>
      <c r="GX202" s="74"/>
      <c r="GY202" s="74"/>
      <c r="GZ202" s="74"/>
      <c r="HA202" s="74"/>
      <c r="HB202" s="74"/>
      <c r="HC202" s="74"/>
      <c r="HD202" s="74"/>
      <c r="HE202" s="74"/>
      <c r="HF202" s="74"/>
      <c r="HG202" s="74"/>
      <c r="HH202" s="74"/>
      <c r="HI202" s="74"/>
      <c r="HJ202" s="74"/>
      <c r="HK202" s="74"/>
      <c r="HL202" s="74"/>
      <c r="HM202" s="74"/>
      <c r="HN202" s="74"/>
      <c r="HO202" s="74"/>
      <c r="HP202" s="74"/>
      <c r="HQ202" s="74"/>
      <c r="HR202" s="74"/>
      <c r="HS202" s="74"/>
      <c r="HT202" s="74"/>
      <c r="HU202" s="74"/>
      <c r="HV202" s="74"/>
      <c r="HW202" s="74"/>
      <c r="HX202" s="74"/>
      <c r="HY202" s="74"/>
      <c r="HZ202" s="74"/>
      <c r="IA202" s="74"/>
      <c r="IB202" s="74"/>
      <c r="IC202" s="74"/>
      <c r="ID202" s="74"/>
      <c r="IE202" s="74"/>
      <c r="IF202" s="74"/>
    </row>
    <row r="203" spans="1:240" s="346" customFormat="1" ht="40.9" customHeight="1">
      <c r="A203" s="337" t="s">
        <v>307</v>
      </c>
      <c r="B203" s="338" t="s">
        <v>308</v>
      </c>
      <c r="C203" s="339" t="s">
        <v>309</v>
      </c>
      <c r="D203" s="340" t="s">
        <v>327</v>
      </c>
      <c r="E203" s="337"/>
      <c r="F203" s="341">
        <v>138.19500000000002</v>
      </c>
      <c r="G203" s="341"/>
      <c r="H203" s="342"/>
      <c r="I203" s="343"/>
      <c r="J203" s="344"/>
      <c r="K203" s="343"/>
      <c r="L203" s="344"/>
      <c r="M203" s="345"/>
      <c r="N203" s="29"/>
    </row>
    <row r="204" spans="1:240" s="346" customFormat="1" ht="20.100000000000001" customHeight="1">
      <c r="A204" s="347"/>
      <c r="B204" s="337"/>
      <c r="C204" s="348" t="s">
        <v>310</v>
      </c>
      <c r="D204" s="349" t="s">
        <v>306</v>
      </c>
      <c r="E204" s="350">
        <v>0.56399999999999995</v>
      </c>
      <c r="F204" s="351">
        <f>E204*F203</f>
        <v>77.941980000000001</v>
      </c>
      <c r="G204" s="345"/>
      <c r="H204" s="342"/>
      <c r="I204" s="352"/>
      <c r="J204" s="344">
        <f>I204*F204</f>
        <v>0</v>
      </c>
      <c r="K204" s="353"/>
      <c r="L204" s="344"/>
      <c r="M204" s="345">
        <f t="shared" ref="M204:M208" si="22">L204+J204+H204</f>
        <v>0</v>
      </c>
      <c r="N204" s="29"/>
    </row>
    <row r="205" spans="1:240" s="346" customFormat="1" ht="20.100000000000001" customHeight="1">
      <c r="A205" s="347"/>
      <c r="B205" s="337"/>
      <c r="C205" s="348" t="s">
        <v>311</v>
      </c>
      <c r="D205" s="354" t="s">
        <v>312</v>
      </c>
      <c r="E205" s="350">
        <v>4.0899999999999999E-2</v>
      </c>
      <c r="F205" s="350">
        <f>E205*F203</f>
        <v>5.6521755000000011</v>
      </c>
      <c r="G205" s="354"/>
      <c r="H205" s="342"/>
      <c r="I205" s="355"/>
      <c r="J205" s="344"/>
      <c r="K205" s="354"/>
      <c r="L205" s="344">
        <f>K205*F205</f>
        <v>0</v>
      </c>
      <c r="M205" s="345">
        <f t="shared" si="22"/>
        <v>0</v>
      </c>
      <c r="N205" s="29"/>
    </row>
    <row r="206" spans="1:240" s="346" customFormat="1" ht="20.100000000000001" customHeight="1">
      <c r="A206" s="347"/>
      <c r="B206" s="337" t="s">
        <v>313</v>
      </c>
      <c r="C206" s="348" t="s">
        <v>314</v>
      </c>
      <c r="D206" s="354" t="s">
        <v>315</v>
      </c>
      <c r="E206" s="350">
        <v>4.4999999999999997E-3</v>
      </c>
      <c r="F206" s="354">
        <f>E206*F203</f>
        <v>0.62187750000000008</v>
      </c>
      <c r="G206" s="354"/>
      <c r="H206" s="342">
        <f>G206*F206</f>
        <v>0</v>
      </c>
      <c r="I206" s="354"/>
      <c r="J206" s="344"/>
      <c r="K206" s="354"/>
      <c r="L206" s="344"/>
      <c r="M206" s="345">
        <f t="shared" si="22"/>
        <v>0</v>
      </c>
      <c r="N206" s="29"/>
    </row>
    <row r="207" spans="1:240" s="346" customFormat="1" ht="20.100000000000001" customHeight="1">
      <c r="A207" s="347"/>
      <c r="B207" s="337" t="s">
        <v>316</v>
      </c>
      <c r="C207" s="348" t="s">
        <v>317</v>
      </c>
      <c r="D207" s="340" t="s">
        <v>326</v>
      </c>
      <c r="E207" s="350">
        <v>7.4999999999999997E-3</v>
      </c>
      <c r="F207" s="354">
        <f>E207*F203</f>
        <v>1.0364625000000001</v>
      </c>
      <c r="G207" s="354"/>
      <c r="H207" s="342">
        <f>G207*F207</f>
        <v>0</v>
      </c>
      <c r="I207" s="354"/>
      <c r="J207" s="344"/>
      <c r="K207" s="354"/>
      <c r="L207" s="344"/>
      <c r="M207" s="345">
        <f t="shared" si="22"/>
        <v>0</v>
      </c>
      <c r="N207" s="29"/>
    </row>
    <row r="208" spans="1:240" s="346" customFormat="1" ht="20.100000000000001" customHeight="1">
      <c r="A208" s="347"/>
      <c r="B208" s="337"/>
      <c r="C208" s="356" t="s">
        <v>318</v>
      </c>
      <c r="D208" s="340" t="s">
        <v>312</v>
      </c>
      <c r="E208" s="350">
        <v>0.26500000000000001</v>
      </c>
      <c r="F208" s="344">
        <f>E208*F203</f>
        <v>36.62167500000001</v>
      </c>
      <c r="G208" s="357"/>
      <c r="H208" s="342">
        <f>G208*F208</f>
        <v>0</v>
      </c>
      <c r="I208" s="358"/>
      <c r="J208" s="344"/>
      <c r="K208" s="358"/>
      <c r="L208" s="344"/>
      <c r="M208" s="345">
        <f t="shared" si="22"/>
        <v>0</v>
      </c>
      <c r="N208" s="29"/>
    </row>
    <row r="209" spans="1:240" s="29" customFormat="1" ht="35.450000000000003" customHeight="1">
      <c r="A209" s="143">
        <v>24</v>
      </c>
      <c r="B209" s="178" t="s">
        <v>132</v>
      </c>
      <c r="C209" s="179" t="s">
        <v>364</v>
      </c>
      <c r="D209" s="143" t="s">
        <v>134</v>
      </c>
      <c r="E209" s="180"/>
      <c r="F209" s="180">
        <v>58.5</v>
      </c>
      <c r="G209" s="180"/>
      <c r="H209" s="180"/>
      <c r="I209" s="180"/>
      <c r="J209" s="180"/>
      <c r="K209" s="180"/>
      <c r="L209" s="180"/>
      <c r="M209" s="180"/>
      <c r="O209" s="181"/>
      <c r="P209" s="181"/>
      <c r="Q209" s="181"/>
      <c r="R209" s="181"/>
      <c r="S209" s="181"/>
      <c r="T209" s="181"/>
      <c r="U209" s="181"/>
      <c r="V209" s="181"/>
      <c r="W209" s="181"/>
      <c r="X209" s="181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1"/>
      <c r="AK209" s="181"/>
      <c r="AL209" s="181"/>
      <c r="AM209" s="181"/>
      <c r="AN209" s="181"/>
      <c r="AO209" s="181"/>
      <c r="AP209" s="181"/>
      <c r="AQ209" s="181"/>
      <c r="AR209" s="181"/>
      <c r="AS209" s="181"/>
      <c r="AT209" s="181"/>
      <c r="AU209" s="181"/>
      <c r="AV209" s="181"/>
      <c r="AW209" s="181"/>
      <c r="AX209" s="181"/>
      <c r="AY209" s="181"/>
      <c r="AZ209" s="181"/>
      <c r="BA209" s="181"/>
      <c r="BB209" s="181"/>
      <c r="BC209" s="181"/>
      <c r="BD209" s="181"/>
      <c r="BE209" s="181"/>
      <c r="BF209" s="181"/>
      <c r="BG209" s="181"/>
      <c r="BH209" s="181"/>
      <c r="BI209" s="181"/>
      <c r="BJ209" s="181"/>
      <c r="BK209" s="181"/>
      <c r="BL209" s="181"/>
      <c r="BM209" s="181"/>
      <c r="BN209" s="181"/>
      <c r="BO209" s="181"/>
      <c r="BP209" s="181"/>
      <c r="BQ209" s="181"/>
      <c r="BR209" s="181"/>
      <c r="BS209" s="181"/>
      <c r="BT209" s="181"/>
      <c r="BU209" s="181"/>
      <c r="BV209" s="181"/>
      <c r="BW209" s="181"/>
      <c r="BX209" s="181"/>
      <c r="BY209" s="181"/>
      <c r="BZ209" s="181"/>
      <c r="CA209" s="181"/>
      <c r="CB209" s="181"/>
      <c r="CC209" s="181"/>
      <c r="CD209" s="181"/>
      <c r="CE209" s="181"/>
      <c r="CF209" s="181"/>
      <c r="CG209" s="181"/>
      <c r="CH209" s="181"/>
      <c r="CI209" s="181"/>
      <c r="CJ209" s="181"/>
      <c r="CK209" s="181"/>
      <c r="CL209" s="181"/>
      <c r="CM209" s="181"/>
      <c r="CN209" s="181"/>
      <c r="CO209" s="181"/>
      <c r="CP209" s="181"/>
      <c r="CQ209" s="181"/>
      <c r="CR209" s="181"/>
      <c r="CS209" s="181"/>
      <c r="CT209" s="181"/>
      <c r="CU209" s="181"/>
      <c r="CV209" s="181"/>
      <c r="CW209" s="181"/>
      <c r="CX209" s="181"/>
      <c r="CY209" s="181"/>
      <c r="CZ209" s="181"/>
      <c r="DA209" s="181"/>
      <c r="DB209" s="181"/>
      <c r="DC209" s="181"/>
      <c r="DD209" s="181"/>
      <c r="DE209" s="181"/>
      <c r="DF209" s="181"/>
      <c r="DG209" s="181"/>
      <c r="DH209" s="181"/>
      <c r="DI209" s="181"/>
      <c r="DJ209" s="181"/>
      <c r="DK209" s="181"/>
      <c r="DL209" s="181"/>
      <c r="DM209" s="181"/>
      <c r="DN209" s="181"/>
      <c r="DO209" s="181"/>
      <c r="DP209" s="181"/>
      <c r="DQ209" s="181"/>
      <c r="DR209" s="181"/>
      <c r="DS209" s="181"/>
      <c r="DT209" s="181"/>
      <c r="DU209" s="181"/>
      <c r="DV209" s="181"/>
      <c r="DW209" s="181"/>
      <c r="DX209" s="181"/>
      <c r="DY209" s="181"/>
      <c r="DZ209" s="181"/>
      <c r="EA209" s="181"/>
      <c r="EB209" s="181"/>
      <c r="EC209" s="181"/>
      <c r="ED209" s="181"/>
      <c r="EE209" s="181"/>
      <c r="EF209" s="181"/>
      <c r="EG209" s="181"/>
      <c r="EH209" s="181"/>
      <c r="EI209" s="181"/>
      <c r="EJ209" s="181"/>
      <c r="EK209" s="181"/>
      <c r="EL209" s="181"/>
      <c r="EM209" s="181"/>
      <c r="EN209" s="181"/>
      <c r="EO209" s="181"/>
      <c r="EP209" s="181"/>
      <c r="EQ209" s="181"/>
      <c r="ER209" s="181"/>
      <c r="ES209" s="181"/>
      <c r="ET209" s="181"/>
      <c r="EU209" s="181"/>
      <c r="EV209" s="181"/>
      <c r="EW209" s="181"/>
      <c r="EX209" s="181"/>
      <c r="EY209" s="181"/>
      <c r="EZ209" s="181"/>
      <c r="FA209" s="181"/>
      <c r="FB209" s="181"/>
      <c r="FC209" s="181"/>
      <c r="FD209" s="181"/>
      <c r="FE209" s="181"/>
      <c r="FF209" s="181"/>
      <c r="FG209" s="181"/>
      <c r="FH209" s="181"/>
      <c r="FI209" s="181"/>
      <c r="FJ209" s="181"/>
      <c r="FK209" s="181"/>
      <c r="FL209" s="181"/>
      <c r="FM209" s="181"/>
      <c r="FN209" s="181"/>
      <c r="FO209" s="181"/>
      <c r="FP209" s="181"/>
      <c r="FQ209" s="181"/>
      <c r="FR209" s="181"/>
      <c r="FS209" s="181"/>
      <c r="FT209" s="181"/>
      <c r="FU209" s="181"/>
      <c r="FV209" s="181"/>
      <c r="FW209" s="181"/>
      <c r="FX209" s="181"/>
      <c r="FY209" s="181"/>
      <c r="FZ209" s="181"/>
      <c r="GA209" s="181"/>
      <c r="GB209" s="181"/>
      <c r="GC209" s="181"/>
      <c r="GD209" s="181"/>
      <c r="GE209" s="181"/>
      <c r="GF209" s="181"/>
      <c r="GG209" s="181"/>
      <c r="GH209" s="181"/>
      <c r="GI209" s="181"/>
      <c r="GJ209" s="181"/>
      <c r="GK209" s="181"/>
      <c r="GL209" s="181"/>
      <c r="GM209" s="181"/>
      <c r="GN209" s="181"/>
      <c r="GO209" s="181"/>
      <c r="GP209" s="181"/>
      <c r="GQ209" s="181"/>
      <c r="GR209" s="181"/>
      <c r="GS209" s="181"/>
      <c r="GT209" s="181"/>
      <c r="GU209" s="181"/>
      <c r="GV209" s="181"/>
      <c r="GW209" s="181"/>
      <c r="GX209" s="181"/>
      <c r="GY209" s="181"/>
      <c r="GZ209" s="181"/>
      <c r="HA209" s="181"/>
      <c r="HB209" s="181"/>
      <c r="HC209" s="181"/>
      <c r="HD209" s="181"/>
      <c r="HE209" s="181"/>
      <c r="HF209" s="181"/>
      <c r="HG209" s="181"/>
      <c r="HH209" s="181"/>
      <c r="HI209" s="181"/>
      <c r="HJ209" s="181"/>
      <c r="HK209" s="181"/>
      <c r="HL209" s="181"/>
      <c r="HM209" s="181"/>
      <c r="HN209" s="181"/>
      <c r="HO209" s="181"/>
      <c r="HP209" s="181"/>
      <c r="HQ209" s="181"/>
      <c r="HR209" s="181"/>
      <c r="HS209" s="181"/>
      <c r="HT209" s="181"/>
      <c r="HU209" s="181"/>
      <c r="HV209" s="181"/>
      <c r="HW209" s="181"/>
      <c r="HX209" s="181"/>
      <c r="HY209" s="181"/>
      <c r="HZ209" s="181"/>
      <c r="IA209" s="181"/>
      <c r="IB209" s="181"/>
      <c r="IC209" s="181"/>
      <c r="ID209" s="181"/>
      <c r="IE209" s="181"/>
      <c r="IF209" s="181"/>
    </row>
    <row r="210" spans="1:240" s="65" customFormat="1" ht="20.100000000000001" customHeight="1">
      <c r="A210" s="140"/>
      <c r="B210" s="141"/>
      <c r="C210" s="146"/>
      <c r="D210" s="140" t="s">
        <v>103</v>
      </c>
      <c r="E210" s="89"/>
      <c r="F210" s="172">
        <f>F209/100</f>
        <v>0.58499999999999996</v>
      </c>
      <c r="G210" s="89"/>
      <c r="H210" s="89"/>
      <c r="I210" s="89"/>
      <c r="J210" s="89"/>
      <c r="K210" s="89"/>
      <c r="L210" s="89"/>
      <c r="M210" s="89"/>
      <c r="N210" s="29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  <c r="BT210" s="137"/>
      <c r="BU210" s="137"/>
      <c r="BV210" s="137"/>
      <c r="BW210" s="137"/>
      <c r="BX210" s="137"/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7"/>
      <c r="CM210" s="137"/>
      <c r="CN210" s="137"/>
      <c r="CO210" s="137"/>
      <c r="CP210" s="137"/>
      <c r="CQ210" s="137"/>
      <c r="CR210" s="137"/>
      <c r="CS210" s="137"/>
      <c r="CT210" s="137"/>
      <c r="CU210" s="137"/>
      <c r="CV210" s="137"/>
      <c r="CW210" s="137"/>
      <c r="CX210" s="137"/>
      <c r="CY210" s="137"/>
      <c r="CZ210" s="137"/>
      <c r="DA210" s="137"/>
      <c r="DB210" s="137"/>
      <c r="DC210" s="137"/>
      <c r="DD210" s="137"/>
      <c r="DE210" s="137"/>
      <c r="DF210" s="137"/>
      <c r="DG210" s="137"/>
      <c r="DH210" s="137"/>
      <c r="DI210" s="137"/>
      <c r="DJ210" s="137"/>
      <c r="DK210" s="137"/>
      <c r="DL210" s="137"/>
      <c r="DM210" s="137"/>
      <c r="DN210" s="137"/>
      <c r="DO210" s="137"/>
      <c r="DP210" s="137"/>
      <c r="DQ210" s="137"/>
      <c r="DR210" s="137"/>
      <c r="DS210" s="137"/>
      <c r="DT210" s="137"/>
      <c r="DU210" s="137"/>
      <c r="DV210" s="137"/>
      <c r="DW210" s="137"/>
      <c r="DX210" s="137"/>
      <c r="DY210" s="137"/>
      <c r="DZ210" s="137"/>
      <c r="EA210" s="137"/>
      <c r="EB210" s="137"/>
      <c r="EC210" s="137"/>
      <c r="ED210" s="137"/>
      <c r="EE210" s="137"/>
      <c r="EF210" s="137"/>
      <c r="EG210" s="137"/>
      <c r="EH210" s="137"/>
      <c r="EI210" s="137"/>
      <c r="EJ210" s="137"/>
      <c r="EK210" s="137"/>
      <c r="EL210" s="137"/>
      <c r="EM210" s="137"/>
      <c r="EN210" s="137"/>
      <c r="EO210" s="137"/>
      <c r="EP210" s="137"/>
      <c r="EQ210" s="137"/>
      <c r="ER210" s="137"/>
      <c r="ES210" s="137"/>
      <c r="ET210" s="137"/>
      <c r="EU210" s="137"/>
      <c r="EV210" s="137"/>
      <c r="EW210" s="137"/>
      <c r="EX210" s="137"/>
      <c r="EY210" s="137"/>
      <c r="EZ210" s="137"/>
      <c r="FA210" s="137"/>
      <c r="FB210" s="137"/>
      <c r="FC210" s="137"/>
      <c r="FD210" s="137"/>
      <c r="FE210" s="137"/>
      <c r="FF210" s="137"/>
      <c r="FG210" s="137"/>
      <c r="FH210" s="137"/>
      <c r="FI210" s="137"/>
      <c r="FJ210" s="137"/>
      <c r="FK210" s="137"/>
      <c r="FL210" s="137"/>
      <c r="FM210" s="137"/>
      <c r="FN210" s="137"/>
      <c r="FO210" s="137"/>
      <c r="FP210" s="137"/>
      <c r="FQ210" s="137"/>
      <c r="FR210" s="137"/>
      <c r="FS210" s="137"/>
      <c r="FT210" s="137"/>
      <c r="FU210" s="137"/>
      <c r="FV210" s="137"/>
      <c r="FW210" s="137"/>
      <c r="FX210" s="137"/>
      <c r="FY210" s="137"/>
      <c r="FZ210" s="137"/>
      <c r="GA210" s="137"/>
      <c r="GB210" s="137"/>
      <c r="GC210" s="137"/>
      <c r="GD210" s="137"/>
      <c r="GE210" s="137"/>
      <c r="GF210" s="137"/>
      <c r="GG210" s="137"/>
      <c r="GH210" s="137"/>
      <c r="GI210" s="137"/>
      <c r="GJ210" s="137"/>
      <c r="GK210" s="137"/>
      <c r="GL210" s="137"/>
      <c r="GM210" s="137"/>
      <c r="GN210" s="137"/>
      <c r="GO210" s="137"/>
      <c r="GP210" s="137"/>
      <c r="GQ210" s="137"/>
      <c r="GR210" s="137"/>
      <c r="GS210" s="137"/>
      <c r="GT210" s="137"/>
      <c r="GU210" s="137"/>
      <c r="GV210" s="137"/>
      <c r="GW210" s="137"/>
      <c r="GX210" s="137"/>
      <c r="GY210" s="137"/>
      <c r="GZ210" s="137"/>
      <c r="HA210" s="137"/>
      <c r="HB210" s="137"/>
      <c r="HC210" s="137"/>
      <c r="HD210" s="137"/>
      <c r="HE210" s="137"/>
      <c r="HF210" s="137"/>
      <c r="HG210" s="137"/>
      <c r="HH210" s="137"/>
      <c r="HI210" s="137"/>
      <c r="HJ210" s="137"/>
      <c r="HK210" s="137"/>
      <c r="HL210" s="137"/>
      <c r="HM210" s="137"/>
      <c r="HN210" s="137"/>
      <c r="HO210" s="137"/>
      <c r="HP210" s="137"/>
      <c r="HQ210" s="137"/>
      <c r="HR210" s="137"/>
      <c r="HS210" s="137"/>
      <c r="HT210" s="137"/>
      <c r="HU210" s="137"/>
      <c r="HV210" s="137"/>
      <c r="HW210" s="137"/>
      <c r="HX210" s="137"/>
      <c r="HY210" s="137"/>
      <c r="HZ210" s="137"/>
      <c r="IA210" s="137"/>
      <c r="IB210" s="137"/>
      <c r="IC210" s="137"/>
      <c r="ID210" s="137"/>
      <c r="IE210" s="137"/>
      <c r="IF210" s="137"/>
    </row>
    <row r="211" spans="1:240" s="29" customFormat="1" ht="20.100000000000001" customHeight="1">
      <c r="A211" s="143"/>
      <c r="B211" s="87"/>
      <c r="C211" s="68" t="s">
        <v>20</v>
      </c>
      <c r="D211" s="43" t="s">
        <v>21</v>
      </c>
      <c r="E211" s="89">
        <v>206</v>
      </c>
      <c r="F211" s="89">
        <f>E211*F210</f>
        <v>120.50999999999999</v>
      </c>
      <c r="G211" s="89"/>
      <c r="H211" s="89"/>
      <c r="I211" s="45"/>
      <c r="J211" s="45">
        <f>F211*I211</f>
        <v>0</v>
      </c>
      <c r="K211" s="45"/>
      <c r="L211" s="45"/>
      <c r="M211" s="45">
        <f>H211+J211+L211</f>
        <v>0</v>
      </c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  <c r="BI211" s="147"/>
      <c r="BJ211" s="147"/>
      <c r="BK211" s="147"/>
      <c r="BL211" s="147"/>
      <c r="BM211" s="147"/>
      <c r="BN211" s="147"/>
      <c r="BO211" s="147"/>
      <c r="BP211" s="147"/>
      <c r="BQ211" s="147"/>
      <c r="BR211" s="147"/>
      <c r="BS211" s="147"/>
      <c r="BT211" s="147"/>
      <c r="BU211" s="147"/>
      <c r="BV211" s="147"/>
      <c r="BW211" s="147"/>
      <c r="BX211" s="147"/>
      <c r="BY211" s="147"/>
      <c r="BZ211" s="147"/>
      <c r="CA211" s="147"/>
      <c r="CB211" s="147"/>
      <c r="CC211" s="147"/>
      <c r="CD211" s="147"/>
      <c r="CE211" s="147"/>
      <c r="CF211" s="147"/>
      <c r="CG211" s="147"/>
      <c r="CH211" s="147"/>
      <c r="CI211" s="147"/>
      <c r="CJ211" s="147"/>
      <c r="CK211" s="147"/>
      <c r="CL211" s="147"/>
      <c r="CM211" s="147"/>
      <c r="CN211" s="147"/>
      <c r="CO211" s="147"/>
      <c r="CP211" s="147"/>
      <c r="CQ211" s="147"/>
      <c r="CR211" s="147"/>
      <c r="CS211" s="147"/>
      <c r="CT211" s="147"/>
      <c r="CU211" s="147"/>
      <c r="CV211" s="147"/>
      <c r="CW211" s="147"/>
      <c r="CX211" s="147"/>
      <c r="CY211" s="147"/>
      <c r="CZ211" s="147"/>
      <c r="DA211" s="147"/>
      <c r="DB211" s="147"/>
      <c r="DC211" s="147"/>
      <c r="DD211" s="147"/>
      <c r="DE211" s="147"/>
      <c r="DF211" s="147"/>
      <c r="DG211" s="147"/>
      <c r="DH211" s="147"/>
      <c r="DI211" s="147"/>
      <c r="DJ211" s="147"/>
      <c r="DK211" s="147"/>
      <c r="DL211" s="147"/>
      <c r="DM211" s="147"/>
      <c r="DN211" s="147"/>
      <c r="DO211" s="147"/>
      <c r="DP211" s="147"/>
      <c r="DQ211" s="147"/>
      <c r="DR211" s="147"/>
      <c r="DS211" s="147"/>
      <c r="DT211" s="147"/>
      <c r="DU211" s="147"/>
      <c r="DV211" s="147"/>
      <c r="DW211" s="147"/>
      <c r="DX211" s="147"/>
      <c r="DY211" s="147"/>
      <c r="DZ211" s="147"/>
      <c r="EA211" s="147"/>
      <c r="EB211" s="147"/>
      <c r="EC211" s="147"/>
      <c r="ED211" s="147"/>
      <c r="EE211" s="147"/>
      <c r="EF211" s="147"/>
      <c r="EG211" s="147"/>
      <c r="EH211" s="147"/>
      <c r="EI211" s="147"/>
      <c r="EJ211" s="147"/>
      <c r="EK211" s="147"/>
      <c r="EL211" s="147"/>
      <c r="EM211" s="147"/>
      <c r="EN211" s="147"/>
      <c r="EO211" s="147"/>
      <c r="EP211" s="147"/>
      <c r="EQ211" s="147"/>
      <c r="ER211" s="147"/>
      <c r="ES211" s="147"/>
      <c r="ET211" s="147"/>
      <c r="EU211" s="147"/>
      <c r="EV211" s="147"/>
      <c r="EW211" s="147"/>
      <c r="EX211" s="147"/>
      <c r="EY211" s="147"/>
      <c r="EZ211" s="147"/>
      <c r="FA211" s="147"/>
      <c r="FB211" s="147"/>
      <c r="FC211" s="147"/>
      <c r="FD211" s="147"/>
      <c r="FE211" s="147"/>
      <c r="FF211" s="147"/>
      <c r="FG211" s="147"/>
      <c r="FH211" s="147"/>
      <c r="FI211" s="147"/>
      <c r="FJ211" s="147"/>
      <c r="FK211" s="147"/>
      <c r="FL211" s="147"/>
      <c r="FM211" s="147"/>
      <c r="FN211" s="147"/>
      <c r="FO211" s="147"/>
      <c r="FP211" s="147"/>
      <c r="FQ211" s="147"/>
      <c r="FR211" s="147"/>
      <c r="FS211" s="147"/>
      <c r="FT211" s="147"/>
      <c r="FU211" s="147"/>
      <c r="FV211" s="147"/>
      <c r="FW211" s="147"/>
      <c r="FX211" s="147"/>
      <c r="FY211" s="147"/>
      <c r="FZ211" s="147"/>
      <c r="GA211" s="147"/>
      <c r="GB211" s="147"/>
      <c r="GC211" s="147"/>
      <c r="GD211" s="147"/>
      <c r="GE211" s="147"/>
      <c r="GF211" s="147"/>
      <c r="GG211" s="147"/>
      <c r="GH211" s="147"/>
      <c r="GI211" s="147"/>
      <c r="GJ211" s="147"/>
      <c r="GK211" s="147"/>
      <c r="GL211" s="147"/>
      <c r="GM211" s="147"/>
      <c r="GN211" s="147"/>
      <c r="GO211" s="147"/>
      <c r="GP211" s="147"/>
      <c r="GQ211" s="147"/>
      <c r="GR211" s="147"/>
      <c r="GS211" s="147"/>
      <c r="GT211" s="147"/>
      <c r="GU211" s="147"/>
      <c r="GV211" s="147"/>
      <c r="GW211" s="147"/>
      <c r="GX211" s="147"/>
      <c r="GY211" s="147"/>
      <c r="GZ211" s="147"/>
      <c r="HA211" s="147"/>
      <c r="HB211" s="147"/>
      <c r="HC211" s="147"/>
      <c r="HD211" s="147"/>
      <c r="HE211" s="147"/>
      <c r="HF211" s="147"/>
      <c r="HG211" s="147"/>
      <c r="HH211" s="147"/>
      <c r="HI211" s="147"/>
      <c r="HJ211" s="147"/>
      <c r="HK211" s="147"/>
      <c r="HL211" s="147"/>
      <c r="HM211" s="147"/>
      <c r="HN211" s="147"/>
      <c r="HO211" s="147"/>
      <c r="HP211" s="147"/>
      <c r="HQ211" s="147"/>
      <c r="HR211" s="147"/>
      <c r="HS211" s="147"/>
      <c r="HT211" s="147"/>
      <c r="HU211" s="147"/>
      <c r="HV211" s="147"/>
      <c r="HW211" s="147"/>
      <c r="HX211" s="147"/>
      <c r="HY211" s="147"/>
      <c r="HZ211" s="147"/>
      <c r="IA211" s="147"/>
      <c r="IB211" s="147"/>
      <c r="IC211" s="147"/>
      <c r="ID211" s="147"/>
      <c r="IE211" s="147"/>
      <c r="IF211" s="147"/>
    </row>
    <row r="212" spans="1:240" s="29" customFormat="1" ht="36.75" customHeight="1">
      <c r="A212" s="100">
        <v>25</v>
      </c>
      <c r="B212" s="184" t="s">
        <v>137</v>
      </c>
      <c r="C212" s="288" t="s">
        <v>138</v>
      </c>
      <c r="D212" s="100" t="s">
        <v>134</v>
      </c>
      <c r="E212" s="59"/>
      <c r="F212" s="59">
        <v>37.931400000000004</v>
      </c>
      <c r="G212" s="59"/>
      <c r="H212" s="59"/>
      <c r="I212" s="59"/>
      <c r="J212" s="59"/>
      <c r="K212" s="59"/>
      <c r="L212" s="136"/>
      <c r="M212" s="59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6"/>
      <c r="BC212" s="186"/>
      <c r="BD212" s="186"/>
      <c r="BE212" s="186"/>
      <c r="BF212" s="186"/>
      <c r="BG212" s="186"/>
      <c r="BH212" s="186"/>
      <c r="BI212" s="186"/>
      <c r="BJ212" s="186"/>
      <c r="BK212" s="186"/>
      <c r="BL212" s="186"/>
      <c r="BM212" s="186"/>
      <c r="BN212" s="186"/>
      <c r="BO212" s="186"/>
      <c r="BP212" s="186"/>
      <c r="BQ212" s="186"/>
      <c r="BR212" s="186"/>
      <c r="BS212" s="186"/>
      <c r="BT212" s="186"/>
      <c r="BU212" s="186"/>
      <c r="BV212" s="186"/>
      <c r="BW212" s="186"/>
      <c r="BX212" s="186"/>
      <c r="BY212" s="186"/>
      <c r="BZ212" s="186"/>
      <c r="CA212" s="186"/>
      <c r="CB212" s="186"/>
      <c r="CC212" s="186"/>
      <c r="CD212" s="186"/>
      <c r="CE212" s="186"/>
      <c r="CF212" s="186"/>
      <c r="CG212" s="186"/>
      <c r="CH212" s="186"/>
      <c r="CI212" s="186"/>
      <c r="CJ212" s="186"/>
      <c r="CK212" s="186"/>
      <c r="CL212" s="186"/>
      <c r="CM212" s="186"/>
      <c r="CN212" s="186"/>
      <c r="CO212" s="186"/>
      <c r="CP212" s="186"/>
      <c r="CQ212" s="186"/>
      <c r="CR212" s="186"/>
      <c r="CS212" s="186"/>
      <c r="CT212" s="186"/>
      <c r="CU212" s="186"/>
      <c r="CV212" s="186"/>
      <c r="CW212" s="186"/>
      <c r="CX212" s="186"/>
      <c r="CY212" s="186"/>
      <c r="CZ212" s="186"/>
      <c r="DA212" s="186"/>
      <c r="DB212" s="186"/>
      <c r="DC212" s="186"/>
      <c r="DD212" s="186"/>
      <c r="DE212" s="186"/>
      <c r="DF212" s="186"/>
      <c r="DG212" s="186"/>
      <c r="DH212" s="186"/>
      <c r="DI212" s="186"/>
      <c r="DJ212" s="186"/>
      <c r="DK212" s="186"/>
      <c r="DL212" s="186"/>
      <c r="DM212" s="186"/>
      <c r="DN212" s="186"/>
      <c r="DO212" s="186"/>
      <c r="DP212" s="186"/>
      <c r="DQ212" s="186"/>
      <c r="DR212" s="186"/>
      <c r="DS212" s="186"/>
      <c r="DT212" s="186"/>
      <c r="DU212" s="186"/>
      <c r="DV212" s="186"/>
      <c r="DW212" s="186"/>
      <c r="DX212" s="186"/>
      <c r="DY212" s="186"/>
      <c r="DZ212" s="186"/>
      <c r="EA212" s="186"/>
      <c r="EB212" s="186"/>
      <c r="EC212" s="186"/>
      <c r="ED212" s="186"/>
      <c r="EE212" s="186"/>
      <c r="EF212" s="186"/>
      <c r="EG212" s="186"/>
      <c r="EH212" s="186"/>
      <c r="EI212" s="186"/>
      <c r="EJ212" s="186"/>
      <c r="EK212" s="186"/>
      <c r="EL212" s="186"/>
      <c r="EM212" s="186"/>
      <c r="EN212" s="186"/>
      <c r="EO212" s="186"/>
      <c r="EP212" s="186"/>
      <c r="EQ212" s="186"/>
      <c r="ER212" s="186"/>
      <c r="ES212" s="186"/>
      <c r="ET212" s="186"/>
      <c r="EU212" s="186"/>
      <c r="EV212" s="186"/>
      <c r="EW212" s="186"/>
      <c r="EX212" s="186"/>
      <c r="EY212" s="186"/>
      <c r="EZ212" s="186"/>
      <c r="FA212" s="186"/>
      <c r="FB212" s="186"/>
      <c r="FC212" s="186"/>
      <c r="FD212" s="186"/>
      <c r="FE212" s="186"/>
      <c r="FF212" s="186"/>
      <c r="FG212" s="186"/>
      <c r="FH212" s="186"/>
      <c r="FI212" s="186"/>
      <c r="FJ212" s="186"/>
      <c r="FK212" s="186"/>
      <c r="FL212" s="186"/>
      <c r="FM212" s="186"/>
      <c r="FN212" s="186"/>
      <c r="FO212" s="186"/>
      <c r="FP212" s="186"/>
      <c r="FQ212" s="186"/>
      <c r="FR212" s="186"/>
      <c r="FS212" s="186"/>
      <c r="FT212" s="186"/>
      <c r="FU212" s="186"/>
      <c r="FV212" s="186"/>
      <c r="FW212" s="186"/>
      <c r="FX212" s="186"/>
      <c r="FY212" s="186"/>
      <c r="FZ212" s="186"/>
      <c r="GA212" s="186"/>
      <c r="GB212" s="186"/>
      <c r="GC212" s="186"/>
      <c r="GD212" s="186"/>
      <c r="GE212" s="186"/>
      <c r="GF212" s="186"/>
      <c r="GG212" s="186"/>
      <c r="GH212" s="186"/>
      <c r="GI212" s="186"/>
      <c r="GJ212" s="186"/>
      <c r="GK212" s="186"/>
      <c r="GL212" s="186"/>
      <c r="GM212" s="186"/>
      <c r="GN212" s="186"/>
      <c r="GO212" s="186"/>
      <c r="GP212" s="186"/>
      <c r="GQ212" s="186"/>
      <c r="GR212" s="186"/>
      <c r="GS212" s="186"/>
      <c r="GT212" s="186"/>
      <c r="GU212" s="186"/>
      <c r="GV212" s="186"/>
      <c r="GW212" s="186"/>
      <c r="GX212" s="186"/>
      <c r="GY212" s="186"/>
      <c r="GZ212" s="186"/>
      <c r="HA212" s="186"/>
      <c r="HB212" s="186"/>
      <c r="HC212" s="186"/>
      <c r="HD212" s="186"/>
      <c r="HE212" s="186"/>
      <c r="HF212" s="186"/>
      <c r="HG212" s="186"/>
      <c r="HH212" s="186"/>
      <c r="HI212" s="186"/>
      <c r="HJ212" s="186"/>
      <c r="HK212" s="186"/>
      <c r="HL212" s="186"/>
      <c r="HM212" s="186"/>
      <c r="HN212" s="186"/>
      <c r="HO212" s="186"/>
      <c r="HP212" s="186"/>
      <c r="HQ212" s="186"/>
      <c r="HR212" s="186"/>
      <c r="HS212" s="186"/>
      <c r="HT212" s="186"/>
      <c r="HU212" s="186"/>
      <c r="HV212" s="186"/>
      <c r="HW212" s="186"/>
      <c r="HX212" s="186"/>
      <c r="HY212" s="186"/>
      <c r="HZ212" s="186"/>
      <c r="IA212" s="186"/>
      <c r="IB212" s="186"/>
      <c r="IC212" s="186"/>
      <c r="ID212" s="186"/>
      <c r="IE212" s="186"/>
      <c r="IF212" s="186"/>
    </row>
    <row r="213" spans="1:240" s="65" customFormat="1" ht="20.100000000000001" customHeight="1">
      <c r="A213" s="73"/>
      <c r="B213" s="113"/>
      <c r="C213" s="114"/>
      <c r="D213" s="73" t="s">
        <v>103</v>
      </c>
      <c r="E213" s="45"/>
      <c r="F213" s="105">
        <f>F212/100</f>
        <v>0.37931400000000004</v>
      </c>
      <c r="G213" s="45"/>
      <c r="H213" s="45"/>
      <c r="I213" s="45"/>
      <c r="J213" s="45"/>
      <c r="K213" s="45"/>
      <c r="L213" s="44"/>
      <c r="M213" s="45"/>
      <c r="N213" s="29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6"/>
      <c r="EB213" s="86"/>
      <c r="EC213" s="86"/>
      <c r="ED213" s="86"/>
      <c r="EE213" s="86"/>
      <c r="EF213" s="86"/>
      <c r="EG213" s="86"/>
      <c r="EH213" s="86"/>
      <c r="EI213" s="86"/>
      <c r="EJ213" s="86"/>
      <c r="EK213" s="86"/>
      <c r="EL213" s="86"/>
      <c r="EM213" s="86"/>
      <c r="EN213" s="86"/>
      <c r="EO213" s="86"/>
      <c r="EP213" s="86"/>
      <c r="EQ213" s="86"/>
      <c r="ER213" s="86"/>
      <c r="ES213" s="86"/>
      <c r="ET213" s="86"/>
      <c r="EU213" s="86"/>
      <c r="EV213" s="86"/>
      <c r="EW213" s="86"/>
      <c r="EX213" s="86"/>
      <c r="EY213" s="86"/>
      <c r="EZ213" s="86"/>
      <c r="FA213" s="86"/>
      <c r="FB213" s="86"/>
      <c r="FC213" s="86"/>
      <c r="FD213" s="86"/>
      <c r="FE213" s="86"/>
      <c r="FF213" s="86"/>
      <c r="FG213" s="86"/>
      <c r="FH213" s="86"/>
      <c r="FI213" s="86"/>
      <c r="FJ213" s="86"/>
      <c r="FK213" s="86"/>
      <c r="FL213" s="86"/>
      <c r="FM213" s="86"/>
      <c r="FN213" s="86"/>
      <c r="FO213" s="86"/>
      <c r="FP213" s="86"/>
      <c r="FQ213" s="86"/>
      <c r="FR213" s="86"/>
      <c r="FS213" s="86"/>
      <c r="FT213" s="86"/>
      <c r="FU213" s="86"/>
      <c r="FV213" s="86"/>
      <c r="FW213" s="86"/>
      <c r="FX213" s="86"/>
      <c r="FY213" s="86"/>
      <c r="FZ213" s="86"/>
      <c r="GA213" s="86"/>
      <c r="GB213" s="86"/>
      <c r="GC213" s="86"/>
      <c r="GD213" s="86"/>
      <c r="GE213" s="86"/>
      <c r="GF213" s="86"/>
      <c r="GG213" s="86"/>
      <c r="GH213" s="86"/>
      <c r="GI213" s="86"/>
      <c r="GJ213" s="86"/>
      <c r="GK213" s="86"/>
      <c r="GL213" s="86"/>
      <c r="GM213" s="86"/>
      <c r="GN213" s="86"/>
      <c r="GO213" s="86"/>
      <c r="GP213" s="86"/>
      <c r="GQ213" s="86"/>
      <c r="GR213" s="86"/>
      <c r="GS213" s="86"/>
      <c r="GT213" s="86"/>
      <c r="GU213" s="86"/>
      <c r="GV213" s="86"/>
      <c r="GW213" s="86"/>
      <c r="GX213" s="86"/>
      <c r="GY213" s="86"/>
      <c r="GZ213" s="86"/>
      <c r="HA213" s="86"/>
      <c r="HB213" s="86"/>
      <c r="HC213" s="86"/>
      <c r="HD213" s="86"/>
      <c r="HE213" s="86"/>
      <c r="HF213" s="86"/>
      <c r="HG213" s="86"/>
      <c r="HH213" s="86"/>
      <c r="HI213" s="86"/>
      <c r="HJ213" s="86"/>
      <c r="HK213" s="86"/>
      <c r="HL213" s="86"/>
      <c r="HM213" s="86"/>
      <c r="HN213" s="86"/>
      <c r="HO213" s="86"/>
      <c r="HP213" s="86"/>
      <c r="HQ213" s="86"/>
      <c r="HR213" s="86"/>
      <c r="HS213" s="86"/>
      <c r="HT213" s="86"/>
      <c r="HU213" s="86"/>
      <c r="HV213" s="86"/>
      <c r="HW213" s="86"/>
      <c r="HX213" s="86"/>
      <c r="HY213" s="86"/>
      <c r="HZ213" s="86"/>
      <c r="IA213" s="86"/>
      <c r="IB213" s="86"/>
      <c r="IC213" s="86"/>
      <c r="ID213" s="86"/>
      <c r="IE213" s="86"/>
      <c r="IF213" s="86"/>
    </row>
    <row r="214" spans="1:240" s="29" customFormat="1" ht="20.100000000000001" customHeight="1">
      <c r="A214" s="71"/>
      <c r="B214" s="70"/>
      <c r="C214" s="68" t="s">
        <v>20</v>
      </c>
      <c r="D214" s="43" t="s">
        <v>21</v>
      </c>
      <c r="E214" s="45">
        <v>660</v>
      </c>
      <c r="F214" s="45">
        <f>F213*E214</f>
        <v>250.34724000000003</v>
      </c>
      <c r="G214" s="45"/>
      <c r="H214" s="45"/>
      <c r="I214" s="46"/>
      <c r="J214" s="45">
        <f>F214*I214</f>
        <v>0</v>
      </c>
      <c r="K214" s="45"/>
      <c r="L214" s="45"/>
      <c r="M214" s="45">
        <f t="shared" ref="M214:M215" si="23">H214+J214+L214</f>
        <v>0</v>
      </c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  <c r="FS214" s="74"/>
      <c r="FT214" s="74"/>
      <c r="FU214" s="74"/>
      <c r="FV214" s="74"/>
      <c r="FW214" s="74"/>
      <c r="FX214" s="74"/>
      <c r="FY214" s="74"/>
      <c r="FZ214" s="74"/>
      <c r="GA214" s="74"/>
      <c r="GB214" s="74"/>
      <c r="GC214" s="74"/>
      <c r="GD214" s="74"/>
      <c r="GE214" s="74"/>
      <c r="GF214" s="74"/>
      <c r="GG214" s="74"/>
      <c r="GH214" s="74"/>
      <c r="GI214" s="74"/>
      <c r="GJ214" s="74"/>
      <c r="GK214" s="74"/>
      <c r="GL214" s="74"/>
      <c r="GM214" s="74"/>
      <c r="GN214" s="74"/>
      <c r="GO214" s="74"/>
      <c r="GP214" s="74"/>
      <c r="GQ214" s="74"/>
      <c r="GR214" s="74"/>
      <c r="GS214" s="74"/>
      <c r="GT214" s="74"/>
      <c r="GU214" s="74"/>
      <c r="GV214" s="74"/>
      <c r="GW214" s="74"/>
      <c r="GX214" s="74"/>
      <c r="GY214" s="74"/>
      <c r="GZ214" s="74"/>
      <c r="HA214" s="74"/>
      <c r="HB214" s="74"/>
      <c r="HC214" s="74"/>
      <c r="HD214" s="74"/>
      <c r="HE214" s="74"/>
      <c r="HF214" s="74"/>
      <c r="HG214" s="74"/>
      <c r="HH214" s="74"/>
      <c r="HI214" s="74"/>
      <c r="HJ214" s="74"/>
      <c r="HK214" s="74"/>
      <c r="HL214" s="74"/>
      <c r="HM214" s="74"/>
      <c r="HN214" s="74"/>
      <c r="HO214" s="74"/>
      <c r="HP214" s="74"/>
      <c r="HQ214" s="74"/>
      <c r="HR214" s="74"/>
      <c r="HS214" s="74"/>
      <c r="HT214" s="74"/>
      <c r="HU214" s="74"/>
      <c r="HV214" s="74"/>
      <c r="HW214" s="74"/>
      <c r="HX214" s="74"/>
      <c r="HY214" s="74"/>
      <c r="HZ214" s="74"/>
      <c r="IA214" s="74"/>
      <c r="IB214" s="74"/>
      <c r="IC214" s="74"/>
      <c r="ID214" s="74"/>
      <c r="IE214" s="74"/>
      <c r="IF214" s="74"/>
    </row>
    <row r="215" spans="1:240" s="29" customFormat="1" ht="20.100000000000001" customHeight="1">
      <c r="A215" s="71"/>
      <c r="B215" s="70" t="s">
        <v>139</v>
      </c>
      <c r="C215" s="72" t="s">
        <v>140</v>
      </c>
      <c r="D215" s="43" t="s">
        <v>24</v>
      </c>
      <c r="E215" s="45">
        <v>9.6</v>
      </c>
      <c r="F215" s="45">
        <f>F213*E215</f>
        <v>3.6414144000000004</v>
      </c>
      <c r="G215" s="45"/>
      <c r="H215" s="45"/>
      <c r="I215" s="45"/>
      <c r="J215" s="45"/>
      <c r="K215" s="45"/>
      <c r="L215" s="45">
        <f>F215*K215</f>
        <v>0</v>
      </c>
      <c r="M215" s="45">
        <f t="shared" si="23"/>
        <v>0</v>
      </c>
      <c r="O215" s="86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  <c r="FS215" s="74"/>
      <c r="FT215" s="74"/>
      <c r="FU215" s="74"/>
      <c r="FV215" s="74"/>
      <c r="FW215" s="74"/>
      <c r="FX215" s="74"/>
      <c r="FY215" s="74"/>
      <c r="FZ215" s="74"/>
      <c r="GA215" s="74"/>
      <c r="GB215" s="74"/>
      <c r="GC215" s="74"/>
      <c r="GD215" s="74"/>
      <c r="GE215" s="74"/>
      <c r="GF215" s="74"/>
      <c r="GG215" s="74"/>
      <c r="GH215" s="74"/>
      <c r="GI215" s="74"/>
      <c r="GJ215" s="74"/>
      <c r="GK215" s="74"/>
      <c r="GL215" s="74"/>
      <c r="GM215" s="74"/>
      <c r="GN215" s="74"/>
      <c r="GO215" s="74"/>
      <c r="GP215" s="74"/>
      <c r="GQ215" s="74"/>
      <c r="GR215" s="74"/>
      <c r="GS215" s="74"/>
      <c r="GT215" s="74"/>
      <c r="GU215" s="74"/>
      <c r="GV215" s="74"/>
      <c r="GW215" s="74"/>
      <c r="GX215" s="74"/>
      <c r="GY215" s="74"/>
      <c r="GZ215" s="74"/>
      <c r="HA215" s="74"/>
      <c r="HB215" s="74"/>
      <c r="HC215" s="74"/>
      <c r="HD215" s="74"/>
      <c r="HE215" s="74"/>
      <c r="HF215" s="74"/>
      <c r="HG215" s="74"/>
      <c r="HH215" s="74"/>
      <c r="HI215" s="74"/>
      <c r="HJ215" s="74"/>
      <c r="HK215" s="74"/>
      <c r="HL215" s="74"/>
      <c r="HM215" s="74"/>
      <c r="HN215" s="74"/>
      <c r="HO215" s="74"/>
      <c r="HP215" s="74"/>
      <c r="HQ215" s="74"/>
      <c r="HR215" s="74"/>
      <c r="HS215" s="74"/>
      <c r="HT215" s="74"/>
      <c r="HU215" s="74"/>
      <c r="HV215" s="74"/>
      <c r="HW215" s="74"/>
      <c r="HX215" s="74"/>
      <c r="HY215" s="74"/>
      <c r="HZ215" s="74"/>
      <c r="IA215" s="74"/>
      <c r="IB215" s="74"/>
      <c r="IC215" s="74"/>
      <c r="ID215" s="74"/>
      <c r="IE215" s="74"/>
      <c r="IF215" s="74"/>
    </row>
    <row r="216" spans="1:240" s="29" customFormat="1" ht="20.100000000000001" customHeight="1">
      <c r="A216" s="71"/>
      <c r="B216" s="70"/>
      <c r="C216" s="72" t="s">
        <v>33</v>
      </c>
      <c r="D216" s="73" t="s">
        <v>4</v>
      </c>
      <c r="E216" s="45">
        <v>39.9</v>
      </c>
      <c r="F216" s="45">
        <f>E216*F213</f>
        <v>15.134628600000001</v>
      </c>
      <c r="G216" s="60"/>
      <c r="H216" s="60"/>
      <c r="I216" s="60"/>
      <c r="J216" s="46"/>
      <c r="K216" s="45"/>
      <c r="L216" s="45">
        <f>F216*K216</f>
        <v>0</v>
      </c>
      <c r="M216" s="45">
        <f>H216+J216+L216</f>
        <v>0</v>
      </c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  <c r="FY216" s="74"/>
      <c r="FZ216" s="74"/>
      <c r="GA216" s="74"/>
      <c r="GB216" s="74"/>
      <c r="GC216" s="74"/>
      <c r="GD216" s="74"/>
      <c r="GE216" s="74"/>
      <c r="GF216" s="74"/>
      <c r="GG216" s="74"/>
      <c r="GH216" s="74"/>
      <c r="GI216" s="74"/>
      <c r="GJ216" s="74"/>
      <c r="GK216" s="74"/>
      <c r="GL216" s="74"/>
      <c r="GM216" s="74"/>
      <c r="GN216" s="74"/>
      <c r="GO216" s="74"/>
      <c r="GP216" s="74"/>
      <c r="GQ216" s="74"/>
      <c r="GR216" s="74"/>
      <c r="GS216" s="74"/>
      <c r="GT216" s="74"/>
      <c r="GU216" s="74"/>
      <c r="GV216" s="74"/>
      <c r="GW216" s="74"/>
      <c r="GX216" s="74"/>
      <c r="GY216" s="74"/>
      <c r="GZ216" s="74"/>
      <c r="HA216" s="74"/>
      <c r="HB216" s="74"/>
      <c r="HC216" s="74"/>
      <c r="HD216" s="74"/>
      <c r="HE216" s="74"/>
      <c r="HF216" s="74"/>
      <c r="HG216" s="74"/>
      <c r="HH216" s="74"/>
      <c r="HI216" s="74"/>
      <c r="HJ216" s="74"/>
      <c r="HK216" s="74"/>
      <c r="HL216" s="74"/>
      <c r="HM216" s="74"/>
      <c r="HN216" s="74"/>
      <c r="HO216" s="74"/>
      <c r="HP216" s="74"/>
      <c r="HQ216" s="74"/>
      <c r="HR216" s="74"/>
      <c r="HS216" s="74"/>
      <c r="HT216" s="74"/>
      <c r="HU216" s="74"/>
      <c r="HV216" s="74"/>
      <c r="HW216" s="74"/>
      <c r="HX216" s="74"/>
      <c r="HY216" s="74"/>
      <c r="HZ216" s="74"/>
      <c r="IA216" s="74"/>
      <c r="IB216" s="74"/>
      <c r="IC216" s="74"/>
      <c r="ID216" s="74"/>
      <c r="IE216" s="74"/>
      <c r="IF216" s="74"/>
    </row>
    <row r="217" spans="1:240" s="29" customFormat="1" ht="20.100000000000001" customHeight="1">
      <c r="A217" s="71"/>
      <c r="B217" s="70" t="s">
        <v>141</v>
      </c>
      <c r="C217" s="72" t="s">
        <v>142</v>
      </c>
      <c r="D217" s="73" t="s">
        <v>36</v>
      </c>
      <c r="E217" s="45">
        <v>101.5</v>
      </c>
      <c r="F217" s="45">
        <f>E217*F213</f>
        <v>38.500371000000001</v>
      </c>
      <c r="G217" s="45"/>
      <c r="H217" s="46">
        <f t="shared" ref="H217:H224" si="24">F217*G217</f>
        <v>0</v>
      </c>
      <c r="I217" s="46"/>
      <c r="J217" s="46"/>
      <c r="K217" s="45"/>
      <c r="L217" s="45"/>
      <c r="M217" s="45">
        <f t="shared" ref="M217:M224" si="25">H217+J217+L217</f>
        <v>0</v>
      </c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  <c r="FZ217" s="74"/>
      <c r="GA217" s="74"/>
      <c r="GB217" s="74"/>
      <c r="GC217" s="74"/>
      <c r="GD217" s="74"/>
      <c r="GE217" s="74"/>
      <c r="GF217" s="74"/>
      <c r="GG217" s="74"/>
      <c r="GH217" s="74"/>
      <c r="GI217" s="74"/>
      <c r="GJ217" s="74"/>
      <c r="GK217" s="74"/>
      <c r="GL217" s="74"/>
      <c r="GM217" s="74"/>
      <c r="GN217" s="74"/>
      <c r="GO217" s="74"/>
      <c r="GP217" s="74"/>
      <c r="GQ217" s="74"/>
      <c r="GR217" s="74"/>
      <c r="GS217" s="74"/>
      <c r="GT217" s="74"/>
      <c r="GU217" s="74"/>
      <c r="GV217" s="74"/>
      <c r="GW217" s="74"/>
      <c r="GX217" s="74"/>
      <c r="GY217" s="74"/>
      <c r="GZ217" s="74"/>
      <c r="HA217" s="74"/>
      <c r="HB217" s="74"/>
      <c r="HC217" s="74"/>
      <c r="HD217" s="74"/>
      <c r="HE217" s="74"/>
      <c r="HF217" s="74"/>
      <c r="HG217" s="74"/>
      <c r="HH217" s="74"/>
      <c r="HI217" s="74"/>
      <c r="HJ217" s="74"/>
      <c r="HK217" s="74"/>
      <c r="HL217" s="74"/>
      <c r="HM217" s="74"/>
      <c r="HN217" s="74"/>
      <c r="HO217" s="74"/>
      <c r="HP217" s="74"/>
      <c r="HQ217" s="74"/>
      <c r="HR217" s="74"/>
      <c r="HS217" s="74"/>
      <c r="HT217" s="74"/>
      <c r="HU217" s="74"/>
      <c r="HV217" s="74"/>
      <c r="HW217" s="74"/>
      <c r="HX217" s="74"/>
      <c r="HY217" s="74"/>
      <c r="HZ217" s="74"/>
      <c r="IA217" s="74"/>
      <c r="IB217" s="74"/>
      <c r="IC217" s="74"/>
      <c r="ID217" s="74"/>
      <c r="IE217" s="74"/>
      <c r="IF217" s="74"/>
    </row>
    <row r="218" spans="1:240" s="29" customFormat="1" ht="20.100000000000001" customHeight="1">
      <c r="A218" s="71"/>
      <c r="B218" s="70" t="s">
        <v>143</v>
      </c>
      <c r="C218" s="72" t="s">
        <v>111</v>
      </c>
      <c r="D218" s="73" t="s">
        <v>36</v>
      </c>
      <c r="E218" s="45">
        <v>2.4700000000000002</v>
      </c>
      <c r="F218" s="46">
        <f>E218*F213</f>
        <v>0.93690558000000013</v>
      </c>
      <c r="G218" s="45"/>
      <c r="H218" s="46">
        <f t="shared" si="24"/>
        <v>0</v>
      </c>
      <c r="I218" s="46"/>
      <c r="J218" s="46"/>
      <c r="K218" s="45"/>
      <c r="L218" s="45"/>
      <c r="M218" s="45">
        <f t="shared" si="25"/>
        <v>0</v>
      </c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  <c r="FS218" s="74"/>
      <c r="FT218" s="74"/>
      <c r="FU218" s="74"/>
      <c r="FV218" s="74"/>
      <c r="FW218" s="74"/>
      <c r="FX218" s="74"/>
      <c r="FY218" s="74"/>
      <c r="FZ218" s="74"/>
      <c r="GA218" s="74"/>
      <c r="GB218" s="74"/>
      <c r="GC218" s="74"/>
      <c r="GD218" s="74"/>
      <c r="GE218" s="74"/>
      <c r="GF218" s="74"/>
      <c r="GG218" s="74"/>
      <c r="GH218" s="74"/>
      <c r="GI218" s="74"/>
      <c r="GJ218" s="74"/>
      <c r="GK218" s="74"/>
      <c r="GL218" s="74"/>
      <c r="GM218" s="74"/>
      <c r="GN218" s="74"/>
      <c r="GO218" s="74"/>
      <c r="GP218" s="74"/>
      <c r="GQ218" s="74"/>
      <c r="GR218" s="74"/>
      <c r="GS218" s="74"/>
      <c r="GT218" s="74"/>
      <c r="GU218" s="74"/>
      <c r="GV218" s="74"/>
      <c r="GW218" s="74"/>
      <c r="GX218" s="74"/>
      <c r="GY218" s="74"/>
      <c r="GZ218" s="74"/>
      <c r="HA218" s="74"/>
      <c r="HB218" s="74"/>
      <c r="HC218" s="74"/>
      <c r="HD218" s="74"/>
      <c r="HE218" s="74"/>
      <c r="HF218" s="74"/>
      <c r="HG218" s="74"/>
      <c r="HH218" s="74"/>
      <c r="HI218" s="74"/>
      <c r="HJ218" s="74"/>
      <c r="HK218" s="74"/>
      <c r="HL218" s="74"/>
      <c r="HM218" s="74"/>
      <c r="HN218" s="74"/>
      <c r="HO218" s="74"/>
      <c r="HP218" s="74"/>
      <c r="HQ218" s="74"/>
      <c r="HR218" s="74"/>
      <c r="HS218" s="74"/>
      <c r="HT218" s="74"/>
      <c r="HU218" s="74"/>
      <c r="HV218" s="74"/>
      <c r="HW218" s="74"/>
      <c r="HX218" s="74"/>
      <c r="HY218" s="74"/>
      <c r="HZ218" s="74"/>
      <c r="IA218" s="74"/>
      <c r="IB218" s="74"/>
      <c r="IC218" s="74"/>
      <c r="ID218" s="74"/>
      <c r="IE218" s="74"/>
      <c r="IF218" s="74"/>
    </row>
    <row r="219" spans="1:240" s="29" customFormat="1" ht="20.100000000000001" customHeight="1">
      <c r="A219" s="71"/>
      <c r="B219" s="70" t="s">
        <v>57</v>
      </c>
      <c r="C219" s="72" t="s">
        <v>144</v>
      </c>
      <c r="D219" s="73" t="s">
        <v>40</v>
      </c>
      <c r="E219" s="45">
        <v>39</v>
      </c>
      <c r="F219" s="45">
        <f>E219*F213</f>
        <v>14.793246000000002</v>
      </c>
      <c r="G219" s="45"/>
      <c r="H219" s="46">
        <f t="shared" si="24"/>
        <v>0</v>
      </c>
      <c r="I219" s="46"/>
      <c r="J219" s="46"/>
      <c r="K219" s="45"/>
      <c r="L219" s="45"/>
      <c r="M219" s="45">
        <f t="shared" si="25"/>
        <v>0</v>
      </c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  <c r="FS219" s="74"/>
      <c r="FT219" s="74"/>
      <c r="FU219" s="74"/>
      <c r="FV219" s="74"/>
      <c r="FW219" s="74"/>
      <c r="FX219" s="74"/>
      <c r="FY219" s="74"/>
      <c r="FZ219" s="74"/>
      <c r="GA219" s="74"/>
      <c r="GB219" s="74"/>
      <c r="GC219" s="74"/>
      <c r="GD219" s="74"/>
      <c r="GE219" s="74"/>
      <c r="GF219" s="74"/>
      <c r="GG219" s="74"/>
      <c r="GH219" s="74"/>
      <c r="GI219" s="74"/>
      <c r="GJ219" s="74"/>
      <c r="GK219" s="74"/>
      <c r="GL219" s="74"/>
      <c r="GM219" s="74"/>
      <c r="GN219" s="74"/>
      <c r="GO219" s="74"/>
      <c r="GP219" s="74"/>
      <c r="GQ219" s="74"/>
      <c r="GR219" s="74"/>
      <c r="GS219" s="74"/>
      <c r="GT219" s="74"/>
      <c r="GU219" s="74"/>
      <c r="GV219" s="74"/>
      <c r="GW219" s="74"/>
      <c r="GX219" s="74"/>
      <c r="GY219" s="74"/>
      <c r="GZ219" s="74"/>
      <c r="HA219" s="74"/>
      <c r="HB219" s="74"/>
      <c r="HC219" s="74"/>
      <c r="HD219" s="74"/>
      <c r="HE219" s="74"/>
      <c r="HF219" s="74"/>
      <c r="HG219" s="74"/>
      <c r="HH219" s="74"/>
      <c r="HI219" s="74"/>
      <c r="HJ219" s="74"/>
      <c r="HK219" s="74"/>
      <c r="HL219" s="74"/>
      <c r="HM219" s="74"/>
      <c r="HN219" s="74"/>
      <c r="HO219" s="74"/>
      <c r="HP219" s="74"/>
      <c r="HQ219" s="74"/>
      <c r="HR219" s="74"/>
      <c r="HS219" s="74"/>
      <c r="HT219" s="74"/>
      <c r="HU219" s="74"/>
      <c r="HV219" s="74"/>
      <c r="HW219" s="74"/>
      <c r="HX219" s="74"/>
      <c r="HY219" s="74"/>
      <c r="HZ219" s="74"/>
      <c r="IA219" s="74"/>
      <c r="IB219" s="74"/>
      <c r="IC219" s="74"/>
      <c r="ID219" s="74"/>
      <c r="IE219" s="74"/>
      <c r="IF219" s="74"/>
    </row>
    <row r="220" spans="1:240" s="29" customFormat="1" ht="20.100000000000001" customHeight="1">
      <c r="A220" s="71"/>
      <c r="B220" s="70" t="s">
        <v>145</v>
      </c>
      <c r="C220" s="75" t="s">
        <v>334</v>
      </c>
      <c r="D220" s="73" t="s">
        <v>36</v>
      </c>
      <c r="E220" s="45">
        <v>4.68</v>
      </c>
      <c r="F220" s="46">
        <f>E220*F213</f>
        <v>1.7751895200000001</v>
      </c>
      <c r="G220" s="45"/>
      <c r="H220" s="46">
        <f t="shared" si="24"/>
        <v>0</v>
      </c>
      <c r="I220" s="46"/>
      <c r="J220" s="46"/>
      <c r="K220" s="45"/>
      <c r="L220" s="45"/>
      <c r="M220" s="45">
        <f t="shared" si="25"/>
        <v>0</v>
      </c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  <c r="FS220" s="74"/>
      <c r="FT220" s="74"/>
      <c r="FU220" s="74"/>
      <c r="FV220" s="74"/>
      <c r="FW220" s="74"/>
      <c r="FX220" s="74"/>
      <c r="FY220" s="74"/>
      <c r="FZ220" s="74"/>
      <c r="GA220" s="74"/>
      <c r="GB220" s="74"/>
      <c r="GC220" s="74"/>
      <c r="GD220" s="74"/>
      <c r="GE220" s="74"/>
      <c r="GF220" s="74"/>
      <c r="GG220" s="74"/>
      <c r="GH220" s="74"/>
      <c r="GI220" s="74"/>
      <c r="GJ220" s="74"/>
      <c r="GK220" s="74"/>
      <c r="GL220" s="74"/>
      <c r="GM220" s="74"/>
      <c r="GN220" s="74"/>
      <c r="GO220" s="74"/>
      <c r="GP220" s="74"/>
      <c r="GQ220" s="74"/>
      <c r="GR220" s="74"/>
      <c r="GS220" s="74"/>
      <c r="GT220" s="74"/>
      <c r="GU220" s="74"/>
      <c r="GV220" s="74"/>
      <c r="GW220" s="74"/>
      <c r="GX220" s="74"/>
      <c r="GY220" s="74"/>
      <c r="GZ220" s="74"/>
      <c r="HA220" s="74"/>
      <c r="HB220" s="74"/>
      <c r="HC220" s="74"/>
      <c r="HD220" s="74"/>
      <c r="HE220" s="74"/>
      <c r="HF220" s="74"/>
      <c r="HG220" s="74"/>
      <c r="HH220" s="74"/>
      <c r="HI220" s="74"/>
      <c r="HJ220" s="74"/>
      <c r="HK220" s="74"/>
      <c r="HL220" s="74"/>
      <c r="HM220" s="74"/>
      <c r="HN220" s="74"/>
      <c r="HO220" s="74"/>
      <c r="HP220" s="74"/>
      <c r="HQ220" s="74"/>
      <c r="HR220" s="74"/>
      <c r="HS220" s="74"/>
      <c r="HT220" s="74"/>
      <c r="HU220" s="74"/>
      <c r="HV220" s="74"/>
      <c r="HW220" s="74"/>
      <c r="HX220" s="74"/>
      <c r="HY220" s="74"/>
      <c r="HZ220" s="74"/>
      <c r="IA220" s="74"/>
      <c r="IB220" s="74"/>
      <c r="IC220" s="74"/>
      <c r="ID220" s="74"/>
      <c r="IE220" s="74"/>
      <c r="IF220" s="74"/>
    </row>
    <row r="221" spans="1:240" s="29" customFormat="1" ht="20.100000000000001" customHeight="1">
      <c r="A221" s="71"/>
      <c r="B221" s="70"/>
      <c r="C221" s="75" t="s">
        <v>335</v>
      </c>
      <c r="D221" s="73" t="s">
        <v>36</v>
      </c>
      <c r="E221" s="45">
        <v>7.93</v>
      </c>
      <c r="F221" s="46">
        <f>F213*E221</f>
        <v>3.0079600200000001</v>
      </c>
      <c r="G221" s="45"/>
      <c r="H221" s="46">
        <f>F221*G221</f>
        <v>0</v>
      </c>
      <c r="I221" s="46"/>
      <c r="J221" s="46"/>
      <c r="K221" s="45"/>
      <c r="L221" s="45"/>
      <c r="M221" s="45">
        <f t="shared" si="25"/>
        <v>0</v>
      </c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  <c r="FS221" s="74"/>
      <c r="FT221" s="74"/>
      <c r="FU221" s="74"/>
      <c r="FV221" s="74"/>
      <c r="FW221" s="74"/>
      <c r="FX221" s="74"/>
      <c r="FY221" s="74"/>
      <c r="FZ221" s="74"/>
      <c r="GA221" s="74"/>
      <c r="GB221" s="74"/>
      <c r="GC221" s="74"/>
      <c r="GD221" s="74"/>
      <c r="GE221" s="74"/>
      <c r="GF221" s="74"/>
      <c r="GG221" s="74"/>
      <c r="GH221" s="74"/>
      <c r="GI221" s="74"/>
      <c r="GJ221" s="74"/>
      <c r="GK221" s="74"/>
      <c r="GL221" s="74"/>
      <c r="GM221" s="74"/>
      <c r="GN221" s="74"/>
      <c r="GO221" s="74"/>
      <c r="GP221" s="74"/>
      <c r="GQ221" s="74"/>
      <c r="GR221" s="74"/>
      <c r="GS221" s="74"/>
      <c r="GT221" s="74"/>
      <c r="GU221" s="74"/>
      <c r="GV221" s="74"/>
      <c r="GW221" s="74"/>
      <c r="GX221" s="74"/>
      <c r="GY221" s="74"/>
      <c r="GZ221" s="74"/>
      <c r="HA221" s="74"/>
      <c r="HB221" s="74"/>
      <c r="HC221" s="74"/>
      <c r="HD221" s="74"/>
      <c r="HE221" s="74"/>
      <c r="HF221" s="74"/>
      <c r="HG221" s="74"/>
      <c r="HH221" s="74"/>
      <c r="HI221" s="74"/>
      <c r="HJ221" s="74"/>
      <c r="HK221" s="74"/>
      <c r="HL221" s="74"/>
      <c r="HM221" s="74"/>
      <c r="HN221" s="74"/>
      <c r="HO221" s="74"/>
      <c r="HP221" s="74"/>
      <c r="HQ221" s="74"/>
      <c r="HR221" s="74"/>
      <c r="HS221" s="74"/>
      <c r="HT221" s="74"/>
      <c r="HU221" s="74"/>
      <c r="HV221" s="74"/>
      <c r="HW221" s="74"/>
      <c r="HX221" s="74"/>
      <c r="HY221" s="74"/>
      <c r="HZ221" s="74"/>
      <c r="IA221" s="74"/>
      <c r="IB221" s="74"/>
      <c r="IC221" s="74"/>
      <c r="ID221" s="74"/>
      <c r="IE221" s="74"/>
      <c r="IF221" s="74"/>
    </row>
    <row r="222" spans="1:240" s="29" customFormat="1" ht="20.100000000000001" customHeight="1">
      <c r="A222" s="71"/>
      <c r="B222" s="70" t="s">
        <v>146</v>
      </c>
      <c r="C222" s="72" t="s">
        <v>147</v>
      </c>
      <c r="D222" s="73" t="s">
        <v>122</v>
      </c>
      <c r="E222" s="45">
        <v>193</v>
      </c>
      <c r="F222" s="45">
        <f>E222*F213</f>
        <v>73.207602000000009</v>
      </c>
      <c r="G222" s="45"/>
      <c r="H222" s="46">
        <f t="shared" si="24"/>
        <v>0</v>
      </c>
      <c r="I222" s="46"/>
      <c r="J222" s="46"/>
      <c r="K222" s="45"/>
      <c r="L222" s="45"/>
      <c r="M222" s="45">
        <f t="shared" si="25"/>
        <v>0</v>
      </c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  <c r="FS222" s="74"/>
      <c r="FT222" s="74"/>
      <c r="FU222" s="74"/>
      <c r="FV222" s="74"/>
      <c r="FW222" s="74"/>
      <c r="FX222" s="74"/>
      <c r="FY222" s="74"/>
      <c r="FZ222" s="74"/>
      <c r="GA222" s="74"/>
      <c r="GB222" s="74"/>
      <c r="GC222" s="74"/>
      <c r="GD222" s="74"/>
      <c r="GE222" s="74"/>
      <c r="GF222" s="74"/>
      <c r="GG222" s="74"/>
      <c r="GH222" s="74"/>
      <c r="GI222" s="74"/>
      <c r="GJ222" s="74"/>
      <c r="GK222" s="74"/>
      <c r="GL222" s="74"/>
      <c r="GM222" s="74"/>
      <c r="GN222" s="74"/>
      <c r="GO222" s="74"/>
      <c r="GP222" s="74"/>
      <c r="GQ222" s="74"/>
      <c r="GR222" s="74"/>
      <c r="GS222" s="74"/>
      <c r="GT222" s="74"/>
      <c r="GU222" s="74"/>
      <c r="GV222" s="74"/>
      <c r="GW222" s="74"/>
      <c r="GX222" s="74"/>
      <c r="GY222" s="74"/>
      <c r="GZ222" s="74"/>
      <c r="HA222" s="74"/>
      <c r="HB222" s="74"/>
      <c r="HC222" s="74"/>
      <c r="HD222" s="74"/>
      <c r="HE222" s="74"/>
      <c r="HF222" s="74"/>
      <c r="HG222" s="74"/>
      <c r="HH222" s="74"/>
      <c r="HI222" s="74"/>
      <c r="HJ222" s="74"/>
      <c r="HK222" s="74"/>
      <c r="HL222" s="74"/>
      <c r="HM222" s="74"/>
      <c r="HN222" s="74"/>
      <c r="HO222" s="74"/>
      <c r="HP222" s="74"/>
      <c r="HQ222" s="74"/>
      <c r="HR222" s="74"/>
      <c r="HS222" s="74"/>
      <c r="HT222" s="74"/>
      <c r="HU222" s="74"/>
      <c r="HV222" s="74"/>
      <c r="HW222" s="74"/>
      <c r="HX222" s="74"/>
      <c r="HY222" s="74"/>
      <c r="HZ222" s="74"/>
      <c r="IA222" s="74"/>
      <c r="IB222" s="74"/>
      <c r="IC222" s="74"/>
      <c r="ID222" s="74"/>
      <c r="IE222" s="74"/>
      <c r="IF222" s="74"/>
    </row>
    <row r="223" spans="1:240" s="29" customFormat="1" ht="20.100000000000001" customHeight="1">
      <c r="A223" s="71"/>
      <c r="B223" s="70"/>
      <c r="C223" s="72" t="s">
        <v>100</v>
      </c>
      <c r="D223" s="73" t="s">
        <v>4</v>
      </c>
      <c r="E223" s="45">
        <v>156</v>
      </c>
      <c r="F223" s="45">
        <f>E223*F213</f>
        <v>59.172984000000007</v>
      </c>
      <c r="G223" s="46"/>
      <c r="H223" s="46">
        <f t="shared" si="24"/>
        <v>0</v>
      </c>
      <c r="I223" s="46"/>
      <c r="J223" s="46"/>
      <c r="K223" s="45"/>
      <c r="L223" s="45"/>
      <c r="M223" s="45">
        <f t="shared" si="25"/>
        <v>0</v>
      </c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  <c r="FS223" s="74"/>
      <c r="FT223" s="74"/>
      <c r="FU223" s="74"/>
      <c r="FV223" s="74"/>
      <c r="FW223" s="74"/>
      <c r="FX223" s="74"/>
      <c r="FY223" s="74"/>
      <c r="FZ223" s="74"/>
      <c r="GA223" s="74"/>
      <c r="GB223" s="74"/>
      <c r="GC223" s="74"/>
      <c r="GD223" s="74"/>
      <c r="GE223" s="74"/>
      <c r="GF223" s="74"/>
      <c r="GG223" s="74"/>
      <c r="GH223" s="74"/>
      <c r="GI223" s="74"/>
      <c r="GJ223" s="74"/>
      <c r="GK223" s="74"/>
      <c r="GL223" s="74"/>
      <c r="GM223" s="74"/>
      <c r="GN223" s="74"/>
      <c r="GO223" s="74"/>
      <c r="GP223" s="74"/>
      <c r="GQ223" s="74"/>
      <c r="GR223" s="74"/>
      <c r="GS223" s="74"/>
      <c r="GT223" s="74"/>
      <c r="GU223" s="74"/>
      <c r="GV223" s="74"/>
      <c r="GW223" s="74"/>
      <c r="GX223" s="74"/>
      <c r="GY223" s="74"/>
      <c r="GZ223" s="74"/>
      <c r="HA223" s="74"/>
      <c r="HB223" s="74"/>
      <c r="HC223" s="74"/>
      <c r="HD223" s="74"/>
      <c r="HE223" s="74"/>
      <c r="HF223" s="74"/>
      <c r="HG223" s="74"/>
      <c r="HH223" s="74"/>
      <c r="HI223" s="74"/>
      <c r="HJ223" s="74"/>
      <c r="HK223" s="74"/>
      <c r="HL223" s="74"/>
      <c r="HM223" s="74"/>
      <c r="HN223" s="74"/>
      <c r="HO223" s="74"/>
      <c r="HP223" s="74"/>
      <c r="HQ223" s="74"/>
      <c r="HR223" s="74"/>
      <c r="HS223" s="74"/>
      <c r="HT223" s="74"/>
      <c r="HU223" s="74"/>
      <c r="HV223" s="74"/>
      <c r="HW223" s="74"/>
      <c r="HX223" s="74"/>
      <c r="HY223" s="74"/>
      <c r="HZ223" s="74"/>
      <c r="IA223" s="74"/>
      <c r="IB223" s="74"/>
      <c r="IC223" s="74"/>
      <c r="ID223" s="74"/>
      <c r="IE223" s="74"/>
      <c r="IF223" s="74"/>
    </row>
    <row r="224" spans="1:240" s="29" customFormat="1" ht="20.100000000000001" customHeight="1">
      <c r="A224" s="71"/>
      <c r="B224" s="70"/>
      <c r="C224" s="72" t="s">
        <v>337</v>
      </c>
      <c r="D224" s="73" t="s">
        <v>54</v>
      </c>
      <c r="E224" s="45">
        <v>1.1599999999999999</v>
      </c>
      <c r="F224" s="45">
        <f>F213*E224</f>
        <v>0.44000423999999999</v>
      </c>
      <c r="G224" s="46"/>
      <c r="H224" s="46">
        <f t="shared" si="24"/>
        <v>0</v>
      </c>
      <c r="I224" s="46"/>
      <c r="J224" s="46"/>
      <c r="K224" s="45"/>
      <c r="L224" s="45"/>
      <c r="M224" s="45">
        <f t="shared" si="25"/>
        <v>0</v>
      </c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74"/>
      <c r="EP224" s="74"/>
      <c r="EQ224" s="74"/>
      <c r="ER224" s="74"/>
      <c r="ES224" s="74"/>
      <c r="ET224" s="74"/>
      <c r="EU224" s="74"/>
      <c r="EV224" s="74"/>
      <c r="EW224" s="74"/>
      <c r="EX224" s="74"/>
      <c r="EY224" s="74"/>
      <c r="EZ224" s="74"/>
      <c r="FA224" s="74"/>
      <c r="FB224" s="74"/>
      <c r="FC224" s="74"/>
      <c r="FD224" s="74"/>
      <c r="FE224" s="74"/>
      <c r="FF224" s="74"/>
      <c r="FG224" s="74"/>
      <c r="FH224" s="74"/>
      <c r="FI224" s="74"/>
      <c r="FJ224" s="74"/>
      <c r="FK224" s="74"/>
      <c r="FL224" s="74"/>
      <c r="FM224" s="74"/>
      <c r="FN224" s="74"/>
      <c r="FO224" s="74"/>
      <c r="FP224" s="74"/>
      <c r="FQ224" s="74"/>
      <c r="FR224" s="74"/>
      <c r="FS224" s="74"/>
      <c r="FT224" s="74"/>
      <c r="FU224" s="74"/>
      <c r="FV224" s="74"/>
      <c r="FW224" s="74"/>
      <c r="FX224" s="74"/>
      <c r="FY224" s="74"/>
      <c r="FZ224" s="74"/>
      <c r="GA224" s="74"/>
      <c r="GB224" s="74"/>
      <c r="GC224" s="74"/>
      <c r="GD224" s="74"/>
      <c r="GE224" s="74"/>
      <c r="GF224" s="74"/>
      <c r="GG224" s="74"/>
      <c r="GH224" s="74"/>
      <c r="GI224" s="74"/>
      <c r="GJ224" s="74"/>
      <c r="GK224" s="74"/>
      <c r="GL224" s="74"/>
      <c r="GM224" s="74"/>
      <c r="GN224" s="74"/>
      <c r="GO224" s="74"/>
      <c r="GP224" s="74"/>
      <c r="GQ224" s="74"/>
      <c r="GR224" s="74"/>
      <c r="GS224" s="74"/>
      <c r="GT224" s="74"/>
      <c r="GU224" s="74"/>
      <c r="GV224" s="74"/>
      <c r="GW224" s="74"/>
      <c r="GX224" s="74"/>
      <c r="GY224" s="74"/>
      <c r="GZ224" s="74"/>
      <c r="HA224" s="74"/>
      <c r="HB224" s="74"/>
      <c r="HC224" s="74"/>
      <c r="HD224" s="74"/>
      <c r="HE224" s="74"/>
      <c r="HF224" s="74"/>
      <c r="HG224" s="74"/>
      <c r="HH224" s="74"/>
      <c r="HI224" s="74"/>
      <c r="HJ224" s="74"/>
      <c r="HK224" s="74"/>
      <c r="HL224" s="74"/>
      <c r="HM224" s="74"/>
      <c r="HN224" s="74"/>
      <c r="HO224" s="74"/>
      <c r="HP224" s="74"/>
      <c r="HQ224" s="74"/>
      <c r="HR224" s="74"/>
      <c r="HS224" s="74"/>
      <c r="HT224" s="74"/>
      <c r="HU224" s="74"/>
      <c r="HV224" s="74"/>
      <c r="HW224" s="74"/>
      <c r="HX224" s="74"/>
      <c r="HY224" s="74"/>
      <c r="HZ224" s="74"/>
      <c r="IA224" s="74"/>
      <c r="IB224" s="74"/>
      <c r="IC224" s="74"/>
      <c r="ID224" s="74"/>
      <c r="IE224" s="74"/>
      <c r="IF224" s="74"/>
    </row>
    <row r="225" spans="1:240" s="29" customFormat="1" ht="20.100000000000001" customHeight="1">
      <c r="A225" s="71"/>
      <c r="B225" s="76" t="s">
        <v>126</v>
      </c>
      <c r="C225" s="101" t="s">
        <v>127</v>
      </c>
      <c r="D225" s="100" t="s">
        <v>36</v>
      </c>
      <c r="E225" s="59"/>
      <c r="F225" s="59">
        <v>4.1500000000000004</v>
      </c>
      <c r="G225" s="59"/>
      <c r="H225" s="59"/>
      <c r="I225" s="59"/>
      <c r="J225" s="59"/>
      <c r="K225" s="59"/>
      <c r="L225" s="59"/>
      <c r="M225" s="59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74"/>
      <c r="DW225" s="74"/>
      <c r="DX225" s="74"/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/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74"/>
      <c r="EY225" s="74"/>
      <c r="EZ225" s="74"/>
      <c r="FA225" s="74"/>
      <c r="FB225" s="74"/>
      <c r="FC225" s="74"/>
      <c r="FD225" s="74"/>
      <c r="FE225" s="74"/>
      <c r="FF225" s="74"/>
      <c r="FG225" s="74"/>
      <c r="FH225" s="74"/>
      <c r="FI225" s="74"/>
      <c r="FJ225" s="74"/>
      <c r="FK225" s="74"/>
      <c r="FL225" s="74"/>
      <c r="FM225" s="74"/>
      <c r="FN225" s="74"/>
      <c r="FO225" s="74"/>
      <c r="FP225" s="74"/>
      <c r="FQ225" s="74"/>
      <c r="FR225" s="74"/>
      <c r="FS225" s="74"/>
      <c r="FT225" s="74"/>
      <c r="FU225" s="74"/>
      <c r="FV225" s="74"/>
      <c r="FW225" s="74"/>
      <c r="FX225" s="74"/>
      <c r="FY225" s="74"/>
      <c r="FZ225" s="74"/>
      <c r="GA225" s="74"/>
      <c r="GB225" s="74"/>
      <c r="GC225" s="74"/>
      <c r="GD225" s="74"/>
      <c r="GE225" s="74"/>
      <c r="GF225" s="74"/>
      <c r="GG225" s="74"/>
      <c r="GH225" s="74"/>
      <c r="GI225" s="74"/>
      <c r="GJ225" s="74"/>
      <c r="GK225" s="74"/>
      <c r="GL225" s="74"/>
      <c r="GM225" s="74"/>
      <c r="GN225" s="74"/>
      <c r="GO225" s="74"/>
      <c r="GP225" s="74"/>
      <c r="GQ225" s="74"/>
      <c r="GR225" s="74"/>
      <c r="GS225" s="74"/>
      <c r="GT225" s="74"/>
      <c r="GU225" s="74"/>
      <c r="GV225" s="74"/>
      <c r="GW225" s="74"/>
      <c r="GX225" s="74"/>
      <c r="GY225" s="74"/>
      <c r="GZ225" s="74"/>
      <c r="HA225" s="74"/>
      <c r="HB225" s="74"/>
      <c r="HC225" s="74"/>
      <c r="HD225" s="74"/>
      <c r="HE225" s="74"/>
      <c r="HF225" s="74"/>
      <c r="HG225" s="74"/>
      <c r="HH225" s="74"/>
      <c r="HI225" s="74"/>
      <c r="HJ225" s="74"/>
      <c r="HK225" s="74"/>
      <c r="HL225" s="74"/>
      <c r="HM225" s="74"/>
      <c r="HN225" s="74"/>
      <c r="HO225" s="74"/>
      <c r="HP225" s="74"/>
      <c r="HQ225" s="74"/>
      <c r="HR225" s="74"/>
      <c r="HS225" s="74"/>
      <c r="HT225" s="74"/>
      <c r="HU225" s="74"/>
      <c r="HV225" s="74"/>
      <c r="HW225" s="74"/>
      <c r="HX225" s="74"/>
      <c r="HY225" s="74"/>
      <c r="HZ225" s="74"/>
      <c r="IA225" s="74"/>
      <c r="IB225" s="74"/>
      <c r="IC225" s="74"/>
      <c r="ID225" s="74"/>
      <c r="IE225" s="74"/>
      <c r="IF225" s="74"/>
    </row>
    <row r="226" spans="1:240" s="29" customFormat="1" ht="20.100000000000001" customHeight="1">
      <c r="A226" s="71"/>
      <c r="B226" s="141"/>
      <c r="C226" s="146"/>
      <c r="D226" s="140" t="s">
        <v>128</v>
      </c>
      <c r="E226" s="89"/>
      <c r="F226" s="89">
        <f>F225/10</f>
        <v>0.41500000000000004</v>
      </c>
      <c r="G226" s="89"/>
      <c r="H226" s="89"/>
      <c r="I226" s="89"/>
      <c r="J226" s="89"/>
      <c r="K226" s="89"/>
      <c r="L226" s="89"/>
      <c r="M226" s="89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  <c r="FS226" s="74"/>
      <c r="FT226" s="74"/>
      <c r="FU226" s="74"/>
      <c r="FV226" s="74"/>
      <c r="FW226" s="74"/>
      <c r="FX226" s="74"/>
      <c r="FY226" s="74"/>
      <c r="FZ226" s="74"/>
      <c r="GA226" s="74"/>
      <c r="GB226" s="74"/>
      <c r="GC226" s="74"/>
      <c r="GD226" s="74"/>
      <c r="GE226" s="74"/>
      <c r="GF226" s="74"/>
      <c r="GG226" s="74"/>
      <c r="GH226" s="74"/>
      <c r="GI226" s="74"/>
      <c r="GJ226" s="74"/>
      <c r="GK226" s="74"/>
      <c r="GL226" s="74"/>
      <c r="GM226" s="74"/>
      <c r="GN226" s="74"/>
      <c r="GO226" s="74"/>
      <c r="GP226" s="74"/>
      <c r="GQ226" s="74"/>
      <c r="GR226" s="74"/>
      <c r="GS226" s="74"/>
      <c r="GT226" s="74"/>
      <c r="GU226" s="74"/>
      <c r="GV226" s="74"/>
      <c r="GW226" s="74"/>
      <c r="GX226" s="74"/>
      <c r="GY226" s="74"/>
      <c r="GZ226" s="74"/>
      <c r="HA226" s="74"/>
      <c r="HB226" s="74"/>
      <c r="HC226" s="74"/>
      <c r="HD226" s="74"/>
      <c r="HE226" s="74"/>
      <c r="HF226" s="74"/>
      <c r="HG226" s="74"/>
      <c r="HH226" s="74"/>
      <c r="HI226" s="74"/>
      <c r="HJ226" s="74"/>
      <c r="HK226" s="74"/>
      <c r="HL226" s="74"/>
      <c r="HM226" s="74"/>
      <c r="HN226" s="74"/>
      <c r="HO226" s="74"/>
      <c r="HP226" s="74"/>
      <c r="HQ226" s="74"/>
      <c r="HR226" s="74"/>
      <c r="HS226" s="74"/>
      <c r="HT226" s="74"/>
      <c r="HU226" s="74"/>
      <c r="HV226" s="74"/>
      <c r="HW226" s="74"/>
      <c r="HX226" s="74"/>
      <c r="HY226" s="74"/>
      <c r="HZ226" s="74"/>
      <c r="IA226" s="74"/>
      <c r="IB226" s="74"/>
      <c r="IC226" s="74"/>
      <c r="ID226" s="74"/>
      <c r="IE226" s="74"/>
      <c r="IF226" s="74"/>
    </row>
    <row r="227" spans="1:240" s="29" customFormat="1" ht="20.100000000000001" customHeight="1">
      <c r="A227" s="71"/>
      <c r="B227" s="87"/>
      <c r="C227" s="68" t="s">
        <v>97</v>
      </c>
      <c r="D227" s="43" t="s">
        <v>21</v>
      </c>
      <c r="E227" s="45">
        <v>17.8</v>
      </c>
      <c r="F227" s="89">
        <f>E227*F226</f>
        <v>7.3870000000000013</v>
      </c>
      <c r="G227" s="89"/>
      <c r="H227" s="89"/>
      <c r="I227" s="45"/>
      <c r="J227" s="45">
        <f>F227*I227</f>
        <v>0</v>
      </c>
      <c r="K227" s="45"/>
      <c r="L227" s="45"/>
      <c r="M227" s="45">
        <f>H227+J227+L227</f>
        <v>0</v>
      </c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  <c r="FS227" s="74"/>
      <c r="FT227" s="74"/>
      <c r="FU227" s="74"/>
      <c r="FV227" s="74"/>
      <c r="FW227" s="74"/>
      <c r="FX227" s="74"/>
      <c r="FY227" s="74"/>
      <c r="FZ227" s="74"/>
      <c r="GA227" s="74"/>
      <c r="GB227" s="74"/>
      <c r="GC227" s="74"/>
      <c r="GD227" s="74"/>
      <c r="GE227" s="74"/>
      <c r="GF227" s="74"/>
      <c r="GG227" s="74"/>
      <c r="GH227" s="74"/>
      <c r="GI227" s="74"/>
      <c r="GJ227" s="74"/>
      <c r="GK227" s="74"/>
      <c r="GL227" s="74"/>
      <c r="GM227" s="74"/>
      <c r="GN227" s="74"/>
      <c r="GO227" s="74"/>
      <c r="GP227" s="74"/>
      <c r="GQ227" s="74"/>
      <c r="GR227" s="74"/>
      <c r="GS227" s="74"/>
      <c r="GT227" s="74"/>
      <c r="GU227" s="74"/>
      <c r="GV227" s="74"/>
      <c r="GW227" s="74"/>
      <c r="GX227" s="74"/>
      <c r="GY227" s="74"/>
      <c r="GZ227" s="74"/>
      <c r="HA227" s="74"/>
      <c r="HB227" s="74"/>
      <c r="HC227" s="74"/>
      <c r="HD227" s="74"/>
      <c r="HE227" s="74"/>
      <c r="HF227" s="74"/>
      <c r="HG227" s="74"/>
      <c r="HH227" s="74"/>
      <c r="HI227" s="74"/>
      <c r="HJ227" s="74"/>
      <c r="HK227" s="74"/>
      <c r="HL227" s="74"/>
      <c r="HM227" s="74"/>
      <c r="HN227" s="74"/>
      <c r="HO227" s="74"/>
      <c r="HP227" s="74"/>
      <c r="HQ227" s="74"/>
      <c r="HR227" s="74"/>
      <c r="HS227" s="74"/>
      <c r="HT227" s="74"/>
      <c r="HU227" s="74"/>
      <c r="HV227" s="74"/>
      <c r="HW227" s="74"/>
      <c r="HX227" s="74"/>
      <c r="HY227" s="74"/>
      <c r="HZ227" s="74"/>
      <c r="IA227" s="74"/>
      <c r="IB227" s="74"/>
      <c r="IC227" s="74"/>
      <c r="ID227" s="74"/>
      <c r="IE227" s="74"/>
      <c r="IF227" s="74"/>
    </row>
    <row r="228" spans="1:240" s="29" customFormat="1" ht="20.100000000000001" customHeight="1">
      <c r="A228" s="71"/>
      <c r="B228" s="87" t="s">
        <v>44</v>
      </c>
      <c r="C228" s="88" t="s">
        <v>129</v>
      </c>
      <c r="D228" s="140" t="s">
        <v>36</v>
      </c>
      <c r="E228" s="45">
        <v>11</v>
      </c>
      <c r="F228" s="112">
        <f>E228*F226</f>
        <v>4.5650000000000004</v>
      </c>
      <c r="G228" s="46"/>
      <c r="H228" s="89">
        <f>F228*G228</f>
        <v>0</v>
      </c>
      <c r="I228" s="89"/>
      <c r="J228" s="89"/>
      <c r="K228" s="89"/>
      <c r="L228" s="89"/>
      <c r="M228" s="89">
        <f>H228+J228+L228</f>
        <v>0</v>
      </c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  <c r="FS228" s="74"/>
      <c r="FT228" s="74"/>
      <c r="FU228" s="74"/>
      <c r="FV228" s="74"/>
      <c r="FW228" s="74"/>
      <c r="FX228" s="74"/>
      <c r="FY228" s="74"/>
      <c r="FZ228" s="74"/>
      <c r="GA228" s="74"/>
      <c r="GB228" s="74"/>
      <c r="GC228" s="74"/>
      <c r="GD228" s="74"/>
      <c r="GE228" s="74"/>
      <c r="GF228" s="74"/>
      <c r="GG228" s="74"/>
      <c r="GH228" s="74"/>
      <c r="GI228" s="74"/>
      <c r="GJ228" s="74"/>
      <c r="GK228" s="74"/>
      <c r="GL228" s="74"/>
      <c r="GM228" s="74"/>
      <c r="GN228" s="74"/>
      <c r="GO228" s="74"/>
      <c r="GP228" s="74"/>
      <c r="GQ228" s="74"/>
      <c r="GR228" s="74"/>
      <c r="GS228" s="74"/>
      <c r="GT228" s="74"/>
      <c r="GU228" s="74"/>
      <c r="GV228" s="74"/>
      <c r="GW228" s="74"/>
      <c r="GX228" s="74"/>
      <c r="GY228" s="74"/>
      <c r="GZ228" s="74"/>
      <c r="HA228" s="74"/>
      <c r="HB228" s="74"/>
      <c r="HC228" s="74"/>
      <c r="HD228" s="74"/>
      <c r="HE228" s="74"/>
      <c r="HF228" s="74"/>
      <c r="HG228" s="74"/>
      <c r="HH228" s="74"/>
      <c r="HI228" s="74"/>
      <c r="HJ228" s="74"/>
      <c r="HK228" s="74"/>
      <c r="HL228" s="74"/>
      <c r="HM228" s="74"/>
      <c r="HN228" s="74"/>
      <c r="HO228" s="74"/>
      <c r="HP228" s="74"/>
      <c r="HQ228" s="74"/>
      <c r="HR228" s="74"/>
      <c r="HS228" s="74"/>
      <c r="HT228" s="74"/>
      <c r="HU228" s="74"/>
      <c r="HV228" s="74"/>
      <c r="HW228" s="74"/>
      <c r="HX228" s="74"/>
      <c r="HY228" s="74"/>
      <c r="HZ228" s="74"/>
      <c r="IA228" s="74"/>
      <c r="IB228" s="74"/>
      <c r="IC228" s="74"/>
      <c r="ID228" s="74"/>
      <c r="IE228" s="74"/>
      <c r="IF228" s="74"/>
    </row>
    <row r="229" spans="1:240" s="29" customFormat="1" ht="20.100000000000001" customHeight="1">
      <c r="A229" s="71"/>
      <c r="B229" s="70"/>
      <c r="C229" s="72"/>
      <c r="D229" s="73"/>
      <c r="E229" s="45"/>
      <c r="F229" s="45"/>
      <c r="G229" s="46"/>
      <c r="H229" s="46"/>
      <c r="I229" s="46"/>
      <c r="J229" s="46"/>
      <c r="K229" s="45"/>
      <c r="L229" s="45"/>
      <c r="M229" s="45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4"/>
      <c r="FM229" s="74"/>
      <c r="FN229" s="74"/>
      <c r="FO229" s="74"/>
      <c r="FP229" s="74"/>
      <c r="FQ229" s="74"/>
      <c r="FR229" s="74"/>
      <c r="FS229" s="74"/>
      <c r="FT229" s="74"/>
      <c r="FU229" s="74"/>
      <c r="FV229" s="74"/>
      <c r="FW229" s="74"/>
      <c r="FX229" s="74"/>
      <c r="FY229" s="74"/>
      <c r="FZ229" s="74"/>
      <c r="GA229" s="74"/>
      <c r="GB229" s="74"/>
      <c r="GC229" s="74"/>
      <c r="GD229" s="74"/>
      <c r="GE229" s="74"/>
      <c r="GF229" s="74"/>
      <c r="GG229" s="74"/>
      <c r="GH229" s="74"/>
      <c r="GI229" s="74"/>
      <c r="GJ229" s="74"/>
      <c r="GK229" s="74"/>
      <c r="GL229" s="74"/>
      <c r="GM229" s="74"/>
      <c r="GN229" s="74"/>
      <c r="GO229" s="74"/>
      <c r="GP229" s="74"/>
      <c r="GQ229" s="74"/>
      <c r="GR229" s="74"/>
      <c r="GS229" s="74"/>
      <c r="GT229" s="74"/>
      <c r="GU229" s="74"/>
      <c r="GV229" s="74"/>
      <c r="GW229" s="74"/>
      <c r="GX229" s="74"/>
      <c r="GY229" s="74"/>
      <c r="GZ229" s="74"/>
      <c r="HA229" s="74"/>
      <c r="HB229" s="74"/>
      <c r="HC229" s="74"/>
      <c r="HD229" s="74"/>
      <c r="HE229" s="74"/>
      <c r="HF229" s="74"/>
      <c r="HG229" s="74"/>
      <c r="HH229" s="74"/>
      <c r="HI229" s="74"/>
      <c r="HJ229" s="74"/>
      <c r="HK229" s="74"/>
      <c r="HL229" s="74"/>
      <c r="HM229" s="74"/>
      <c r="HN229" s="74"/>
      <c r="HO229" s="74"/>
      <c r="HP229" s="74"/>
      <c r="HQ229" s="74"/>
      <c r="HR229" s="74"/>
      <c r="HS229" s="74"/>
      <c r="HT229" s="74"/>
      <c r="HU229" s="74"/>
      <c r="HV229" s="74"/>
      <c r="HW229" s="74"/>
      <c r="HX229" s="74"/>
      <c r="HY229" s="74"/>
      <c r="HZ229" s="74"/>
      <c r="IA229" s="74"/>
      <c r="IB229" s="74"/>
      <c r="IC229" s="74"/>
      <c r="ID229" s="74"/>
      <c r="IE229" s="74"/>
      <c r="IF229" s="74"/>
    </row>
    <row r="230" spans="1:240" s="346" customFormat="1" ht="45.6" customHeight="1">
      <c r="A230" s="359" t="s">
        <v>319</v>
      </c>
      <c r="B230" s="360" t="s">
        <v>320</v>
      </c>
      <c r="C230" s="361" t="s">
        <v>366</v>
      </c>
      <c r="D230" s="362" t="s">
        <v>336</v>
      </c>
      <c r="E230" s="360"/>
      <c r="F230" s="363">
        <v>11.68</v>
      </c>
      <c r="G230" s="364"/>
      <c r="H230" s="342"/>
      <c r="I230" s="365"/>
      <c r="J230" s="344"/>
      <c r="K230" s="345"/>
      <c r="L230" s="344"/>
      <c r="M230" s="345"/>
      <c r="N230" s="29"/>
    </row>
    <row r="231" spans="1:240" s="346" customFormat="1" ht="20.100000000000001" customHeight="1">
      <c r="A231" s="366"/>
      <c r="B231" s="367"/>
      <c r="C231" s="348" t="s">
        <v>310</v>
      </c>
      <c r="D231" s="349" t="s">
        <v>306</v>
      </c>
      <c r="E231" s="350">
        <v>25.2</v>
      </c>
      <c r="F231" s="351">
        <f>E231*F230</f>
        <v>294.33600000000001</v>
      </c>
      <c r="G231" s="345"/>
      <c r="H231" s="342"/>
      <c r="I231" s="352"/>
      <c r="J231" s="344">
        <f>I231*F231</f>
        <v>0</v>
      </c>
      <c r="K231" s="353"/>
      <c r="L231" s="344"/>
      <c r="M231" s="345">
        <f t="shared" ref="M231:M243" si="26">L231+J231+H231</f>
        <v>0</v>
      </c>
      <c r="N231" s="29"/>
    </row>
    <row r="232" spans="1:240" s="346" customFormat="1" ht="20.100000000000001" customHeight="1">
      <c r="A232" s="366"/>
      <c r="B232" s="367"/>
      <c r="C232" s="348" t="s">
        <v>311</v>
      </c>
      <c r="D232" s="354" t="s">
        <v>312</v>
      </c>
      <c r="E232" s="350">
        <v>0.23</v>
      </c>
      <c r="F232" s="350">
        <f>E232*F230</f>
        <v>2.6863999999999999</v>
      </c>
      <c r="G232" s="354"/>
      <c r="H232" s="342"/>
      <c r="I232" s="355"/>
      <c r="J232" s="344"/>
      <c r="K232" s="354"/>
      <c r="L232" s="344">
        <f>K232*F232</f>
        <v>0</v>
      </c>
      <c r="M232" s="345">
        <f t="shared" si="26"/>
        <v>0</v>
      </c>
      <c r="N232" s="29"/>
    </row>
    <row r="233" spans="1:240" s="346" customFormat="1" ht="20.100000000000001" customHeight="1">
      <c r="A233" s="366"/>
      <c r="B233" s="367" t="s">
        <v>321</v>
      </c>
      <c r="C233" s="368" t="s">
        <v>328</v>
      </c>
      <c r="D233" s="369" t="s">
        <v>326</v>
      </c>
      <c r="E233" s="355">
        <v>1</v>
      </c>
      <c r="F233" s="344">
        <f>E233*F230</f>
        <v>11.68</v>
      </c>
      <c r="G233" s="344"/>
      <c r="H233" s="342">
        <f>G233*F233</f>
        <v>0</v>
      </c>
      <c r="I233" s="344"/>
      <c r="J233" s="344"/>
      <c r="K233" s="344"/>
      <c r="L233" s="344"/>
      <c r="M233" s="345">
        <f t="shared" si="26"/>
        <v>0</v>
      </c>
      <c r="N233" s="29"/>
    </row>
    <row r="234" spans="1:240" s="346" customFormat="1" ht="20.100000000000001" customHeight="1">
      <c r="A234" s="366"/>
      <c r="B234" s="367"/>
      <c r="C234" s="368" t="s">
        <v>365</v>
      </c>
      <c r="D234" s="369" t="s">
        <v>36</v>
      </c>
      <c r="E234" s="350">
        <v>3.7999999999999999E-2</v>
      </c>
      <c r="F234" s="344">
        <f>F230*E234</f>
        <v>0.44383999999999996</v>
      </c>
      <c r="G234" s="344"/>
      <c r="H234" s="342">
        <f>F234*G234</f>
        <v>0</v>
      </c>
      <c r="I234" s="344"/>
      <c r="J234" s="344"/>
      <c r="K234" s="344"/>
      <c r="L234" s="344"/>
      <c r="M234" s="345">
        <f>H234</f>
        <v>0</v>
      </c>
      <c r="N234" s="29"/>
    </row>
    <row r="235" spans="1:240" s="346" customFormat="1" ht="20.100000000000001" customHeight="1">
      <c r="A235" s="366"/>
      <c r="B235" s="367" t="s">
        <v>316</v>
      </c>
      <c r="C235" s="370" t="s">
        <v>338</v>
      </c>
      <c r="D235" s="349" t="s">
        <v>326</v>
      </c>
      <c r="E235" s="367">
        <v>0.05</v>
      </c>
      <c r="F235" s="364">
        <f>E235*F230</f>
        <v>0.58399999999999996</v>
      </c>
      <c r="G235" s="364"/>
      <c r="H235" s="342">
        <f>G235*F235</f>
        <v>0</v>
      </c>
      <c r="I235" s="353"/>
      <c r="J235" s="344"/>
      <c r="K235" s="353"/>
      <c r="L235" s="344"/>
      <c r="M235" s="345">
        <f t="shared" si="26"/>
        <v>0</v>
      </c>
      <c r="N235" s="29"/>
    </row>
    <row r="236" spans="1:240" s="346" customFormat="1" ht="20.100000000000001" customHeight="1">
      <c r="A236" s="366"/>
      <c r="B236" s="371"/>
      <c r="C236" s="370" t="s">
        <v>322</v>
      </c>
      <c r="D236" s="349" t="s">
        <v>326</v>
      </c>
      <c r="E236" s="367">
        <v>0.13800000000000001</v>
      </c>
      <c r="F236" s="367">
        <f>E236*F230</f>
        <v>1.6118400000000002</v>
      </c>
      <c r="G236" s="364"/>
      <c r="H236" s="342">
        <f>G236*F236</f>
        <v>0</v>
      </c>
      <c r="I236" s="353"/>
      <c r="J236" s="344"/>
      <c r="K236" s="353"/>
      <c r="L236" s="344"/>
      <c r="M236" s="345">
        <f t="shared" si="26"/>
        <v>0</v>
      </c>
      <c r="N236" s="29"/>
    </row>
    <row r="237" spans="1:240" s="346" customFormat="1" ht="20.100000000000001" customHeight="1">
      <c r="A237" s="366"/>
      <c r="B237" s="367"/>
      <c r="C237" s="356" t="s">
        <v>318</v>
      </c>
      <c r="D237" s="340" t="s">
        <v>312</v>
      </c>
      <c r="E237" s="350">
        <v>2.54</v>
      </c>
      <c r="F237" s="344">
        <f>E237*F230</f>
        <v>29.667200000000001</v>
      </c>
      <c r="G237" s="357"/>
      <c r="H237" s="342">
        <f>G237*F237</f>
        <v>0</v>
      </c>
      <c r="I237" s="358"/>
      <c r="J237" s="344"/>
      <c r="K237" s="358"/>
      <c r="L237" s="344"/>
      <c r="M237" s="345">
        <f t="shared" si="26"/>
        <v>0</v>
      </c>
      <c r="N237" s="29"/>
    </row>
    <row r="238" spans="1:240" s="346" customFormat="1" ht="20.100000000000001" customHeight="1">
      <c r="A238" s="337" t="s">
        <v>323</v>
      </c>
      <c r="B238" s="338" t="s">
        <v>308</v>
      </c>
      <c r="C238" s="339" t="s">
        <v>324</v>
      </c>
      <c r="D238" s="372" t="s">
        <v>339</v>
      </c>
      <c r="E238" s="338"/>
      <c r="F238" s="343">
        <v>24.56</v>
      </c>
      <c r="G238" s="341"/>
      <c r="H238" s="342"/>
      <c r="I238" s="343"/>
      <c r="J238" s="344"/>
      <c r="K238" s="343"/>
      <c r="L238" s="344"/>
      <c r="M238" s="345"/>
      <c r="N238" s="29"/>
    </row>
    <row r="239" spans="1:240" s="346" customFormat="1" ht="20.100000000000001" customHeight="1">
      <c r="A239" s="347"/>
      <c r="B239" s="337"/>
      <c r="C239" s="348" t="s">
        <v>310</v>
      </c>
      <c r="D239" s="349" t="s">
        <v>306</v>
      </c>
      <c r="E239" s="350">
        <v>0.56399999999999995</v>
      </c>
      <c r="F239" s="351">
        <f>E239*F238</f>
        <v>13.851839999999997</v>
      </c>
      <c r="G239" s="345"/>
      <c r="H239" s="342"/>
      <c r="I239" s="352"/>
      <c r="J239" s="344">
        <f>I239*F239</f>
        <v>0</v>
      </c>
      <c r="K239" s="353"/>
      <c r="L239" s="344"/>
      <c r="M239" s="345">
        <f t="shared" si="26"/>
        <v>0</v>
      </c>
      <c r="N239" s="29"/>
    </row>
    <row r="240" spans="1:240" s="346" customFormat="1" ht="20.100000000000001" customHeight="1">
      <c r="A240" s="347"/>
      <c r="B240" s="337"/>
      <c r="C240" s="348" t="s">
        <v>311</v>
      </c>
      <c r="D240" s="354" t="s">
        <v>312</v>
      </c>
      <c r="E240" s="350">
        <v>4.0899999999999999E-2</v>
      </c>
      <c r="F240" s="350">
        <f>E240*F238</f>
        <v>1.0045039999999998</v>
      </c>
      <c r="G240" s="354"/>
      <c r="H240" s="342"/>
      <c r="I240" s="355"/>
      <c r="J240" s="344"/>
      <c r="K240" s="354"/>
      <c r="L240" s="344">
        <f>K240*F240</f>
        <v>0</v>
      </c>
      <c r="M240" s="345">
        <f t="shared" si="26"/>
        <v>0</v>
      </c>
      <c r="N240" s="29"/>
    </row>
    <row r="241" spans="1:240" s="346" customFormat="1" ht="20.100000000000001" customHeight="1">
      <c r="A241" s="347"/>
      <c r="B241" s="337" t="s">
        <v>313</v>
      </c>
      <c r="C241" s="348" t="s">
        <v>314</v>
      </c>
      <c r="D241" s="354" t="s">
        <v>315</v>
      </c>
      <c r="E241" s="350">
        <v>4.4999999999999997E-3</v>
      </c>
      <c r="F241" s="344">
        <f>E241*F238</f>
        <v>0.11051999999999998</v>
      </c>
      <c r="G241" s="354"/>
      <c r="H241" s="342">
        <f>G241*F241</f>
        <v>0</v>
      </c>
      <c r="I241" s="354"/>
      <c r="J241" s="344"/>
      <c r="K241" s="354"/>
      <c r="L241" s="344"/>
      <c r="M241" s="345">
        <f t="shared" si="26"/>
        <v>0</v>
      </c>
      <c r="N241" s="29"/>
    </row>
    <row r="242" spans="1:240" s="346" customFormat="1" ht="20.100000000000001" customHeight="1">
      <c r="A242" s="347"/>
      <c r="B242" s="337" t="s">
        <v>316</v>
      </c>
      <c r="C242" s="348" t="s">
        <v>340</v>
      </c>
      <c r="D242" s="340" t="s">
        <v>326</v>
      </c>
      <c r="E242" s="350">
        <v>7.4999999999999997E-3</v>
      </c>
      <c r="F242" s="344">
        <f>E242*F238</f>
        <v>0.18419999999999997</v>
      </c>
      <c r="G242" s="354"/>
      <c r="H242" s="342">
        <f>G242*F242</f>
        <v>0</v>
      </c>
      <c r="I242" s="354"/>
      <c r="J242" s="344"/>
      <c r="K242" s="354"/>
      <c r="L242" s="344"/>
      <c r="M242" s="345">
        <f t="shared" si="26"/>
        <v>0</v>
      </c>
      <c r="N242" s="29"/>
    </row>
    <row r="243" spans="1:240" s="346" customFormat="1" ht="20.100000000000001" customHeight="1">
      <c r="A243" s="347"/>
      <c r="B243" s="337"/>
      <c r="C243" s="356" t="s">
        <v>318</v>
      </c>
      <c r="D243" s="340" t="s">
        <v>312</v>
      </c>
      <c r="E243" s="350">
        <v>0.26500000000000001</v>
      </c>
      <c r="F243" s="344">
        <f>E243*F238</f>
        <v>6.5084</v>
      </c>
      <c r="G243" s="357"/>
      <c r="H243" s="342">
        <f>G243*F243</f>
        <v>0</v>
      </c>
      <c r="I243" s="358"/>
      <c r="J243" s="344"/>
      <c r="K243" s="358"/>
      <c r="L243" s="344"/>
      <c r="M243" s="345">
        <f t="shared" si="26"/>
        <v>0</v>
      </c>
      <c r="N243" s="29"/>
    </row>
    <row r="244" spans="1:240" s="139" customFormat="1" ht="20.100000000000001" customHeight="1">
      <c r="A244" s="71">
        <v>28</v>
      </c>
      <c r="B244" s="76" t="s">
        <v>87</v>
      </c>
      <c r="C244" s="101" t="s">
        <v>148</v>
      </c>
      <c r="D244" s="100" t="s">
        <v>36</v>
      </c>
      <c r="E244" s="59"/>
      <c r="F244" s="59">
        <v>17.16</v>
      </c>
      <c r="G244" s="45"/>
      <c r="H244" s="45"/>
      <c r="I244" s="45"/>
      <c r="J244" s="45"/>
      <c r="K244" s="45"/>
      <c r="L244" s="44"/>
      <c r="M244" s="44"/>
      <c r="N244" s="29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/>
      <c r="BI244" s="81"/>
      <c r="BJ244" s="81"/>
      <c r="BK244" s="81"/>
      <c r="BL244" s="81"/>
      <c r="BM244" s="81"/>
      <c r="BN244" s="81"/>
      <c r="BO244" s="81"/>
      <c r="BP244" s="81"/>
      <c r="BQ244" s="81"/>
      <c r="BR244" s="81"/>
      <c r="BS244" s="81"/>
      <c r="BT244" s="81"/>
      <c r="BU244" s="81"/>
      <c r="BV244" s="81"/>
      <c r="BW244" s="81"/>
      <c r="BX244" s="81"/>
      <c r="BY244" s="81"/>
      <c r="BZ244" s="81"/>
      <c r="CA244" s="81"/>
      <c r="CB244" s="81"/>
      <c r="CC244" s="81"/>
      <c r="CD244" s="81"/>
      <c r="CE244" s="81"/>
      <c r="CF244" s="81"/>
      <c r="CG244" s="81"/>
      <c r="CH244" s="81"/>
      <c r="CI244" s="81"/>
      <c r="CJ244" s="81"/>
      <c r="CK244" s="81"/>
      <c r="CL244" s="81"/>
      <c r="CM244" s="81"/>
      <c r="CN244" s="81"/>
      <c r="CO244" s="81"/>
      <c r="CP244" s="81"/>
      <c r="CQ244" s="81"/>
      <c r="CR244" s="81"/>
      <c r="CS244" s="81"/>
      <c r="CT244" s="81"/>
      <c r="CU244" s="81"/>
      <c r="CV244" s="81"/>
      <c r="CW244" s="81"/>
      <c r="CX244" s="81"/>
      <c r="CY244" s="81"/>
      <c r="CZ244" s="81"/>
      <c r="DA244" s="81"/>
      <c r="DB244" s="81"/>
      <c r="DC244" s="81"/>
      <c r="DD244" s="81"/>
      <c r="DE244" s="81"/>
      <c r="DF244" s="81"/>
      <c r="DG244" s="81"/>
      <c r="DH244" s="81"/>
      <c r="DI244" s="81"/>
      <c r="DJ244" s="81"/>
      <c r="DK244" s="81"/>
      <c r="DL244" s="81"/>
      <c r="DM244" s="81"/>
      <c r="DN244" s="81"/>
      <c r="DO244" s="81"/>
      <c r="DP244" s="81"/>
      <c r="DQ244" s="81"/>
      <c r="DR244" s="81"/>
      <c r="DS244" s="81"/>
      <c r="DT244" s="81"/>
      <c r="DU244" s="81"/>
      <c r="DV244" s="81"/>
      <c r="DW244" s="81"/>
      <c r="DX244" s="81"/>
      <c r="DY244" s="81"/>
      <c r="DZ244" s="81"/>
      <c r="EA244" s="81"/>
      <c r="EB244" s="81"/>
      <c r="EC244" s="81"/>
      <c r="ED244" s="81"/>
      <c r="EE244" s="81"/>
      <c r="EF244" s="81"/>
      <c r="EG244" s="81"/>
      <c r="EH244" s="81"/>
      <c r="EI244" s="81"/>
      <c r="EJ244" s="81"/>
      <c r="EK244" s="81"/>
      <c r="EL244" s="81"/>
      <c r="EM244" s="81"/>
      <c r="EN244" s="81"/>
      <c r="EO244" s="81"/>
      <c r="EP244" s="81"/>
      <c r="EQ244" s="81"/>
      <c r="ER244" s="81"/>
      <c r="ES244" s="81"/>
      <c r="ET244" s="81"/>
      <c r="EU244" s="81"/>
      <c r="EV244" s="81"/>
      <c r="EW244" s="81"/>
      <c r="EX244" s="81"/>
      <c r="EY244" s="81"/>
      <c r="EZ244" s="81"/>
      <c r="FA244" s="81"/>
      <c r="FB244" s="81"/>
      <c r="FC244" s="81"/>
      <c r="FD244" s="81"/>
      <c r="FE244" s="81"/>
      <c r="FF244" s="81"/>
      <c r="FG244" s="81"/>
      <c r="FH244" s="81"/>
      <c r="FI244" s="81"/>
      <c r="FJ244" s="81"/>
      <c r="FK244" s="81"/>
      <c r="FL244" s="81"/>
      <c r="FM244" s="81"/>
      <c r="FN244" s="81"/>
      <c r="FO244" s="81"/>
      <c r="FP244" s="81"/>
      <c r="FQ244" s="81"/>
      <c r="FR244" s="81"/>
      <c r="FS244" s="81"/>
      <c r="FT244" s="81"/>
      <c r="FU244" s="81"/>
      <c r="FV244" s="81"/>
      <c r="FW244" s="81"/>
      <c r="FX244" s="81"/>
      <c r="FY244" s="81"/>
      <c r="FZ244" s="81"/>
      <c r="GA244" s="81"/>
      <c r="GB244" s="81"/>
      <c r="GC244" s="81"/>
      <c r="GD244" s="81"/>
      <c r="GE244" s="81"/>
      <c r="GF244" s="81"/>
      <c r="GG244" s="81"/>
      <c r="GH244" s="81"/>
      <c r="GI244" s="81"/>
      <c r="GJ244" s="81"/>
      <c r="GK244" s="81"/>
      <c r="GL244" s="81"/>
      <c r="GM244" s="81"/>
      <c r="GN244" s="81"/>
      <c r="GO244" s="81"/>
      <c r="GP244" s="81"/>
      <c r="GQ244" s="81"/>
      <c r="GR244" s="81"/>
      <c r="GS244" s="81"/>
      <c r="GT244" s="81"/>
      <c r="GU244" s="81"/>
      <c r="GV244" s="81"/>
      <c r="GW244" s="81"/>
      <c r="GX244" s="81"/>
    </row>
    <row r="245" spans="1:240" s="65" customFormat="1" ht="20.100000000000001" customHeight="1">
      <c r="A245" s="100"/>
      <c r="B245" s="113"/>
      <c r="C245" s="114"/>
      <c r="D245" s="73" t="s">
        <v>89</v>
      </c>
      <c r="E245" s="45"/>
      <c r="F245" s="138">
        <f>F244/1000</f>
        <v>1.7160000000000002E-2</v>
      </c>
      <c r="G245" s="45"/>
      <c r="H245" s="45"/>
      <c r="I245" s="45"/>
      <c r="J245" s="45"/>
      <c r="K245" s="45"/>
      <c r="L245" s="44"/>
      <c r="M245" s="44"/>
      <c r="N245" s="29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  <c r="EF245" s="86"/>
      <c r="EG245" s="86"/>
      <c r="EH245" s="86"/>
      <c r="EI245" s="86"/>
      <c r="EJ245" s="86"/>
      <c r="EK245" s="86"/>
      <c r="EL245" s="86"/>
      <c r="EM245" s="86"/>
      <c r="EN245" s="86"/>
      <c r="EO245" s="86"/>
      <c r="EP245" s="86"/>
      <c r="EQ245" s="86"/>
      <c r="ER245" s="86"/>
      <c r="ES245" s="86"/>
      <c r="ET245" s="86"/>
      <c r="EU245" s="86"/>
      <c r="EV245" s="86"/>
      <c r="EW245" s="86"/>
      <c r="EX245" s="86"/>
      <c r="EY245" s="86"/>
      <c r="EZ245" s="86"/>
      <c r="FA245" s="86"/>
      <c r="FB245" s="86"/>
      <c r="FC245" s="86"/>
      <c r="FD245" s="86"/>
      <c r="FE245" s="86"/>
      <c r="FF245" s="86"/>
      <c r="FG245" s="86"/>
      <c r="FH245" s="86"/>
      <c r="FI245" s="86"/>
      <c r="FJ245" s="86"/>
      <c r="FK245" s="86"/>
      <c r="FL245" s="86"/>
      <c r="FM245" s="86"/>
      <c r="FN245" s="86"/>
      <c r="FO245" s="86"/>
      <c r="FP245" s="86"/>
      <c r="FQ245" s="86"/>
      <c r="FR245" s="86"/>
      <c r="FS245" s="86"/>
      <c r="FT245" s="86"/>
      <c r="FU245" s="86"/>
      <c r="FV245" s="86"/>
      <c r="FW245" s="86"/>
      <c r="FX245" s="86"/>
      <c r="FY245" s="86"/>
      <c r="FZ245" s="86"/>
      <c r="GA245" s="86"/>
      <c r="GB245" s="86"/>
      <c r="GC245" s="86"/>
      <c r="GD245" s="86"/>
      <c r="GE245" s="86"/>
      <c r="GF245" s="86"/>
      <c r="GG245" s="86"/>
      <c r="GH245" s="86"/>
      <c r="GI245" s="86"/>
      <c r="GJ245" s="86"/>
      <c r="GK245" s="86"/>
      <c r="GL245" s="86"/>
      <c r="GM245" s="86"/>
      <c r="GN245" s="86"/>
      <c r="GO245" s="86"/>
      <c r="GP245" s="86"/>
      <c r="GQ245" s="86"/>
      <c r="GR245" s="86"/>
      <c r="GS245" s="86"/>
      <c r="GT245" s="86"/>
      <c r="GU245" s="86"/>
      <c r="GV245" s="86"/>
      <c r="GW245" s="86"/>
      <c r="GX245" s="86"/>
      <c r="GY245" s="86"/>
      <c r="GZ245" s="86"/>
      <c r="HA245" s="86"/>
      <c r="HB245" s="86"/>
      <c r="HC245" s="86"/>
      <c r="HD245" s="86"/>
      <c r="HE245" s="86"/>
      <c r="HF245" s="86"/>
      <c r="HG245" s="86"/>
      <c r="HH245" s="86"/>
      <c r="HI245" s="86"/>
      <c r="HJ245" s="86"/>
      <c r="HK245" s="86"/>
      <c r="HL245" s="86"/>
      <c r="HM245" s="86"/>
      <c r="HN245" s="86"/>
      <c r="HO245" s="86"/>
      <c r="HP245" s="86"/>
      <c r="HQ245" s="86"/>
      <c r="HR245" s="86"/>
      <c r="HS245" s="86"/>
      <c r="HT245" s="86"/>
      <c r="HU245" s="86"/>
      <c r="HV245" s="86"/>
      <c r="HW245" s="86"/>
      <c r="HX245" s="86"/>
      <c r="HY245" s="86"/>
      <c r="HZ245" s="86"/>
      <c r="IA245" s="86"/>
      <c r="IB245" s="86"/>
      <c r="IC245" s="86"/>
      <c r="ID245" s="86"/>
      <c r="IE245" s="86"/>
      <c r="IF245" s="86"/>
    </row>
    <row r="246" spans="1:240" s="29" customFormat="1" ht="20.100000000000001" customHeight="1">
      <c r="A246" s="71"/>
      <c r="B246" s="70"/>
      <c r="C246" s="68" t="s">
        <v>20</v>
      </c>
      <c r="D246" s="43" t="s">
        <v>21</v>
      </c>
      <c r="E246" s="45">
        <v>60.8</v>
      </c>
      <c r="F246" s="45">
        <f>E246*F245</f>
        <v>1.043328</v>
      </c>
      <c r="G246" s="45"/>
      <c r="H246" s="45"/>
      <c r="I246" s="45"/>
      <c r="J246" s="45">
        <f>F246*I246</f>
        <v>0</v>
      </c>
      <c r="K246" s="45"/>
      <c r="L246" s="45"/>
      <c r="M246" s="45">
        <f>H246+J246+L246</f>
        <v>0</v>
      </c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  <c r="FS246" s="74"/>
      <c r="FT246" s="74"/>
      <c r="FU246" s="74"/>
      <c r="FV246" s="74"/>
      <c r="FW246" s="74"/>
      <c r="FX246" s="74"/>
      <c r="FY246" s="74"/>
      <c r="FZ246" s="74"/>
      <c r="GA246" s="74"/>
      <c r="GB246" s="74"/>
      <c r="GC246" s="74"/>
      <c r="GD246" s="74"/>
      <c r="GE246" s="74"/>
      <c r="GF246" s="74"/>
      <c r="GG246" s="74"/>
      <c r="GH246" s="74"/>
      <c r="GI246" s="74"/>
      <c r="GJ246" s="74"/>
      <c r="GK246" s="74"/>
      <c r="GL246" s="74"/>
      <c r="GM246" s="74"/>
      <c r="GN246" s="74"/>
      <c r="GO246" s="74"/>
      <c r="GP246" s="74"/>
      <c r="GQ246" s="74"/>
      <c r="GR246" s="74"/>
      <c r="GS246" s="74"/>
      <c r="GT246" s="74"/>
      <c r="GU246" s="74"/>
      <c r="GV246" s="74"/>
      <c r="GW246" s="74"/>
      <c r="GX246" s="74"/>
      <c r="GY246" s="74"/>
      <c r="GZ246" s="74"/>
      <c r="HA246" s="74"/>
      <c r="HB246" s="74"/>
      <c r="HC246" s="74"/>
      <c r="HD246" s="74"/>
      <c r="HE246" s="74"/>
      <c r="HF246" s="74"/>
      <c r="HG246" s="74"/>
      <c r="HH246" s="74"/>
      <c r="HI246" s="74"/>
      <c r="HJ246" s="74"/>
      <c r="HK246" s="74"/>
      <c r="HL246" s="74"/>
      <c r="HM246" s="74"/>
      <c r="HN246" s="74"/>
      <c r="HO246" s="74"/>
      <c r="HP246" s="74"/>
      <c r="HQ246" s="74"/>
      <c r="HR246" s="74"/>
      <c r="HS246" s="74"/>
      <c r="HT246" s="74"/>
      <c r="HU246" s="74"/>
      <c r="HV246" s="74"/>
      <c r="HW246" s="74"/>
      <c r="HX246" s="74"/>
      <c r="HY246" s="74"/>
      <c r="HZ246" s="74"/>
      <c r="IA246" s="74"/>
      <c r="IB246" s="74"/>
      <c r="IC246" s="74"/>
      <c r="ID246" s="74"/>
      <c r="IE246" s="74"/>
      <c r="IF246" s="74"/>
    </row>
    <row r="247" spans="1:240" s="29" customFormat="1" ht="20.100000000000001" customHeight="1">
      <c r="A247" s="71"/>
      <c r="B247" s="70" t="s">
        <v>90</v>
      </c>
      <c r="C247" s="72" t="s">
        <v>91</v>
      </c>
      <c r="D247" s="43" t="s">
        <v>24</v>
      </c>
      <c r="E247" s="45">
        <v>143</v>
      </c>
      <c r="F247" s="45">
        <f>E247*F245</f>
        <v>2.4538800000000003</v>
      </c>
      <c r="G247" s="45"/>
      <c r="H247" s="45"/>
      <c r="I247" s="45"/>
      <c r="J247" s="45"/>
      <c r="K247" s="45"/>
      <c r="L247" s="45">
        <f>F247*K247</f>
        <v>0</v>
      </c>
      <c r="M247" s="45">
        <f>H247+J247+L247</f>
        <v>0</v>
      </c>
      <c r="O247" s="86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4"/>
      <c r="FF247" s="74"/>
      <c r="FG247" s="74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  <c r="FS247" s="74"/>
      <c r="FT247" s="74"/>
      <c r="FU247" s="74"/>
      <c r="FV247" s="74"/>
      <c r="FW247" s="74"/>
      <c r="FX247" s="74"/>
      <c r="FY247" s="74"/>
      <c r="FZ247" s="74"/>
      <c r="GA247" s="74"/>
      <c r="GB247" s="74"/>
      <c r="GC247" s="74"/>
      <c r="GD247" s="74"/>
      <c r="GE247" s="74"/>
      <c r="GF247" s="74"/>
      <c r="GG247" s="74"/>
      <c r="GH247" s="74"/>
      <c r="GI247" s="74"/>
      <c r="GJ247" s="74"/>
      <c r="GK247" s="74"/>
      <c r="GL247" s="74"/>
      <c r="GM247" s="74"/>
      <c r="GN247" s="74"/>
      <c r="GO247" s="74"/>
      <c r="GP247" s="74"/>
      <c r="GQ247" s="74"/>
      <c r="GR247" s="74"/>
      <c r="GS247" s="74"/>
      <c r="GT247" s="74"/>
      <c r="GU247" s="74"/>
      <c r="GV247" s="74"/>
      <c r="GW247" s="74"/>
      <c r="GX247" s="74"/>
      <c r="GY247" s="74"/>
      <c r="GZ247" s="74"/>
      <c r="HA247" s="74"/>
      <c r="HB247" s="74"/>
      <c r="HC247" s="74"/>
      <c r="HD247" s="74"/>
      <c r="HE247" s="74"/>
      <c r="HF247" s="74"/>
      <c r="HG247" s="74"/>
      <c r="HH247" s="74"/>
      <c r="HI247" s="74"/>
      <c r="HJ247" s="74"/>
      <c r="HK247" s="74"/>
      <c r="HL247" s="74"/>
      <c r="HM247" s="74"/>
      <c r="HN247" s="74"/>
      <c r="HO247" s="74"/>
      <c r="HP247" s="74"/>
      <c r="HQ247" s="74"/>
      <c r="HR247" s="74"/>
      <c r="HS247" s="74"/>
      <c r="HT247" s="74"/>
      <c r="HU247" s="74"/>
      <c r="HV247" s="74"/>
      <c r="HW247" s="74"/>
      <c r="HX247" s="74"/>
      <c r="HY247" s="74"/>
      <c r="HZ247" s="74"/>
      <c r="IA247" s="74"/>
      <c r="IB247" s="74"/>
      <c r="IC247" s="74"/>
      <c r="ID247" s="74"/>
      <c r="IE247" s="74"/>
      <c r="IF247" s="74"/>
    </row>
    <row r="248" spans="1:240" s="29" customFormat="1" ht="20.100000000000001" customHeight="1">
      <c r="A248" s="71"/>
      <c r="B248" s="70"/>
      <c r="C248" s="72" t="s">
        <v>33</v>
      </c>
      <c r="D248" s="73" t="s">
        <v>4</v>
      </c>
      <c r="E248" s="45">
        <v>6.89</v>
      </c>
      <c r="F248" s="45">
        <f>E248*F245</f>
        <v>0.1182324</v>
      </c>
      <c r="G248" s="45"/>
      <c r="H248" s="45"/>
      <c r="I248" s="45"/>
      <c r="J248" s="45"/>
      <c r="K248" s="45"/>
      <c r="L248" s="45">
        <f>F248*K248</f>
        <v>0</v>
      </c>
      <c r="M248" s="45">
        <f>H248+J248+L248</f>
        <v>0</v>
      </c>
      <c r="O248" s="74">
        <f>6*2075/1000</f>
        <v>12.45</v>
      </c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  <c r="DL248" s="74"/>
      <c r="DM248" s="74"/>
      <c r="DN248" s="74"/>
      <c r="DO248" s="74"/>
      <c r="DP248" s="74"/>
      <c r="DQ248" s="74"/>
      <c r="DR248" s="74"/>
      <c r="DS248" s="74"/>
      <c r="DT248" s="74"/>
      <c r="DU248" s="74"/>
      <c r="DV248" s="74"/>
      <c r="DW248" s="74"/>
      <c r="DX248" s="74"/>
      <c r="DY248" s="74"/>
      <c r="DZ248" s="74"/>
      <c r="EA248" s="74"/>
      <c r="EB248" s="74"/>
      <c r="EC248" s="74"/>
      <c r="ED248" s="74"/>
      <c r="EE248" s="74"/>
      <c r="EF248" s="74"/>
      <c r="EG248" s="74"/>
      <c r="EH248" s="74"/>
      <c r="EI248" s="74"/>
      <c r="EJ248" s="74"/>
      <c r="EK248" s="74"/>
      <c r="EL248" s="74"/>
      <c r="EM248" s="74"/>
      <c r="EN248" s="74"/>
      <c r="EO248" s="74"/>
      <c r="EP248" s="74"/>
      <c r="EQ248" s="74"/>
      <c r="ER248" s="74"/>
      <c r="ES248" s="74"/>
      <c r="ET248" s="74"/>
      <c r="EU248" s="74"/>
      <c r="EV248" s="74"/>
      <c r="EW248" s="74"/>
      <c r="EX248" s="74"/>
      <c r="EY248" s="74"/>
      <c r="EZ248" s="74"/>
      <c r="FA248" s="74"/>
      <c r="FB248" s="74"/>
      <c r="FC248" s="74"/>
      <c r="FD248" s="74"/>
      <c r="FE248" s="74"/>
      <c r="FF248" s="74"/>
      <c r="FG248" s="74"/>
      <c r="FH248" s="74"/>
      <c r="FI248" s="74"/>
      <c r="FJ248" s="74"/>
      <c r="FK248" s="74"/>
      <c r="FL248" s="74"/>
      <c r="FM248" s="74"/>
      <c r="FN248" s="74"/>
      <c r="FO248" s="74"/>
      <c r="FP248" s="74"/>
      <c r="FQ248" s="74"/>
      <c r="FR248" s="74"/>
      <c r="FS248" s="74"/>
      <c r="FT248" s="74"/>
      <c r="FU248" s="74"/>
      <c r="FV248" s="74"/>
      <c r="FW248" s="74"/>
      <c r="FX248" s="74"/>
      <c r="FY248" s="74"/>
      <c r="FZ248" s="74"/>
      <c r="GA248" s="74"/>
      <c r="GB248" s="74"/>
      <c r="GC248" s="74"/>
      <c r="GD248" s="74"/>
      <c r="GE248" s="74"/>
      <c r="GF248" s="74"/>
      <c r="GG248" s="74"/>
      <c r="GH248" s="74"/>
      <c r="GI248" s="74"/>
      <c r="GJ248" s="74"/>
      <c r="GK248" s="74"/>
      <c r="GL248" s="74"/>
      <c r="GM248" s="74"/>
      <c r="GN248" s="74"/>
      <c r="GO248" s="74"/>
      <c r="GP248" s="74"/>
      <c r="GQ248" s="74"/>
      <c r="GR248" s="74"/>
      <c r="GS248" s="74"/>
      <c r="GT248" s="74"/>
      <c r="GU248" s="74"/>
      <c r="GV248" s="74"/>
      <c r="GW248" s="74"/>
      <c r="GX248" s="74"/>
      <c r="GY248" s="74"/>
      <c r="GZ248" s="74"/>
      <c r="HA248" s="74"/>
      <c r="HB248" s="74"/>
      <c r="HC248" s="74"/>
      <c r="HD248" s="74"/>
      <c r="HE248" s="74"/>
      <c r="HF248" s="74"/>
      <c r="HG248" s="74"/>
      <c r="HH248" s="74"/>
      <c r="HI248" s="74"/>
      <c r="HJ248" s="74"/>
      <c r="HK248" s="74"/>
      <c r="HL248" s="74"/>
      <c r="HM248" s="74"/>
      <c r="HN248" s="74"/>
      <c r="HO248" s="74"/>
      <c r="HP248" s="74"/>
      <c r="HQ248" s="74"/>
      <c r="HR248" s="74"/>
      <c r="HS248" s="74"/>
      <c r="HT248" s="74"/>
      <c r="HU248" s="74"/>
      <c r="HV248" s="74"/>
      <c r="HW248" s="74"/>
      <c r="HX248" s="74"/>
      <c r="HY248" s="74"/>
      <c r="HZ248" s="74"/>
      <c r="IA248" s="74"/>
      <c r="IB248" s="74"/>
      <c r="IC248" s="74"/>
      <c r="ID248" s="74"/>
      <c r="IE248" s="74"/>
      <c r="IF248" s="74"/>
    </row>
    <row r="249" spans="1:240" s="139" customFormat="1" ht="35.450000000000003" customHeight="1">
      <c r="A249" s="130" t="s">
        <v>250</v>
      </c>
      <c r="B249" s="169"/>
      <c r="C249" s="170" t="s">
        <v>149</v>
      </c>
      <c r="D249" s="129"/>
      <c r="E249" s="131"/>
      <c r="F249" s="132"/>
      <c r="G249" s="132"/>
      <c r="H249" s="132"/>
      <c r="I249" s="132"/>
      <c r="J249" s="132"/>
      <c r="K249" s="132"/>
      <c r="L249" s="132"/>
      <c r="M249" s="132"/>
      <c r="N249" s="36"/>
    </row>
    <row r="250" spans="1:240" s="139" customFormat="1" ht="37.15" customHeight="1">
      <c r="A250" s="71">
        <v>26</v>
      </c>
      <c r="B250" s="76" t="s">
        <v>87</v>
      </c>
      <c r="C250" s="101" t="s">
        <v>150</v>
      </c>
      <c r="D250" s="100" t="s">
        <v>36</v>
      </c>
      <c r="E250" s="59"/>
      <c r="F250" s="59">
        <f>8.64*2</f>
        <v>17.28</v>
      </c>
      <c r="G250" s="45"/>
      <c r="H250" s="45"/>
      <c r="I250" s="45"/>
      <c r="J250" s="45"/>
      <c r="K250" s="45"/>
      <c r="L250" s="44"/>
      <c r="M250" s="44"/>
      <c r="N250" s="29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/>
      <c r="BI250" s="81"/>
      <c r="BJ250" s="81"/>
      <c r="BK250" s="81"/>
      <c r="BL250" s="81"/>
      <c r="BM250" s="81"/>
      <c r="BN250" s="81"/>
      <c r="BO250" s="81"/>
      <c r="BP250" s="81"/>
      <c r="BQ250" s="81"/>
      <c r="BR250" s="81"/>
      <c r="BS250" s="81"/>
      <c r="BT250" s="81"/>
      <c r="BU250" s="81"/>
      <c r="BV250" s="81"/>
      <c r="BW250" s="81"/>
      <c r="BX250" s="81"/>
      <c r="BY250" s="81"/>
      <c r="BZ250" s="81"/>
      <c r="CA250" s="81"/>
      <c r="CB250" s="81"/>
      <c r="CC250" s="81"/>
      <c r="CD250" s="81"/>
      <c r="CE250" s="81"/>
      <c r="CF250" s="81"/>
      <c r="CG250" s="81"/>
      <c r="CH250" s="81"/>
      <c r="CI250" s="81"/>
      <c r="CJ250" s="81"/>
      <c r="CK250" s="81"/>
      <c r="CL250" s="81"/>
      <c r="CM250" s="81"/>
      <c r="CN250" s="81"/>
      <c r="CO250" s="81"/>
      <c r="CP250" s="81"/>
      <c r="CQ250" s="81"/>
      <c r="CR250" s="81"/>
      <c r="CS250" s="81"/>
      <c r="CT250" s="81"/>
      <c r="CU250" s="81"/>
      <c r="CV250" s="81"/>
      <c r="CW250" s="81"/>
      <c r="CX250" s="81"/>
      <c r="CY250" s="81"/>
      <c r="CZ250" s="81"/>
      <c r="DA250" s="81"/>
      <c r="DB250" s="81"/>
      <c r="DC250" s="81"/>
      <c r="DD250" s="81"/>
      <c r="DE250" s="81"/>
      <c r="DF250" s="81"/>
      <c r="DG250" s="81"/>
      <c r="DH250" s="81"/>
      <c r="DI250" s="81"/>
      <c r="DJ250" s="81"/>
      <c r="DK250" s="81"/>
      <c r="DL250" s="81"/>
      <c r="DM250" s="81"/>
      <c r="DN250" s="81"/>
      <c r="DO250" s="81"/>
      <c r="DP250" s="81"/>
      <c r="DQ250" s="81"/>
      <c r="DR250" s="81"/>
      <c r="DS250" s="81"/>
      <c r="DT250" s="81"/>
      <c r="DU250" s="81"/>
      <c r="DV250" s="81"/>
      <c r="DW250" s="81"/>
      <c r="DX250" s="81"/>
      <c r="DY250" s="81"/>
      <c r="DZ250" s="81"/>
      <c r="EA250" s="81"/>
      <c r="EB250" s="81"/>
      <c r="EC250" s="81"/>
      <c r="ED250" s="81"/>
      <c r="EE250" s="81"/>
      <c r="EF250" s="81"/>
      <c r="EG250" s="81"/>
      <c r="EH250" s="81"/>
      <c r="EI250" s="81"/>
      <c r="EJ250" s="81"/>
      <c r="EK250" s="81"/>
      <c r="EL250" s="81"/>
      <c r="EM250" s="81"/>
      <c r="EN250" s="81"/>
      <c r="EO250" s="81"/>
      <c r="EP250" s="81"/>
      <c r="EQ250" s="81"/>
      <c r="ER250" s="81"/>
      <c r="ES250" s="81"/>
      <c r="ET250" s="81"/>
      <c r="EU250" s="81"/>
      <c r="EV250" s="81"/>
      <c r="EW250" s="81"/>
      <c r="EX250" s="81"/>
      <c r="EY250" s="81"/>
      <c r="EZ250" s="81"/>
      <c r="FA250" s="81"/>
      <c r="FB250" s="81"/>
      <c r="FC250" s="81"/>
      <c r="FD250" s="81"/>
      <c r="FE250" s="81"/>
      <c r="FF250" s="81"/>
      <c r="FG250" s="81"/>
      <c r="FH250" s="81"/>
      <c r="FI250" s="81"/>
      <c r="FJ250" s="81"/>
      <c r="FK250" s="81"/>
      <c r="FL250" s="81"/>
      <c r="FM250" s="81"/>
      <c r="FN250" s="81"/>
      <c r="FO250" s="81"/>
      <c r="FP250" s="81"/>
      <c r="FQ250" s="81"/>
      <c r="FR250" s="81"/>
      <c r="FS250" s="81"/>
      <c r="FT250" s="81"/>
      <c r="FU250" s="81"/>
      <c r="FV250" s="81"/>
      <c r="FW250" s="81"/>
      <c r="FX250" s="81"/>
      <c r="FY250" s="81"/>
      <c r="FZ250" s="81"/>
      <c r="GA250" s="81"/>
      <c r="GB250" s="81"/>
      <c r="GC250" s="81"/>
      <c r="GD250" s="81"/>
      <c r="GE250" s="81"/>
      <c r="GF250" s="81"/>
      <c r="GG250" s="81"/>
      <c r="GH250" s="81"/>
      <c r="GI250" s="81"/>
      <c r="GJ250" s="81"/>
      <c r="GK250" s="81"/>
      <c r="GL250" s="81"/>
      <c r="GM250" s="81"/>
      <c r="GN250" s="81"/>
      <c r="GO250" s="81"/>
      <c r="GP250" s="81"/>
      <c r="GQ250" s="81"/>
      <c r="GR250" s="81"/>
      <c r="GS250" s="81"/>
      <c r="GT250" s="81"/>
      <c r="GU250" s="81"/>
      <c r="GV250" s="81"/>
      <c r="GW250" s="81"/>
      <c r="GX250" s="81"/>
    </row>
    <row r="251" spans="1:240" s="65" customFormat="1" ht="20.100000000000001" customHeight="1">
      <c r="A251" s="100"/>
      <c r="B251" s="113"/>
      <c r="C251" s="114"/>
      <c r="D251" s="73" t="s">
        <v>89</v>
      </c>
      <c r="E251" s="45"/>
      <c r="F251" s="138">
        <f>F250/1000</f>
        <v>1.728E-2</v>
      </c>
      <c r="G251" s="45"/>
      <c r="H251" s="45"/>
      <c r="I251" s="45"/>
      <c r="J251" s="45"/>
      <c r="K251" s="45"/>
      <c r="L251" s="44"/>
      <c r="M251" s="44"/>
      <c r="N251" s="29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6"/>
      <c r="EB251" s="86"/>
      <c r="EC251" s="86"/>
      <c r="ED251" s="86"/>
      <c r="EE251" s="86"/>
      <c r="EF251" s="86"/>
      <c r="EG251" s="86"/>
      <c r="EH251" s="86"/>
      <c r="EI251" s="86"/>
      <c r="EJ251" s="86"/>
      <c r="EK251" s="86"/>
      <c r="EL251" s="86"/>
      <c r="EM251" s="86"/>
      <c r="EN251" s="86"/>
      <c r="EO251" s="86"/>
      <c r="EP251" s="86"/>
      <c r="EQ251" s="86"/>
      <c r="ER251" s="86"/>
      <c r="ES251" s="86"/>
      <c r="ET251" s="86"/>
      <c r="EU251" s="86"/>
      <c r="EV251" s="86"/>
      <c r="EW251" s="86"/>
      <c r="EX251" s="86"/>
      <c r="EY251" s="86"/>
      <c r="EZ251" s="86"/>
      <c r="FA251" s="86"/>
      <c r="FB251" s="86"/>
      <c r="FC251" s="86"/>
      <c r="FD251" s="86"/>
      <c r="FE251" s="86"/>
      <c r="FF251" s="86"/>
      <c r="FG251" s="86"/>
      <c r="FH251" s="86"/>
      <c r="FI251" s="86"/>
      <c r="FJ251" s="86"/>
      <c r="FK251" s="86"/>
      <c r="FL251" s="86"/>
      <c r="FM251" s="86"/>
      <c r="FN251" s="86"/>
      <c r="FO251" s="86"/>
      <c r="FP251" s="86"/>
      <c r="FQ251" s="86"/>
      <c r="FR251" s="86"/>
      <c r="FS251" s="86"/>
      <c r="FT251" s="86"/>
      <c r="FU251" s="86"/>
      <c r="FV251" s="86"/>
      <c r="FW251" s="86"/>
      <c r="FX251" s="86"/>
      <c r="FY251" s="86"/>
      <c r="FZ251" s="86"/>
      <c r="GA251" s="86"/>
      <c r="GB251" s="86"/>
      <c r="GC251" s="86"/>
      <c r="GD251" s="86"/>
      <c r="GE251" s="86"/>
      <c r="GF251" s="86"/>
      <c r="GG251" s="86"/>
      <c r="GH251" s="86"/>
      <c r="GI251" s="86"/>
      <c r="GJ251" s="86"/>
      <c r="GK251" s="86"/>
      <c r="GL251" s="86"/>
      <c r="GM251" s="86"/>
      <c r="GN251" s="86"/>
      <c r="GO251" s="86"/>
      <c r="GP251" s="86"/>
      <c r="GQ251" s="86"/>
      <c r="GR251" s="86"/>
      <c r="GS251" s="86"/>
      <c r="GT251" s="86"/>
      <c r="GU251" s="86"/>
      <c r="GV251" s="86"/>
      <c r="GW251" s="86"/>
      <c r="GX251" s="86"/>
      <c r="GY251" s="86"/>
      <c r="GZ251" s="86"/>
      <c r="HA251" s="86"/>
      <c r="HB251" s="86"/>
      <c r="HC251" s="86"/>
      <c r="HD251" s="86"/>
      <c r="HE251" s="86"/>
      <c r="HF251" s="86"/>
      <c r="HG251" s="86"/>
      <c r="HH251" s="86"/>
      <c r="HI251" s="86"/>
      <c r="HJ251" s="86"/>
      <c r="HK251" s="86"/>
      <c r="HL251" s="86"/>
      <c r="HM251" s="86"/>
      <c r="HN251" s="86"/>
      <c r="HO251" s="86"/>
      <c r="HP251" s="86"/>
      <c r="HQ251" s="86"/>
      <c r="HR251" s="86"/>
      <c r="HS251" s="86"/>
      <c r="HT251" s="86"/>
      <c r="HU251" s="86"/>
      <c r="HV251" s="86"/>
      <c r="HW251" s="86"/>
      <c r="HX251" s="86"/>
      <c r="HY251" s="86"/>
      <c r="HZ251" s="86"/>
      <c r="IA251" s="86"/>
      <c r="IB251" s="86"/>
      <c r="IC251" s="86"/>
      <c r="ID251" s="86"/>
      <c r="IE251" s="86"/>
      <c r="IF251" s="86"/>
    </row>
    <row r="252" spans="1:240" s="29" customFormat="1" ht="20.100000000000001" customHeight="1">
      <c r="A252" s="71"/>
      <c r="B252" s="70"/>
      <c r="C252" s="68" t="s">
        <v>20</v>
      </c>
      <c r="D252" s="43" t="s">
        <v>21</v>
      </c>
      <c r="E252" s="45">
        <v>60.8</v>
      </c>
      <c r="F252" s="45">
        <f>E252*F251</f>
        <v>1.050624</v>
      </c>
      <c r="G252" s="45"/>
      <c r="H252" s="45"/>
      <c r="I252" s="45"/>
      <c r="J252" s="45">
        <f>F252*I252</f>
        <v>0</v>
      </c>
      <c r="K252" s="45"/>
      <c r="L252" s="45"/>
      <c r="M252" s="45">
        <f>H252+J252+L252</f>
        <v>0</v>
      </c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4"/>
      <c r="FF252" s="74"/>
      <c r="FG252" s="7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  <c r="FS252" s="74"/>
      <c r="FT252" s="74"/>
      <c r="FU252" s="74"/>
      <c r="FV252" s="74"/>
      <c r="FW252" s="74"/>
      <c r="FX252" s="74"/>
      <c r="FY252" s="74"/>
      <c r="FZ252" s="74"/>
      <c r="GA252" s="74"/>
      <c r="GB252" s="74"/>
      <c r="GC252" s="74"/>
      <c r="GD252" s="74"/>
      <c r="GE252" s="74"/>
      <c r="GF252" s="74"/>
      <c r="GG252" s="74"/>
      <c r="GH252" s="74"/>
      <c r="GI252" s="74"/>
      <c r="GJ252" s="74"/>
      <c r="GK252" s="74"/>
      <c r="GL252" s="74"/>
      <c r="GM252" s="74"/>
      <c r="GN252" s="74"/>
      <c r="GO252" s="74"/>
      <c r="GP252" s="74"/>
      <c r="GQ252" s="74"/>
      <c r="GR252" s="74"/>
      <c r="GS252" s="74"/>
      <c r="GT252" s="74"/>
      <c r="GU252" s="74"/>
      <c r="GV252" s="74"/>
      <c r="GW252" s="74"/>
      <c r="GX252" s="74"/>
      <c r="GY252" s="74"/>
      <c r="GZ252" s="74"/>
      <c r="HA252" s="74"/>
      <c r="HB252" s="74"/>
      <c r="HC252" s="74"/>
      <c r="HD252" s="74"/>
      <c r="HE252" s="74"/>
      <c r="HF252" s="74"/>
      <c r="HG252" s="74"/>
      <c r="HH252" s="74"/>
      <c r="HI252" s="74"/>
      <c r="HJ252" s="74"/>
      <c r="HK252" s="74"/>
      <c r="HL252" s="74"/>
      <c r="HM252" s="74"/>
      <c r="HN252" s="74"/>
      <c r="HO252" s="74"/>
      <c r="HP252" s="74"/>
      <c r="HQ252" s="74"/>
      <c r="HR252" s="74"/>
      <c r="HS252" s="74"/>
      <c r="HT252" s="74"/>
      <c r="HU252" s="74"/>
      <c r="HV252" s="74"/>
      <c r="HW252" s="74"/>
      <c r="HX252" s="74"/>
      <c r="HY252" s="74"/>
      <c r="HZ252" s="74"/>
      <c r="IA252" s="74"/>
      <c r="IB252" s="74"/>
      <c r="IC252" s="74"/>
      <c r="ID252" s="74"/>
      <c r="IE252" s="74"/>
      <c r="IF252" s="74"/>
    </row>
    <row r="253" spans="1:240" s="29" customFormat="1" ht="20.100000000000001" customHeight="1">
      <c r="A253" s="71"/>
      <c r="B253" s="70" t="s">
        <v>90</v>
      </c>
      <c r="C253" s="72" t="s">
        <v>91</v>
      </c>
      <c r="D253" s="43" t="s">
        <v>24</v>
      </c>
      <c r="E253" s="45">
        <v>143</v>
      </c>
      <c r="F253" s="45">
        <f>E253*F251</f>
        <v>2.4710399999999999</v>
      </c>
      <c r="G253" s="45"/>
      <c r="H253" s="45"/>
      <c r="I253" s="45"/>
      <c r="J253" s="45"/>
      <c r="K253" s="45"/>
      <c r="L253" s="45">
        <f>F253*K253</f>
        <v>0</v>
      </c>
      <c r="M253" s="45">
        <f>H253+J253+L253</f>
        <v>0</v>
      </c>
      <c r="O253" s="86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  <c r="FS253" s="74"/>
      <c r="FT253" s="74"/>
      <c r="FU253" s="74"/>
      <c r="FV253" s="74"/>
      <c r="FW253" s="74"/>
      <c r="FX253" s="74"/>
      <c r="FY253" s="74"/>
      <c r="FZ253" s="74"/>
      <c r="GA253" s="74"/>
      <c r="GB253" s="74"/>
      <c r="GC253" s="74"/>
      <c r="GD253" s="74"/>
      <c r="GE253" s="74"/>
      <c r="GF253" s="74"/>
      <c r="GG253" s="74"/>
      <c r="GH253" s="74"/>
      <c r="GI253" s="74"/>
      <c r="GJ253" s="74"/>
      <c r="GK253" s="74"/>
      <c r="GL253" s="74"/>
      <c r="GM253" s="74"/>
      <c r="GN253" s="74"/>
      <c r="GO253" s="74"/>
      <c r="GP253" s="74"/>
      <c r="GQ253" s="74"/>
      <c r="GR253" s="74"/>
      <c r="GS253" s="74"/>
      <c r="GT253" s="74"/>
      <c r="GU253" s="74"/>
      <c r="GV253" s="74"/>
      <c r="GW253" s="74"/>
      <c r="GX253" s="74"/>
      <c r="GY253" s="74"/>
      <c r="GZ253" s="74"/>
      <c r="HA253" s="74"/>
      <c r="HB253" s="74"/>
      <c r="HC253" s="74"/>
      <c r="HD253" s="74"/>
      <c r="HE253" s="74"/>
      <c r="HF253" s="74"/>
      <c r="HG253" s="74"/>
      <c r="HH253" s="74"/>
      <c r="HI253" s="74"/>
      <c r="HJ253" s="74"/>
      <c r="HK253" s="74"/>
      <c r="HL253" s="74"/>
      <c r="HM253" s="74"/>
      <c r="HN253" s="74"/>
      <c r="HO253" s="74"/>
      <c r="HP253" s="74"/>
      <c r="HQ253" s="74"/>
      <c r="HR253" s="74"/>
      <c r="HS253" s="74"/>
      <c r="HT253" s="74"/>
      <c r="HU253" s="74"/>
      <c r="HV253" s="74"/>
      <c r="HW253" s="74"/>
      <c r="HX253" s="74"/>
      <c r="HY253" s="74"/>
      <c r="HZ253" s="74"/>
      <c r="IA253" s="74"/>
      <c r="IB253" s="74"/>
      <c r="IC253" s="74"/>
      <c r="ID253" s="74"/>
      <c r="IE253" s="74"/>
      <c r="IF253" s="74"/>
    </row>
    <row r="254" spans="1:240" s="29" customFormat="1" ht="20.100000000000001" customHeight="1">
      <c r="A254" s="71"/>
      <c r="B254" s="70"/>
      <c r="C254" s="72" t="s">
        <v>33</v>
      </c>
      <c r="D254" s="73" t="s">
        <v>4</v>
      </c>
      <c r="E254" s="45">
        <v>6.89</v>
      </c>
      <c r="F254" s="45">
        <f>E254*F251</f>
        <v>0.11905919999999999</v>
      </c>
      <c r="G254" s="45"/>
      <c r="H254" s="45"/>
      <c r="I254" s="45"/>
      <c r="J254" s="45"/>
      <c r="K254" s="45"/>
      <c r="L254" s="45">
        <f>F254*K254</f>
        <v>0</v>
      </c>
      <c r="M254" s="45">
        <f>H254+J254+L254</f>
        <v>0</v>
      </c>
      <c r="O254" s="74">
        <f>6*2075/1000</f>
        <v>12.45</v>
      </c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74"/>
      <c r="DW254" s="74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74"/>
      <c r="EP254" s="74"/>
      <c r="EQ254" s="74"/>
      <c r="ER254" s="74"/>
      <c r="ES254" s="74"/>
      <c r="ET254" s="74"/>
      <c r="EU254" s="74"/>
      <c r="EV254" s="74"/>
      <c r="EW254" s="74"/>
      <c r="EX254" s="74"/>
      <c r="EY254" s="74"/>
      <c r="EZ254" s="74"/>
      <c r="FA254" s="74"/>
      <c r="FB254" s="74"/>
      <c r="FC254" s="74"/>
      <c r="FD254" s="74"/>
      <c r="FE254" s="74"/>
      <c r="FF254" s="74"/>
      <c r="FG254" s="74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  <c r="FS254" s="74"/>
      <c r="FT254" s="74"/>
      <c r="FU254" s="74"/>
      <c r="FV254" s="74"/>
      <c r="FW254" s="74"/>
      <c r="FX254" s="74"/>
      <c r="FY254" s="74"/>
      <c r="FZ254" s="74"/>
      <c r="GA254" s="74"/>
      <c r="GB254" s="74"/>
      <c r="GC254" s="74"/>
      <c r="GD254" s="74"/>
      <c r="GE254" s="74"/>
      <c r="GF254" s="74"/>
      <c r="GG254" s="74"/>
      <c r="GH254" s="74"/>
      <c r="GI254" s="74"/>
      <c r="GJ254" s="74"/>
      <c r="GK254" s="74"/>
      <c r="GL254" s="74"/>
      <c r="GM254" s="74"/>
      <c r="GN254" s="74"/>
      <c r="GO254" s="74"/>
      <c r="GP254" s="74"/>
      <c r="GQ254" s="74"/>
      <c r="GR254" s="74"/>
      <c r="GS254" s="74"/>
      <c r="GT254" s="74"/>
      <c r="GU254" s="74"/>
      <c r="GV254" s="74"/>
      <c r="GW254" s="74"/>
      <c r="GX254" s="74"/>
      <c r="GY254" s="74"/>
      <c r="GZ254" s="74"/>
      <c r="HA254" s="74"/>
      <c r="HB254" s="74"/>
      <c r="HC254" s="74"/>
      <c r="HD254" s="74"/>
      <c r="HE254" s="74"/>
      <c r="HF254" s="74"/>
      <c r="HG254" s="74"/>
      <c r="HH254" s="74"/>
      <c r="HI254" s="74"/>
      <c r="HJ254" s="74"/>
      <c r="HK254" s="74"/>
      <c r="HL254" s="74"/>
      <c r="HM254" s="74"/>
      <c r="HN254" s="74"/>
      <c r="HO254" s="74"/>
      <c r="HP254" s="74"/>
      <c r="HQ254" s="74"/>
      <c r="HR254" s="74"/>
      <c r="HS254" s="74"/>
      <c r="HT254" s="74"/>
      <c r="HU254" s="74"/>
      <c r="HV254" s="74"/>
      <c r="HW254" s="74"/>
      <c r="HX254" s="74"/>
      <c r="HY254" s="74"/>
      <c r="HZ254" s="74"/>
      <c r="IA254" s="74"/>
      <c r="IB254" s="74"/>
      <c r="IC254" s="74"/>
      <c r="ID254" s="74"/>
      <c r="IE254" s="74"/>
      <c r="IF254" s="74"/>
    </row>
    <row r="255" spans="1:240" s="29" customFormat="1" ht="20.100000000000001" customHeight="1">
      <c r="A255" s="71"/>
      <c r="B255" s="113" t="s">
        <v>352</v>
      </c>
      <c r="C255" s="75" t="s">
        <v>353</v>
      </c>
      <c r="D255" s="73" t="s">
        <v>36</v>
      </c>
      <c r="E255" s="45"/>
      <c r="F255" s="45">
        <f>85.08+17.28</f>
        <v>102.36</v>
      </c>
      <c r="G255" s="45"/>
      <c r="H255" s="45"/>
      <c r="I255" s="45"/>
      <c r="J255" s="45"/>
      <c r="K255" s="46"/>
      <c r="L255" s="45"/>
      <c r="M255" s="45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  <c r="ES255" s="74"/>
      <c r="ET255" s="74"/>
      <c r="EU255" s="74"/>
      <c r="EV255" s="74"/>
      <c r="EW255" s="74"/>
      <c r="EX255" s="74"/>
      <c r="EY255" s="74"/>
      <c r="EZ255" s="74"/>
      <c r="FA255" s="74"/>
      <c r="FB255" s="74"/>
      <c r="FC255" s="74"/>
      <c r="FD255" s="74"/>
      <c r="FE255" s="74"/>
      <c r="FF255" s="74"/>
      <c r="FG255" s="74"/>
      <c r="FH255" s="74"/>
      <c r="FI255" s="74"/>
      <c r="FJ255" s="74"/>
      <c r="FK255" s="74"/>
      <c r="FL255" s="74"/>
      <c r="FM255" s="74"/>
      <c r="FN255" s="74"/>
      <c r="FO255" s="74"/>
      <c r="FP255" s="74"/>
      <c r="FQ255" s="74"/>
      <c r="FR255" s="74"/>
      <c r="FS255" s="74"/>
      <c r="FT255" s="74"/>
      <c r="FU255" s="74"/>
      <c r="FV255" s="74"/>
      <c r="FW255" s="74"/>
      <c r="FX255" s="74"/>
      <c r="FY255" s="74"/>
      <c r="FZ255" s="74"/>
      <c r="GA255" s="74"/>
      <c r="GB255" s="74"/>
      <c r="GC255" s="74"/>
      <c r="GD255" s="74"/>
      <c r="GE255" s="74"/>
      <c r="GF255" s="74"/>
      <c r="GG255" s="74"/>
      <c r="GH255" s="74"/>
      <c r="GI255" s="74"/>
      <c r="GJ255" s="74"/>
      <c r="GK255" s="74"/>
      <c r="GL255" s="74"/>
      <c r="GM255" s="74"/>
      <c r="GN255" s="74"/>
      <c r="GO255" s="74"/>
      <c r="GP255" s="74"/>
      <c r="GQ255" s="74"/>
      <c r="GR255" s="74"/>
      <c r="GS255" s="74"/>
      <c r="GT255" s="74"/>
      <c r="GU255" s="74"/>
      <c r="GV255" s="74"/>
      <c r="GW255" s="74"/>
      <c r="GX255" s="74"/>
      <c r="GY255" s="74"/>
      <c r="GZ255" s="74"/>
      <c r="HA255" s="74"/>
      <c r="HB255" s="74"/>
      <c r="HC255" s="74"/>
      <c r="HD255" s="74"/>
      <c r="HE255" s="74"/>
      <c r="HF255" s="74"/>
      <c r="HG255" s="74"/>
      <c r="HH255" s="74"/>
      <c r="HI255" s="74"/>
      <c r="HJ255" s="74"/>
      <c r="HK255" s="74"/>
      <c r="HL255" s="74"/>
      <c r="HM255" s="74"/>
      <c r="HN255" s="74"/>
      <c r="HO255" s="74"/>
      <c r="HP255" s="74"/>
      <c r="HQ255" s="74"/>
      <c r="HR255" s="74"/>
      <c r="HS255" s="74"/>
      <c r="HT255" s="74"/>
      <c r="HU255" s="74"/>
      <c r="HV255" s="74"/>
      <c r="HW255" s="74"/>
      <c r="HX255" s="74"/>
      <c r="HY255" s="74"/>
      <c r="HZ255" s="74"/>
      <c r="IA255" s="74"/>
      <c r="IB255" s="74"/>
      <c r="IC255" s="74"/>
      <c r="ID255" s="74"/>
      <c r="IE255" s="74"/>
      <c r="IF255" s="74"/>
    </row>
    <row r="256" spans="1:240" s="29" customFormat="1" ht="20.100000000000001" customHeight="1">
      <c r="A256" s="71"/>
      <c r="B256" s="113"/>
      <c r="C256" s="75"/>
      <c r="D256" s="73" t="s">
        <v>354</v>
      </c>
      <c r="E256" s="45"/>
      <c r="F256" s="45">
        <v>0.10199999999999999</v>
      </c>
      <c r="G256" s="45"/>
      <c r="H256" s="45"/>
      <c r="I256" s="45"/>
      <c r="J256" s="45"/>
      <c r="K256" s="46"/>
      <c r="L256" s="45"/>
      <c r="M256" s="45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  <c r="FS256" s="74"/>
      <c r="FT256" s="74"/>
      <c r="FU256" s="74"/>
      <c r="FV256" s="74"/>
      <c r="FW256" s="74"/>
      <c r="FX256" s="74"/>
      <c r="FY256" s="74"/>
      <c r="FZ256" s="74"/>
      <c r="GA256" s="74"/>
      <c r="GB256" s="74"/>
      <c r="GC256" s="74"/>
      <c r="GD256" s="74"/>
      <c r="GE256" s="74"/>
      <c r="GF256" s="74"/>
      <c r="GG256" s="74"/>
      <c r="GH256" s="74"/>
      <c r="GI256" s="74"/>
      <c r="GJ256" s="74"/>
      <c r="GK256" s="74"/>
      <c r="GL256" s="74"/>
      <c r="GM256" s="74"/>
      <c r="GN256" s="74"/>
      <c r="GO256" s="74"/>
      <c r="GP256" s="74"/>
      <c r="GQ256" s="74"/>
      <c r="GR256" s="74"/>
      <c r="GS256" s="74"/>
      <c r="GT256" s="74"/>
      <c r="GU256" s="74"/>
      <c r="GV256" s="74"/>
      <c r="GW256" s="74"/>
      <c r="GX256" s="74"/>
      <c r="GY256" s="74"/>
      <c r="GZ256" s="74"/>
      <c r="HA256" s="74"/>
      <c r="HB256" s="74"/>
      <c r="HC256" s="74"/>
      <c r="HD256" s="74"/>
      <c r="HE256" s="74"/>
      <c r="HF256" s="74"/>
      <c r="HG256" s="74"/>
      <c r="HH256" s="74"/>
      <c r="HI256" s="74"/>
      <c r="HJ256" s="74"/>
      <c r="HK256" s="74"/>
      <c r="HL256" s="74"/>
      <c r="HM256" s="74"/>
      <c r="HN256" s="74"/>
      <c r="HO256" s="74"/>
      <c r="HP256" s="74"/>
      <c r="HQ256" s="74"/>
      <c r="HR256" s="74"/>
      <c r="HS256" s="74"/>
      <c r="HT256" s="74"/>
      <c r="HU256" s="74"/>
      <c r="HV256" s="74"/>
      <c r="HW256" s="74"/>
      <c r="HX256" s="74"/>
      <c r="HY256" s="74"/>
      <c r="HZ256" s="74"/>
      <c r="IA256" s="74"/>
      <c r="IB256" s="74"/>
      <c r="IC256" s="74"/>
      <c r="ID256" s="74"/>
      <c r="IE256" s="74"/>
      <c r="IF256" s="74"/>
    </row>
    <row r="257" spans="1:240" s="29" customFormat="1" ht="20.100000000000001" customHeight="1">
      <c r="A257" s="71"/>
      <c r="B257" s="113"/>
      <c r="C257" s="75" t="s">
        <v>20</v>
      </c>
      <c r="D257" s="73" t="s">
        <v>21</v>
      </c>
      <c r="E257" s="45">
        <v>3.23</v>
      </c>
      <c r="F257" s="45">
        <f>F256*E257</f>
        <v>0.32945999999999998</v>
      </c>
      <c r="G257" s="45"/>
      <c r="H257" s="45"/>
      <c r="I257" s="45"/>
      <c r="J257" s="45">
        <f>F257*I257</f>
        <v>0</v>
      </c>
      <c r="K257" s="46"/>
      <c r="L257" s="45"/>
      <c r="M257" s="45">
        <f>J257</f>
        <v>0</v>
      </c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  <c r="FZ257" s="74"/>
      <c r="GA257" s="74"/>
      <c r="GB257" s="74"/>
      <c r="GC257" s="74"/>
      <c r="GD257" s="74"/>
      <c r="GE257" s="74"/>
      <c r="GF257" s="74"/>
      <c r="GG257" s="74"/>
      <c r="GH257" s="74"/>
      <c r="GI257" s="74"/>
      <c r="GJ257" s="74"/>
      <c r="GK257" s="74"/>
      <c r="GL257" s="74"/>
      <c r="GM257" s="74"/>
      <c r="GN257" s="74"/>
      <c r="GO257" s="74"/>
      <c r="GP257" s="74"/>
      <c r="GQ257" s="74"/>
      <c r="GR257" s="74"/>
      <c r="GS257" s="74"/>
      <c r="GT257" s="74"/>
      <c r="GU257" s="74"/>
      <c r="GV257" s="74"/>
      <c r="GW257" s="74"/>
      <c r="GX257" s="74"/>
      <c r="GY257" s="74"/>
      <c r="GZ257" s="74"/>
      <c r="HA257" s="74"/>
      <c r="HB257" s="74"/>
      <c r="HC257" s="74"/>
      <c r="HD257" s="74"/>
      <c r="HE257" s="74"/>
      <c r="HF257" s="74"/>
      <c r="HG257" s="74"/>
      <c r="HH257" s="74"/>
      <c r="HI257" s="74"/>
      <c r="HJ257" s="74"/>
      <c r="HK257" s="74"/>
      <c r="HL257" s="74"/>
      <c r="HM257" s="74"/>
      <c r="HN257" s="74"/>
      <c r="HO257" s="74"/>
      <c r="HP257" s="74"/>
      <c r="HQ257" s="74"/>
      <c r="HR257" s="74"/>
      <c r="HS257" s="74"/>
      <c r="HT257" s="74"/>
      <c r="HU257" s="74"/>
      <c r="HV257" s="74"/>
      <c r="HW257" s="74"/>
      <c r="HX257" s="74"/>
      <c r="HY257" s="74"/>
      <c r="HZ257" s="74"/>
      <c r="IA257" s="74"/>
      <c r="IB257" s="74"/>
      <c r="IC257" s="74"/>
      <c r="ID257" s="74"/>
      <c r="IE257" s="74"/>
      <c r="IF257" s="74"/>
    </row>
    <row r="258" spans="1:240" s="29" customFormat="1" ht="20.100000000000001" customHeight="1">
      <c r="A258" s="71"/>
      <c r="B258" s="113"/>
      <c r="C258" s="75" t="s">
        <v>355</v>
      </c>
      <c r="D258" s="73" t="s">
        <v>331</v>
      </c>
      <c r="E258" s="45">
        <v>3.62</v>
      </c>
      <c r="F258" s="45">
        <f>F256*E258</f>
        <v>0.36924000000000001</v>
      </c>
      <c r="G258" s="45"/>
      <c r="H258" s="45"/>
      <c r="I258" s="45"/>
      <c r="J258" s="45"/>
      <c r="K258" s="46"/>
      <c r="L258" s="45">
        <f>F258*K258</f>
        <v>0</v>
      </c>
      <c r="M258" s="45">
        <f>L258</f>
        <v>0</v>
      </c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  <c r="FS258" s="74"/>
      <c r="FT258" s="74"/>
      <c r="FU258" s="74"/>
      <c r="FV258" s="74"/>
      <c r="FW258" s="74"/>
      <c r="FX258" s="74"/>
      <c r="FY258" s="74"/>
      <c r="FZ258" s="74"/>
      <c r="GA258" s="74"/>
      <c r="GB258" s="74"/>
      <c r="GC258" s="74"/>
      <c r="GD258" s="74"/>
      <c r="GE258" s="74"/>
      <c r="GF258" s="74"/>
      <c r="GG258" s="74"/>
      <c r="GH258" s="74"/>
      <c r="GI258" s="74"/>
      <c r="GJ258" s="74"/>
      <c r="GK258" s="74"/>
      <c r="GL258" s="74"/>
      <c r="GM258" s="74"/>
      <c r="GN258" s="74"/>
      <c r="GO258" s="74"/>
      <c r="GP258" s="74"/>
      <c r="GQ258" s="74"/>
      <c r="GR258" s="74"/>
      <c r="GS258" s="74"/>
      <c r="GT258" s="74"/>
      <c r="GU258" s="74"/>
      <c r="GV258" s="74"/>
      <c r="GW258" s="74"/>
      <c r="GX258" s="74"/>
      <c r="GY258" s="74"/>
      <c r="GZ258" s="74"/>
      <c r="HA258" s="74"/>
      <c r="HB258" s="74"/>
      <c r="HC258" s="74"/>
      <c r="HD258" s="74"/>
      <c r="HE258" s="74"/>
      <c r="HF258" s="74"/>
      <c r="HG258" s="74"/>
      <c r="HH258" s="74"/>
      <c r="HI258" s="74"/>
      <c r="HJ258" s="74"/>
      <c r="HK258" s="74"/>
      <c r="HL258" s="74"/>
      <c r="HM258" s="74"/>
      <c r="HN258" s="74"/>
      <c r="HO258" s="74"/>
      <c r="HP258" s="74"/>
      <c r="HQ258" s="74"/>
      <c r="HR258" s="74"/>
      <c r="HS258" s="74"/>
      <c r="HT258" s="74"/>
      <c r="HU258" s="74"/>
      <c r="HV258" s="74"/>
      <c r="HW258" s="74"/>
      <c r="HX258" s="74"/>
      <c r="HY258" s="74"/>
      <c r="HZ258" s="74"/>
      <c r="IA258" s="74"/>
      <c r="IB258" s="74"/>
      <c r="IC258" s="74"/>
      <c r="ID258" s="74"/>
      <c r="IE258" s="74"/>
      <c r="IF258" s="74"/>
    </row>
    <row r="259" spans="1:240" s="29" customFormat="1" ht="20.100000000000001" customHeight="1">
      <c r="A259" s="71"/>
      <c r="B259" s="113"/>
      <c r="C259" s="75" t="s">
        <v>33</v>
      </c>
      <c r="D259" s="73" t="s">
        <v>4</v>
      </c>
      <c r="E259" s="45">
        <v>0.18</v>
      </c>
      <c r="F259" s="45">
        <v>0.13</v>
      </c>
      <c r="G259" s="45"/>
      <c r="H259" s="45"/>
      <c r="I259" s="45"/>
      <c r="J259" s="45"/>
      <c r="K259" s="46"/>
      <c r="L259" s="45">
        <f>F259*K259</f>
        <v>0</v>
      </c>
      <c r="M259" s="45">
        <f>L259</f>
        <v>0</v>
      </c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  <c r="GD259" s="74"/>
      <c r="GE259" s="74"/>
      <c r="GF259" s="74"/>
      <c r="GG259" s="74"/>
      <c r="GH259" s="74"/>
      <c r="GI259" s="74"/>
      <c r="GJ259" s="74"/>
      <c r="GK259" s="74"/>
      <c r="GL259" s="74"/>
      <c r="GM259" s="74"/>
      <c r="GN259" s="74"/>
      <c r="GO259" s="74"/>
      <c r="GP259" s="74"/>
      <c r="GQ259" s="74"/>
      <c r="GR259" s="74"/>
      <c r="GS259" s="74"/>
      <c r="GT259" s="74"/>
      <c r="GU259" s="74"/>
      <c r="GV259" s="74"/>
      <c r="GW259" s="74"/>
      <c r="GX259" s="74"/>
      <c r="GY259" s="74"/>
      <c r="GZ259" s="74"/>
      <c r="HA259" s="74"/>
      <c r="HB259" s="74"/>
      <c r="HC259" s="74"/>
      <c r="HD259" s="74"/>
      <c r="HE259" s="74"/>
      <c r="HF259" s="74"/>
      <c r="HG259" s="74"/>
      <c r="HH259" s="74"/>
      <c r="HI259" s="74"/>
      <c r="HJ259" s="74"/>
      <c r="HK259" s="74"/>
      <c r="HL259" s="74"/>
      <c r="HM259" s="74"/>
      <c r="HN259" s="74"/>
      <c r="HO259" s="74"/>
      <c r="HP259" s="74"/>
      <c r="HQ259" s="74"/>
      <c r="HR259" s="74"/>
      <c r="HS259" s="74"/>
      <c r="HT259" s="74"/>
      <c r="HU259" s="74"/>
      <c r="HV259" s="74"/>
      <c r="HW259" s="74"/>
      <c r="HX259" s="74"/>
      <c r="HY259" s="74"/>
      <c r="HZ259" s="74"/>
      <c r="IA259" s="74"/>
      <c r="IB259" s="74"/>
      <c r="IC259" s="74"/>
      <c r="ID259" s="74"/>
      <c r="IE259" s="74"/>
      <c r="IF259" s="74"/>
    </row>
    <row r="260" spans="1:240" s="139" customFormat="1" ht="20.100000000000001" customHeight="1">
      <c r="A260" s="71">
        <v>27</v>
      </c>
      <c r="B260" s="76" t="s">
        <v>126</v>
      </c>
      <c r="C260" s="171" t="s">
        <v>151</v>
      </c>
      <c r="D260" s="71" t="s">
        <v>36</v>
      </c>
      <c r="E260" s="79"/>
      <c r="F260" s="79">
        <f>0.72*2</f>
        <v>1.44</v>
      </c>
      <c r="G260" s="79"/>
      <c r="H260" s="79"/>
      <c r="I260" s="79"/>
      <c r="J260" s="79"/>
      <c r="K260" s="79"/>
      <c r="L260" s="79"/>
      <c r="M260" s="79"/>
      <c r="N260" s="29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  <c r="BO260" s="81"/>
      <c r="BP260" s="81"/>
      <c r="BQ260" s="81"/>
      <c r="BR260" s="81"/>
      <c r="BS260" s="81"/>
      <c r="BT260" s="81"/>
      <c r="BU260" s="81"/>
      <c r="BV260" s="81"/>
      <c r="BW260" s="81"/>
      <c r="BX260" s="81"/>
      <c r="BY260" s="81"/>
      <c r="BZ260" s="81"/>
      <c r="CA260" s="81"/>
      <c r="CB260" s="81"/>
      <c r="CC260" s="81"/>
      <c r="CD260" s="81"/>
      <c r="CE260" s="81"/>
      <c r="CF260" s="81"/>
      <c r="CG260" s="81"/>
      <c r="CH260" s="81"/>
      <c r="CI260" s="81"/>
      <c r="CJ260" s="81"/>
      <c r="CK260" s="81"/>
      <c r="CL260" s="81"/>
      <c r="CM260" s="81"/>
      <c r="CN260" s="81"/>
      <c r="CO260" s="81"/>
      <c r="CP260" s="81"/>
      <c r="CQ260" s="81"/>
      <c r="CR260" s="81"/>
      <c r="CS260" s="81"/>
      <c r="CT260" s="81"/>
      <c r="CU260" s="81"/>
      <c r="CV260" s="81"/>
      <c r="CW260" s="81"/>
      <c r="CX260" s="81"/>
      <c r="CY260" s="81"/>
      <c r="CZ260" s="81"/>
      <c r="DA260" s="81"/>
      <c r="DB260" s="81"/>
      <c r="DC260" s="81"/>
      <c r="DD260" s="81"/>
      <c r="DE260" s="81"/>
      <c r="DF260" s="81"/>
      <c r="DG260" s="81"/>
      <c r="DH260" s="81"/>
      <c r="DI260" s="81"/>
      <c r="DJ260" s="81"/>
      <c r="DK260" s="81"/>
      <c r="DL260" s="81"/>
      <c r="DM260" s="81"/>
      <c r="DN260" s="81"/>
      <c r="DO260" s="81"/>
      <c r="DP260" s="81"/>
      <c r="DQ260" s="81"/>
      <c r="DR260" s="81"/>
      <c r="DS260" s="81"/>
      <c r="DT260" s="81"/>
      <c r="DU260" s="81"/>
      <c r="DV260" s="81"/>
      <c r="DW260" s="81"/>
      <c r="DX260" s="81"/>
      <c r="DY260" s="81"/>
      <c r="DZ260" s="81"/>
      <c r="EA260" s="81"/>
      <c r="EB260" s="81"/>
      <c r="EC260" s="81"/>
      <c r="ED260" s="81"/>
      <c r="EE260" s="81"/>
      <c r="EF260" s="81"/>
      <c r="EG260" s="81"/>
      <c r="EH260" s="81"/>
      <c r="EI260" s="81"/>
      <c r="EJ260" s="81"/>
      <c r="EK260" s="81"/>
      <c r="EL260" s="81"/>
      <c r="EM260" s="81"/>
      <c r="EN260" s="81"/>
      <c r="EO260" s="81"/>
      <c r="EP260" s="81"/>
      <c r="EQ260" s="81"/>
      <c r="ER260" s="81"/>
      <c r="ES260" s="81"/>
      <c r="ET260" s="81"/>
      <c r="EU260" s="81"/>
      <c r="EV260" s="81"/>
      <c r="EW260" s="81"/>
      <c r="EX260" s="81"/>
      <c r="EY260" s="81"/>
      <c r="EZ260" s="81"/>
      <c r="FA260" s="81"/>
      <c r="FB260" s="81"/>
      <c r="FC260" s="81"/>
      <c r="FD260" s="81"/>
      <c r="FE260" s="81"/>
      <c r="FF260" s="81"/>
      <c r="FG260" s="81"/>
      <c r="FH260" s="81"/>
      <c r="FI260" s="81"/>
      <c r="FJ260" s="81"/>
      <c r="FK260" s="81"/>
      <c r="FL260" s="81"/>
      <c r="FM260" s="81"/>
      <c r="FN260" s="81"/>
      <c r="FO260" s="81"/>
      <c r="FP260" s="81"/>
      <c r="FQ260" s="81"/>
      <c r="FR260" s="81"/>
      <c r="FS260" s="81"/>
      <c r="FT260" s="81"/>
      <c r="FU260" s="81"/>
      <c r="FV260" s="81"/>
      <c r="FW260" s="81"/>
      <c r="FX260" s="81"/>
      <c r="FY260" s="81"/>
      <c r="FZ260" s="81"/>
      <c r="GA260" s="81"/>
      <c r="GB260" s="81"/>
      <c r="GC260" s="81"/>
      <c r="GD260" s="81"/>
      <c r="GE260" s="81"/>
      <c r="GF260" s="81"/>
      <c r="GG260" s="81"/>
      <c r="GH260" s="81"/>
      <c r="GI260" s="81"/>
      <c r="GJ260" s="81"/>
      <c r="GK260" s="81"/>
      <c r="GL260" s="81"/>
      <c r="GM260" s="81"/>
      <c r="GN260" s="81"/>
      <c r="GO260" s="81"/>
      <c r="GP260" s="81"/>
      <c r="GQ260" s="81"/>
      <c r="GR260" s="81"/>
      <c r="GS260" s="81"/>
      <c r="GT260" s="81"/>
      <c r="GU260" s="81"/>
      <c r="GV260" s="81"/>
      <c r="GW260" s="81"/>
      <c r="GX260" s="81"/>
      <c r="GY260" s="81"/>
      <c r="GZ260" s="81"/>
      <c r="HA260" s="81"/>
      <c r="HB260" s="81"/>
      <c r="HC260" s="81"/>
      <c r="HD260" s="81"/>
      <c r="HE260" s="81"/>
      <c r="HF260" s="81"/>
      <c r="HG260" s="81"/>
      <c r="HH260" s="81"/>
      <c r="HI260" s="81"/>
      <c r="HJ260" s="81"/>
      <c r="HK260" s="81"/>
      <c r="HL260" s="81"/>
      <c r="HM260" s="81"/>
      <c r="HN260" s="81"/>
      <c r="HO260" s="81"/>
      <c r="HP260" s="81"/>
      <c r="HQ260" s="81"/>
      <c r="HR260" s="81"/>
      <c r="HS260" s="81"/>
      <c r="HT260" s="81"/>
    </row>
    <row r="261" spans="1:240" s="65" customFormat="1" ht="20.100000000000001" customHeight="1">
      <c r="A261" s="140"/>
      <c r="B261" s="141"/>
      <c r="C261" s="146"/>
      <c r="D261" s="140" t="s">
        <v>128</v>
      </c>
      <c r="E261" s="89"/>
      <c r="F261" s="172">
        <f>F260/10</f>
        <v>0.14399999999999999</v>
      </c>
      <c r="G261" s="89"/>
      <c r="H261" s="89"/>
      <c r="I261" s="89"/>
      <c r="J261" s="89"/>
      <c r="K261" s="89"/>
      <c r="L261" s="89"/>
      <c r="M261" s="89"/>
      <c r="N261" s="29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7"/>
      <c r="BU261" s="137"/>
      <c r="BV261" s="137"/>
      <c r="BW261" s="137"/>
      <c r="BX261" s="137"/>
      <c r="BY261" s="137"/>
      <c r="BZ261" s="137"/>
      <c r="CA261" s="137"/>
      <c r="CB261" s="137"/>
      <c r="CC261" s="137"/>
      <c r="CD261" s="137"/>
      <c r="CE261" s="137"/>
      <c r="CF261" s="137"/>
      <c r="CG261" s="137"/>
      <c r="CH261" s="137"/>
      <c r="CI261" s="137"/>
      <c r="CJ261" s="137"/>
      <c r="CK261" s="137"/>
      <c r="CL261" s="137"/>
      <c r="CM261" s="137"/>
      <c r="CN261" s="137"/>
      <c r="CO261" s="137"/>
      <c r="CP261" s="137"/>
      <c r="CQ261" s="137"/>
      <c r="CR261" s="137"/>
      <c r="CS261" s="137"/>
      <c r="CT261" s="137"/>
      <c r="CU261" s="137"/>
      <c r="CV261" s="137"/>
      <c r="CW261" s="137"/>
      <c r="CX261" s="137"/>
      <c r="CY261" s="137"/>
      <c r="CZ261" s="137"/>
      <c r="DA261" s="137"/>
      <c r="DB261" s="137"/>
      <c r="DC261" s="137"/>
      <c r="DD261" s="137"/>
      <c r="DE261" s="137"/>
      <c r="DF261" s="137"/>
      <c r="DG261" s="137"/>
      <c r="DH261" s="137"/>
      <c r="DI261" s="137"/>
      <c r="DJ261" s="137"/>
      <c r="DK261" s="137"/>
      <c r="DL261" s="137"/>
      <c r="DM261" s="137"/>
      <c r="DN261" s="137"/>
      <c r="DO261" s="137"/>
      <c r="DP261" s="137"/>
      <c r="DQ261" s="137"/>
      <c r="DR261" s="137"/>
      <c r="DS261" s="137"/>
      <c r="DT261" s="137"/>
      <c r="DU261" s="137"/>
      <c r="DV261" s="137"/>
      <c r="DW261" s="137"/>
      <c r="DX261" s="137"/>
      <c r="DY261" s="137"/>
      <c r="DZ261" s="137"/>
      <c r="EA261" s="137"/>
      <c r="EB261" s="137"/>
      <c r="EC261" s="137"/>
      <c r="ED261" s="137"/>
      <c r="EE261" s="137"/>
      <c r="EF261" s="137"/>
      <c r="EG261" s="137"/>
      <c r="EH261" s="137"/>
      <c r="EI261" s="137"/>
      <c r="EJ261" s="137"/>
      <c r="EK261" s="137"/>
      <c r="EL261" s="137"/>
      <c r="EM261" s="137"/>
      <c r="EN261" s="137"/>
      <c r="EO261" s="137"/>
      <c r="EP261" s="137"/>
      <c r="EQ261" s="137"/>
      <c r="ER261" s="137"/>
      <c r="ES261" s="137"/>
      <c r="ET261" s="137"/>
      <c r="EU261" s="137"/>
      <c r="EV261" s="137"/>
      <c r="EW261" s="137"/>
      <c r="EX261" s="137"/>
      <c r="EY261" s="137"/>
      <c r="EZ261" s="137"/>
      <c r="FA261" s="137"/>
      <c r="FB261" s="137"/>
      <c r="FC261" s="137"/>
      <c r="FD261" s="137"/>
      <c r="FE261" s="137"/>
      <c r="FF261" s="137"/>
      <c r="FG261" s="137"/>
      <c r="FH261" s="137"/>
      <c r="FI261" s="137"/>
      <c r="FJ261" s="137"/>
      <c r="FK261" s="137"/>
      <c r="FL261" s="137"/>
      <c r="FM261" s="137"/>
      <c r="FN261" s="137"/>
      <c r="FO261" s="137"/>
      <c r="FP261" s="137"/>
      <c r="FQ261" s="137"/>
      <c r="FR261" s="137"/>
      <c r="FS261" s="137"/>
      <c r="FT261" s="137"/>
      <c r="FU261" s="137"/>
      <c r="FV261" s="137"/>
      <c r="FW261" s="137"/>
      <c r="FX261" s="137"/>
      <c r="FY261" s="137"/>
      <c r="FZ261" s="137"/>
      <c r="GA261" s="137"/>
      <c r="GB261" s="137"/>
      <c r="GC261" s="137"/>
      <c r="GD261" s="137"/>
      <c r="GE261" s="137"/>
      <c r="GF261" s="137"/>
      <c r="GG261" s="137"/>
      <c r="GH261" s="137"/>
      <c r="GI261" s="137"/>
      <c r="GJ261" s="137"/>
      <c r="GK261" s="137"/>
      <c r="GL261" s="137"/>
      <c r="GM261" s="137"/>
      <c r="GN261" s="137"/>
      <c r="GO261" s="137"/>
      <c r="GP261" s="137"/>
      <c r="GQ261" s="137"/>
      <c r="GR261" s="137"/>
      <c r="GS261" s="137"/>
      <c r="GT261" s="137"/>
      <c r="GU261" s="137"/>
      <c r="GV261" s="137"/>
      <c r="GW261" s="137"/>
      <c r="GX261" s="137"/>
      <c r="GY261" s="137"/>
      <c r="GZ261" s="137"/>
      <c r="HA261" s="137"/>
      <c r="HB261" s="137"/>
      <c r="HC261" s="137"/>
      <c r="HD261" s="137"/>
      <c r="HE261" s="137"/>
      <c r="HF261" s="137"/>
      <c r="HG261" s="137"/>
      <c r="HH261" s="137"/>
      <c r="HI261" s="137"/>
      <c r="HJ261" s="137"/>
      <c r="HK261" s="137"/>
      <c r="HL261" s="137"/>
      <c r="HM261" s="137"/>
      <c r="HN261" s="137"/>
      <c r="HO261" s="137"/>
      <c r="HP261" s="137"/>
      <c r="HQ261" s="137"/>
      <c r="HR261" s="137"/>
      <c r="HS261" s="137"/>
      <c r="HT261" s="137"/>
      <c r="HU261" s="137"/>
      <c r="HV261" s="137"/>
      <c r="HW261" s="137"/>
      <c r="HX261" s="137"/>
      <c r="HY261" s="137"/>
      <c r="HZ261" s="137"/>
      <c r="IA261" s="137"/>
      <c r="IB261" s="137"/>
      <c r="IC261" s="137"/>
      <c r="ID261" s="137"/>
      <c r="IE261" s="137"/>
      <c r="IF261" s="137"/>
    </row>
    <row r="262" spans="1:240" s="29" customFormat="1" ht="20.100000000000001" customHeight="1">
      <c r="A262" s="143"/>
      <c r="B262" s="87"/>
      <c r="C262" s="68" t="s">
        <v>20</v>
      </c>
      <c r="D262" s="43" t="s">
        <v>21</v>
      </c>
      <c r="E262" s="45">
        <v>17.8</v>
      </c>
      <c r="F262" s="89">
        <f>E262*F261</f>
        <v>2.5631999999999997</v>
      </c>
      <c r="G262" s="89"/>
      <c r="H262" s="89"/>
      <c r="I262" s="45"/>
      <c r="J262" s="45">
        <f>F262*I262</f>
        <v>0</v>
      </c>
      <c r="K262" s="45"/>
      <c r="L262" s="45"/>
      <c r="M262" s="45">
        <f>H262+J262+L262</f>
        <v>0</v>
      </c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  <c r="BI262" s="147"/>
      <c r="BJ262" s="147"/>
      <c r="BK262" s="147"/>
      <c r="BL262" s="147"/>
      <c r="BM262" s="147"/>
      <c r="BN262" s="147"/>
      <c r="BO262" s="147"/>
      <c r="BP262" s="147"/>
      <c r="BQ262" s="147"/>
      <c r="BR262" s="147"/>
      <c r="BS262" s="147"/>
      <c r="BT262" s="147"/>
      <c r="BU262" s="147"/>
      <c r="BV262" s="147"/>
      <c r="BW262" s="147"/>
      <c r="BX262" s="147"/>
      <c r="BY262" s="147"/>
      <c r="BZ262" s="147"/>
      <c r="CA262" s="147"/>
      <c r="CB262" s="147"/>
      <c r="CC262" s="147"/>
      <c r="CD262" s="147"/>
      <c r="CE262" s="147"/>
      <c r="CF262" s="147"/>
      <c r="CG262" s="147"/>
      <c r="CH262" s="147"/>
      <c r="CI262" s="147"/>
      <c r="CJ262" s="147"/>
      <c r="CK262" s="147"/>
      <c r="CL262" s="147"/>
      <c r="CM262" s="147"/>
      <c r="CN262" s="147"/>
      <c r="CO262" s="147"/>
      <c r="CP262" s="147"/>
      <c r="CQ262" s="147"/>
      <c r="CR262" s="147"/>
      <c r="CS262" s="147"/>
      <c r="CT262" s="147"/>
      <c r="CU262" s="147"/>
      <c r="CV262" s="147"/>
      <c r="CW262" s="147"/>
      <c r="CX262" s="147"/>
      <c r="CY262" s="147"/>
      <c r="CZ262" s="147"/>
      <c r="DA262" s="147"/>
      <c r="DB262" s="147"/>
      <c r="DC262" s="147"/>
      <c r="DD262" s="147"/>
      <c r="DE262" s="147"/>
      <c r="DF262" s="147"/>
      <c r="DG262" s="147"/>
      <c r="DH262" s="147"/>
      <c r="DI262" s="147"/>
      <c r="DJ262" s="147"/>
      <c r="DK262" s="147"/>
      <c r="DL262" s="147"/>
      <c r="DM262" s="147"/>
      <c r="DN262" s="147"/>
      <c r="DO262" s="147"/>
      <c r="DP262" s="147"/>
      <c r="DQ262" s="147"/>
      <c r="DR262" s="147"/>
      <c r="DS262" s="147"/>
      <c r="DT262" s="147"/>
      <c r="DU262" s="147"/>
      <c r="DV262" s="147"/>
      <c r="DW262" s="147"/>
      <c r="DX262" s="147"/>
      <c r="DY262" s="147"/>
      <c r="DZ262" s="147"/>
      <c r="EA262" s="147"/>
      <c r="EB262" s="147"/>
      <c r="EC262" s="147"/>
      <c r="ED262" s="147"/>
      <c r="EE262" s="147"/>
      <c r="EF262" s="147"/>
      <c r="EG262" s="147"/>
      <c r="EH262" s="147"/>
      <c r="EI262" s="147"/>
      <c r="EJ262" s="147"/>
      <c r="EK262" s="147"/>
      <c r="EL262" s="147"/>
      <c r="EM262" s="147"/>
      <c r="EN262" s="147"/>
      <c r="EO262" s="147"/>
      <c r="EP262" s="147"/>
      <c r="EQ262" s="147"/>
      <c r="ER262" s="147"/>
      <c r="ES262" s="147"/>
      <c r="ET262" s="147"/>
      <c r="EU262" s="147"/>
      <c r="EV262" s="147"/>
      <c r="EW262" s="147"/>
      <c r="EX262" s="147"/>
      <c r="EY262" s="147"/>
      <c r="EZ262" s="147"/>
      <c r="FA262" s="147"/>
      <c r="FB262" s="147"/>
      <c r="FC262" s="147"/>
      <c r="FD262" s="147"/>
      <c r="FE262" s="147"/>
      <c r="FF262" s="147"/>
      <c r="FG262" s="147"/>
      <c r="FH262" s="147"/>
      <c r="FI262" s="147"/>
      <c r="FJ262" s="147"/>
      <c r="FK262" s="147"/>
      <c r="FL262" s="147"/>
      <c r="FM262" s="147"/>
      <c r="FN262" s="147"/>
      <c r="FO262" s="147"/>
      <c r="FP262" s="147"/>
      <c r="FQ262" s="147"/>
      <c r="FR262" s="147"/>
      <c r="FS262" s="147"/>
      <c r="FT262" s="147"/>
      <c r="FU262" s="147"/>
      <c r="FV262" s="147"/>
      <c r="FW262" s="147"/>
      <c r="FX262" s="147"/>
      <c r="FY262" s="147"/>
      <c r="FZ262" s="147"/>
      <c r="GA262" s="147"/>
      <c r="GB262" s="147"/>
      <c r="GC262" s="147"/>
      <c r="GD262" s="147"/>
      <c r="GE262" s="147"/>
      <c r="GF262" s="147"/>
      <c r="GG262" s="147"/>
      <c r="GH262" s="147"/>
      <c r="GI262" s="147"/>
      <c r="GJ262" s="147"/>
      <c r="GK262" s="147"/>
      <c r="GL262" s="147"/>
      <c r="GM262" s="147"/>
      <c r="GN262" s="147"/>
      <c r="GO262" s="147"/>
      <c r="GP262" s="147"/>
      <c r="GQ262" s="147"/>
      <c r="GR262" s="147"/>
      <c r="GS262" s="147"/>
      <c r="GT262" s="147"/>
      <c r="GU262" s="147"/>
      <c r="GV262" s="147"/>
      <c r="GW262" s="147"/>
      <c r="GX262" s="147"/>
      <c r="GY262" s="147"/>
      <c r="GZ262" s="147"/>
      <c r="HA262" s="147"/>
      <c r="HB262" s="147"/>
      <c r="HC262" s="147"/>
      <c r="HD262" s="147"/>
      <c r="HE262" s="147"/>
      <c r="HF262" s="147"/>
      <c r="HG262" s="147"/>
      <c r="HH262" s="147"/>
      <c r="HI262" s="147"/>
      <c r="HJ262" s="147"/>
      <c r="HK262" s="147"/>
      <c r="HL262" s="147"/>
      <c r="HM262" s="147"/>
      <c r="HN262" s="147"/>
      <c r="HO262" s="147"/>
      <c r="HP262" s="147"/>
      <c r="HQ262" s="147"/>
      <c r="HR262" s="147"/>
      <c r="HS262" s="147"/>
      <c r="HT262" s="147"/>
      <c r="HU262" s="147"/>
      <c r="HV262" s="147"/>
      <c r="HW262" s="147"/>
      <c r="HX262" s="147"/>
      <c r="HY262" s="147"/>
      <c r="HZ262" s="147"/>
      <c r="IA262" s="147"/>
      <c r="IB262" s="147"/>
      <c r="IC262" s="147"/>
      <c r="ID262" s="147"/>
      <c r="IE262" s="147"/>
      <c r="IF262" s="147"/>
    </row>
    <row r="263" spans="1:240" s="29" customFormat="1" ht="20.100000000000001" customHeight="1">
      <c r="A263" s="143"/>
      <c r="B263" s="87" t="s">
        <v>44</v>
      </c>
      <c r="C263" s="88" t="s">
        <v>129</v>
      </c>
      <c r="D263" s="140" t="s">
        <v>36</v>
      </c>
      <c r="E263" s="45">
        <v>11</v>
      </c>
      <c r="F263" s="112">
        <f>E263*F261</f>
        <v>1.5839999999999999</v>
      </c>
      <c r="G263" s="46"/>
      <c r="H263" s="89">
        <f>F263*G263</f>
        <v>0</v>
      </c>
      <c r="I263" s="89"/>
      <c r="J263" s="89"/>
      <c r="K263" s="89"/>
      <c r="L263" s="89"/>
      <c r="M263" s="89">
        <f>H263+J263+L263</f>
        <v>0</v>
      </c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  <c r="BL263" s="147"/>
      <c r="BM263" s="147"/>
      <c r="BN263" s="147"/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  <c r="CE263" s="147"/>
      <c r="CF263" s="147"/>
      <c r="CG263" s="147"/>
      <c r="CH263" s="147"/>
      <c r="CI263" s="147"/>
      <c r="CJ263" s="147"/>
      <c r="CK263" s="147"/>
      <c r="CL263" s="147"/>
      <c r="CM263" s="147"/>
      <c r="CN263" s="147"/>
      <c r="CO263" s="147"/>
      <c r="CP263" s="147"/>
      <c r="CQ263" s="147"/>
      <c r="CR263" s="147"/>
      <c r="CS263" s="147"/>
      <c r="CT263" s="147"/>
      <c r="CU263" s="147"/>
      <c r="CV263" s="147"/>
      <c r="CW263" s="147"/>
      <c r="CX263" s="147"/>
      <c r="CY263" s="147"/>
      <c r="CZ263" s="147"/>
      <c r="DA263" s="147"/>
      <c r="DB263" s="147"/>
      <c r="DC263" s="147"/>
      <c r="DD263" s="147"/>
      <c r="DE263" s="147"/>
      <c r="DF263" s="147"/>
      <c r="DG263" s="147"/>
      <c r="DH263" s="147"/>
      <c r="DI263" s="147"/>
      <c r="DJ263" s="147"/>
      <c r="DK263" s="147"/>
      <c r="DL263" s="147"/>
      <c r="DM263" s="147"/>
      <c r="DN263" s="147"/>
      <c r="DO263" s="147"/>
      <c r="DP263" s="147"/>
      <c r="DQ263" s="147"/>
      <c r="DR263" s="147"/>
      <c r="DS263" s="147"/>
      <c r="DT263" s="147"/>
      <c r="DU263" s="147"/>
      <c r="DV263" s="147"/>
      <c r="DW263" s="147"/>
      <c r="DX263" s="147"/>
      <c r="DY263" s="147"/>
      <c r="DZ263" s="147"/>
      <c r="EA263" s="147"/>
      <c r="EB263" s="147"/>
      <c r="EC263" s="147"/>
      <c r="ED263" s="147"/>
      <c r="EE263" s="147"/>
      <c r="EF263" s="147"/>
      <c r="EG263" s="147"/>
      <c r="EH263" s="147"/>
      <c r="EI263" s="147"/>
      <c r="EJ263" s="147"/>
      <c r="EK263" s="147"/>
      <c r="EL263" s="147"/>
      <c r="EM263" s="147"/>
      <c r="EN263" s="147"/>
      <c r="EO263" s="147"/>
      <c r="EP263" s="147"/>
      <c r="EQ263" s="147"/>
      <c r="ER263" s="147"/>
      <c r="ES263" s="147"/>
      <c r="ET263" s="147"/>
      <c r="EU263" s="147"/>
      <c r="EV263" s="147"/>
      <c r="EW263" s="147"/>
      <c r="EX263" s="147"/>
      <c r="EY263" s="147"/>
      <c r="EZ263" s="147"/>
      <c r="FA263" s="147"/>
      <c r="FB263" s="147"/>
      <c r="FC263" s="147"/>
      <c r="FD263" s="147"/>
      <c r="FE263" s="147"/>
      <c r="FF263" s="147"/>
      <c r="FG263" s="147"/>
      <c r="FH263" s="147"/>
      <c r="FI263" s="147"/>
      <c r="FJ263" s="147"/>
      <c r="FK263" s="147"/>
      <c r="FL263" s="147"/>
      <c r="FM263" s="147"/>
      <c r="FN263" s="147"/>
      <c r="FO263" s="147"/>
      <c r="FP263" s="147"/>
      <c r="FQ263" s="147"/>
      <c r="FR263" s="147"/>
      <c r="FS263" s="147"/>
      <c r="FT263" s="147"/>
      <c r="FU263" s="147"/>
      <c r="FV263" s="147"/>
      <c r="FW263" s="147"/>
      <c r="FX263" s="147"/>
      <c r="FY263" s="147"/>
      <c r="FZ263" s="147"/>
      <c r="GA263" s="147"/>
      <c r="GB263" s="147"/>
      <c r="GC263" s="147"/>
      <c r="GD263" s="147"/>
      <c r="GE263" s="147"/>
      <c r="GF263" s="147"/>
      <c r="GG263" s="147"/>
      <c r="GH263" s="147"/>
      <c r="GI263" s="147"/>
      <c r="GJ263" s="147"/>
      <c r="GK263" s="147"/>
      <c r="GL263" s="147"/>
      <c r="GM263" s="147"/>
      <c r="GN263" s="147"/>
      <c r="GO263" s="147"/>
      <c r="GP263" s="147"/>
      <c r="GQ263" s="147"/>
      <c r="GR263" s="147"/>
      <c r="GS263" s="147"/>
      <c r="GT263" s="147"/>
      <c r="GU263" s="147"/>
      <c r="GV263" s="147"/>
      <c r="GW263" s="147"/>
      <c r="GX263" s="147"/>
      <c r="GY263" s="147"/>
      <c r="GZ263" s="147"/>
      <c r="HA263" s="147"/>
      <c r="HB263" s="147"/>
      <c r="HC263" s="147"/>
      <c r="HD263" s="147"/>
      <c r="HE263" s="147"/>
      <c r="HF263" s="147"/>
      <c r="HG263" s="147"/>
      <c r="HH263" s="147"/>
      <c r="HI263" s="147"/>
      <c r="HJ263" s="147"/>
      <c r="HK263" s="147"/>
      <c r="HL263" s="147"/>
      <c r="HM263" s="147"/>
      <c r="HN263" s="147"/>
      <c r="HO263" s="147"/>
      <c r="HP263" s="147"/>
      <c r="HQ263" s="147"/>
      <c r="HR263" s="147"/>
      <c r="HS263" s="147"/>
      <c r="HT263" s="147"/>
      <c r="HU263" s="147"/>
      <c r="HV263" s="147"/>
      <c r="HW263" s="147"/>
      <c r="HX263" s="147"/>
      <c r="HY263" s="147"/>
      <c r="HZ263" s="147"/>
      <c r="IA263" s="147"/>
      <c r="IB263" s="147"/>
      <c r="IC263" s="147"/>
      <c r="ID263" s="147"/>
      <c r="IE263" s="147"/>
      <c r="IF263" s="147"/>
    </row>
    <row r="264" spans="1:240" s="29" customFormat="1" ht="20.100000000000001" customHeight="1">
      <c r="A264" s="143"/>
      <c r="B264" s="87"/>
      <c r="C264" s="88"/>
      <c r="D264" s="140"/>
      <c r="E264" s="45"/>
      <c r="F264" s="112"/>
      <c r="G264" s="46"/>
      <c r="H264" s="89"/>
      <c r="I264" s="89"/>
      <c r="J264" s="89"/>
      <c r="K264" s="89"/>
      <c r="L264" s="89"/>
      <c r="M264" s="89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  <c r="BI264" s="147"/>
      <c r="BJ264" s="147"/>
      <c r="BK264" s="147"/>
      <c r="BL264" s="147"/>
      <c r="BM264" s="147"/>
      <c r="BN264" s="147"/>
      <c r="BO264" s="147"/>
      <c r="BP264" s="147"/>
      <c r="BQ264" s="147"/>
      <c r="BR264" s="147"/>
      <c r="BS264" s="147"/>
      <c r="BT264" s="147"/>
      <c r="BU264" s="147"/>
      <c r="BV264" s="147"/>
      <c r="BW264" s="147"/>
      <c r="BX264" s="147"/>
      <c r="BY264" s="147"/>
      <c r="BZ264" s="147"/>
      <c r="CA264" s="147"/>
      <c r="CB264" s="147"/>
      <c r="CC264" s="147"/>
      <c r="CD264" s="147"/>
      <c r="CE264" s="147"/>
      <c r="CF264" s="147"/>
      <c r="CG264" s="147"/>
      <c r="CH264" s="147"/>
      <c r="CI264" s="147"/>
      <c r="CJ264" s="147"/>
      <c r="CK264" s="147"/>
      <c r="CL264" s="147"/>
      <c r="CM264" s="147"/>
      <c r="CN264" s="147"/>
      <c r="CO264" s="147"/>
      <c r="CP264" s="147"/>
      <c r="CQ264" s="147"/>
      <c r="CR264" s="147"/>
      <c r="CS264" s="147"/>
      <c r="CT264" s="147"/>
      <c r="CU264" s="147"/>
      <c r="CV264" s="147"/>
      <c r="CW264" s="147"/>
      <c r="CX264" s="147"/>
      <c r="CY264" s="147"/>
      <c r="CZ264" s="147"/>
      <c r="DA264" s="147"/>
      <c r="DB264" s="147"/>
      <c r="DC264" s="147"/>
      <c r="DD264" s="147"/>
      <c r="DE264" s="147"/>
      <c r="DF264" s="147"/>
      <c r="DG264" s="147"/>
      <c r="DH264" s="147"/>
      <c r="DI264" s="147"/>
      <c r="DJ264" s="147"/>
      <c r="DK264" s="147"/>
      <c r="DL264" s="147"/>
      <c r="DM264" s="147"/>
      <c r="DN264" s="147"/>
      <c r="DO264" s="147"/>
      <c r="DP264" s="147"/>
      <c r="DQ264" s="147"/>
      <c r="DR264" s="147"/>
      <c r="DS264" s="147"/>
      <c r="DT264" s="147"/>
      <c r="DU264" s="147"/>
      <c r="DV264" s="147"/>
      <c r="DW264" s="147"/>
      <c r="DX264" s="147"/>
      <c r="DY264" s="147"/>
      <c r="DZ264" s="147"/>
      <c r="EA264" s="147"/>
      <c r="EB264" s="147"/>
      <c r="EC264" s="147"/>
      <c r="ED264" s="147"/>
      <c r="EE264" s="147"/>
      <c r="EF264" s="147"/>
      <c r="EG264" s="147"/>
      <c r="EH264" s="147"/>
      <c r="EI264" s="147"/>
      <c r="EJ264" s="147"/>
      <c r="EK264" s="147"/>
      <c r="EL264" s="147"/>
      <c r="EM264" s="147"/>
      <c r="EN264" s="147"/>
      <c r="EO264" s="147"/>
      <c r="EP264" s="147"/>
      <c r="EQ264" s="147"/>
      <c r="ER264" s="147"/>
      <c r="ES264" s="147"/>
      <c r="ET264" s="147"/>
      <c r="EU264" s="147"/>
      <c r="EV264" s="147"/>
      <c r="EW264" s="147"/>
      <c r="EX264" s="147"/>
      <c r="EY264" s="147"/>
      <c r="EZ264" s="147"/>
      <c r="FA264" s="147"/>
      <c r="FB264" s="147"/>
      <c r="FC264" s="147"/>
      <c r="FD264" s="147"/>
      <c r="FE264" s="147"/>
      <c r="FF264" s="147"/>
      <c r="FG264" s="147"/>
      <c r="FH264" s="147"/>
      <c r="FI264" s="147"/>
      <c r="FJ264" s="147"/>
      <c r="FK264" s="147"/>
      <c r="FL264" s="147"/>
      <c r="FM264" s="147"/>
      <c r="FN264" s="147"/>
      <c r="FO264" s="147"/>
      <c r="FP264" s="147"/>
      <c r="FQ264" s="147"/>
      <c r="FR264" s="147"/>
      <c r="FS264" s="147"/>
      <c r="FT264" s="147"/>
      <c r="FU264" s="147"/>
      <c r="FV264" s="147"/>
      <c r="FW264" s="147"/>
      <c r="FX264" s="147"/>
      <c r="FY264" s="147"/>
      <c r="FZ264" s="147"/>
      <c r="GA264" s="147"/>
      <c r="GB264" s="147"/>
      <c r="GC264" s="147"/>
      <c r="GD264" s="147"/>
      <c r="GE264" s="147"/>
      <c r="GF264" s="147"/>
      <c r="GG264" s="147"/>
      <c r="GH264" s="147"/>
      <c r="GI264" s="147"/>
      <c r="GJ264" s="147"/>
      <c r="GK264" s="147"/>
      <c r="GL264" s="147"/>
      <c r="GM264" s="147"/>
      <c r="GN264" s="147"/>
      <c r="GO264" s="147"/>
      <c r="GP264" s="147"/>
      <c r="GQ264" s="147"/>
      <c r="GR264" s="147"/>
      <c r="GS264" s="147"/>
      <c r="GT264" s="147"/>
      <c r="GU264" s="147"/>
      <c r="GV264" s="147"/>
      <c r="GW264" s="147"/>
      <c r="GX264" s="147"/>
      <c r="GY264" s="147"/>
      <c r="GZ264" s="147"/>
      <c r="HA264" s="147"/>
      <c r="HB264" s="147"/>
      <c r="HC264" s="147"/>
      <c r="HD264" s="147"/>
      <c r="HE264" s="147"/>
      <c r="HF264" s="147"/>
      <c r="HG264" s="147"/>
      <c r="HH264" s="147"/>
      <c r="HI264" s="147"/>
      <c r="HJ264" s="147"/>
      <c r="HK264" s="147"/>
      <c r="HL264" s="147"/>
      <c r="HM264" s="147"/>
      <c r="HN264" s="147"/>
      <c r="HO264" s="147"/>
      <c r="HP264" s="147"/>
      <c r="HQ264" s="147"/>
      <c r="HR264" s="147"/>
      <c r="HS264" s="147"/>
      <c r="HT264" s="147"/>
      <c r="HU264" s="147"/>
      <c r="HV264" s="147"/>
      <c r="HW264" s="147"/>
      <c r="HX264" s="147"/>
      <c r="HY264" s="147"/>
      <c r="HZ264" s="147"/>
      <c r="IA264" s="147"/>
      <c r="IB264" s="147"/>
      <c r="IC264" s="147"/>
      <c r="ID264" s="147"/>
      <c r="IE264" s="147"/>
      <c r="IF264" s="147"/>
    </row>
    <row r="265" spans="1:240" s="81" customFormat="1" ht="20.100000000000001" customHeight="1">
      <c r="A265" s="71">
        <v>28</v>
      </c>
      <c r="B265" s="76" t="s">
        <v>341</v>
      </c>
      <c r="C265" s="173" t="s">
        <v>152</v>
      </c>
      <c r="D265" s="71" t="s">
        <v>72</v>
      </c>
      <c r="E265" s="377"/>
      <c r="F265" s="102">
        <f>8*2</f>
        <v>16</v>
      </c>
      <c r="G265" s="174"/>
      <c r="H265" s="71"/>
      <c r="I265" s="71"/>
      <c r="J265" s="71"/>
      <c r="K265" s="175"/>
      <c r="L265" s="175"/>
      <c r="M265" s="175"/>
      <c r="N265" s="29"/>
    </row>
    <row r="266" spans="1:240" s="81" customFormat="1" ht="20.100000000000001" customHeight="1">
      <c r="A266" s="71"/>
      <c r="B266" s="76"/>
      <c r="C266" s="173"/>
      <c r="D266" s="82" t="s">
        <v>153</v>
      </c>
      <c r="E266" s="378"/>
      <c r="F266" s="105">
        <f>F265/1000</f>
        <v>1.6E-2</v>
      </c>
      <c r="G266" s="174"/>
      <c r="H266" s="71"/>
      <c r="I266" s="71"/>
      <c r="J266" s="71"/>
      <c r="K266" s="175"/>
      <c r="L266" s="175"/>
      <c r="M266" s="175"/>
      <c r="N266" s="29"/>
    </row>
    <row r="267" spans="1:240" s="74" customFormat="1" ht="20.100000000000001" customHeight="1">
      <c r="A267" s="71"/>
      <c r="B267" s="76"/>
      <c r="C267" s="68" t="s">
        <v>20</v>
      </c>
      <c r="D267" s="43" t="s">
        <v>21</v>
      </c>
      <c r="E267" s="176">
        <v>2310</v>
      </c>
      <c r="F267" s="45">
        <f>E267*F266</f>
        <v>36.96</v>
      </c>
      <c r="G267" s="45"/>
      <c r="H267" s="45"/>
      <c r="I267" s="45"/>
      <c r="J267" s="45">
        <f>I267*F267</f>
        <v>0</v>
      </c>
      <c r="K267" s="45"/>
      <c r="L267" s="45"/>
      <c r="M267" s="45">
        <f>H267+J267+L267</f>
        <v>0</v>
      </c>
      <c r="N267" s="29"/>
    </row>
    <row r="268" spans="1:240" s="74" customFormat="1" ht="20.100000000000001" customHeight="1">
      <c r="A268" s="71"/>
      <c r="B268" s="70" t="s">
        <v>154</v>
      </c>
      <c r="C268" s="68" t="s">
        <v>155</v>
      </c>
      <c r="D268" s="43" t="s">
        <v>156</v>
      </c>
      <c r="E268" s="177" t="s">
        <v>157</v>
      </c>
      <c r="F268" s="45">
        <f>F266*1000</f>
        <v>16</v>
      </c>
      <c r="G268" s="45"/>
      <c r="H268" s="45">
        <f>G268*F268</f>
        <v>0</v>
      </c>
      <c r="I268" s="45"/>
      <c r="J268" s="45"/>
      <c r="K268" s="45"/>
      <c r="L268" s="45"/>
      <c r="M268" s="45">
        <f t="shared" ref="M268:M270" si="27">H268+J268+L268</f>
        <v>0</v>
      </c>
      <c r="N268" s="29"/>
    </row>
    <row r="269" spans="1:240" s="74" customFormat="1" ht="20.100000000000001" customHeight="1">
      <c r="A269" s="71"/>
      <c r="B269" s="76"/>
      <c r="C269" s="72" t="s">
        <v>33</v>
      </c>
      <c r="D269" s="73" t="s">
        <v>4</v>
      </c>
      <c r="E269" s="176">
        <v>1040</v>
      </c>
      <c r="F269" s="45">
        <f>E269*F266</f>
        <v>16.64</v>
      </c>
      <c r="G269" s="45"/>
      <c r="H269" s="45"/>
      <c r="I269" s="45"/>
      <c r="J269" s="45"/>
      <c r="K269" s="46"/>
      <c r="L269" s="45">
        <f>K269*F269</f>
        <v>0</v>
      </c>
      <c r="M269" s="45">
        <f t="shared" si="27"/>
        <v>0</v>
      </c>
      <c r="N269" s="29"/>
    </row>
    <row r="270" spans="1:240" s="74" customFormat="1" ht="20.100000000000001" customHeight="1">
      <c r="A270" s="71"/>
      <c r="B270" s="76"/>
      <c r="C270" s="72" t="s">
        <v>100</v>
      </c>
      <c r="D270" s="73" t="s">
        <v>4</v>
      </c>
      <c r="E270" s="177">
        <v>66.099999999999994</v>
      </c>
      <c r="F270" s="45">
        <f>E270*F266</f>
        <v>1.0575999999999999</v>
      </c>
      <c r="G270" s="45"/>
      <c r="H270" s="45">
        <f>G270*F270</f>
        <v>0</v>
      </c>
      <c r="I270" s="45"/>
      <c r="J270" s="45"/>
      <c r="K270" s="46"/>
      <c r="L270" s="45"/>
      <c r="M270" s="45">
        <f t="shared" si="27"/>
        <v>0</v>
      </c>
      <c r="N270" s="29"/>
    </row>
    <row r="271" spans="1:240" s="74" customFormat="1" ht="20.100000000000001" customHeight="1">
      <c r="A271" s="71"/>
      <c r="B271" s="76"/>
      <c r="C271" s="72" t="s">
        <v>342</v>
      </c>
      <c r="D271" s="73" t="s">
        <v>54</v>
      </c>
      <c r="E271" s="177">
        <v>0.4</v>
      </c>
      <c r="F271" s="64">
        <f>F266*E271</f>
        <v>6.4000000000000003E-3</v>
      </c>
      <c r="G271" s="45"/>
      <c r="H271" s="45">
        <f>F271*G271</f>
        <v>0</v>
      </c>
      <c r="I271" s="45"/>
      <c r="J271" s="45"/>
      <c r="K271" s="46"/>
      <c r="L271" s="45"/>
      <c r="M271" s="45">
        <f>H271</f>
        <v>0</v>
      </c>
      <c r="N271" s="29"/>
    </row>
    <row r="272" spans="1:240" s="29" customFormat="1" ht="20.100000000000001" customHeight="1">
      <c r="A272" s="143">
        <v>29</v>
      </c>
      <c r="B272" s="178" t="s">
        <v>132</v>
      </c>
      <c r="C272" s="179" t="s">
        <v>133</v>
      </c>
      <c r="D272" s="143" t="s">
        <v>134</v>
      </c>
      <c r="E272" s="180"/>
      <c r="F272" s="180">
        <f>6.48*2</f>
        <v>12.96</v>
      </c>
      <c r="G272" s="180"/>
      <c r="H272" s="180"/>
      <c r="I272" s="180"/>
      <c r="J272" s="180"/>
      <c r="K272" s="180"/>
      <c r="L272" s="180"/>
      <c r="M272" s="180"/>
      <c r="O272" s="181"/>
      <c r="P272" s="181"/>
      <c r="Q272" s="181"/>
      <c r="R272" s="181"/>
      <c r="S272" s="181"/>
      <c r="T272" s="181"/>
      <c r="U272" s="181"/>
      <c r="V272" s="181"/>
      <c r="W272" s="181"/>
      <c r="X272" s="181"/>
      <c r="Y272" s="181"/>
      <c r="Z272" s="181"/>
      <c r="AA272" s="181"/>
      <c r="AB272" s="181"/>
      <c r="AC272" s="181"/>
      <c r="AD272" s="181"/>
      <c r="AE272" s="181"/>
      <c r="AF272" s="181"/>
      <c r="AG272" s="181"/>
      <c r="AH272" s="181"/>
      <c r="AI272" s="181"/>
      <c r="AJ272" s="181"/>
      <c r="AK272" s="181"/>
      <c r="AL272" s="181"/>
      <c r="AM272" s="181"/>
      <c r="AN272" s="181"/>
      <c r="AO272" s="181"/>
      <c r="AP272" s="181"/>
      <c r="AQ272" s="181"/>
      <c r="AR272" s="181"/>
      <c r="AS272" s="181"/>
      <c r="AT272" s="181"/>
      <c r="AU272" s="181"/>
      <c r="AV272" s="181"/>
      <c r="AW272" s="181"/>
      <c r="AX272" s="181"/>
      <c r="AY272" s="181"/>
      <c r="AZ272" s="181"/>
      <c r="BA272" s="181"/>
      <c r="BB272" s="181"/>
      <c r="BC272" s="181"/>
      <c r="BD272" s="181"/>
      <c r="BE272" s="181"/>
      <c r="BF272" s="181"/>
      <c r="BG272" s="181"/>
      <c r="BH272" s="181"/>
      <c r="BI272" s="181"/>
      <c r="BJ272" s="181"/>
      <c r="BK272" s="181"/>
      <c r="BL272" s="181"/>
      <c r="BM272" s="181"/>
      <c r="BN272" s="181"/>
      <c r="BO272" s="181"/>
      <c r="BP272" s="181"/>
      <c r="BQ272" s="181"/>
      <c r="BR272" s="181"/>
      <c r="BS272" s="181"/>
      <c r="BT272" s="181"/>
      <c r="BU272" s="181"/>
      <c r="BV272" s="181"/>
      <c r="BW272" s="181"/>
      <c r="BX272" s="181"/>
      <c r="BY272" s="181"/>
      <c r="BZ272" s="181"/>
      <c r="CA272" s="181"/>
      <c r="CB272" s="181"/>
      <c r="CC272" s="181"/>
      <c r="CD272" s="181"/>
      <c r="CE272" s="181"/>
      <c r="CF272" s="181"/>
      <c r="CG272" s="181"/>
      <c r="CH272" s="181"/>
      <c r="CI272" s="181"/>
      <c r="CJ272" s="181"/>
      <c r="CK272" s="181"/>
      <c r="CL272" s="181"/>
      <c r="CM272" s="181"/>
      <c r="CN272" s="181"/>
      <c r="CO272" s="181"/>
      <c r="CP272" s="181"/>
      <c r="CQ272" s="181"/>
      <c r="CR272" s="181"/>
      <c r="CS272" s="181"/>
      <c r="CT272" s="181"/>
      <c r="CU272" s="181"/>
      <c r="CV272" s="181"/>
      <c r="CW272" s="181"/>
      <c r="CX272" s="181"/>
      <c r="CY272" s="181"/>
      <c r="CZ272" s="181"/>
      <c r="DA272" s="181"/>
      <c r="DB272" s="181"/>
      <c r="DC272" s="181"/>
      <c r="DD272" s="181"/>
      <c r="DE272" s="181"/>
      <c r="DF272" s="181"/>
      <c r="DG272" s="181"/>
      <c r="DH272" s="181"/>
      <c r="DI272" s="181"/>
      <c r="DJ272" s="181"/>
      <c r="DK272" s="181"/>
      <c r="DL272" s="181"/>
      <c r="DM272" s="181"/>
      <c r="DN272" s="181"/>
      <c r="DO272" s="181"/>
      <c r="DP272" s="181"/>
      <c r="DQ272" s="181"/>
      <c r="DR272" s="181"/>
      <c r="DS272" s="181"/>
      <c r="DT272" s="181"/>
      <c r="DU272" s="181"/>
      <c r="DV272" s="181"/>
      <c r="DW272" s="181"/>
      <c r="DX272" s="181"/>
      <c r="DY272" s="181"/>
      <c r="DZ272" s="181"/>
      <c r="EA272" s="181"/>
      <c r="EB272" s="181"/>
      <c r="EC272" s="181"/>
      <c r="ED272" s="181"/>
      <c r="EE272" s="181"/>
      <c r="EF272" s="181"/>
      <c r="EG272" s="181"/>
      <c r="EH272" s="181"/>
      <c r="EI272" s="181"/>
      <c r="EJ272" s="181"/>
      <c r="EK272" s="181"/>
      <c r="EL272" s="181"/>
      <c r="EM272" s="181"/>
      <c r="EN272" s="181"/>
      <c r="EO272" s="181"/>
      <c r="EP272" s="181"/>
      <c r="EQ272" s="181"/>
      <c r="ER272" s="181"/>
      <c r="ES272" s="181"/>
      <c r="ET272" s="181"/>
      <c r="EU272" s="181"/>
      <c r="EV272" s="181"/>
      <c r="EW272" s="181"/>
      <c r="EX272" s="181"/>
      <c r="EY272" s="181"/>
      <c r="EZ272" s="181"/>
      <c r="FA272" s="181"/>
      <c r="FB272" s="181"/>
      <c r="FC272" s="181"/>
      <c r="FD272" s="181"/>
      <c r="FE272" s="181"/>
      <c r="FF272" s="181"/>
      <c r="FG272" s="181"/>
      <c r="FH272" s="181"/>
      <c r="FI272" s="181"/>
      <c r="FJ272" s="181"/>
      <c r="FK272" s="181"/>
      <c r="FL272" s="181"/>
      <c r="FM272" s="181"/>
      <c r="FN272" s="181"/>
      <c r="FO272" s="181"/>
      <c r="FP272" s="181"/>
      <c r="FQ272" s="181"/>
      <c r="FR272" s="181"/>
      <c r="FS272" s="181"/>
      <c r="FT272" s="181"/>
      <c r="FU272" s="181"/>
      <c r="FV272" s="181"/>
      <c r="FW272" s="181"/>
      <c r="FX272" s="181"/>
      <c r="FY272" s="181"/>
      <c r="FZ272" s="181"/>
      <c r="GA272" s="181"/>
      <c r="GB272" s="181"/>
      <c r="GC272" s="181"/>
      <c r="GD272" s="181"/>
      <c r="GE272" s="181"/>
      <c r="GF272" s="181"/>
      <c r="GG272" s="181"/>
      <c r="GH272" s="181"/>
      <c r="GI272" s="181"/>
      <c r="GJ272" s="181"/>
      <c r="GK272" s="181"/>
      <c r="GL272" s="181"/>
      <c r="GM272" s="181"/>
      <c r="GN272" s="181"/>
      <c r="GO272" s="181"/>
      <c r="GP272" s="181"/>
      <c r="GQ272" s="181"/>
      <c r="GR272" s="181"/>
      <c r="GS272" s="181"/>
      <c r="GT272" s="181"/>
      <c r="GU272" s="181"/>
      <c r="GV272" s="181"/>
      <c r="GW272" s="181"/>
      <c r="GX272" s="181"/>
      <c r="GY272" s="181"/>
      <c r="GZ272" s="181"/>
      <c r="HA272" s="181"/>
      <c r="HB272" s="181"/>
      <c r="HC272" s="181"/>
      <c r="HD272" s="181"/>
      <c r="HE272" s="181"/>
      <c r="HF272" s="181"/>
      <c r="HG272" s="181"/>
      <c r="HH272" s="181"/>
      <c r="HI272" s="181"/>
      <c r="HJ272" s="181"/>
      <c r="HK272" s="181"/>
      <c r="HL272" s="181"/>
      <c r="HM272" s="181"/>
      <c r="HN272" s="181"/>
      <c r="HO272" s="181"/>
      <c r="HP272" s="181"/>
      <c r="HQ272" s="181"/>
      <c r="HR272" s="181"/>
      <c r="HS272" s="181"/>
      <c r="HT272" s="181"/>
      <c r="HU272" s="181"/>
      <c r="HV272" s="181"/>
      <c r="HW272" s="181"/>
      <c r="HX272" s="181"/>
      <c r="HY272" s="181"/>
      <c r="HZ272" s="181"/>
      <c r="IA272" s="181"/>
      <c r="IB272" s="181"/>
      <c r="IC272" s="181"/>
      <c r="ID272" s="181"/>
      <c r="IE272" s="181"/>
      <c r="IF272" s="181"/>
    </row>
    <row r="273" spans="1:240" s="65" customFormat="1" ht="20.100000000000001" customHeight="1">
      <c r="A273" s="140"/>
      <c r="B273" s="141"/>
      <c r="C273" s="146"/>
      <c r="D273" s="140" t="s">
        <v>103</v>
      </c>
      <c r="E273" s="89"/>
      <c r="F273" s="172">
        <f>F272/100</f>
        <v>0.12960000000000002</v>
      </c>
      <c r="G273" s="89"/>
      <c r="H273" s="89"/>
      <c r="I273" s="89"/>
      <c r="J273" s="89"/>
      <c r="K273" s="89"/>
      <c r="L273" s="89"/>
      <c r="M273" s="89"/>
      <c r="N273" s="29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  <c r="BT273" s="137"/>
      <c r="BU273" s="137"/>
      <c r="BV273" s="137"/>
      <c r="BW273" s="137"/>
      <c r="BX273" s="137"/>
      <c r="BY273" s="137"/>
      <c r="BZ273" s="137"/>
      <c r="CA273" s="137"/>
      <c r="CB273" s="137"/>
      <c r="CC273" s="137"/>
      <c r="CD273" s="137"/>
      <c r="CE273" s="137"/>
      <c r="CF273" s="137"/>
      <c r="CG273" s="137"/>
      <c r="CH273" s="137"/>
      <c r="CI273" s="137"/>
      <c r="CJ273" s="137"/>
      <c r="CK273" s="137"/>
      <c r="CL273" s="137"/>
      <c r="CM273" s="137"/>
      <c r="CN273" s="137"/>
      <c r="CO273" s="137"/>
      <c r="CP273" s="137"/>
      <c r="CQ273" s="137"/>
      <c r="CR273" s="137"/>
      <c r="CS273" s="137"/>
      <c r="CT273" s="137"/>
      <c r="CU273" s="137"/>
      <c r="CV273" s="137"/>
      <c r="CW273" s="137"/>
      <c r="CX273" s="137"/>
      <c r="CY273" s="137"/>
      <c r="CZ273" s="137"/>
      <c r="DA273" s="137"/>
      <c r="DB273" s="137"/>
      <c r="DC273" s="137"/>
      <c r="DD273" s="137"/>
      <c r="DE273" s="137"/>
      <c r="DF273" s="137"/>
      <c r="DG273" s="137"/>
      <c r="DH273" s="137"/>
      <c r="DI273" s="137"/>
      <c r="DJ273" s="137"/>
      <c r="DK273" s="137"/>
      <c r="DL273" s="137"/>
      <c r="DM273" s="137"/>
      <c r="DN273" s="137"/>
      <c r="DO273" s="137"/>
      <c r="DP273" s="137"/>
      <c r="DQ273" s="137"/>
      <c r="DR273" s="137"/>
      <c r="DS273" s="137"/>
      <c r="DT273" s="137"/>
      <c r="DU273" s="137"/>
      <c r="DV273" s="137"/>
      <c r="DW273" s="137"/>
      <c r="DX273" s="137"/>
      <c r="DY273" s="137"/>
      <c r="DZ273" s="137"/>
      <c r="EA273" s="137"/>
      <c r="EB273" s="137"/>
      <c r="EC273" s="137"/>
      <c r="ED273" s="137"/>
      <c r="EE273" s="137"/>
      <c r="EF273" s="137"/>
      <c r="EG273" s="137"/>
      <c r="EH273" s="137"/>
      <c r="EI273" s="137"/>
      <c r="EJ273" s="137"/>
      <c r="EK273" s="137"/>
      <c r="EL273" s="137"/>
      <c r="EM273" s="137"/>
      <c r="EN273" s="137"/>
      <c r="EO273" s="137"/>
      <c r="EP273" s="137"/>
      <c r="EQ273" s="137"/>
      <c r="ER273" s="137"/>
      <c r="ES273" s="137"/>
      <c r="ET273" s="137"/>
      <c r="EU273" s="137"/>
      <c r="EV273" s="137"/>
      <c r="EW273" s="137"/>
      <c r="EX273" s="137"/>
      <c r="EY273" s="137"/>
      <c r="EZ273" s="137"/>
      <c r="FA273" s="137"/>
      <c r="FB273" s="137"/>
      <c r="FC273" s="137"/>
      <c r="FD273" s="137"/>
      <c r="FE273" s="137"/>
      <c r="FF273" s="137"/>
      <c r="FG273" s="137"/>
      <c r="FH273" s="137"/>
      <c r="FI273" s="137"/>
      <c r="FJ273" s="137"/>
      <c r="FK273" s="137"/>
      <c r="FL273" s="137"/>
      <c r="FM273" s="137"/>
      <c r="FN273" s="137"/>
      <c r="FO273" s="137"/>
      <c r="FP273" s="137"/>
      <c r="FQ273" s="137"/>
      <c r="FR273" s="137"/>
      <c r="FS273" s="137"/>
      <c r="FT273" s="137"/>
      <c r="FU273" s="137"/>
      <c r="FV273" s="137"/>
      <c r="FW273" s="137"/>
      <c r="FX273" s="137"/>
      <c r="FY273" s="137"/>
      <c r="FZ273" s="137"/>
      <c r="GA273" s="137"/>
      <c r="GB273" s="137"/>
      <c r="GC273" s="137"/>
      <c r="GD273" s="137"/>
      <c r="GE273" s="137"/>
      <c r="GF273" s="137"/>
      <c r="GG273" s="137"/>
      <c r="GH273" s="137"/>
      <c r="GI273" s="137"/>
      <c r="GJ273" s="137"/>
      <c r="GK273" s="137"/>
      <c r="GL273" s="137"/>
      <c r="GM273" s="137"/>
      <c r="GN273" s="137"/>
      <c r="GO273" s="137"/>
      <c r="GP273" s="137"/>
      <c r="GQ273" s="137"/>
      <c r="GR273" s="137"/>
      <c r="GS273" s="137"/>
      <c r="GT273" s="137"/>
      <c r="GU273" s="137"/>
      <c r="GV273" s="137"/>
      <c r="GW273" s="137"/>
      <c r="GX273" s="137"/>
      <c r="GY273" s="137"/>
      <c r="GZ273" s="137"/>
      <c r="HA273" s="137"/>
      <c r="HB273" s="137"/>
      <c r="HC273" s="137"/>
      <c r="HD273" s="137"/>
      <c r="HE273" s="137"/>
      <c r="HF273" s="137"/>
      <c r="HG273" s="137"/>
      <c r="HH273" s="137"/>
      <c r="HI273" s="137"/>
      <c r="HJ273" s="137"/>
      <c r="HK273" s="137"/>
      <c r="HL273" s="137"/>
      <c r="HM273" s="137"/>
      <c r="HN273" s="137"/>
      <c r="HO273" s="137"/>
      <c r="HP273" s="137"/>
      <c r="HQ273" s="137"/>
      <c r="HR273" s="137"/>
      <c r="HS273" s="137"/>
      <c r="HT273" s="137"/>
      <c r="HU273" s="137"/>
      <c r="HV273" s="137"/>
      <c r="HW273" s="137"/>
      <c r="HX273" s="137"/>
      <c r="HY273" s="137"/>
      <c r="HZ273" s="137"/>
      <c r="IA273" s="137"/>
      <c r="IB273" s="137"/>
      <c r="IC273" s="137"/>
      <c r="ID273" s="137"/>
      <c r="IE273" s="137"/>
      <c r="IF273" s="137"/>
    </row>
    <row r="274" spans="1:240" s="29" customFormat="1" ht="20.100000000000001" customHeight="1">
      <c r="A274" s="143"/>
      <c r="B274" s="87"/>
      <c r="C274" s="68" t="s">
        <v>20</v>
      </c>
      <c r="D274" s="43" t="s">
        <v>21</v>
      </c>
      <c r="E274" s="89">
        <v>206</v>
      </c>
      <c r="F274" s="89">
        <f>E274*F273</f>
        <v>26.697600000000005</v>
      </c>
      <c r="G274" s="89"/>
      <c r="H274" s="89"/>
      <c r="I274" s="45"/>
      <c r="J274" s="45">
        <f>F274*I274</f>
        <v>0</v>
      </c>
      <c r="K274" s="45"/>
      <c r="L274" s="45"/>
      <c r="M274" s="45">
        <f>H274+J274+L274</f>
        <v>0</v>
      </c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  <c r="BI274" s="147"/>
      <c r="BJ274" s="147"/>
      <c r="BK274" s="147"/>
      <c r="BL274" s="147"/>
      <c r="BM274" s="147"/>
      <c r="BN274" s="147"/>
      <c r="BO274" s="147"/>
      <c r="BP274" s="147"/>
      <c r="BQ274" s="147"/>
      <c r="BR274" s="147"/>
      <c r="BS274" s="147"/>
      <c r="BT274" s="147"/>
      <c r="BU274" s="147"/>
      <c r="BV274" s="147"/>
      <c r="BW274" s="147"/>
      <c r="BX274" s="147"/>
      <c r="BY274" s="147"/>
      <c r="BZ274" s="147"/>
      <c r="CA274" s="147"/>
      <c r="CB274" s="147"/>
      <c r="CC274" s="147"/>
      <c r="CD274" s="147"/>
      <c r="CE274" s="147"/>
      <c r="CF274" s="147"/>
      <c r="CG274" s="147"/>
      <c r="CH274" s="147"/>
      <c r="CI274" s="147"/>
      <c r="CJ274" s="147"/>
      <c r="CK274" s="147"/>
      <c r="CL274" s="147"/>
      <c r="CM274" s="147"/>
      <c r="CN274" s="147"/>
      <c r="CO274" s="147"/>
      <c r="CP274" s="147"/>
      <c r="CQ274" s="147"/>
      <c r="CR274" s="147"/>
      <c r="CS274" s="147"/>
      <c r="CT274" s="147"/>
      <c r="CU274" s="147"/>
      <c r="CV274" s="147"/>
      <c r="CW274" s="147"/>
      <c r="CX274" s="147"/>
      <c r="CY274" s="147"/>
      <c r="CZ274" s="147"/>
      <c r="DA274" s="147"/>
      <c r="DB274" s="147"/>
      <c r="DC274" s="147"/>
      <c r="DD274" s="147"/>
      <c r="DE274" s="147"/>
      <c r="DF274" s="147"/>
      <c r="DG274" s="147"/>
      <c r="DH274" s="147"/>
      <c r="DI274" s="147"/>
      <c r="DJ274" s="147"/>
      <c r="DK274" s="147"/>
      <c r="DL274" s="147"/>
      <c r="DM274" s="147"/>
      <c r="DN274" s="147"/>
      <c r="DO274" s="147"/>
      <c r="DP274" s="147"/>
      <c r="DQ274" s="147"/>
      <c r="DR274" s="147"/>
      <c r="DS274" s="147"/>
      <c r="DT274" s="147"/>
      <c r="DU274" s="147"/>
      <c r="DV274" s="147"/>
      <c r="DW274" s="147"/>
      <c r="DX274" s="147"/>
      <c r="DY274" s="147"/>
      <c r="DZ274" s="147"/>
      <c r="EA274" s="147"/>
      <c r="EB274" s="147"/>
      <c r="EC274" s="147"/>
      <c r="ED274" s="147"/>
      <c r="EE274" s="147"/>
      <c r="EF274" s="147"/>
      <c r="EG274" s="147"/>
      <c r="EH274" s="147"/>
      <c r="EI274" s="147"/>
      <c r="EJ274" s="147"/>
      <c r="EK274" s="147"/>
      <c r="EL274" s="147"/>
      <c r="EM274" s="147"/>
      <c r="EN274" s="147"/>
      <c r="EO274" s="147"/>
      <c r="EP274" s="147"/>
      <c r="EQ274" s="147"/>
      <c r="ER274" s="147"/>
      <c r="ES274" s="147"/>
      <c r="ET274" s="147"/>
      <c r="EU274" s="147"/>
      <c r="EV274" s="147"/>
      <c r="EW274" s="147"/>
      <c r="EX274" s="147"/>
      <c r="EY274" s="147"/>
      <c r="EZ274" s="147"/>
      <c r="FA274" s="147"/>
      <c r="FB274" s="147"/>
      <c r="FC274" s="147"/>
      <c r="FD274" s="147"/>
      <c r="FE274" s="147"/>
      <c r="FF274" s="147"/>
      <c r="FG274" s="147"/>
      <c r="FH274" s="147"/>
      <c r="FI274" s="147"/>
      <c r="FJ274" s="147"/>
      <c r="FK274" s="147"/>
      <c r="FL274" s="147"/>
      <c r="FM274" s="147"/>
      <c r="FN274" s="147"/>
      <c r="FO274" s="147"/>
      <c r="FP274" s="147"/>
      <c r="FQ274" s="147"/>
      <c r="FR274" s="147"/>
      <c r="FS274" s="147"/>
      <c r="FT274" s="147"/>
      <c r="FU274" s="147"/>
      <c r="FV274" s="147"/>
      <c r="FW274" s="147"/>
      <c r="FX274" s="147"/>
      <c r="FY274" s="147"/>
      <c r="FZ274" s="147"/>
      <c r="GA274" s="147"/>
      <c r="GB274" s="147"/>
      <c r="GC274" s="147"/>
      <c r="GD274" s="147"/>
      <c r="GE274" s="147"/>
      <c r="GF274" s="147"/>
      <c r="GG274" s="147"/>
      <c r="GH274" s="147"/>
      <c r="GI274" s="147"/>
      <c r="GJ274" s="147"/>
      <c r="GK274" s="147"/>
      <c r="GL274" s="147"/>
      <c r="GM274" s="147"/>
      <c r="GN274" s="147"/>
      <c r="GO274" s="147"/>
      <c r="GP274" s="147"/>
      <c r="GQ274" s="147"/>
      <c r="GR274" s="147"/>
      <c r="GS274" s="147"/>
      <c r="GT274" s="147"/>
      <c r="GU274" s="147"/>
      <c r="GV274" s="147"/>
      <c r="GW274" s="147"/>
      <c r="GX274" s="147"/>
      <c r="GY274" s="147"/>
      <c r="GZ274" s="147"/>
      <c r="HA274" s="147"/>
      <c r="HB274" s="147"/>
      <c r="HC274" s="147"/>
      <c r="HD274" s="147"/>
      <c r="HE274" s="147"/>
      <c r="HF274" s="147"/>
      <c r="HG274" s="147"/>
      <c r="HH274" s="147"/>
      <c r="HI274" s="147"/>
      <c r="HJ274" s="147"/>
      <c r="HK274" s="147"/>
      <c r="HL274" s="147"/>
      <c r="HM274" s="147"/>
      <c r="HN274" s="147"/>
      <c r="HO274" s="147"/>
      <c r="HP274" s="147"/>
      <c r="HQ274" s="147"/>
      <c r="HR274" s="147"/>
      <c r="HS274" s="147"/>
      <c r="HT274" s="147"/>
      <c r="HU274" s="147"/>
      <c r="HV274" s="147"/>
      <c r="HW274" s="147"/>
      <c r="HX274" s="147"/>
      <c r="HY274" s="147"/>
      <c r="HZ274" s="147"/>
      <c r="IA274" s="147"/>
      <c r="IB274" s="147"/>
      <c r="IC274" s="147"/>
      <c r="ID274" s="147"/>
      <c r="IE274" s="147"/>
      <c r="IF274" s="147"/>
    </row>
    <row r="275" spans="1:240" s="29" customFormat="1" ht="20.100000000000001" customHeight="1">
      <c r="A275" s="143">
        <v>30</v>
      </c>
      <c r="B275" s="182" t="s">
        <v>95</v>
      </c>
      <c r="C275" s="183" t="s">
        <v>135</v>
      </c>
      <c r="D275" s="143" t="s">
        <v>36</v>
      </c>
      <c r="E275" s="180"/>
      <c r="F275" s="180">
        <f>0.36*2</f>
        <v>0.72</v>
      </c>
      <c r="G275" s="180"/>
      <c r="H275" s="180"/>
      <c r="I275" s="180"/>
      <c r="J275" s="180"/>
      <c r="K275" s="180"/>
      <c r="L275" s="180"/>
      <c r="M275" s="180"/>
      <c r="O275" s="181"/>
      <c r="P275" s="181"/>
      <c r="Q275" s="181"/>
      <c r="R275" s="181"/>
      <c r="S275" s="181"/>
      <c r="T275" s="181"/>
      <c r="U275" s="181"/>
      <c r="V275" s="181"/>
      <c r="W275" s="181"/>
      <c r="X275" s="181"/>
      <c r="Y275" s="181"/>
      <c r="Z275" s="181"/>
      <c r="AA275" s="181"/>
      <c r="AB275" s="181"/>
      <c r="AC275" s="181"/>
      <c r="AD275" s="181"/>
      <c r="AE275" s="181"/>
      <c r="AF275" s="181"/>
      <c r="AG275" s="181"/>
      <c r="AH275" s="181"/>
      <c r="AI275" s="181"/>
      <c r="AJ275" s="181"/>
      <c r="AK275" s="181"/>
      <c r="AL275" s="181"/>
      <c r="AM275" s="181"/>
      <c r="AN275" s="181"/>
      <c r="AO275" s="181"/>
      <c r="AP275" s="181"/>
      <c r="AQ275" s="181"/>
      <c r="AR275" s="181"/>
      <c r="AS275" s="181"/>
      <c r="AT275" s="181"/>
      <c r="AU275" s="181"/>
      <c r="AV275" s="181"/>
      <c r="AW275" s="181"/>
      <c r="AX275" s="181"/>
      <c r="AY275" s="181"/>
      <c r="AZ275" s="181"/>
      <c r="BA275" s="181"/>
      <c r="BB275" s="181"/>
      <c r="BC275" s="181"/>
      <c r="BD275" s="181"/>
      <c r="BE275" s="181"/>
      <c r="BF275" s="181"/>
      <c r="BG275" s="181"/>
      <c r="BH275" s="181"/>
      <c r="BI275" s="181"/>
      <c r="BJ275" s="181"/>
      <c r="BK275" s="181"/>
      <c r="BL275" s="181"/>
      <c r="BM275" s="181"/>
      <c r="BN275" s="181"/>
      <c r="BO275" s="181"/>
      <c r="BP275" s="181"/>
      <c r="BQ275" s="181"/>
      <c r="BR275" s="181"/>
      <c r="BS275" s="181"/>
      <c r="BT275" s="181"/>
      <c r="BU275" s="181"/>
      <c r="BV275" s="181"/>
      <c r="BW275" s="181"/>
      <c r="BX275" s="181"/>
      <c r="BY275" s="181"/>
      <c r="BZ275" s="181"/>
      <c r="CA275" s="181"/>
      <c r="CB275" s="181"/>
      <c r="CC275" s="181"/>
      <c r="CD275" s="181"/>
      <c r="CE275" s="181"/>
      <c r="CF275" s="181"/>
      <c r="CG275" s="181"/>
      <c r="CH275" s="181"/>
      <c r="CI275" s="181"/>
      <c r="CJ275" s="181"/>
      <c r="CK275" s="181"/>
      <c r="CL275" s="181"/>
      <c r="CM275" s="181"/>
      <c r="CN275" s="181"/>
      <c r="CO275" s="181"/>
      <c r="CP275" s="181"/>
      <c r="CQ275" s="181"/>
      <c r="CR275" s="181"/>
      <c r="CS275" s="181"/>
      <c r="CT275" s="181"/>
      <c r="CU275" s="181"/>
      <c r="CV275" s="181"/>
      <c r="CW275" s="181"/>
      <c r="CX275" s="181"/>
      <c r="CY275" s="181"/>
      <c r="CZ275" s="181"/>
      <c r="DA275" s="181"/>
      <c r="DB275" s="181"/>
      <c r="DC275" s="181"/>
      <c r="DD275" s="181"/>
      <c r="DE275" s="181"/>
      <c r="DF275" s="181"/>
      <c r="DG275" s="181"/>
      <c r="DH275" s="181"/>
      <c r="DI275" s="181"/>
      <c r="DJ275" s="181"/>
      <c r="DK275" s="181"/>
      <c r="DL275" s="181"/>
      <c r="DM275" s="181"/>
      <c r="DN275" s="181"/>
      <c r="DO275" s="181"/>
      <c r="DP275" s="181"/>
      <c r="DQ275" s="181"/>
      <c r="DR275" s="181"/>
      <c r="DS275" s="181"/>
      <c r="DT275" s="181"/>
      <c r="DU275" s="181"/>
      <c r="DV275" s="181"/>
      <c r="DW275" s="181"/>
      <c r="DX275" s="181"/>
      <c r="DY275" s="181"/>
      <c r="DZ275" s="181"/>
      <c r="EA275" s="181"/>
      <c r="EB275" s="181"/>
      <c r="EC275" s="181"/>
      <c r="ED275" s="181"/>
      <c r="EE275" s="181"/>
      <c r="EF275" s="181"/>
      <c r="EG275" s="181"/>
      <c r="EH275" s="181"/>
      <c r="EI275" s="181"/>
      <c r="EJ275" s="181"/>
      <c r="EK275" s="181"/>
      <c r="EL275" s="181"/>
      <c r="EM275" s="181"/>
      <c r="EN275" s="181"/>
      <c r="EO275" s="181"/>
      <c r="EP275" s="181"/>
      <c r="EQ275" s="181"/>
      <c r="ER275" s="181"/>
      <c r="ES275" s="181"/>
      <c r="ET275" s="181"/>
      <c r="EU275" s="181"/>
      <c r="EV275" s="181"/>
      <c r="EW275" s="181"/>
      <c r="EX275" s="181"/>
      <c r="EY275" s="181"/>
      <c r="EZ275" s="181"/>
      <c r="FA275" s="181"/>
      <c r="FB275" s="181"/>
      <c r="FC275" s="181"/>
      <c r="FD275" s="181"/>
      <c r="FE275" s="181"/>
      <c r="FF275" s="181"/>
      <c r="FG275" s="181"/>
      <c r="FH275" s="181"/>
      <c r="FI275" s="181"/>
      <c r="FJ275" s="181"/>
      <c r="FK275" s="181"/>
      <c r="FL275" s="181"/>
      <c r="FM275" s="181"/>
      <c r="FN275" s="181"/>
      <c r="FO275" s="181"/>
      <c r="FP275" s="181"/>
      <c r="FQ275" s="181"/>
      <c r="FR275" s="181"/>
      <c r="FS275" s="181"/>
      <c r="FT275" s="181"/>
      <c r="FU275" s="181"/>
      <c r="FV275" s="181"/>
      <c r="FW275" s="181"/>
      <c r="FX275" s="181"/>
      <c r="FY275" s="181"/>
      <c r="FZ275" s="181"/>
      <c r="GA275" s="181"/>
      <c r="GB275" s="181"/>
      <c r="GC275" s="181"/>
      <c r="GD275" s="181"/>
      <c r="GE275" s="181"/>
      <c r="GF275" s="181"/>
      <c r="GG275" s="181"/>
      <c r="GH275" s="181"/>
      <c r="GI275" s="181"/>
      <c r="GJ275" s="181"/>
      <c r="GK275" s="181"/>
      <c r="GL275" s="181"/>
      <c r="GM275" s="181"/>
      <c r="GN275" s="181"/>
      <c r="GO275" s="181"/>
      <c r="GP275" s="181"/>
      <c r="GQ275" s="181"/>
      <c r="GR275" s="181"/>
      <c r="GS275" s="181"/>
      <c r="GT275" s="181"/>
      <c r="GU275" s="181"/>
      <c r="GV275" s="181"/>
      <c r="GW275" s="181"/>
      <c r="GX275" s="181"/>
      <c r="GY275" s="181"/>
      <c r="GZ275" s="181"/>
      <c r="HA275" s="181"/>
      <c r="HB275" s="181"/>
      <c r="HC275" s="181"/>
      <c r="HD275" s="181"/>
      <c r="HE275" s="181"/>
      <c r="HF275" s="181"/>
      <c r="HG275" s="181"/>
      <c r="HH275" s="181"/>
      <c r="HI275" s="181"/>
      <c r="HJ275" s="181"/>
      <c r="HK275" s="181"/>
      <c r="HL275" s="181"/>
      <c r="HM275" s="181"/>
      <c r="HN275" s="181"/>
      <c r="HO275" s="181"/>
      <c r="HP275" s="181"/>
      <c r="HQ275" s="181"/>
      <c r="HR275" s="181"/>
      <c r="HS275" s="181"/>
      <c r="HT275" s="181"/>
      <c r="HU275" s="181"/>
      <c r="HV275" s="181"/>
      <c r="HW275" s="181"/>
      <c r="HX275" s="181"/>
      <c r="HY275" s="181"/>
      <c r="HZ275" s="181"/>
      <c r="IA275" s="181"/>
      <c r="IB275" s="181"/>
      <c r="IC275" s="181"/>
      <c r="ID275" s="181"/>
      <c r="IE275" s="181"/>
      <c r="IF275" s="181"/>
    </row>
    <row r="276" spans="1:240" s="65" customFormat="1" ht="20.100000000000001" customHeight="1">
      <c r="A276" s="140"/>
      <c r="B276" s="182"/>
      <c r="C276" s="146"/>
      <c r="D276" s="140" t="s">
        <v>136</v>
      </c>
      <c r="E276" s="89"/>
      <c r="F276" s="172">
        <f>F275</f>
        <v>0.72</v>
      </c>
      <c r="G276" s="89"/>
      <c r="H276" s="89"/>
      <c r="I276" s="89"/>
      <c r="J276" s="89"/>
      <c r="K276" s="89"/>
      <c r="L276" s="89"/>
      <c r="M276" s="89"/>
      <c r="N276" s="29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  <c r="BT276" s="137"/>
      <c r="BU276" s="137"/>
      <c r="BV276" s="137"/>
      <c r="BW276" s="137"/>
      <c r="BX276" s="137"/>
      <c r="BY276" s="137"/>
      <c r="BZ276" s="137"/>
      <c r="CA276" s="137"/>
      <c r="CB276" s="137"/>
      <c r="CC276" s="137"/>
      <c r="CD276" s="137"/>
      <c r="CE276" s="137"/>
      <c r="CF276" s="137"/>
      <c r="CG276" s="137"/>
      <c r="CH276" s="137"/>
      <c r="CI276" s="137"/>
      <c r="CJ276" s="137"/>
      <c r="CK276" s="137"/>
      <c r="CL276" s="137"/>
      <c r="CM276" s="137"/>
      <c r="CN276" s="137"/>
      <c r="CO276" s="137"/>
      <c r="CP276" s="137"/>
      <c r="CQ276" s="137"/>
      <c r="CR276" s="137"/>
      <c r="CS276" s="137"/>
      <c r="CT276" s="137"/>
      <c r="CU276" s="137"/>
      <c r="CV276" s="137"/>
      <c r="CW276" s="137"/>
      <c r="CX276" s="137"/>
      <c r="CY276" s="137"/>
      <c r="CZ276" s="137"/>
      <c r="DA276" s="137"/>
      <c r="DB276" s="137"/>
      <c r="DC276" s="137"/>
      <c r="DD276" s="137"/>
      <c r="DE276" s="137"/>
      <c r="DF276" s="137"/>
      <c r="DG276" s="137"/>
      <c r="DH276" s="137"/>
      <c r="DI276" s="137"/>
      <c r="DJ276" s="137"/>
      <c r="DK276" s="137"/>
      <c r="DL276" s="137"/>
      <c r="DM276" s="137"/>
      <c r="DN276" s="137"/>
      <c r="DO276" s="137"/>
      <c r="DP276" s="137"/>
      <c r="DQ276" s="137"/>
      <c r="DR276" s="137"/>
      <c r="DS276" s="137"/>
      <c r="DT276" s="137"/>
      <c r="DU276" s="137"/>
      <c r="DV276" s="137"/>
      <c r="DW276" s="137"/>
      <c r="DX276" s="137"/>
      <c r="DY276" s="137"/>
      <c r="DZ276" s="137"/>
      <c r="EA276" s="137"/>
      <c r="EB276" s="137"/>
      <c r="EC276" s="137"/>
      <c r="ED276" s="137"/>
      <c r="EE276" s="137"/>
      <c r="EF276" s="137"/>
      <c r="EG276" s="137"/>
      <c r="EH276" s="137"/>
      <c r="EI276" s="137"/>
      <c r="EJ276" s="137"/>
      <c r="EK276" s="137"/>
      <c r="EL276" s="137"/>
      <c r="EM276" s="137"/>
      <c r="EN276" s="137"/>
      <c r="EO276" s="137"/>
      <c r="EP276" s="137"/>
      <c r="EQ276" s="137"/>
      <c r="ER276" s="137"/>
      <c r="ES276" s="137"/>
      <c r="ET276" s="137"/>
      <c r="EU276" s="137"/>
      <c r="EV276" s="137"/>
      <c r="EW276" s="137"/>
      <c r="EX276" s="137"/>
      <c r="EY276" s="137"/>
      <c r="EZ276" s="137"/>
      <c r="FA276" s="137"/>
      <c r="FB276" s="137"/>
      <c r="FC276" s="137"/>
      <c r="FD276" s="137"/>
      <c r="FE276" s="137"/>
      <c r="FF276" s="137"/>
      <c r="FG276" s="137"/>
      <c r="FH276" s="137"/>
      <c r="FI276" s="137"/>
      <c r="FJ276" s="137"/>
      <c r="FK276" s="137"/>
      <c r="FL276" s="137"/>
      <c r="FM276" s="137"/>
      <c r="FN276" s="137"/>
      <c r="FO276" s="137"/>
      <c r="FP276" s="137"/>
      <c r="FQ276" s="137"/>
      <c r="FR276" s="137"/>
      <c r="FS276" s="137"/>
      <c r="FT276" s="137"/>
      <c r="FU276" s="137"/>
      <c r="FV276" s="137"/>
      <c r="FW276" s="137"/>
      <c r="FX276" s="137"/>
      <c r="FY276" s="137"/>
      <c r="FZ276" s="137"/>
      <c r="GA276" s="137"/>
      <c r="GB276" s="137"/>
      <c r="GC276" s="137"/>
      <c r="GD276" s="137"/>
      <c r="GE276" s="137"/>
      <c r="GF276" s="137"/>
      <c r="GG276" s="137"/>
      <c r="GH276" s="137"/>
      <c r="GI276" s="137"/>
      <c r="GJ276" s="137"/>
      <c r="GK276" s="137"/>
      <c r="GL276" s="137"/>
      <c r="GM276" s="137"/>
      <c r="GN276" s="137"/>
      <c r="GO276" s="137"/>
      <c r="GP276" s="137"/>
      <c r="GQ276" s="137"/>
      <c r="GR276" s="137"/>
      <c r="GS276" s="137"/>
      <c r="GT276" s="137"/>
      <c r="GU276" s="137"/>
      <c r="GV276" s="137"/>
      <c r="GW276" s="137"/>
      <c r="GX276" s="137"/>
      <c r="GY276" s="137"/>
      <c r="GZ276" s="137"/>
      <c r="HA276" s="137"/>
      <c r="HB276" s="137"/>
      <c r="HC276" s="137"/>
      <c r="HD276" s="137"/>
      <c r="HE276" s="137"/>
      <c r="HF276" s="137"/>
      <c r="HG276" s="137"/>
      <c r="HH276" s="137"/>
      <c r="HI276" s="137"/>
      <c r="HJ276" s="137"/>
      <c r="HK276" s="137"/>
      <c r="HL276" s="137"/>
      <c r="HM276" s="137"/>
      <c r="HN276" s="137"/>
      <c r="HO276" s="137"/>
      <c r="HP276" s="137"/>
      <c r="HQ276" s="137"/>
      <c r="HR276" s="137"/>
      <c r="HS276" s="137"/>
      <c r="HT276" s="137"/>
      <c r="HU276" s="137"/>
      <c r="HV276" s="137"/>
      <c r="HW276" s="137"/>
      <c r="HX276" s="137"/>
      <c r="HY276" s="137"/>
      <c r="HZ276" s="137"/>
      <c r="IA276" s="137"/>
      <c r="IB276" s="137"/>
      <c r="IC276" s="137"/>
      <c r="ID276" s="137"/>
      <c r="IE276" s="137"/>
      <c r="IF276" s="137"/>
    </row>
    <row r="277" spans="1:240" s="29" customFormat="1" ht="20.100000000000001" customHeight="1">
      <c r="A277" s="143"/>
      <c r="B277" s="87"/>
      <c r="C277" s="68" t="s">
        <v>20</v>
      </c>
      <c r="D277" s="43" t="s">
        <v>21</v>
      </c>
      <c r="E277" s="45">
        <v>0.89</v>
      </c>
      <c r="F277" s="89">
        <f>E277*F276</f>
        <v>0.64080000000000004</v>
      </c>
      <c r="G277" s="89"/>
      <c r="H277" s="89"/>
      <c r="I277" s="45"/>
      <c r="J277" s="45">
        <f>F277*I277</f>
        <v>0</v>
      </c>
      <c r="K277" s="45"/>
      <c r="L277" s="45"/>
      <c r="M277" s="45">
        <f>H277+J277+L277</f>
        <v>0</v>
      </c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  <c r="BI277" s="147"/>
      <c r="BJ277" s="147"/>
      <c r="BK277" s="147"/>
      <c r="BL277" s="147"/>
      <c r="BM277" s="147"/>
      <c r="BN277" s="147"/>
      <c r="BO277" s="147"/>
      <c r="BP277" s="147"/>
      <c r="BQ277" s="147"/>
      <c r="BR277" s="147"/>
      <c r="BS277" s="147"/>
      <c r="BT277" s="147"/>
      <c r="BU277" s="147"/>
      <c r="BV277" s="147"/>
      <c r="BW277" s="147"/>
      <c r="BX277" s="147"/>
      <c r="BY277" s="147"/>
      <c r="BZ277" s="147"/>
      <c r="CA277" s="147"/>
      <c r="CB277" s="147"/>
      <c r="CC277" s="147"/>
      <c r="CD277" s="147"/>
      <c r="CE277" s="147"/>
      <c r="CF277" s="147"/>
      <c r="CG277" s="147"/>
      <c r="CH277" s="147"/>
      <c r="CI277" s="147"/>
      <c r="CJ277" s="147"/>
      <c r="CK277" s="147"/>
      <c r="CL277" s="147"/>
      <c r="CM277" s="147"/>
      <c r="CN277" s="147"/>
      <c r="CO277" s="147"/>
      <c r="CP277" s="147"/>
      <c r="CQ277" s="147"/>
      <c r="CR277" s="147"/>
      <c r="CS277" s="147"/>
      <c r="CT277" s="147"/>
      <c r="CU277" s="147"/>
      <c r="CV277" s="147"/>
      <c r="CW277" s="147"/>
      <c r="CX277" s="147"/>
      <c r="CY277" s="147"/>
      <c r="CZ277" s="147"/>
      <c r="DA277" s="147"/>
      <c r="DB277" s="147"/>
      <c r="DC277" s="147"/>
      <c r="DD277" s="147"/>
      <c r="DE277" s="147"/>
      <c r="DF277" s="147"/>
      <c r="DG277" s="147"/>
      <c r="DH277" s="147"/>
      <c r="DI277" s="147"/>
      <c r="DJ277" s="147"/>
      <c r="DK277" s="147"/>
      <c r="DL277" s="147"/>
      <c r="DM277" s="147"/>
      <c r="DN277" s="147"/>
      <c r="DO277" s="147"/>
      <c r="DP277" s="147"/>
      <c r="DQ277" s="147"/>
      <c r="DR277" s="147"/>
      <c r="DS277" s="147"/>
      <c r="DT277" s="147"/>
      <c r="DU277" s="147"/>
      <c r="DV277" s="147"/>
      <c r="DW277" s="147"/>
      <c r="DX277" s="147"/>
      <c r="DY277" s="147"/>
      <c r="DZ277" s="147"/>
      <c r="EA277" s="147"/>
      <c r="EB277" s="147"/>
      <c r="EC277" s="147"/>
      <c r="ED277" s="147"/>
      <c r="EE277" s="147"/>
      <c r="EF277" s="147"/>
      <c r="EG277" s="147"/>
      <c r="EH277" s="147"/>
      <c r="EI277" s="147"/>
      <c r="EJ277" s="147"/>
      <c r="EK277" s="147"/>
      <c r="EL277" s="147"/>
      <c r="EM277" s="147"/>
      <c r="EN277" s="147"/>
      <c r="EO277" s="147"/>
      <c r="EP277" s="147"/>
      <c r="EQ277" s="147"/>
      <c r="ER277" s="147"/>
      <c r="ES277" s="147"/>
      <c r="ET277" s="147"/>
      <c r="EU277" s="147"/>
      <c r="EV277" s="147"/>
      <c r="EW277" s="147"/>
      <c r="EX277" s="147"/>
      <c r="EY277" s="147"/>
      <c r="EZ277" s="147"/>
      <c r="FA277" s="147"/>
      <c r="FB277" s="147"/>
      <c r="FC277" s="147"/>
      <c r="FD277" s="147"/>
      <c r="FE277" s="147"/>
      <c r="FF277" s="147"/>
      <c r="FG277" s="147"/>
      <c r="FH277" s="147"/>
      <c r="FI277" s="147"/>
      <c r="FJ277" s="147"/>
      <c r="FK277" s="147"/>
      <c r="FL277" s="147"/>
      <c r="FM277" s="147"/>
      <c r="FN277" s="147"/>
      <c r="FO277" s="147"/>
      <c r="FP277" s="147"/>
      <c r="FQ277" s="147"/>
      <c r="FR277" s="147"/>
      <c r="FS277" s="147"/>
      <c r="FT277" s="147"/>
      <c r="FU277" s="147"/>
      <c r="FV277" s="147"/>
      <c r="FW277" s="147"/>
      <c r="FX277" s="147"/>
      <c r="FY277" s="147"/>
      <c r="FZ277" s="147"/>
      <c r="GA277" s="147"/>
      <c r="GB277" s="147"/>
      <c r="GC277" s="147"/>
      <c r="GD277" s="147"/>
      <c r="GE277" s="147"/>
      <c r="GF277" s="147"/>
      <c r="GG277" s="147"/>
      <c r="GH277" s="147"/>
      <c r="GI277" s="147"/>
      <c r="GJ277" s="147"/>
      <c r="GK277" s="147"/>
      <c r="GL277" s="147"/>
      <c r="GM277" s="147"/>
      <c r="GN277" s="147"/>
      <c r="GO277" s="147"/>
      <c r="GP277" s="147"/>
      <c r="GQ277" s="147"/>
      <c r="GR277" s="147"/>
      <c r="GS277" s="147"/>
      <c r="GT277" s="147"/>
      <c r="GU277" s="147"/>
      <c r="GV277" s="147"/>
      <c r="GW277" s="147"/>
      <c r="GX277" s="147"/>
      <c r="GY277" s="147"/>
      <c r="GZ277" s="147"/>
      <c r="HA277" s="147"/>
      <c r="HB277" s="147"/>
      <c r="HC277" s="147"/>
      <c r="HD277" s="147"/>
      <c r="HE277" s="147"/>
      <c r="HF277" s="147"/>
      <c r="HG277" s="147"/>
      <c r="HH277" s="147"/>
      <c r="HI277" s="147"/>
      <c r="HJ277" s="147"/>
      <c r="HK277" s="147"/>
      <c r="HL277" s="147"/>
      <c r="HM277" s="147"/>
      <c r="HN277" s="147"/>
      <c r="HO277" s="147"/>
      <c r="HP277" s="147"/>
      <c r="HQ277" s="147"/>
      <c r="HR277" s="147"/>
      <c r="HS277" s="147"/>
      <c r="HT277" s="147"/>
      <c r="HU277" s="147"/>
      <c r="HV277" s="147"/>
      <c r="HW277" s="147"/>
      <c r="HX277" s="147"/>
      <c r="HY277" s="147"/>
      <c r="HZ277" s="147"/>
      <c r="IA277" s="147"/>
      <c r="IB277" s="147"/>
      <c r="IC277" s="147"/>
      <c r="ID277" s="147"/>
      <c r="IE277" s="147"/>
      <c r="IF277" s="147"/>
    </row>
    <row r="278" spans="1:240" s="29" customFormat="1" ht="20.100000000000001" customHeight="1">
      <c r="A278" s="143"/>
      <c r="B278" s="109"/>
      <c r="C278" s="72" t="s">
        <v>33</v>
      </c>
      <c r="D278" s="73" t="s">
        <v>4</v>
      </c>
      <c r="E278" s="45">
        <v>0.37</v>
      </c>
      <c r="F278" s="104">
        <f>E278*F276</f>
        <v>0.26639999999999997</v>
      </c>
      <c r="G278" s="45"/>
      <c r="H278" s="45"/>
      <c r="I278" s="45"/>
      <c r="J278" s="45"/>
      <c r="K278" s="45"/>
      <c r="L278" s="45">
        <f>F278*K278</f>
        <v>0</v>
      </c>
      <c r="M278" s="45">
        <f>H278+J278+L278</f>
        <v>0</v>
      </c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147"/>
      <c r="BD278" s="147"/>
      <c r="BE278" s="147"/>
      <c r="BF278" s="147"/>
      <c r="BG278" s="147"/>
      <c r="BH278" s="147"/>
      <c r="BI278" s="147"/>
      <c r="BJ278" s="147"/>
      <c r="BK278" s="147"/>
      <c r="BL278" s="147"/>
      <c r="BM278" s="147"/>
      <c r="BN278" s="147"/>
      <c r="BO278" s="147"/>
      <c r="BP278" s="147"/>
      <c r="BQ278" s="147"/>
      <c r="BR278" s="147"/>
      <c r="BS278" s="147"/>
      <c r="BT278" s="147"/>
      <c r="BU278" s="147"/>
      <c r="BV278" s="147"/>
      <c r="BW278" s="147"/>
      <c r="BX278" s="147"/>
      <c r="BY278" s="147"/>
      <c r="BZ278" s="147"/>
      <c r="CA278" s="147"/>
      <c r="CB278" s="147"/>
      <c r="CC278" s="147"/>
      <c r="CD278" s="147"/>
      <c r="CE278" s="147"/>
      <c r="CF278" s="147"/>
      <c r="CG278" s="147"/>
      <c r="CH278" s="147"/>
      <c r="CI278" s="147"/>
      <c r="CJ278" s="147"/>
      <c r="CK278" s="147"/>
      <c r="CL278" s="147"/>
      <c r="CM278" s="147"/>
      <c r="CN278" s="147"/>
      <c r="CO278" s="147"/>
      <c r="CP278" s="147"/>
      <c r="CQ278" s="147"/>
      <c r="CR278" s="147"/>
      <c r="CS278" s="147"/>
      <c r="CT278" s="147"/>
      <c r="CU278" s="147"/>
      <c r="CV278" s="147"/>
      <c r="CW278" s="147"/>
      <c r="CX278" s="147"/>
      <c r="CY278" s="147"/>
      <c r="CZ278" s="147"/>
      <c r="DA278" s="147"/>
      <c r="DB278" s="147"/>
      <c r="DC278" s="147"/>
      <c r="DD278" s="147"/>
      <c r="DE278" s="147"/>
      <c r="DF278" s="147"/>
      <c r="DG278" s="147"/>
      <c r="DH278" s="147"/>
      <c r="DI278" s="147"/>
      <c r="DJ278" s="147"/>
      <c r="DK278" s="147"/>
      <c r="DL278" s="147"/>
      <c r="DM278" s="147"/>
      <c r="DN278" s="147"/>
      <c r="DO278" s="147"/>
      <c r="DP278" s="147"/>
      <c r="DQ278" s="147"/>
      <c r="DR278" s="147"/>
      <c r="DS278" s="147"/>
      <c r="DT278" s="147"/>
      <c r="DU278" s="147"/>
      <c r="DV278" s="147"/>
      <c r="DW278" s="147"/>
      <c r="DX278" s="147"/>
      <c r="DY278" s="147"/>
      <c r="DZ278" s="147"/>
      <c r="EA278" s="147"/>
      <c r="EB278" s="147"/>
      <c r="EC278" s="147"/>
      <c r="ED278" s="147"/>
      <c r="EE278" s="147"/>
      <c r="EF278" s="147"/>
      <c r="EG278" s="147"/>
      <c r="EH278" s="147"/>
      <c r="EI278" s="147"/>
      <c r="EJ278" s="147"/>
      <c r="EK278" s="147"/>
      <c r="EL278" s="147"/>
      <c r="EM278" s="147"/>
      <c r="EN278" s="147"/>
      <c r="EO278" s="147"/>
      <c r="EP278" s="147"/>
      <c r="EQ278" s="147"/>
      <c r="ER278" s="147"/>
      <c r="ES278" s="147"/>
      <c r="ET278" s="147"/>
      <c r="EU278" s="147"/>
      <c r="EV278" s="147"/>
      <c r="EW278" s="147"/>
      <c r="EX278" s="147"/>
      <c r="EY278" s="147"/>
      <c r="EZ278" s="147"/>
      <c r="FA278" s="147"/>
      <c r="FB278" s="147"/>
      <c r="FC278" s="147"/>
      <c r="FD278" s="147"/>
      <c r="FE278" s="147"/>
      <c r="FF278" s="147"/>
      <c r="FG278" s="147"/>
      <c r="FH278" s="147"/>
      <c r="FI278" s="147"/>
      <c r="FJ278" s="147"/>
      <c r="FK278" s="147"/>
      <c r="FL278" s="147"/>
      <c r="FM278" s="147"/>
      <c r="FN278" s="147"/>
      <c r="FO278" s="147"/>
      <c r="FP278" s="147"/>
      <c r="FQ278" s="147"/>
      <c r="FR278" s="147"/>
      <c r="FS278" s="147"/>
      <c r="FT278" s="147"/>
      <c r="FU278" s="147"/>
      <c r="FV278" s="147"/>
      <c r="FW278" s="147"/>
      <c r="FX278" s="147"/>
      <c r="FY278" s="147"/>
      <c r="FZ278" s="147"/>
      <c r="GA278" s="147"/>
      <c r="GB278" s="147"/>
      <c r="GC278" s="147"/>
      <c r="GD278" s="147"/>
      <c r="GE278" s="147"/>
      <c r="GF278" s="147"/>
      <c r="GG278" s="147"/>
      <c r="GH278" s="147"/>
      <c r="GI278" s="147"/>
      <c r="GJ278" s="147"/>
      <c r="GK278" s="147"/>
      <c r="GL278" s="147"/>
      <c r="GM278" s="147"/>
      <c r="GN278" s="147"/>
      <c r="GO278" s="147"/>
      <c r="GP278" s="147"/>
      <c r="GQ278" s="147"/>
      <c r="GR278" s="147"/>
      <c r="GS278" s="147"/>
      <c r="GT278" s="147"/>
      <c r="GU278" s="147"/>
      <c r="GV278" s="147"/>
      <c r="GW278" s="147"/>
      <c r="GX278" s="147"/>
      <c r="GY278" s="147"/>
      <c r="GZ278" s="147"/>
      <c r="HA278" s="147"/>
      <c r="HB278" s="147"/>
      <c r="HC278" s="147"/>
      <c r="HD278" s="147"/>
      <c r="HE278" s="147"/>
      <c r="HF278" s="147"/>
      <c r="HG278" s="147"/>
      <c r="HH278" s="147"/>
      <c r="HI278" s="147"/>
      <c r="HJ278" s="147"/>
      <c r="HK278" s="147"/>
      <c r="HL278" s="147"/>
      <c r="HM278" s="147"/>
      <c r="HN278" s="147"/>
      <c r="HO278" s="147"/>
      <c r="HP278" s="147"/>
      <c r="HQ278" s="147"/>
      <c r="HR278" s="147"/>
      <c r="HS278" s="147"/>
      <c r="HT278" s="147"/>
      <c r="HU278" s="147"/>
      <c r="HV278" s="147"/>
      <c r="HW278" s="147"/>
      <c r="HX278" s="147"/>
      <c r="HY278" s="147"/>
      <c r="HZ278" s="147"/>
      <c r="IA278" s="147"/>
      <c r="IB278" s="147"/>
      <c r="IC278" s="147"/>
      <c r="ID278" s="147"/>
      <c r="IE278" s="147"/>
      <c r="IF278" s="147"/>
    </row>
    <row r="279" spans="1:240" s="29" customFormat="1" ht="20.100000000000001" customHeight="1">
      <c r="A279" s="143"/>
      <c r="B279" s="87" t="s">
        <v>44</v>
      </c>
      <c r="C279" s="88" t="s">
        <v>129</v>
      </c>
      <c r="D279" s="140" t="s">
        <v>36</v>
      </c>
      <c r="E279" s="45">
        <v>1.1499999999999999</v>
      </c>
      <c r="F279" s="112">
        <f>E279*F276</f>
        <v>0.82799999999999996</v>
      </c>
      <c r="G279" s="46"/>
      <c r="H279" s="89">
        <f>F279*G279</f>
        <v>0</v>
      </c>
      <c r="I279" s="89"/>
      <c r="J279" s="89"/>
      <c r="K279" s="89"/>
      <c r="L279" s="89"/>
      <c r="M279" s="89">
        <f>H279+J279+L279</f>
        <v>0</v>
      </c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  <c r="BI279" s="147"/>
      <c r="BJ279" s="147"/>
      <c r="BK279" s="147"/>
      <c r="BL279" s="147"/>
      <c r="BM279" s="147"/>
      <c r="BN279" s="147"/>
      <c r="BO279" s="147"/>
      <c r="BP279" s="147"/>
      <c r="BQ279" s="147"/>
      <c r="BR279" s="147"/>
      <c r="BS279" s="147"/>
      <c r="BT279" s="147"/>
      <c r="BU279" s="147"/>
      <c r="BV279" s="147"/>
      <c r="BW279" s="147"/>
      <c r="BX279" s="147"/>
      <c r="BY279" s="147"/>
      <c r="BZ279" s="147"/>
      <c r="CA279" s="147"/>
      <c r="CB279" s="147"/>
      <c r="CC279" s="147"/>
      <c r="CD279" s="147"/>
      <c r="CE279" s="147"/>
      <c r="CF279" s="147"/>
      <c r="CG279" s="147"/>
      <c r="CH279" s="147"/>
      <c r="CI279" s="147"/>
      <c r="CJ279" s="147"/>
      <c r="CK279" s="147"/>
      <c r="CL279" s="147"/>
      <c r="CM279" s="147"/>
      <c r="CN279" s="147"/>
      <c r="CO279" s="147"/>
      <c r="CP279" s="147"/>
      <c r="CQ279" s="147"/>
      <c r="CR279" s="147"/>
      <c r="CS279" s="147"/>
      <c r="CT279" s="147"/>
      <c r="CU279" s="147"/>
      <c r="CV279" s="147"/>
      <c r="CW279" s="147"/>
      <c r="CX279" s="147"/>
      <c r="CY279" s="147"/>
      <c r="CZ279" s="147"/>
      <c r="DA279" s="147"/>
      <c r="DB279" s="147"/>
      <c r="DC279" s="147"/>
      <c r="DD279" s="147"/>
      <c r="DE279" s="147"/>
      <c r="DF279" s="147"/>
      <c r="DG279" s="147"/>
      <c r="DH279" s="147"/>
      <c r="DI279" s="147"/>
      <c r="DJ279" s="147"/>
      <c r="DK279" s="147"/>
      <c r="DL279" s="147"/>
      <c r="DM279" s="147"/>
      <c r="DN279" s="147"/>
      <c r="DO279" s="147"/>
      <c r="DP279" s="147"/>
      <c r="DQ279" s="147"/>
      <c r="DR279" s="147"/>
      <c r="DS279" s="147"/>
      <c r="DT279" s="147"/>
      <c r="DU279" s="147"/>
      <c r="DV279" s="147"/>
      <c r="DW279" s="147"/>
      <c r="DX279" s="147"/>
      <c r="DY279" s="147"/>
      <c r="DZ279" s="147"/>
      <c r="EA279" s="147"/>
      <c r="EB279" s="147"/>
      <c r="EC279" s="147"/>
      <c r="ED279" s="147"/>
      <c r="EE279" s="147"/>
      <c r="EF279" s="147"/>
      <c r="EG279" s="147"/>
      <c r="EH279" s="147"/>
      <c r="EI279" s="147"/>
      <c r="EJ279" s="147"/>
      <c r="EK279" s="147"/>
      <c r="EL279" s="147"/>
      <c r="EM279" s="147"/>
      <c r="EN279" s="147"/>
      <c r="EO279" s="147"/>
      <c r="EP279" s="147"/>
      <c r="EQ279" s="147"/>
      <c r="ER279" s="147"/>
      <c r="ES279" s="147"/>
      <c r="ET279" s="147"/>
      <c r="EU279" s="147"/>
      <c r="EV279" s="147"/>
      <c r="EW279" s="147"/>
      <c r="EX279" s="147"/>
      <c r="EY279" s="147"/>
      <c r="EZ279" s="147"/>
      <c r="FA279" s="147"/>
      <c r="FB279" s="147"/>
      <c r="FC279" s="147"/>
      <c r="FD279" s="147"/>
      <c r="FE279" s="147"/>
      <c r="FF279" s="147"/>
      <c r="FG279" s="147"/>
      <c r="FH279" s="147"/>
      <c r="FI279" s="147"/>
      <c r="FJ279" s="147"/>
      <c r="FK279" s="147"/>
      <c r="FL279" s="147"/>
      <c r="FM279" s="147"/>
      <c r="FN279" s="147"/>
      <c r="FO279" s="147"/>
      <c r="FP279" s="147"/>
      <c r="FQ279" s="147"/>
      <c r="FR279" s="147"/>
      <c r="FS279" s="147"/>
      <c r="FT279" s="147"/>
      <c r="FU279" s="147"/>
      <c r="FV279" s="147"/>
      <c r="FW279" s="147"/>
      <c r="FX279" s="147"/>
      <c r="FY279" s="147"/>
      <c r="FZ279" s="147"/>
      <c r="GA279" s="147"/>
      <c r="GB279" s="147"/>
      <c r="GC279" s="147"/>
      <c r="GD279" s="147"/>
      <c r="GE279" s="147"/>
      <c r="GF279" s="147"/>
      <c r="GG279" s="147"/>
      <c r="GH279" s="147"/>
      <c r="GI279" s="147"/>
      <c r="GJ279" s="147"/>
      <c r="GK279" s="147"/>
      <c r="GL279" s="147"/>
      <c r="GM279" s="147"/>
      <c r="GN279" s="147"/>
      <c r="GO279" s="147"/>
      <c r="GP279" s="147"/>
      <c r="GQ279" s="147"/>
      <c r="GR279" s="147"/>
      <c r="GS279" s="147"/>
      <c r="GT279" s="147"/>
      <c r="GU279" s="147"/>
      <c r="GV279" s="147"/>
      <c r="GW279" s="147"/>
      <c r="GX279" s="147"/>
      <c r="GY279" s="147"/>
      <c r="GZ279" s="147"/>
      <c r="HA279" s="147"/>
      <c r="HB279" s="147"/>
      <c r="HC279" s="147"/>
      <c r="HD279" s="147"/>
      <c r="HE279" s="147"/>
      <c r="HF279" s="147"/>
      <c r="HG279" s="147"/>
      <c r="HH279" s="147"/>
      <c r="HI279" s="147"/>
      <c r="HJ279" s="147"/>
      <c r="HK279" s="147"/>
      <c r="HL279" s="147"/>
      <c r="HM279" s="147"/>
      <c r="HN279" s="147"/>
      <c r="HO279" s="147"/>
      <c r="HP279" s="147"/>
      <c r="HQ279" s="147"/>
      <c r="HR279" s="147"/>
      <c r="HS279" s="147"/>
      <c r="HT279" s="147"/>
      <c r="HU279" s="147"/>
      <c r="HV279" s="147"/>
      <c r="HW279" s="147"/>
      <c r="HX279" s="147"/>
      <c r="HY279" s="147"/>
      <c r="HZ279" s="147"/>
      <c r="IA279" s="147"/>
      <c r="IB279" s="147"/>
      <c r="IC279" s="147"/>
      <c r="ID279" s="147"/>
      <c r="IE279" s="147"/>
      <c r="IF279" s="147"/>
    </row>
    <row r="280" spans="1:240" s="29" customFormat="1" ht="20.100000000000001" customHeight="1">
      <c r="A280" s="143"/>
      <c r="B280" s="70"/>
      <c r="C280" s="72" t="s">
        <v>100</v>
      </c>
      <c r="D280" s="73" t="s">
        <v>4</v>
      </c>
      <c r="E280" s="45">
        <v>0.02</v>
      </c>
      <c r="F280" s="45">
        <f>E280*F276</f>
        <v>1.44E-2</v>
      </c>
      <c r="G280" s="46"/>
      <c r="H280" s="46">
        <f>F280*G280</f>
        <v>0</v>
      </c>
      <c r="I280" s="46"/>
      <c r="J280" s="46"/>
      <c r="K280" s="45"/>
      <c r="L280" s="45"/>
      <c r="M280" s="45">
        <f>H280+J280+L280</f>
        <v>0</v>
      </c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  <c r="BI280" s="147"/>
      <c r="BJ280" s="147"/>
      <c r="BK280" s="147"/>
      <c r="BL280" s="147"/>
      <c r="BM280" s="147"/>
      <c r="BN280" s="147"/>
      <c r="BO280" s="147"/>
      <c r="BP280" s="147"/>
      <c r="BQ280" s="147"/>
      <c r="BR280" s="147"/>
      <c r="BS280" s="147"/>
      <c r="BT280" s="147"/>
      <c r="BU280" s="147"/>
      <c r="BV280" s="147"/>
      <c r="BW280" s="147"/>
      <c r="BX280" s="147"/>
      <c r="BY280" s="147"/>
      <c r="BZ280" s="147"/>
      <c r="CA280" s="147"/>
      <c r="CB280" s="147"/>
      <c r="CC280" s="147"/>
      <c r="CD280" s="147"/>
      <c r="CE280" s="147"/>
      <c r="CF280" s="147"/>
      <c r="CG280" s="147"/>
      <c r="CH280" s="147"/>
      <c r="CI280" s="147"/>
      <c r="CJ280" s="147"/>
      <c r="CK280" s="147"/>
      <c r="CL280" s="147"/>
      <c r="CM280" s="147"/>
      <c r="CN280" s="147"/>
      <c r="CO280" s="147"/>
      <c r="CP280" s="147"/>
      <c r="CQ280" s="147"/>
      <c r="CR280" s="147"/>
      <c r="CS280" s="147"/>
      <c r="CT280" s="147"/>
      <c r="CU280" s="147"/>
      <c r="CV280" s="147"/>
      <c r="CW280" s="147"/>
      <c r="CX280" s="147"/>
      <c r="CY280" s="147"/>
      <c r="CZ280" s="147"/>
      <c r="DA280" s="147"/>
      <c r="DB280" s="147"/>
      <c r="DC280" s="147"/>
      <c r="DD280" s="147"/>
      <c r="DE280" s="147"/>
      <c r="DF280" s="147"/>
      <c r="DG280" s="147"/>
      <c r="DH280" s="147"/>
      <c r="DI280" s="147"/>
      <c r="DJ280" s="147"/>
      <c r="DK280" s="147"/>
      <c r="DL280" s="147"/>
      <c r="DM280" s="147"/>
      <c r="DN280" s="147"/>
      <c r="DO280" s="147"/>
      <c r="DP280" s="147"/>
      <c r="DQ280" s="147"/>
      <c r="DR280" s="147"/>
      <c r="DS280" s="147"/>
      <c r="DT280" s="147"/>
      <c r="DU280" s="147"/>
      <c r="DV280" s="147"/>
      <c r="DW280" s="147"/>
      <c r="DX280" s="147"/>
      <c r="DY280" s="147"/>
      <c r="DZ280" s="147"/>
      <c r="EA280" s="147"/>
      <c r="EB280" s="147"/>
      <c r="EC280" s="147"/>
      <c r="ED280" s="147"/>
      <c r="EE280" s="147"/>
      <c r="EF280" s="147"/>
      <c r="EG280" s="147"/>
      <c r="EH280" s="147"/>
      <c r="EI280" s="147"/>
      <c r="EJ280" s="147"/>
      <c r="EK280" s="147"/>
      <c r="EL280" s="147"/>
      <c r="EM280" s="147"/>
      <c r="EN280" s="147"/>
      <c r="EO280" s="147"/>
      <c r="EP280" s="147"/>
      <c r="EQ280" s="147"/>
      <c r="ER280" s="147"/>
      <c r="ES280" s="147"/>
      <c r="ET280" s="147"/>
      <c r="EU280" s="147"/>
      <c r="EV280" s="147"/>
      <c r="EW280" s="147"/>
      <c r="EX280" s="147"/>
      <c r="EY280" s="147"/>
      <c r="EZ280" s="147"/>
      <c r="FA280" s="147"/>
      <c r="FB280" s="147"/>
      <c r="FC280" s="147"/>
      <c r="FD280" s="147"/>
      <c r="FE280" s="147"/>
      <c r="FF280" s="147"/>
      <c r="FG280" s="147"/>
      <c r="FH280" s="147"/>
      <c r="FI280" s="147"/>
      <c r="FJ280" s="147"/>
      <c r="FK280" s="147"/>
      <c r="FL280" s="147"/>
      <c r="FM280" s="147"/>
      <c r="FN280" s="147"/>
      <c r="FO280" s="147"/>
      <c r="FP280" s="147"/>
      <c r="FQ280" s="147"/>
      <c r="FR280" s="147"/>
      <c r="FS280" s="147"/>
      <c r="FT280" s="147"/>
      <c r="FU280" s="147"/>
      <c r="FV280" s="147"/>
      <c r="FW280" s="147"/>
      <c r="FX280" s="147"/>
      <c r="FY280" s="147"/>
      <c r="FZ280" s="147"/>
      <c r="GA280" s="147"/>
      <c r="GB280" s="147"/>
      <c r="GC280" s="147"/>
      <c r="GD280" s="147"/>
      <c r="GE280" s="147"/>
      <c r="GF280" s="147"/>
      <c r="GG280" s="147"/>
      <c r="GH280" s="147"/>
      <c r="GI280" s="147"/>
      <c r="GJ280" s="147"/>
      <c r="GK280" s="147"/>
      <c r="GL280" s="147"/>
      <c r="GM280" s="147"/>
      <c r="GN280" s="147"/>
      <c r="GO280" s="147"/>
      <c r="GP280" s="147"/>
      <c r="GQ280" s="147"/>
      <c r="GR280" s="147"/>
      <c r="GS280" s="147"/>
      <c r="GT280" s="147"/>
      <c r="GU280" s="147"/>
      <c r="GV280" s="147"/>
      <c r="GW280" s="147"/>
      <c r="GX280" s="147"/>
      <c r="GY280" s="147"/>
      <c r="GZ280" s="147"/>
      <c r="HA280" s="147"/>
      <c r="HB280" s="147"/>
      <c r="HC280" s="147"/>
      <c r="HD280" s="147"/>
      <c r="HE280" s="147"/>
      <c r="HF280" s="147"/>
      <c r="HG280" s="147"/>
      <c r="HH280" s="147"/>
      <c r="HI280" s="147"/>
      <c r="HJ280" s="147"/>
      <c r="HK280" s="147"/>
      <c r="HL280" s="147"/>
      <c r="HM280" s="147"/>
      <c r="HN280" s="147"/>
      <c r="HO280" s="147"/>
      <c r="HP280" s="147"/>
      <c r="HQ280" s="147"/>
      <c r="HR280" s="147"/>
      <c r="HS280" s="147"/>
      <c r="HT280" s="147"/>
      <c r="HU280" s="147"/>
      <c r="HV280" s="147"/>
      <c r="HW280" s="147"/>
      <c r="HX280" s="147"/>
      <c r="HY280" s="147"/>
      <c r="HZ280" s="147"/>
      <c r="IA280" s="147"/>
      <c r="IB280" s="147"/>
      <c r="IC280" s="147"/>
      <c r="ID280" s="147"/>
      <c r="IE280" s="147"/>
      <c r="IF280" s="147"/>
    </row>
    <row r="281" spans="1:240" s="29" customFormat="1" ht="33.6" customHeight="1">
      <c r="A281" s="100">
        <v>31</v>
      </c>
      <c r="B281" s="184" t="s">
        <v>137</v>
      </c>
      <c r="C281" s="288" t="s">
        <v>138</v>
      </c>
      <c r="D281" s="100" t="s">
        <v>134</v>
      </c>
      <c r="E281" s="59"/>
      <c r="F281" s="59">
        <f>2.81*2</f>
        <v>5.62</v>
      </c>
      <c r="G281" s="59"/>
      <c r="H281" s="59"/>
      <c r="I281" s="59"/>
      <c r="J281" s="59"/>
      <c r="K281" s="59"/>
      <c r="L281" s="136"/>
      <c r="M281" s="59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6"/>
      <c r="AN281" s="186"/>
      <c r="AO281" s="186"/>
      <c r="AP281" s="186"/>
      <c r="AQ281" s="186"/>
      <c r="AR281" s="186"/>
      <c r="AS281" s="186"/>
      <c r="AT281" s="186"/>
      <c r="AU281" s="186"/>
      <c r="AV281" s="186"/>
      <c r="AW281" s="186"/>
      <c r="AX281" s="186"/>
      <c r="AY281" s="186"/>
      <c r="AZ281" s="186"/>
      <c r="BA281" s="186"/>
      <c r="BB281" s="186"/>
      <c r="BC281" s="186"/>
      <c r="BD281" s="186"/>
      <c r="BE281" s="186"/>
      <c r="BF281" s="186"/>
      <c r="BG281" s="186"/>
      <c r="BH281" s="186"/>
      <c r="BI281" s="186"/>
      <c r="BJ281" s="186"/>
      <c r="BK281" s="186"/>
      <c r="BL281" s="186"/>
      <c r="BM281" s="186"/>
      <c r="BN281" s="186"/>
      <c r="BO281" s="186"/>
      <c r="BP281" s="186"/>
      <c r="BQ281" s="186"/>
      <c r="BR281" s="186"/>
      <c r="BS281" s="186"/>
      <c r="BT281" s="186"/>
      <c r="BU281" s="186"/>
      <c r="BV281" s="186"/>
      <c r="BW281" s="186"/>
      <c r="BX281" s="186"/>
      <c r="BY281" s="186"/>
      <c r="BZ281" s="186"/>
      <c r="CA281" s="186"/>
      <c r="CB281" s="186"/>
      <c r="CC281" s="186"/>
      <c r="CD281" s="186"/>
      <c r="CE281" s="186"/>
      <c r="CF281" s="186"/>
      <c r="CG281" s="186"/>
      <c r="CH281" s="186"/>
      <c r="CI281" s="186"/>
      <c r="CJ281" s="186"/>
      <c r="CK281" s="186"/>
      <c r="CL281" s="186"/>
      <c r="CM281" s="186"/>
      <c r="CN281" s="186"/>
      <c r="CO281" s="186"/>
      <c r="CP281" s="186"/>
      <c r="CQ281" s="186"/>
      <c r="CR281" s="186"/>
      <c r="CS281" s="186"/>
      <c r="CT281" s="186"/>
      <c r="CU281" s="186"/>
      <c r="CV281" s="186"/>
      <c r="CW281" s="186"/>
      <c r="CX281" s="186"/>
      <c r="CY281" s="186"/>
      <c r="CZ281" s="186"/>
      <c r="DA281" s="186"/>
      <c r="DB281" s="186"/>
      <c r="DC281" s="186"/>
      <c r="DD281" s="186"/>
      <c r="DE281" s="186"/>
      <c r="DF281" s="186"/>
      <c r="DG281" s="186"/>
      <c r="DH281" s="186"/>
      <c r="DI281" s="186"/>
      <c r="DJ281" s="186"/>
      <c r="DK281" s="186"/>
      <c r="DL281" s="186"/>
      <c r="DM281" s="186"/>
      <c r="DN281" s="186"/>
      <c r="DO281" s="186"/>
      <c r="DP281" s="186"/>
      <c r="DQ281" s="186"/>
      <c r="DR281" s="186"/>
      <c r="DS281" s="186"/>
      <c r="DT281" s="186"/>
      <c r="DU281" s="186"/>
      <c r="DV281" s="186"/>
      <c r="DW281" s="186"/>
      <c r="DX281" s="186"/>
      <c r="DY281" s="186"/>
      <c r="DZ281" s="186"/>
      <c r="EA281" s="186"/>
      <c r="EB281" s="186"/>
      <c r="EC281" s="186"/>
      <c r="ED281" s="186"/>
      <c r="EE281" s="186"/>
      <c r="EF281" s="186"/>
      <c r="EG281" s="186"/>
      <c r="EH281" s="186"/>
      <c r="EI281" s="186"/>
      <c r="EJ281" s="186"/>
      <c r="EK281" s="186"/>
      <c r="EL281" s="186"/>
      <c r="EM281" s="186"/>
      <c r="EN281" s="186"/>
      <c r="EO281" s="186"/>
      <c r="EP281" s="186"/>
      <c r="EQ281" s="186"/>
      <c r="ER281" s="186"/>
      <c r="ES281" s="186"/>
      <c r="ET281" s="186"/>
      <c r="EU281" s="186"/>
      <c r="EV281" s="186"/>
      <c r="EW281" s="186"/>
      <c r="EX281" s="186"/>
      <c r="EY281" s="186"/>
      <c r="EZ281" s="186"/>
      <c r="FA281" s="186"/>
      <c r="FB281" s="186"/>
      <c r="FC281" s="186"/>
      <c r="FD281" s="186"/>
      <c r="FE281" s="186"/>
      <c r="FF281" s="186"/>
      <c r="FG281" s="186"/>
      <c r="FH281" s="186"/>
      <c r="FI281" s="186"/>
      <c r="FJ281" s="186"/>
      <c r="FK281" s="186"/>
      <c r="FL281" s="186"/>
      <c r="FM281" s="186"/>
      <c r="FN281" s="186"/>
      <c r="FO281" s="186"/>
      <c r="FP281" s="186"/>
      <c r="FQ281" s="186"/>
      <c r="FR281" s="186"/>
      <c r="FS281" s="186"/>
      <c r="FT281" s="186"/>
      <c r="FU281" s="186"/>
      <c r="FV281" s="186"/>
      <c r="FW281" s="186"/>
      <c r="FX281" s="186"/>
      <c r="FY281" s="186"/>
      <c r="FZ281" s="186"/>
      <c r="GA281" s="186"/>
      <c r="GB281" s="186"/>
      <c r="GC281" s="186"/>
      <c r="GD281" s="186"/>
      <c r="GE281" s="186"/>
      <c r="GF281" s="186"/>
      <c r="GG281" s="186"/>
      <c r="GH281" s="186"/>
      <c r="GI281" s="186"/>
      <c r="GJ281" s="186"/>
      <c r="GK281" s="186"/>
      <c r="GL281" s="186"/>
      <c r="GM281" s="186"/>
      <c r="GN281" s="186"/>
      <c r="GO281" s="186"/>
      <c r="GP281" s="186"/>
      <c r="GQ281" s="186"/>
      <c r="GR281" s="186"/>
      <c r="GS281" s="186"/>
      <c r="GT281" s="186"/>
      <c r="GU281" s="186"/>
      <c r="GV281" s="186"/>
      <c r="GW281" s="186"/>
      <c r="GX281" s="186"/>
      <c r="GY281" s="186"/>
      <c r="GZ281" s="186"/>
      <c r="HA281" s="186"/>
      <c r="HB281" s="186"/>
      <c r="HC281" s="186"/>
      <c r="HD281" s="186"/>
      <c r="HE281" s="186"/>
      <c r="HF281" s="186"/>
      <c r="HG281" s="186"/>
      <c r="HH281" s="186"/>
      <c r="HI281" s="186"/>
      <c r="HJ281" s="186"/>
      <c r="HK281" s="186"/>
      <c r="HL281" s="186"/>
      <c r="HM281" s="186"/>
      <c r="HN281" s="186"/>
      <c r="HO281" s="186"/>
      <c r="HP281" s="186"/>
      <c r="HQ281" s="186"/>
      <c r="HR281" s="186"/>
      <c r="HS281" s="186"/>
      <c r="HT281" s="186"/>
      <c r="HU281" s="186"/>
      <c r="HV281" s="186"/>
      <c r="HW281" s="186"/>
      <c r="HX281" s="186"/>
      <c r="HY281" s="186"/>
      <c r="HZ281" s="186"/>
      <c r="IA281" s="186"/>
      <c r="IB281" s="186"/>
      <c r="IC281" s="186"/>
      <c r="ID281" s="186"/>
      <c r="IE281" s="186"/>
      <c r="IF281" s="186"/>
    </row>
    <row r="282" spans="1:240" s="65" customFormat="1" ht="20.100000000000001" customHeight="1">
      <c r="A282" s="73"/>
      <c r="B282" s="113"/>
      <c r="C282" s="114"/>
      <c r="D282" s="73" t="s">
        <v>103</v>
      </c>
      <c r="E282" s="45"/>
      <c r="F282" s="105">
        <f>F281/100</f>
        <v>5.62E-2</v>
      </c>
      <c r="G282" s="45"/>
      <c r="H282" s="45"/>
      <c r="I282" s="45"/>
      <c r="J282" s="45"/>
      <c r="K282" s="45"/>
      <c r="L282" s="44"/>
      <c r="M282" s="45"/>
      <c r="N282" s="29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  <c r="DI282" s="86"/>
      <c r="DJ282" s="86"/>
      <c r="DK282" s="86"/>
      <c r="DL282" s="86"/>
      <c r="DM282" s="86"/>
      <c r="DN282" s="86"/>
      <c r="DO282" s="86"/>
      <c r="DP282" s="86"/>
      <c r="DQ282" s="86"/>
      <c r="DR282" s="86"/>
      <c r="DS282" s="86"/>
      <c r="DT282" s="86"/>
      <c r="DU282" s="86"/>
      <c r="DV282" s="86"/>
      <c r="DW282" s="86"/>
      <c r="DX282" s="86"/>
      <c r="DY282" s="86"/>
      <c r="DZ282" s="86"/>
      <c r="EA282" s="86"/>
      <c r="EB282" s="86"/>
      <c r="EC282" s="86"/>
      <c r="ED282" s="86"/>
      <c r="EE282" s="86"/>
      <c r="EF282" s="86"/>
      <c r="EG282" s="86"/>
      <c r="EH282" s="86"/>
      <c r="EI282" s="86"/>
      <c r="EJ282" s="86"/>
      <c r="EK282" s="86"/>
      <c r="EL282" s="86"/>
      <c r="EM282" s="86"/>
      <c r="EN282" s="86"/>
      <c r="EO282" s="86"/>
      <c r="EP282" s="86"/>
      <c r="EQ282" s="86"/>
      <c r="ER282" s="86"/>
      <c r="ES282" s="86"/>
      <c r="ET282" s="86"/>
      <c r="EU282" s="86"/>
      <c r="EV282" s="86"/>
      <c r="EW282" s="86"/>
      <c r="EX282" s="86"/>
      <c r="EY282" s="86"/>
      <c r="EZ282" s="86"/>
      <c r="FA282" s="86"/>
      <c r="FB282" s="86"/>
      <c r="FC282" s="86"/>
      <c r="FD282" s="86"/>
      <c r="FE282" s="86"/>
      <c r="FF282" s="86"/>
      <c r="FG282" s="86"/>
      <c r="FH282" s="86"/>
      <c r="FI282" s="86"/>
      <c r="FJ282" s="86"/>
      <c r="FK282" s="86"/>
      <c r="FL282" s="86"/>
      <c r="FM282" s="86"/>
      <c r="FN282" s="86"/>
      <c r="FO282" s="86"/>
      <c r="FP282" s="86"/>
      <c r="FQ282" s="86"/>
      <c r="FR282" s="86"/>
      <c r="FS282" s="86"/>
      <c r="FT282" s="86"/>
      <c r="FU282" s="86"/>
      <c r="FV282" s="86"/>
      <c r="FW282" s="86"/>
      <c r="FX282" s="86"/>
      <c r="FY282" s="86"/>
      <c r="FZ282" s="86"/>
      <c r="GA282" s="86"/>
      <c r="GB282" s="86"/>
      <c r="GC282" s="86"/>
      <c r="GD282" s="86"/>
      <c r="GE282" s="86"/>
      <c r="GF282" s="86"/>
      <c r="GG282" s="86"/>
      <c r="GH282" s="86"/>
      <c r="GI282" s="86"/>
      <c r="GJ282" s="86"/>
      <c r="GK282" s="86"/>
      <c r="GL282" s="86"/>
      <c r="GM282" s="86"/>
      <c r="GN282" s="86"/>
      <c r="GO282" s="86"/>
      <c r="GP282" s="86"/>
      <c r="GQ282" s="86"/>
      <c r="GR282" s="86"/>
      <c r="GS282" s="86"/>
      <c r="GT282" s="86"/>
      <c r="GU282" s="86"/>
      <c r="GV282" s="86"/>
      <c r="GW282" s="86"/>
      <c r="GX282" s="86"/>
      <c r="GY282" s="86"/>
      <c r="GZ282" s="86"/>
      <c r="HA282" s="86"/>
      <c r="HB282" s="86"/>
      <c r="HC282" s="86"/>
      <c r="HD282" s="86"/>
      <c r="HE282" s="86"/>
      <c r="HF282" s="86"/>
      <c r="HG282" s="86"/>
      <c r="HH282" s="86"/>
      <c r="HI282" s="86"/>
      <c r="HJ282" s="86"/>
      <c r="HK282" s="86"/>
      <c r="HL282" s="86"/>
      <c r="HM282" s="86"/>
      <c r="HN282" s="86"/>
      <c r="HO282" s="86"/>
      <c r="HP282" s="86"/>
      <c r="HQ282" s="86"/>
      <c r="HR282" s="86"/>
      <c r="HS282" s="86"/>
      <c r="HT282" s="86"/>
      <c r="HU282" s="86"/>
      <c r="HV282" s="86"/>
      <c r="HW282" s="86"/>
      <c r="HX282" s="86"/>
      <c r="HY282" s="86"/>
      <c r="HZ282" s="86"/>
      <c r="IA282" s="86"/>
      <c r="IB282" s="86"/>
      <c r="IC282" s="86"/>
      <c r="ID282" s="86"/>
      <c r="IE282" s="86"/>
      <c r="IF282" s="86"/>
    </row>
    <row r="283" spans="1:240" s="29" customFormat="1" ht="20.100000000000001" customHeight="1">
      <c r="A283" s="71"/>
      <c r="B283" s="70"/>
      <c r="C283" s="68" t="s">
        <v>20</v>
      </c>
      <c r="D283" s="43" t="s">
        <v>21</v>
      </c>
      <c r="E283" s="45">
        <v>660</v>
      </c>
      <c r="F283" s="45">
        <f>F282*E283</f>
        <v>37.091999999999999</v>
      </c>
      <c r="G283" s="45"/>
      <c r="H283" s="45"/>
      <c r="I283" s="46"/>
      <c r="J283" s="45">
        <f>F283*I283</f>
        <v>0</v>
      </c>
      <c r="K283" s="45"/>
      <c r="L283" s="45"/>
      <c r="M283" s="45">
        <f t="shared" ref="M283:M284" si="28">H283+J283+L283</f>
        <v>0</v>
      </c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74"/>
      <c r="CB283" s="74"/>
      <c r="CC283" s="74"/>
      <c r="CD283" s="74"/>
      <c r="CE283" s="74"/>
      <c r="CF283" s="74"/>
      <c r="CG283" s="74"/>
      <c r="CH283" s="74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4"/>
      <c r="DF283" s="74"/>
      <c r="DG283" s="74"/>
      <c r="DH283" s="74"/>
      <c r="DI283" s="74"/>
      <c r="DJ283" s="74"/>
      <c r="DK283" s="74"/>
      <c r="DL283" s="74"/>
      <c r="DM283" s="74"/>
      <c r="DN283" s="74"/>
      <c r="DO283" s="74"/>
      <c r="DP283" s="74"/>
      <c r="DQ283" s="74"/>
      <c r="DR283" s="74"/>
      <c r="DS283" s="74"/>
      <c r="DT283" s="74"/>
      <c r="DU283" s="74"/>
      <c r="DV283" s="74"/>
      <c r="DW283" s="74"/>
      <c r="DX283" s="74"/>
      <c r="DY283" s="74"/>
      <c r="DZ283" s="74"/>
      <c r="EA283" s="74"/>
      <c r="EB283" s="74"/>
      <c r="EC283" s="74"/>
      <c r="ED283" s="74"/>
      <c r="EE283" s="74"/>
      <c r="EF283" s="74"/>
      <c r="EG283" s="74"/>
      <c r="EH283" s="74"/>
      <c r="EI283" s="74"/>
      <c r="EJ283" s="74"/>
      <c r="EK283" s="74"/>
      <c r="EL283" s="74"/>
      <c r="EM283" s="74"/>
      <c r="EN283" s="74"/>
      <c r="EO283" s="74"/>
      <c r="EP283" s="74"/>
      <c r="EQ283" s="74"/>
      <c r="ER283" s="74"/>
      <c r="ES283" s="74"/>
      <c r="ET283" s="74"/>
      <c r="EU283" s="74"/>
      <c r="EV283" s="74"/>
      <c r="EW283" s="74"/>
      <c r="EX283" s="74"/>
      <c r="EY283" s="74"/>
      <c r="EZ283" s="74"/>
      <c r="FA283" s="74"/>
      <c r="FB283" s="74"/>
      <c r="FC283" s="74"/>
      <c r="FD283" s="74"/>
      <c r="FE283" s="74"/>
      <c r="FF283" s="74"/>
      <c r="FG283" s="74"/>
      <c r="FH283" s="74"/>
      <c r="FI283" s="74"/>
      <c r="FJ283" s="74"/>
      <c r="FK283" s="74"/>
      <c r="FL283" s="74"/>
      <c r="FM283" s="74"/>
      <c r="FN283" s="74"/>
      <c r="FO283" s="74"/>
      <c r="FP283" s="74"/>
      <c r="FQ283" s="74"/>
      <c r="FR283" s="74"/>
      <c r="FS283" s="74"/>
      <c r="FT283" s="74"/>
      <c r="FU283" s="74"/>
      <c r="FV283" s="74"/>
      <c r="FW283" s="74"/>
      <c r="FX283" s="74"/>
      <c r="FY283" s="74"/>
      <c r="FZ283" s="74"/>
      <c r="GA283" s="74"/>
      <c r="GB283" s="74"/>
      <c r="GC283" s="74"/>
      <c r="GD283" s="74"/>
      <c r="GE283" s="74"/>
      <c r="GF283" s="74"/>
      <c r="GG283" s="74"/>
      <c r="GH283" s="74"/>
      <c r="GI283" s="74"/>
      <c r="GJ283" s="74"/>
      <c r="GK283" s="74"/>
      <c r="GL283" s="74"/>
      <c r="GM283" s="74"/>
      <c r="GN283" s="74"/>
      <c r="GO283" s="74"/>
      <c r="GP283" s="74"/>
      <c r="GQ283" s="74"/>
      <c r="GR283" s="74"/>
      <c r="GS283" s="74"/>
      <c r="GT283" s="74"/>
      <c r="GU283" s="74"/>
      <c r="GV283" s="74"/>
      <c r="GW283" s="74"/>
      <c r="GX283" s="74"/>
      <c r="GY283" s="74"/>
      <c r="GZ283" s="74"/>
      <c r="HA283" s="74"/>
      <c r="HB283" s="74"/>
      <c r="HC283" s="74"/>
      <c r="HD283" s="74"/>
      <c r="HE283" s="74"/>
      <c r="HF283" s="74"/>
      <c r="HG283" s="74"/>
      <c r="HH283" s="74"/>
      <c r="HI283" s="74"/>
      <c r="HJ283" s="74"/>
      <c r="HK283" s="74"/>
      <c r="HL283" s="74"/>
      <c r="HM283" s="74"/>
      <c r="HN283" s="74"/>
      <c r="HO283" s="74"/>
      <c r="HP283" s="74"/>
      <c r="HQ283" s="74"/>
      <c r="HR283" s="74"/>
      <c r="HS283" s="74"/>
      <c r="HT283" s="74"/>
      <c r="HU283" s="74"/>
      <c r="HV283" s="74"/>
      <c r="HW283" s="74"/>
      <c r="HX283" s="74"/>
      <c r="HY283" s="74"/>
      <c r="HZ283" s="74"/>
      <c r="IA283" s="74"/>
      <c r="IB283" s="74"/>
      <c r="IC283" s="74"/>
      <c r="ID283" s="74"/>
      <c r="IE283" s="74"/>
      <c r="IF283" s="74"/>
    </row>
    <row r="284" spans="1:240" s="29" customFormat="1" ht="20.100000000000001" customHeight="1">
      <c r="A284" s="71"/>
      <c r="B284" s="70" t="s">
        <v>139</v>
      </c>
      <c r="C284" s="72" t="s">
        <v>140</v>
      </c>
      <c r="D284" s="43" t="s">
        <v>24</v>
      </c>
      <c r="E284" s="45">
        <v>9.6</v>
      </c>
      <c r="F284" s="45">
        <f>F282*E284</f>
        <v>0.53952</v>
      </c>
      <c r="G284" s="45"/>
      <c r="H284" s="45"/>
      <c r="I284" s="45"/>
      <c r="J284" s="45"/>
      <c r="K284" s="45"/>
      <c r="L284" s="45">
        <f>F284*K284</f>
        <v>0</v>
      </c>
      <c r="M284" s="45">
        <f t="shared" si="28"/>
        <v>0</v>
      </c>
      <c r="O284" s="86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74"/>
      <c r="CB284" s="74"/>
      <c r="CC284" s="74"/>
      <c r="CD284" s="74"/>
      <c r="CE284" s="74"/>
      <c r="CF284" s="74"/>
      <c r="CG284" s="74"/>
      <c r="CH284" s="74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74"/>
      <c r="EP284" s="74"/>
      <c r="EQ284" s="74"/>
      <c r="ER284" s="74"/>
      <c r="ES284" s="74"/>
      <c r="ET284" s="74"/>
      <c r="EU284" s="74"/>
      <c r="EV284" s="74"/>
      <c r="EW284" s="74"/>
      <c r="EX284" s="74"/>
      <c r="EY284" s="74"/>
      <c r="EZ284" s="74"/>
      <c r="FA284" s="74"/>
      <c r="FB284" s="74"/>
      <c r="FC284" s="74"/>
      <c r="FD284" s="74"/>
      <c r="FE284" s="74"/>
      <c r="FF284" s="74"/>
      <c r="FG284" s="74"/>
      <c r="FH284" s="74"/>
      <c r="FI284" s="74"/>
      <c r="FJ284" s="74"/>
      <c r="FK284" s="74"/>
      <c r="FL284" s="74"/>
      <c r="FM284" s="74"/>
      <c r="FN284" s="74"/>
      <c r="FO284" s="74"/>
      <c r="FP284" s="74"/>
      <c r="FQ284" s="74"/>
      <c r="FR284" s="74"/>
      <c r="FS284" s="74"/>
      <c r="FT284" s="74"/>
      <c r="FU284" s="74"/>
      <c r="FV284" s="74"/>
      <c r="FW284" s="74"/>
      <c r="FX284" s="74"/>
      <c r="FY284" s="74"/>
      <c r="FZ284" s="74"/>
      <c r="GA284" s="74"/>
      <c r="GB284" s="74"/>
      <c r="GC284" s="74"/>
      <c r="GD284" s="74"/>
      <c r="GE284" s="74"/>
      <c r="GF284" s="74"/>
      <c r="GG284" s="74"/>
      <c r="GH284" s="74"/>
      <c r="GI284" s="74"/>
      <c r="GJ284" s="74"/>
      <c r="GK284" s="74"/>
      <c r="GL284" s="74"/>
      <c r="GM284" s="74"/>
      <c r="GN284" s="74"/>
      <c r="GO284" s="74"/>
      <c r="GP284" s="74"/>
      <c r="GQ284" s="74"/>
      <c r="GR284" s="74"/>
      <c r="GS284" s="74"/>
      <c r="GT284" s="74"/>
      <c r="GU284" s="74"/>
      <c r="GV284" s="74"/>
      <c r="GW284" s="74"/>
      <c r="GX284" s="74"/>
      <c r="GY284" s="74"/>
      <c r="GZ284" s="74"/>
      <c r="HA284" s="74"/>
      <c r="HB284" s="74"/>
      <c r="HC284" s="74"/>
      <c r="HD284" s="74"/>
      <c r="HE284" s="74"/>
      <c r="HF284" s="74"/>
      <c r="HG284" s="74"/>
      <c r="HH284" s="74"/>
      <c r="HI284" s="74"/>
      <c r="HJ284" s="74"/>
      <c r="HK284" s="74"/>
      <c r="HL284" s="74"/>
      <c r="HM284" s="74"/>
      <c r="HN284" s="74"/>
      <c r="HO284" s="74"/>
      <c r="HP284" s="74"/>
      <c r="HQ284" s="74"/>
      <c r="HR284" s="74"/>
      <c r="HS284" s="74"/>
      <c r="HT284" s="74"/>
      <c r="HU284" s="74"/>
      <c r="HV284" s="74"/>
      <c r="HW284" s="74"/>
      <c r="HX284" s="74"/>
      <c r="HY284" s="74"/>
      <c r="HZ284" s="74"/>
      <c r="IA284" s="74"/>
      <c r="IB284" s="74"/>
      <c r="IC284" s="74"/>
      <c r="ID284" s="74"/>
      <c r="IE284" s="74"/>
      <c r="IF284" s="74"/>
    </row>
    <row r="285" spans="1:240" s="29" customFormat="1" ht="20.100000000000001" customHeight="1">
      <c r="A285" s="71"/>
      <c r="B285" s="70"/>
      <c r="C285" s="72" t="s">
        <v>33</v>
      </c>
      <c r="D285" s="73" t="s">
        <v>4</v>
      </c>
      <c r="E285" s="45">
        <v>39.9</v>
      </c>
      <c r="F285" s="45">
        <f>E285*F282</f>
        <v>2.2423799999999998</v>
      </c>
      <c r="G285" s="60"/>
      <c r="H285" s="60"/>
      <c r="I285" s="60"/>
      <c r="J285" s="46"/>
      <c r="K285" s="45"/>
      <c r="L285" s="45">
        <f>F285*K285</f>
        <v>0</v>
      </c>
      <c r="M285" s="45">
        <f>H285+J285+L285</f>
        <v>0</v>
      </c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74"/>
      <c r="CB285" s="74"/>
      <c r="CC285" s="74"/>
      <c r="CD285" s="74"/>
      <c r="CE285" s="74"/>
      <c r="CF285" s="74"/>
      <c r="CG285" s="74"/>
      <c r="CH285" s="74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  <c r="EN285" s="74"/>
      <c r="EO285" s="74"/>
      <c r="EP285" s="74"/>
      <c r="EQ285" s="74"/>
      <c r="ER285" s="74"/>
      <c r="ES285" s="74"/>
      <c r="ET285" s="74"/>
      <c r="EU285" s="74"/>
      <c r="EV285" s="74"/>
      <c r="EW285" s="74"/>
      <c r="EX285" s="74"/>
      <c r="EY285" s="74"/>
      <c r="EZ285" s="74"/>
      <c r="FA285" s="74"/>
      <c r="FB285" s="74"/>
      <c r="FC285" s="74"/>
      <c r="FD285" s="74"/>
      <c r="FE285" s="74"/>
      <c r="FF285" s="74"/>
      <c r="FG285" s="74"/>
      <c r="FH285" s="74"/>
      <c r="FI285" s="74"/>
      <c r="FJ285" s="74"/>
      <c r="FK285" s="74"/>
      <c r="FL285" s="74"/>
      <c r="FM285" s="74"/>
      <c r="FN285" s="74"/>
      <c r="FO285" s="74"/>
      <c r="FP285" s="74"/>
      <c r="FQ285" s="74"/>
      <c r="FR285" s="74"/>
      <c r="FS285" s="74"/>
      <c r="FT285" s="74"/>
      <c r="FU285" s="74"/>
      <c r="FV285" s="74"/>
      <c r="FW285" s="74"/>
      <c r="FX285" s="74"/>
      <c r="FY285" s="74"/>
      <c r="FZ285" s="74"/>
      <c r="GA285" s="74"/>
      <c r="GB285" s="74"/>
      <c r="GC285" s="74"/>
      <c r="GD285" s="74"/>
      <c r="GE285" s="74"/>
      <c r="GF285" s="74"/>
      <c r="GG285" s="74"/>
      <c r="GH285" s="74"/>
      <c r="GI285" s="74"/>
      <c r="GJ285" s="74"/>
      <c r="GK285" s="74"/>
      <c r="GL285" s="74"/>
      <c r="GM285" s="74"/>
      <c r="GN285" s="74"/>
      <c r="GO285" s="74"/>
      <c r="GP285" s="74"/>
      <c r="GQ285" s="74"/>
      <c r="GR285" s="74"/>
      <c r="GS285" s="74"/>
      <c r="GT285" s="74"/>
      <c r="GU285" s="74"/>
      <c r="GV285" s="74"/>
      <c r="GW285" s="74"/>
      <c r="GX285" s="74"/>
      <c r="GY285" s="74"/>
      <c r="GZ285" s="74"/>
      <c r="HA285" s="74"/>
      <c r="HB285" s="74"/>
      <c r="HC285" s="74"/>
      <c r="HD285" s="74"/>
      <c r="HE285" s="74"/>
      <c r="HF285" s="74"/>
      <c r="HG285" s="74"/>
      <c r="HH285" s="74"/>
      <c r="HI285" s="74"/>
      <c r="HJ285" s="74"/>
      <c r="HK285" s="74"/>
      <c r="HL285" s="74"/>
      <c r="HM285" s="74"/>
      <c r="HN285" s="74"/>
      <c r="HO285" s="74"/>
      <c r="HP285" s="74"/>
      <c r="HQ285" s="74"/>
      <c r="HR285" s="74"/>
      <c r="HS285" s="74"/>
      <c r="HT285" s="74"/>
      <c r="HU285" s="74"/>
      <c r="HV285" s="74"/>
      <c r="HW285" s="74"/>
      <c r="HX285" s="74"/>
      <c r="HY285" s="74"/>
      <c r="HZ285" s="74"/>
      <c r="IA285" s="74"/>
      <c r="IB285" s="74"/>
      <c r="IC285" s="74"/>
      <c r="ID285" s="74"/>
      <c r="IE285" s="74"/>
      <c r="IF285" s="74"/>
    </row>
    <row r="286" spans="1:240" s="29" customFormat="1" ht="20.100000000000001" customHeight="1">
      <c r="A286" s="71"/>
      <c r="B286" s="70" t="s">
        <v>141</v>
      </c>
      <c r="C286" s="72" t="s">
        <v>142</v>
      </c>
      <c r="D286" s="73" t="s">
        <v>36</v>
      </c>
      <c r="E286" s="45">
        <v>101.5</v>
      </c>
      <c r="F286" s="45">
        <f>E286*F282</f>
        <v>5.7042999999999999</v>
      </c>
      <c r="G286" s="45"/>
      <c r="H286" s="46">
        <f t="shared" ref="H286:H292" si="29">F286*G286</f>
        <v>0</v>
      </c>
      <c r="I286" s="46"/>
      <c r="J286" s="46"/>
      <c r="K286" s="45"/>
      <c r="L286" s="45"/>
      <c r="M286" s="45">
        <f t="shared" ref="M286:M293" si="30">H286+J286+L286</f>
        <v>0</v>
      </c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74"/>
      <c r="CB286" s="74"/>
      <c r="CC286" s="74"/>
      <c r="CD286" s="74"/>
      <c r="CE286" s="74"/>
      <c r="CF286" s="74"/>
      <c r="CG286" s="74"/>
      <c r="CH286" s="74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74"/>
      <c r="EP286" s="74"/>
      <c r="EQ286" s="74"/>
      <c r="ER286" s="74"/>
      <c r="ES286" s="74"/>
      <c r="ET286" s="74"/>
      <c r="EU286" s="74"/>
      <c r="EV286" s="74"/>
      <c r="EW286" s="74"/>
      <c r="EX286" s="74"/>
      <c r="EY286" s="74"/>
      <c r="EZ286" s="74"/>
      <c r="FA286" s="74"/>
      <c r="FB286" s="74"/>
      <c r="FC286" s="74"/>
      <c r="FD286" s="74"/>
      <c r="FE286" s="74"/>
      <c r="FF286" s="74"/>
      <c r="FG286" s="74"/>
      <c r="FH286" s="74"/>
      <c r="FI286" s="74"/>
      <c r="FJ286" s="74"/>
      <c r="FK286" s="74"/>
      <c r="FL286" s="74"/>
      <c r="FM286" s="74"/>
      <c r="FN286" s="74"/>
      <c r="FO286" s="74"/>
      <c r="FP286" s="74"/>
      <c r="FQ286" s="74"/>
      <c r="FR286" s="74"/>
      <c r="FS286" s="74"/>
      <c r="FT286" s="74"/>
      <c r="FU286" s="74"/>
      <c r="FV286" s="74"/>
      <c r="FW286" s="74"/>
      <c r="FX286" s="74"/>
      <c r="FY286" s="74"/>
      <c r="FZ286" s="74"/>
      <c r="GA286" s="74"/>
      <c r="GB286" s="74"/>
      <c r="GC286" s="74"/>
      <c r="GD286" s="74"/>
      <c r="GE286" s="74"/>
      <c r="GF286" s="74"/>
      <c r="GG286" s="74"/>
      <c r="GH286" s="74"/>
      <c r="GI286" s="74"/>
      <c r="GJ286" s="74"/>
      <c r="GK286" s="74"/>
      <c r="GL286" s="74"/>
      <c r="GM286" s="74"/>
      <c r="GN286" s="74"/>
      <c r="GO286" s="74"/>
      <c r="GP286" s="74"/>
      <c r="GQ286" s="74"/>
      <c r="GR286" s="74"/>
      <c r="GS286" s="74"/>
      <c r="GT286" s="74"/>
      <c r="GU286" s="74"/>
      <c r="GV286" s="74"/>
      <c r="GW286" s="74"/>
      <c r="GX286" s="74"/>
      <c r="GY286" s="74"/>
      <c r="GZ286" s="74"/>
      <c r="HA286" s="74"/>
      <c r="HB286" s="74"/>
      <c r="HC286" s="74"/>
      <c r="HD286" s="74"/>
      <c r="HE286" s="74"/>
      <c r="HF286" s="74"/>
      <c r="HG286" s="74"/>
      <c r="HH286" s="74"/>
      <c r="HI286" s="74"/>
      <c r="HJ286" s="74"/>
      <c r="HK286" s="74"/>
      <c r="HL286" s="74"/>
      <c r="HM286" s="74"/>
      <c r="HN286" s="74"/>
      <c r="HO286" s="74"/>
      <c r="HP286" s="74"/>
      <c r="HQ286" s="74"/>
      <c r="HR286" s="74"/>
      <c r="HS286" s="74"/>
      <c r="HT286" s="74"/>
      <c r="HU286" s="74"/>
      <c r="HV286" s="74"/>
      <c r="HW286" s="74"/>
      <c r="HX286" s="74"/>
      <c r="HY286" s="74"/>
      <c r="HZ286" s="74"/>
      <c r="IA286" s="74"/>
      <c r="IB286" s="74"/>
      <c r="IC286" s="74"/>
      <c r="ID286" s="74"/>
      <c r="IE286" s="74"/>
      <c r="IF286" s="74"/>
    </row>
    <row r="287" spans="1:240" s="29" customFormat="1" ht="20.100000000000001" customHeight="1">
      <c r="A287" s="71"/>
      <c r="B287" s="70" t="s">
        <v>143</v>
      </c>
      <c r="C287" s="72" t="s">
        <v>111</v>
      </c>
      <c r="D287" s="73" t="s">
        <v>36</v>
      </c>
      <c r="E287" s="45">
        <v>2.4700000000000002</v>
      </c>
      <c r="F287" s="46">
        <f>E287*F282</f>
        <v>0.13881400000000002</v>
      </c>
      <c r="G287" s="45"/>
      <c r="H287" s="46">
        <f t="shared" si="29"/>
        <v>0</v>
      </c>
      <c r="I287" s="46"/>
      <c r="J287" s="46"/>
      <c r="K287" s="45"/>
      <c r="L287" s="45"/>
      <c r="M287" s="45">
        <f t="shared" si="30"/>
        <v>0</v>
      </c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74"/>
      <c r="CB287" s="74"/>
      <c r="CC287" s="74"/>
      <c r="CD287" s="74"/>
      <c r="CE287" s="74"/>
      <c r="CF287" s="74"/>
      <c r="CG287" s="74"/>
      <c r="CH287" s="74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  <c r="EN287" s="74"/>
      <c r="EO287" s="74"/>
      <c r="EP287" s="74"/>
      <c r="EQ287" s="74"/>
      <c r="ER287" s="74"/>
      <c r="ES287" s="74"/>
      <c r="ET287" s="74"/>
      <c r="EU287" s="74"/>
      <c r="EV287" s="74"/>
      <c r="EW287" s="74"/>
      <c r="EX287" s="74"/>
      <c r="EY287" s="74"/>
      <c r="EZ287" s="74"/>
      <c r="FA287" s="74"/>
      <c r="FB287" s="74"/>
      <c r="FC287" s="74"/>
      <c r="FD287" s="74"/>
      <c r="FE287" s="74"/>
      <c r="FF287" s="74"/>
      <c r="FG287" s="74"/>
      <c r="FH287" s="74"/>
      <c r="FI287" s="74"/>
      <c r="FJ287" s="74"/>
      <c r="FK287" s="74"/>
      <c r="FL287" s="74"/>
      <c r="FM287" s="74"/>
      <c r="FN287" s="74"/>
      <c r="FO287" s="74"/>
      <c r="FP287" s="74"/>
      <c r="FQ287" s="74"/>
      <c r="FR287" s="74"/>
      <c r="FS287" s="74"/>
      <c r="FT287" s="74"/>
      <c r="FU287" s="74"/>
      <c r="FV287" s="74"/>
      <c r="FW287" s="74"/>
      <c r="FX287" s="74"/>
      <c r="FY287" s="74"/>
      <c r="FZ287" s="74"/>
      <c r="GA287" s="74"/>
      <c r="GB287" s="74"/>
      <c r="GC287" s="74"/>
      <c r="GD287" s="74"/>
      <c r="GE287" s="74"/>
      <c r="GF287" s="74"/>
      <c r="GG287" s="74"/>
      <c r="GH287" s="74"/>
      <c r="GI287" s="74"/>
      <c r="GJ287" s="74"/>
      <c r="GK287" s="74"/>
      <c r="GL287" s="74"/>
      <c r="GM287" s="74"/>
      <c r="GN287" s="74"/>
      <c r="GO287" s="74"/>
      <c r="GP287" s="74"/>
      <c r="GQ287" s="74"/>
      <c r="GR287" s="74"/>
      <c r="GS287" s="74"/>
      <c r="GT287" s="74"/>
      <c r="GU287" s="74"/>
      <c r="GV287" s="74"/>
      <c r="GW287" s="74"/>
      <c r="GX287" s="74"/>
      <c r="GY287" s="74"/>
      <c r="GZ287" s="74"/>
      <c r="HA287" s="74"/>
      <c r="HB287" s="74"/>
      <c r="HC287" s="74"/>
      <c r="HD287" s="74"/>
      <c r="HE287" s="74"/>
      <c r="HF287" s="74"/>
      <c r="HG287" s="74"/>
      <c r="HH287" s="74"/>
      <c r="HI287" s="74"/>
      <c r="HJ287" s="74"/>
      <c r="HK287" s="74"/>
      <c r="HL287" s="74"/>
      <c r="HM287" s="74"/>
      <c r="HN287" s="74"/>
      <c r="HO287" s="74"/>
      <c r="HP287" s="74"/>
      <c r="HQ287" s="74"/>
      <c r="HR287" s="74"/>
      <c r="HS287" s="74"/>
      <c r="HT287" s="74"/>
      <c r="HU287" s="74"/>
      <c r="HV287" s="74"/>
      <c r="HW287" s="74"/>
      <c r="HX287" s="74"/>
      <c r="HY287" s="74"/>
      <c r="HZ287" s="74"/>
      <c r="IA287" s="74"/>
      <c r="IB287" s="74"/>
      <c r="IC287" s="74"/>
      <c r="ID287" s="74"/>
      <c r="IE287" s="74"/>
      <c r="IF287" s="74"/>
    </row>
    <row r="288" spans="1:240" s="29" customFormat="1" ht="20.100000000000001" customHeight="1">
      <c r="A288" s="71"/>
      <c r="B288" s="70" t="s">
        <v>57</v>
      </c>
      <c r="C288" s="72" t="s">
        <v>144</v>
      </c>
      <c r="D288" s="73" t="s">
        <v>40</v>
      </c>
      <c r="E288" s="45">
        <v>39</v>
      </c>
      <c r="F288" s="45">
        <f>E288*F282</f>
        <v>2.1918000000000002</v>
      </c>
      <c r="G288" s="45"/>
      <c r="H288" s="46">
        <f t="shared" si="29"/>
        <v>0</v>
      </c>
      <c r="I288" s="46"/>
      <c r="J288" s="46"/>
      <c r="K288" s="45"/>
      <c r="L288" s="45"/>
      <c r="M288" s="45">
        <f t="shared" si="30"/>
        <v>0</v>
      </c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74"/>
      <c r="EY288" s="74"/>
      <c r="EZ288" s="74"/>
      <c r="FA288" s="74"/>
      <c r="FB288" s="74"/>
      <c r="FC288" s="74"/>
      <c r="FD288" s="74"/>
      <c r="FE288" s="74"/>
      <c r="FF288" s="74"/>
      <c r="FG288" s="74"/>
      <c r="FH288" s="74"/>
      <c r="FI288" s="74"/>
      <c r="FJ288" s="74"/>
      <c r="FK288" s="74"/>
      <c r="FL288" s="74"/>
      <c r="FM288" s="74"/>
      <c r="FN288" s="74"/>
      <c r="FO288" s="74"/>
      <c r="FP288" s="74"/>
      <c r="FQ288" s="74"/>
      <c r="FR288" s="74"/>
      <c r="FS288" s="74"/>
      <c r="FT288" s="74"/>
      <c r="FU288" s="74"/>
      <c r="FV288" s="74"/>
      <c r="FW288" s="74"/>
      <c r="FX288" s="74"/>
      <c r="FY288" s="74"/>
      <c r="FZ288" s="74"/>
      <c r="GA288" s="74"/>
      <c r="GB288" s="74"/>
      <c r="GC288" s="74"/>
      <c r="GD288" s="74"/>
      <c r="GE288" s="74"/>
      <c r="GF288" s="74"/>
      <c r="GG288" s="74"/>
      <c r="GH288" s="74"/>
      <c r="GI288" s="74"/>
      <c r="GJ288" s="74"/>
      <c r="GK288" s="74"/>
      <c r="GL288" s="74"/>
      <c r="GM288" s="74"/>
      <c r="GN288" s="74"/>
      <c r="GO288" s="74"/>
      <c r="GP288" s="74"/>
      <c r="GQ288" s="74"/>
      <c r="GR288" s="74"/>
      <c r="GS288" s="74"/>
      <c r="GT288" s="74"/>
      <c r="GU288" s="74"/>
      <c r="GV288" s="74"/>
      <c r="GW288" s="74"/>
      <c r="GX288" s="74"/>
      <c r="GY288" s="74"/>
      <c r="GZ288" s="74"/>
      <c r="HA288" s="74"/>
      <c r="HB288" s="74"/>
      <c r="HC288" s="74"/>
      <c r="HD288" s="74"/>
      <c r="HE288" s="74"/>
      <c r="HF288" s="74"/>
      <c r="HG288" s="74"/>
      <c r="HH288" s="74"/>
      <c r="HI288" s="74"/>
      <c r="HJ288" s="74"/>
      <c r="HK288" s="74"/>
      <c r="HL288" s="74"/>
      <c r="HM288" s="74"/>
      <c r="HN288" s="74"/>
      <c r="HO288" s="74"/>
      <c r="HP288" s="74"/>
      <c r="HQ288" s="74"/>
      <c r="HR288" s="74"/>
      <c r="HS288" s="74"/>
      <c r="HT288" s="74"/>
      <c r="HU288" s="74"/>
      <c r="HV288" s="74"/>
      <c r="HW288" s="74"/>
      <c r="HX288" s="74"/>
      <c r="HY288" s="74"/>
      <c r="HZ288" s="74"/>
      <c r="IA288" s="74"/>
      <c r="IB288" s="74"/>
      <c r="IC288" s="74"/>
      <c r="ID288" s="74"/>
      <c r="IE288" s="74"/>
      <c r="IF288" s="74"/>
    </row>
    <row r="289" spans="1:240" s="29" customFormat="1" ht="20.100000000000001" customHeight="1">
      <c r="A289" s="71"/>
      <c r="B289" s="70"/>
      <c r="C289" s="72" t="s">
        <v>343</v>
      </c>
      <c r="D289" s="73" t="s">
        <v>36</v>
      </c>
      <c r="E289" s="45">
        <v>4.68</v>
      </c>
      <c r="F289" s="45">
        <f>E289*F282</f>
        <v>0.26301599999999997</v>
      </c>
      <c r="G289" s="45"/>
      <c r="H289" s="46">
        <f>F289*G289</f>
        <v>0</v>
      </c>
      <c r="I289" s="46"/>
      <c r="J289" s="46"/>
      <c r="K289" s="45"/>
      <c r="L289" s="45"/>
      <c r="M289" s="45">
        <f>H289</f>
        <v>0</v>
      </c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74"/>
      <c r="CB289" s="74"/>
      <c r="CC289" s="74"/>
      <c r="CD289" s="74"/>
      <c r="CE289" s="74"/>
      <c r="CF289" s="74"/>
      <c r="CG289" s="74"/>
      <c r="CH289" s="74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  <c r="EN289" s="74"/>
      <c r="EO289" s="74"/>
      <c r="EP289" s="74"/>
      <c r="EQ289" s="74"/>
      <c r="ER289" s="74"/>
      <c r="ES289" s="74"/>
      <c r="ET289" s="74"/>
      <c r="EU289" s="74"/>
      <c r="EV289" s="74"/>
      <c r="EW289" s="74"/>
      <c r="EX289" s="74"/>
      <c r="EY289" s="74"/>
      <c r="EZ289" s="74"/>
      <c r="FA289" s="74"/>
      <c r="FB289" s="74"/>
      <c r="FC289" s="74"/>
      <c r="FD289" s="74"/>
      <c r="FE289" s="74"/>
      <c r="FF289" s="74"/>
      <c r="FG289" s="74"/>
      <c r="FH289" s="74"/>
      <c r="FI289" s="74"/>
      <c r="FJ289" s="74"/>
      <c r="FK289" s="74"/>
      <c r="FL289" s="74"/>
      <c r="FM289" s="74"/>
      <c r="FN289" s="74"/>
      <c r="FO289" s="74"/>
      <c r="FP289" s="74"/>
      <c r="FQ289" s="74"/>
      <c r="FR289" s="74"/>
      <c r="FS289" s="74"/>
      <c r="FT289" s="74"/>
      <c r="FU289" s="74"/>
      <c r="FV289" s="74"/>
      <c r="FW289" s="74"/>
      <c r="FX289" s="74"/>
      <c r="FY289" s="74"/>
      <c r="FZ289" s="74"/>
      <c r="GA289" s="74"/>
      <c r="GB289" s="74"/>
      <c r="GC289" s="74"/>
      <c r="GD289" s="74"/>
      <c r="GE289" s="74"/>
      <c r="GF289" s="74"/>
      <c r="GG289" s="74"/>
      <c r="GH289" s="74"/>
      <c r="GI289" s="74"/>
      <c r="GJ289" s="74"/>
      <c r="GK289" s="74"/>
      <c r="GL289" s="74"/>
      <c r="GM289" s="74"/>
      <c r="GN289" s="74"/>
      <c r="GO289" s="74"/>
      <c r="GP289" s="74"/>
      <c r="GQ289" s="74"/>
      <c r="GR289" s="74"/>
      <c r="GS289" s="74"/>
      <c r="GT289" s="74"/>
      <c r="GU289" s="74"/>
      <c r="GV289" s="74"/>
      <c r="GW289" s="74"/>
      <c r="GX289" s="74"/>
      <c r="GY289" s="74"/>
      <c r="GZ289" s="74"/>
      <c r="HA289" s="74"/>
      <c r="HB289" s="74"/>
      <c r="HC289" s="74"/>
      <c r="HD289" s="74"/>
      <c r="HE289" s="74"/>
      <c r="HF289" s="74"/>
      <c r="HG289" s="74"/>
      <c r="HH289" s="74"/>
      <c r="HI289" s="74"/>
      <c r="HJ289" s="74"/>
      <c r="HK289" s="74"/>
      <c r="HL289" s="74"/>
      <c r="HM289" s="74"/>
      <c r="HN289" s="74"/>
      <c r="HO289" s="74"/>
      <c r="HP289" s="74"/>
      <c r="HQ289" s="74"/>
      <c r="HR289" s="74"/>
      <c r="HS289" s="74"/>
      <c r="HT289" s="74"/>
      <c r="HU289" s="74"/>
      <c r="HV289" s="74"/>
      <c r="HW289" s="74"/>
      <c r="HX289" s="74"/>
      <c r="HY289" s="74"/>
      <c r="HZ289" s="74"/>
      <c r="IA289" s="74"/>
      <c r="IB289" s="74"/>
      <c r="IC289" s="74"/>
      <c r="ID289" s="74"/>
      <c r="IE289" s="74"/>
      <c r="IF289" s="74"/>
    </row>
    <row r="290" spans="1:240" s="29" customFormat="1" ht="20.100000000000001" customHeight="1">
      <c r="A290" s="71"/>
      <c r="B290" s="70" t="s">
        <v>145</v>
      </c>
      <c r="C290" s="75" t="s">
        <v>344</v>
      </c>
      <c r="D290" s="73" t="s">
        <v>36</v>
      </c>
      <c r="E290" s="45">
        <v>7.93</v>
      </c>
      <c r="F290" s="46">
        <f>E290*F282</f>
        <v>0.44566600000000001</v>
      </c>
      <c r="G290" s="45"/>
      <c r="H290" s="46">
        <f t="shared" si="29"/>
        <v>0</v>
      </c>
      <c r="I290" s="46"/>
      <c r="J290" s="46"/>
      <c r="K290" s="45"/>
      <c r="L290" s="45"/>
      <c r="M290" s="45">
        <f t="shared" si="30"/>
        <v>0</v>
      </c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74"/>
      <c r="CB290" s="74"/>
      <c r="CC290" s="74"/>
      <c r="CD290" s="74"/>
      <c r="CE290" s="74"/>
      <c r="CF290" s="74"/>
      <c r="CG290" s="74"/>
      <c r="CH290" s="74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74"/>
      <c r="EP290" s="74"/>
      <c r="EQ290" s="74"/>
      <c r="ER290" s="74"/>
      <c r="ES290" s="74"/>
      <c r="ET290" s="74"/>
      <c r="EU290" s="74"/>
      <c r="EV290" s="74"/>
      <c r="EW290" s="74"/>
      <c r="EX290" s="74"/>
      <c r="EY290" s="74"/>
      <c r="EZ290" s="74"/>
      <c r="FA290" s="74"/>
      <c r="FB290" s="74"/>
      <c r="FC290" s="74"/>
      <c r="FD290" s="74"/>
      <c r="FE290" s="74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  <c r="FS290" s="74"/>
      <c r="FT290" s="74"/>
      <c r="FU290" s="74"/>
      <c r="FV290" s="74"/>
      <c r="FW290" s="74"/>
      <c r="FX290" s="74"/>
      <c r="FY290" s="74"/>
      <c r="FZ290" s="74"/>
      <c r="GA290" s="74"/>
      <c r="GB290" s="74"/>
      <c r="GC290" s="74"/>
      <c r="GD290" s="74"/>
      <c r="GE290" s="74"/>
      <c r="GF290" s="74"/>
      <c r="GG290" s="74"/>
      <c r="GH290" s="74"/>
      <c r="GI290" s="74"/>
      <c r="GJ290" s="74"/>
      <c r="GK290" s="74"/>
      <c r="GL290" s="74"/>
      <c r="GM290" s="74"/>
      <c r="GN290" s="74"/>
      <c r="GO290" s="74"/>
      <c r="GP290" s="74"/>
      <c r="GQ290" s="74"/>
      <c r="GR290" s="74"/>
      <c r="GS290" s="74"/>
      <c r="GT290" s="74"/>
      <c r="GU290" s="74"/>
      <c r="GV290" s="74"/>
      <c r="GW290" s="74"/>
      <c r="GX290" s="74"/>
      <c r="GY290" s="74"/>
      <c r="GZ290" s="74"/>
      <c r="HA290" s="74"/>
      <c r="HB290" s="74"/>
      <c r="HC290" s="74"/>
      <c r="HD290" s="74"/>
      <c r="HE290" s="74"/>
      <c r="HF290" s="74"/>
      <c r="HG290" s="74"/>
      <c r="HH290" s="74"/>
      <c r="HI290" s="74"/>
      <c r="HJ290" s="74"/>
      <c r="HK290" s="74"/>
      <c r="HL290" s="74"/>
      <c r="HM290" s="74"/>
      <c r="HN290" s="74"/>
      <c r="HO290" s="74"/>
      <c r="HP290" s="74"/>
      <c r="HQ290" s="74"/>
      <c r="HR290" s="74"/>
      <c r="HS290" s="74"/>
      <c r="HT290" s="74"/>
      <c r="HU290" s="74"/>
      <c r="HV290" s="74"/>
      <c r="HW290" s="74"/>
      <c r="HX290" s="74"/>
      <c r="HY290" s="74"/>
      <c r="HZ290" s="74"/>
      <c r="IA290" s="74"/>
      <c r="IB290" s="74"/>
      <c r="IC290" s="74"/>
      <c r="ID290" s="74"/>
      <c r="IE290" s="74"/>
      <c r="IF290" s="74"/>
    </row>
    <row r="291" spans="1:240" s="29" customFormat="1" ht="20.100000000000001" customHeight="1">
      <c r="A291" s="71"/>
      <c r="B291" s="70" t="s">
        <v>146</v>
      </c>
      <c r="C291" s="72" t="s">
        <v>147</v>
      </c>
      <c r="D291" s="73" t="s">
        <v>122</v>
      </c>
      <c r="E291" s="45">
        <v>193</v>
      </c>
      <c r="F291" s="45">
        <f>E291*F282</f>
        <v>10.8466</v>
      </c>
      <c r="G291" s="45"/>
      <c r="H291" s="46">
        <f t="shared" si="29"/>
        <v>0</v>
      </c>
      <c r="I291" s="46"/>
      <c r="J291" s="46"/>
      <c r="K291" s="45"/>
      <c r="L291" s="45"/>
      <c r="M291" s="45">
        <f t="shared" si="30"/>
        <v>0</v>
      </c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74"/>
      <c r="CB291" s="74"/>
      <c r="CC291" s="74"/>
      <c r="CD291" s="74"/>
      <c r="CE291" s="74"/>
      <c r="CF291" s="74"/>
      <c r="CG291" s="74"/>
      <c r="CH291" s="74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74"/>
      <c r="DW291" s="74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74"/>
      <c r="EP291" s="74"/>
      <c r="EQ291" s="74"/>
      <c r="ER291" s="74"/>
      <c r="ES291" s="74"/>
      <c r="ET291" s="74"/>
      <c r="EU291" s="74"/>
      <c r="EV291" s="74"/>
      <c r="EW291" s="74"/>
      <c r="EX291" s="74"/>
      <c r="EY291" s="74"/>
      <c r="EZ291" s="74"/>
      <c r="FA291" s="74"/>
      <c r="FB291" s="74"/>
      <c r="FC291" s="74"/>
      <c r="FD291" s="74"/>
      <c r="FE291" s="74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  <c r="FS291" s="74"/>
      <c r="FT291" s="74"/>
      <c r="FU291" s="74"/>
      <c r="FV291" s="74"/>
      <c r="FW291" s="74"/>
      <c r="FX291" s="74"/>
      <c r="FY291" s="74"/>
      <c r="FZ291" s="74"/>
      <c r="GA291" s="74"/>
      <c r="GB291" s="74"/>
      <c r="GC291" s="74"/>
      <c r="GD291" s="74"/>
      <c r="GE291" s="74"/>
      <c r="GF291" s="74"/>
      <c r="GG291" s="74"/>
      <c r="GH291" s="74"/>
      <c r="GI291" s="74"/>
      <c r="GJ291" s="74"/>
      <c r="GK291" s="74"/>
      <c r="GL291" s="74"/>
      <c r="GM291" s="74"/>
      <c r="GN291" s="74"/>
      <c r="GO291" s="74"/>
      <c r="GP291" s="74"/>
      <c r="GQ291" s="74"/>
      <c r="GR291" s="74"/>
      <c r="GS291" s="74"/>
      <c r="GT291" s="74"/>
      <c r="GU291" s="74"/>
      <c r="GV291" s="74"/>
      <c r="GW291" s="74"/>
      <c r="GX291" s="74"/>
      <c r="GY291" s="74"/>
      <c r="GZ291" s="74"/>
      <c r="HA291" s="74"/>
      <c r="HB291" s="74"/>
      <c r="HC291" s="74"/>
      <c r="HD291" s="74"/>
      <c r="HE291" s="74"/>
      <c r="HF291" s="74"/>
      <c r="HG291" s="74"/>
      <c r="HH291" s="74"/>
      <c r="HI291" s="74"/>
      <c r="HJ291" s="74"/>
      <c r="HK291" s="74"/>
      <c r="HL291" s="74"/>
      <c r="HM291" s="74"/>
      <c r="HN291" s="74"/>
      <c r="HO291" s="74"/>
      <c r="HP291" s="74"/>
      <c r="HQ291" s="74"/>
      <c r="HR291" s="74"/>
      <c r="HS291" s="74"/>
      <c r="HT291" s="74"/>
      <c r="HU291" s="74"/>
      <c r="HV291" s="74"/>
      <c r="HW291" s="74"/>
      <c r="HX291" s="74"/>
      <c r="HY291" s="74"/>
      <c r="HZ291" s="74"/>
      <c r="IA291" s="74"/>
      <c r="IB291" s="74"/>
      <c r="IC291" s="74"/>
      <c r="ID291" s="74"/>
      <c r="IE291" s="74"/>
      <c r="IF291" s="74"/>
    </row>
    <row r="292" spans="1:240" s="29" customFormat="1" ht="20.100000000000001" customHeight="1">
      <c r="A292" s="71"/>
      <c r="B292" s="70"/>
      <c r="C292" s="72" t="s">
        <v>100</v>
      </c>
      <c r="D292" s="73" t="s">
        <v>4</v>
      </c>
      <c r="E292" s="45">
        <v>156</v>
      </c>
      <c r="F292" s="45">
        <f>E292*F282</f>
        <v>8.7672000000000008</v>
      </c>
      <c r="G292" s="46"/>
      <c r="H292" s="46">
        <f t="shared" si="29"/>
        <v>0</v>
      </c>
      <c r="I292" s="46"/>
      <c r="J292" s="46"/>
      <c r="K292" s="45"/>
      <c r="L292" s="45"/>
      <c r="M292" s="45">
        <f t="shared" si="30"/>
        <v>0</v>
      </c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74"/>
      <c r="CB292" s="74"/>
      <c r="CC292" s="74"/>
      <c r="CD292" s="74"/>
      <c r="CE292" s="74"/>
      <c r="CF292" s="74"/>
      <c r="CG292" s="74"/>
      <c r="CH292" s="74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  <c r="DT292" s="74"/>
      <c r="DU292" s="74"/>
      <c r="DV292" s="74"/>
      <c r="DW292" s="74"/>
      <c r="DX292" s="74"/>
      <c r="DY292" s="74"/>
      <c r="DZ292" s="74"/>
      <c r="EA292" s="74"/>
      <c r="EB292" s="74"/>
      <c r="EC292" s="74"/>
      <c r="ED292" s="74"/>
      <c r="EE292" s="74"/>
      <c r="EF292" s="74"/>
      <c r="EG292" s="74"/>
      <c r="EH292" s="74"/>
      <c r="EI292" s="74"/>
      <c r="EJ292" s="74"/>
      <c r="EK292" s="74"/>
      <c r="EL292" s="74"/>
      <c r="EM292" s="74"/>
      <c r="EN292" s="74"/>
      <c r="EO292" s="74"/>
      <c r="EP292" s="74"/>
      <c r="EQ292" s="74"/>
      <c r="ER292" s="74"/>
      <c r="ES292" s="74"/>
      <c r="ET292" s="74"/>
      <c r="EU292" s="74"/>
      <c r="EV292" s="74"/>
      <c r="EW292" s="74"/>
      <c r="EX292" s="74"/>
      <c r="EY292" s="74"/>
      <c r="EZ292" s="74"/>
      <c r="FA292" s="74"/>
      <c r="FB292" s="74"/>
      <c r="FC292" s="74"/>
      <c r="FD292" s="74"/>
      <c r="FE292" s="74"/>
      <c r="FF292" s="74"/>
      <c r="FG292" s="74"/>
      <c r="FH292" s="74"/>
      <c r="FI292" s="74"/>
      <c r="FJ292" s="74"/>
      <c r="FK292" s="74"/>
      <c r="FL292" s="74"/>
      <c r="FM292" s="74"/>
      <c r="FN292" s="74"/>
      <c r="FO292" s="74"/>
      <c r="FP292" s="74"/>
      <c r="FQ292" s="74"/>
      <c r="FR292" s="74"/>
      <c r="FS292" s="74"/>
      <c r="FT292" s="74"/>
      <c r="FU292" s="74"/>
      <c r="FV292" s="74"/>
      <c r="FW292" s="74"/>
      <c r="FX292" s="74"/>
      <c r="FY292" s="74"/>
      <c r="FZ292" s="74"/>
      <c r="GA292" s="74"/>
      <c r="GB292" s="74"/>
      <c r="GC292" s="74"/>
      <c r="GD292" s="74"/>
      <c r="GE292" s="74"/>
      <c r="GF292" s="74"/>
      <c r="GG292" s="74"/>
      <c r="GH292" s="74"/>
      <c r="GI292" s="74"/>
      <c r="GJ292" s="74"/>
      <c r="GK292" s="74"/>
      <c r="GL292" s="74"/>
      <c r="GM292" s="74"/>
      <c r="GN292" s="74"/>
      <c r="GO292" s="74"/>
      <c r="GP292" s="74"/>
      <c r="GQ292" s="74"/>
      <c r="GR292" s="74"/>
      <c r="GS292" s="74"/>
      <c r="GT292" s="74"/>
      <c r="GU292" s="74"/>
      <c r="GV292" s="74"/>
      <c r="GW292" s="74"/>
      <c r="GX292" s="74"/>
      <c r="GY292" s="74"/>
      <c r="GZ292" s="74"/>
      <c r="HA292" s="74"/>
      <c r="HB292" s="74"/>
      <c r="HC292" s="74"/>
      <c r="HD292" s="74"/>
      <c r="HE292" s="74"/>
      <c r="HF292" s="74"/>
      <c r="HG292" s="74"/>
      <c r="HH292" s="74"/>
      <c r="HI292" s="74"/>
      <c r="HJ292" s="74"/>
      <c r="HK292" s="74"/>
      <c r="HL292" s="74"/>
      <c r="HM292" s="74"/>
      <c r="HN292" s="74"/>
      <c r="HO292" s="74"/>
      <c r="HP292" s="74"/>
      <c r="HQ292" s="74"/>
      <c r="HR292" s="74"/>
      <c r="HS292" s="74"/>
      <c r="HT292" s="74"/>
      <c r="HU292" s="74"/>
      <c r="HV292" s="74"/>
      <c r="HW292" s="74"/>
      <c r="HX292" s="74"/>
      <c r="HY292" s="74"/>
      <c r="HZ292" s="74"/>
      <c r="IA292" s="74"/>
      <c r="IB292" s="74"/>
      <c r="IC292" s="74"/>
      <c r="ID292" s="74"/>
      <c r="IE292" s="74"/>
      <c r="IF292" s="74"/>
    </row>
    <row r="293" spans="1:240" s="74" customFormat="1" ht="20.100000000000001" customHeight="1">
      <c r="A293" s="71"/>
      <c r="B293" s="76"/>
      <c r="C293" s="72" t="s">
        <v>345</v>
      </c>
      <c r="D293" s="73" t="s">
        <v>54</v>
      </c>
      <c r="E293" s="177">
        <v>1.1599999999999999</v>
      </c>
      <c r="F293" s="45">
        <f>F282*E293</f>
        <v>6.5192E-2</v>
      </c>
      <c r="G293" s="45"/>
      <c r="H293" s="45">
        <f>F293*G293</f>
        <v>0</v>
      </c>
      <c r="I293" s="45"/>
      <c r="J293" s="45"/>
      <c r="K293" s="46"/>
      <c r="L293" s="45"/>
      <c r="M293" s="45">
        <f t="shared" si="30"/>
        <v>0</v>
      </c>
      <c r="N293" s="29"/>
    </row>
    <row r="294" spans="1:240" s="29" customFormat="1" ht="20.100000000000001" customHeight="1">
      <c r="A294" s="143">
        <v>32</v>
      </c>
      <c r="B294" s="178" t="s">
        <v>126</v>
      </c>
      <c r="C294" s="183" t="s">
        <v>158</v>
      </c>
      <c r="D294" s="143" t="s">
        <v>36</v>
      </c>
      <c r="E294" s="180"/>
      <c r="F294" s="180">
        <f>3.84/7*8*2</f>
        <v>8.7771428571428576</v>
      </c>
      <c r="G294" s="180"/>
      <c r="H294" s="180"/>
      <c r="I294" s="180"/>
      <c r="J294" s="180"/>
      <c r="K294" s="180"/>
      <c r="L294" s="180"/>
      <c r="M294" s="180"/>
      <c r="O294" s="181"/>
      <c r="P294" s="181"/>
      <c r="Q294" s="181"/>
      <c r="R294" s="181"/>
      <c r="S294" s="181"/>
      <c r="T294" s="181"/>
      <c r="U294" s="181"/>
      <c r="V294" s="181"/>
      <c r="W294" s="181"/>
      <c r="X294" s="181"/>
      <c r="Y294" s="181"/>
      <c r="Z294" s="181"/>
      <c r="AA294" s="181"/>
      <c r="AB294" s="181"/>
      <c r="AC294" s="181"/>
      <c r="AD294" s="181"/>
      <c r="AE294" s="181"/>
      <c r="AF294" s="181"/>
      <c r="AG294" s="181"/>
      <c r="AH294" s="181"/>
      <c r="AI294" s="181"/>
      <c r="AJ294" s="181"/>
      <c r="AK294" s="181"/>
      <c r="AL294" s="181"/>
      <c r="AM294" s="181"/>
      <c r="AN294" s="181"/>
      <c r="AO294" s="181"/>
      <c r="AP294" s="181"/>
      <c r="AQ294" s="181"/>
      <c r="AR294" s="181"/>
      <c r="AS294" s="181"/>
      <c r="AT294" s="181"/>
      <c r="AU294" s="181"/>
      <c r="AV294" s="181"/>
      <c r="AW294" s="181"/>
      <c r="AX294" s="181"/>
      <c r="AY294" s="181"/>
      <c r="AZ294" s="181"/>
      <c r="BA294" s="181"/>
      <c r="BB294" s="181"/>
      <c r="BC294" s="181"/>
      <c r="BD294" s="181"/>
      <c r="BE294" s="181"/>
      <c r="BF294" s="181"/>
      <c r="BG294" s="181"/>
      <c r="BH294" s="181"/>
      <c r="BI294" s="181"/>
      <c r="BJ294" s="181"/>
      <c r="BK294" s="181"/>
      <c r="BL294" s="181"/>
      <c r="BM294" s="181"/>
      <c r="BN294" s="181"/>
      <c r="BO294" s="181"/>
      <c r="BP294" s="181"/>
      <c r="BQ294" s="181"/>
      <c r="BR294" s="181"/>
      <c r="BS294" s="181"/>
      <c r="BT294" s="181"/>
      <c r="BU294" s="181"/>
      <c r="BV294" s="181"/>
      <c r="BW294" s="181"/>
      <c r="BX294" s="181"/>
      <c r="BY294" s="181"/>
      <c r="BZ294" s="181"/>
      <c r="CA294" s="181"/>
      <c r="CB294" s="181"/>
      <c r="CC294" s="181"/>
      <c r="CD294" s="181"/>
      <c r="CE294" s="181"/>
      <c r="CF294" s="181"/>
      <c r="CG294" s="181"/>
      <c r="CH294" s="181"/>
      <c r="CI294" s="181"/>
      <c r="CJ294" s="181"/>
      <c r="CK294" s="181"/>
      <c r="CL294" s="181"/>
      <c r="CM294" s="181"/>
      <c r="CN294" s="181"/>
      <c r="CO294" s="181"/>
      <c r="CP294" s="181"/>
      <c r="CQ294" s="181"/>
      <c r="CR294" s="181"/>
      <c r="CS294" s="181"/>
      <c r="CT294" s="181"/>
      <c r="CU294" s="181"/>
      <c r="CV294" s="181"/>
      <c r="CW294" s="181"/>
      <c r="CX294" s="181"/>
      <c r="CY294" s="181"/>
      <c r="CZ294" s="181"/>
      <c r="DA294" s="181"/>
      <c r="DB294" s="181"/>
      <c r="DC294" s="181"/>
      <c r="DD294" s="181"/>
      <c r="DE294" s="181"/>
      <c r="DF294" s="181"/>
      <c r="DG294" s="181"/>
      <c r="DH294" s="181"/>
      <c r="DI294" s="181"/>
      <c r="DJ294" s="181"/>
      <c r="DK294" s="181"/>
      <c r="DL294" s="181"/>
      <c r="DM294" s="181"/>
      <c r="DN294" s="181"/>
      <c r="DO294" s="181"/>
      <c r="DP294" s="181"/>
      <c r="DQ294" s="181"/>
      <c r="DR294" s="181"/>
      <c r="DS294" s="181"/>
      <c r="DT294" s="181"/>
      <c r="DU294" s="181"/>
      <c r="DV294" s="181"/>
      <c r="DW294" s="181"/>
      <c r="DX294" s="181"/>
      <c r="DY294" s="181"/>
      <c r="DZ294" s="181"/>
      <c r="EA294" s="181"/>
      <c r="EB294" s="181"/>
      <c r="EC294" s="181"/>
      <c r="ED294" s="181"/>
      <c r="EE294" s="181"/>
      <c r="EF294" s="181"/>
      <c r="EG294" s="181"/>
      <c r="EH294" s="181"/>
      <c r="EI294" s="181"/>
      <c r="EJ294" s="181"/>
      <c r="EK294" s="181"/>
      <c r="EL294" s="181"/>
      <c r="EM294" s="181"/>
      <c r="EN294" s="181"/>
      <c r="EO294" s="181"/>
      <c r="EP294" s="181"/>
      <c r="EQ294" s="181"/>
      <c r="ER294" s="181"/>
      <c r="ES294" s="181"/>
      <c r="ET294" s="181"/>
      <c r="EU294" s="181"/>
      <c r="EV294" s="181"/>
      <c r="EW294" s="181"/>
      <c r="EX294" s="181"/>
      <c r="EY294" s="181"/>
      <c r="EZ294" s="181"/>
      <c r="FA294" s="181"/>
      <c r="FB294" s="181"/>
      <c r="FC294" s="181"/>
      <c r="FD294" s="181"/>
      <c r="FE294" s="181"/>
      <c r="FF294" s="181"/>
      <c r="FG294" s="181"/>
      <c r="FH294" s="181"/>
      <c r="FI294" s="181"/>
      <c r="FJ294" s="181"/>
      <c r="FK294" s="181"/>
      <c r="FL294" s="181"/>
      <c r="FM294" s="181"/>
      <c r="FN294" s="181"/>
      <c r="FO294" s="181"/>
      <c r="FP294" s="181"/>
      <c r="FQ294" s="181"/>
      <c r="FR294" s="181"/>
      <c r="FS294" s="181"/>
      <c r="FT294" s="181"/>
      <c r="FU294" s="181"/>
      <c r="FV294" s="181"/>
      <c r="FW294" s="181"/>
      <c r="FX294" s="181"/>
      <c r="FY294" s="181"/>
      <c r="FZ294" s="181"/>
      <c r="GA294" s="181"/>
      <c r="GB294" s="181"/>
      <c r="GC294" s="181"/>
      <c r="GD294" s="181"/>
      <c r="GE294" s="181"/>
      <c r="GF294" s="181"/>
      <c r="GG294" s="181"/>
      <c r="GH294" s="181"/>
      <c r="GI294" s="181"/>
      <c r="GJ294" s="181"/>
      <c r="GK294" s="181"/>
      <c r="GL294" s="181"/>
      <c r="GM294" s="181"/>
      <c r="GN294" s="181"/>
      <c r="GO294" s="181"/>
      <c r="GP294" s="181"/>
      <c r="GQ294" s="181"/>
      <c r="GR294" s="181"/>
      <c r="GS294" s="181"/>
      <c r="GT294" s="181"/>
      <c r="GU294" s="181"/>
      <c r="GV294" s="181"/>
      <c r="GW294" s="181"/>
      <c r="GX294" s="181"/>
      <c r="GY294" s="181"/>
      <c r="GZ294" s="181"/>
      <c r="HA294" s="181"/>
      <c r="HB294" s="181"/>
      <c r="HC294" s="181"/>
      <c r="HD294" s="181"/>
      <c r="HE294" s="181"/>
      <c r="HF294" s="181"/>
      <c r="HG294" s="181"/>
      <c r="HH294" s="181"/>
      <c r="HI294" s="181"/>
      <c r="HJ294" s="181"/>
      <c r="HK294" s="181"/>
      <c r="HL294" s="181"/>
      <c r="HM294" s="181"/>
      <c r="HN294" s="181"/>
      <c r="HO294" s="181"/>
      <c r="HP294" s="181"/>
      <c r="HQ294" s="181"/>
      <c r="HR294" s="181"/>
      <c r="HS294" s="181"/>
      <c r="HT294" s="181"/>
      <c r="HU294" s="181"/>
      <c r="HV294" s="181"/>
      <c r="HW294" s="181"/>
      <c r="HX294" s="181"/>
      <c r="HY294" s="181"/>
      <c r="HZ294" s="181"/>
      <c r="IA294" s="181"/>
      <c r="IB294" s="181"/>
      <c r="IC294" s="181"/>
      <c r="ID294" s="181"/>
      <c r="IE294" s="181"/>
      <c r="IF294" s="181"/>
    </row>
    <row r="295" spans="1:240" s="65" customFormat="1" ht="20.100000000000001" customHeight="1">
      <c r="A295" s="140"/>
      <c r="B295" s="141"/>
      <c r="C295" s="146"/>
      <c r="D295" s="140" t="s">
        <v>128</v>
      </c>
      <c r="E295" s="89"/>
      <c r="F295" s="172">
        <f>F294/10</f>
        <v>0.87771428571428578</v>
      </c>
      <c r="G295" s="89"/>
      <c r="H295" s="89"/>
      <c r="I295" s="89"/>
      <c r="J295" s="89"/>
      <c r="K295" s="89"/>
      <c r="L295" s="89"/>
      <c r="M295" s="89"/>
      <c r="N295" s="29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7"/>
      <c r="BI295" s="137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37"/>
      <c r="BT295" s="137"/>
      <c r="BU295" s="137"/>
      <c r="BV295" s="137"/>
      <c r="BW295" s="137"/>
      <c r="BX295" s="137"/>
      <c r="BY295" s="137"/>
      <c r="BZ295" s="137"/>
      <c r="CA295" s="137"/>
      <c r="CB295" s="137"/>
      <c r="CC295" s="137"/>
      <c r="CD295" s="137"/>
      <c r="CE295" s="137"/>
      <c r="CF295" s="137"/>
      <c r="CG295" s="137"/>
      <c r="CH295" s="137"/>
      <c r="CI295" s="137"/>
      <c r="CJ295" s="137"/>
      <c r="CK295" s="137"/>
      <c r="CL295" s="137"/>
      <c r="CM295" s="137"/>
      <c r="CN295" s="137"/>
      <c r="CO295" s="137"/>
      <c r="CP295" s="137"/>
      <c r="CQ295" s="137"/>
      <c r="CR295" s="137"/>
      <c r="CS295" s="137"/>
      <c r="CT295" s="137"/>
      <c r="CU295" s="137"/>
      <c r="CV295" s="137"/>
      <c r="CW295" s="137"/>
      <c r="CX295" s="137"/>
      <c r="CY295" s="137"/>
      <c r="CZ295" s="137"/>
      <c r="DA295" s="137"/>
      <c r="DB295" s="137"/>
      <c r="DC295" s="137"/>
      <c r="DD295" s="137"/>
      <c r="DE295" s="137"/>
      <c r="DF295" s="137"/>
      <c r="DG295" s="137"/>
      <c r="DH295" s="137"/>
      <c r="DI295" s="137"/>
      <c r="DJ295" s="137"/>
      <c r="DK295" s="137"/>
      <c r="DL295" s="137"/>
      <c r="DM295" s="137"/>
      <c r="DN295" s="137"/>
      <c r="DO295" s="137"/>
      <c r="DP295" s="137"/>
      <c r="DQ295" s="137"/>
      <c r="DR295" s="137"/>
      <c r="DS295" s="137"/>
      <c r="DT295" s="137"/>
      <c r="DU295" s="137"/>
      <c r="DV295" s="137"/>
      <c r="DW295" s="137"/>
      <c r="DX295" s="137"/>
      <c r="DY295" s="137"/>
      <c r="DZ295" s="137"/>
      <c r="EA295" s="137"/>
      <c r="EB295" s="137"/>
      <c r="EC295" s="137"/>
      <c r="ED295" s="137"/>
      <c r="EE295" s="137"/>
      <c r="EF295" s="137"/>
      <c r="EG295" s="137"/>
      <c r="EH295" s="137"/>
      <c r="EI295" s="137"/>
      <c r="EJ295" s="137"/>
      <c r="EK295" s="137"/>
      <c r="EL295" s="137"/>
      <c r="EM295" s="137"/>
      <c r="EN295" s="137"/>
      <c r="EO295" s="137"/>
      <c r="EP295" s="137"/>
      <c r="EQ295" s="137"/>
      <c r="ER295" s="137"/>
      <c r="ES295" s="137"/>
      <c r="ET295" s="137"/>
      <c r="EU295" s="137"/>
      <c r="EV295" s="137"/>
      <c r="EW295" s="137"/>
      <c r="EX295" s="137"/>
      <c r="EY295" s="137"/>
      <c r="EZ295" s="137"/>
      <c r="FA295" s="137"/>
      <c r="FB295" s="137"/>
      <c r="FC295" s="137"/>
      <c r="FD295" s="137"/>
      <c r="FE295" s="137"/>
      <c r="FF295" s="137"/>
      <c r="FG295" s="137"/>
      <c r="FH295" s="137"/>
      <c r="FI295" s="137"/>
      <c r="FJ295" s="137"/>
      <c r="FK295" s="137"/>
      <c r="FL295" s="137"/>
      <c r="FM295" s="137"/>
      <c r="FN295" s="137"/>
      <c r="FO295" s="137"/>
      <c r="FP295" s="137"/>
      <c r="FQ295" s="137"/>
      <c r="FR295" s="137"/>
      <c r="FS295" s="137"/>
      <c r="FT295" s="137"/>
      <c r="FU295" s="137"/>
      <c r="FV295" s="137"/>
      <c r="FW295" s="137"/>
      <c r="FX295" s="137"/>
      <c r="FY295" s="137"/>
      <c r="FZ295" s="137"/>
      <c r="GA295" s="137"/>
      <c r="GB295" s="137"/>
      <c r="GC295" s="137"/>
      <c r="GD295" s="137"/>
      <c r="GE295" s="137"/>
      <c r="GF295" s="137"/>
      <c r="GG295" s="137"/>
      <c r="GH295" s="137"/>
      <c r="GI295" s="137"/>
      <c r="GJ295" s="137"/>
      <c r="GK295" s="137"/>
      <c r="GL295" s="137"/>
      <c r="GM295" s="137"/>
      <c r="GN295" s="137"/>
      <c r="GO295" s="137"/>
      <c r="GP295" s="137"/>
      <c r="GQ295" s="137"/>
      <c r="GR295" s="137"/>
      <c r="GS295" s="137"/>
      <c r="GT295" s="137"/>
      <c r="GU295" s="137"/>
      <c r="GV295" s="137"/>
      <c r="GW295" s="137"/>
      <c r="GX295" s="137"/>
      <c r="GY295" s="137"/>
      <c r="GZ295" s="137"/>
      <c r="HA295" s="137"/>
      <c r="HB295" s="137"/>
      <c r="HC295" s="137"/>
      <c r="HD295" s="137"/>
      <c r="HE295" s="137"/>
      <c r="HF295" s="137"/>
      <c r="HG295" s="137"/>
      <c r="HH295" s="137"/>
      <c r="HI295" s="137"/>
      <c r="HJ295" s="137"/>
      <c r="HK295" s="137"/>
      <c r="HL295" s="137"/>
      <c r="HM295" s="137"/>
      <c r="HN295" s="137"/>
      <c r="HO295" s="137"/>
      <c r="HP295" s="137"/>
      <c r="HQ295" s="137"/>
      <c r="HR295" s="137"/>
      <c r="HS295" s="137"/>
      <c r="HT295" s="137"/>
      <c r="HU295" s="137"/>
      <c r="HV295" s="137"/>
      <c r="HW295" s="137"/>
      <c r="HX295" s="137"/>
      <c r="HY295" s="137"/>
      <c r="HZ295" s="137"/>
      <c r="IA295" s="137"/>
      <c r="IB295" s="137"/>
      <c r="IC295" s="137"/>
      <c r="ID295" s="137"/>
      <c r="IE295" s="137"/>
      <c r="IF295" s="137"/>
    </row>
    <row r="296" spans="1:240" s="29" customFormat="1" ht="20.100000000000001" customHeight="1">
      <c r="A296" s="143"/>
      <c r="B296" s="87"/>
      <c r="C296" s="68" t="s">
        <v>20</v>
      </c>
      <c r="D296" s="43" t="s">
        <v>21</v>
      </c>
      <c r="E296" s="45">
        <v>17.8</v>
      </c>
      <c r="F296" s="89">
        <f>E296*F295</f>
        <v>15.623314285714288</v>
      </c>
      <c r="G296" s="89"/>
      <c r="H296" s="89"/>
      <c r="I296" s="45"/>
      <c r="J296" s="45">
        <f>F296*I296</f>
        <v>0</v>
      </c>
      <c r="K296" s="45"/>
      <c r="L296" s="45"/>
      <c r="M296" s="45">
        <f>H296+J296+L296</f>
        <v>0</v>
      </c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147"/>
      <c r="BD296" s="147"/>
      <c r="BE296" s="147"/>
      <c r="BF296" s="147"/>
      <c r="BG296" s="147"/>
      <c r="BH296" s="147"/>
      <c r="BI296" s="147"/>
      <c r="BJ296" s="147"/>
      <c r="BK296" s="147"/>
      <c r="BL296" s="147"/>
      <c r="BM296" s="147"/>
      <c r="BN296" s="147"/>
      <c r="BO296" s="147"/>
      <c r="BP296" s="147"/>
      <c r="BQ296" s="147"/>
      <c r="BR296" s="147"/>
      <c r="BS296" s="147"/>
      <c r="BT296" s="147"/>
      <c r="BU296" s="147"/>
      <c r="BV296" s="147"/>
      <c r="BW296" s="147"/>
      <c r="BX296" s="147"/>
      <c r="BY296" s="147"/>
      <c r="BZ296" s="147"/>
      <c r="CA296" s="147"/>
      <c r="CB296" s="147"/>
      <c r="CC296" s="147"/>
      <c r="CD296" s="147"/>
      <c r="CE296" s="147"/>
      <c r="CF296" s="147"/>
      <c r="CG296" s="147"/>
      <c r="CH296" s="147"/>
      <c r="CI296" s="147"/>
      <c r="CJ296" s="147"/>
      <c r="CK296" s="147"/>
      <c r="CL296" s="147"/>
      <c r="CM296" s="147"/>
      <c r="CN296" s="147"/>
      <c r="CO296" s="147"/>
      <c r="CP296" s="147"/>
      <c r="CQ296" s="147"/>
      <c r="CR296" s="147"/>
      <c r="CS296" s="147"/>
      <c r="CT296" s="147"/>
      <c r="CU296" s="147"/>
      <c r="CV296" s="147"/>
      <c r="CW296" s="147"/>
      <c r="CX296" s="147"/>
      <c r="CY296" s="147"/>
      <c r="CZ296" s="147"/>
      <c r="DA296" s="147"/>
      <c r="DB296" s="147"/>
      <c r="DC296" s="147"/>
      <c r="DD296" s="147"/>
      <c r="DE296" s="147"/>
      <c r="DF296" s="147"/>
      <c r="DG296" s="147"/>
      <c r="DH296" s="147"/>
      <c r="DI296" s="147"/>
      <c r="DJ296" s="147"/>
      <c r="DK296" s="147"/>
      <c r="DL296" s="147"/>
      <c r="DM296" s="147"/>
      <c r="DN296" s="147"/>
      <c r="DO296" s="147"/>
      <c r="DP296" s="147"/>
      <c r="DQ296" s="147"/>
      <c r="DR296" s="147"/>
      <c r="DS296" s="147"/>
      <c r="DT296" s="147"/>
      <c r="DU296" s="147"/>
      <c r="DV296" s="147"/>
      <c r="DW296" s="147"/>
      <c r="DX296" s="147"/>
      <c r="DY296" s="147"/>
      <c r="DZ296" s="147"/>
      <c r="EA296" s="147"/>
      <c r="EB296" s="147"/>
      <c r="EC296" s="147"/>
      <c r="ED296" s="147"/>
      <c r="EE296" s="147"/>
      <c r="EF296" s="147"/>
      <c r="EG296" s="147"/>
      <c r="EH296" s="147"/>
      <c r="EI296" s="147"/>
      <c r="EJ296" s="147"/>
      <c r="EK296" s="147"/>
      <c r="EL296" s="147"/>
      <c r="EM296" s="147"/>
      <c r="EN296" s="147"/>
      <c r="EO296" s="147"/>
      <c r="EP296" s="147"/>
      <c r="EQ296" s="147"/>
      <c r="ER296" s="147"/>
      <c r="ES296" s="147"/>
      <c r="ET296" s="147"/>
      <c r="EU296" s="147"/>
      <c r="EV296" s="147"/>
      <c r="EW296" s="147"/>
      <c r="EX296" s="147"/>
      <c r="EY296" s="147"/>
      <c r="EZ296" s="147"/>
      <c r="FA296" s="147"/>
      <c r="FB296" s="147"/>
      <c r="FC296" s="147"/>
      <c r="FD296" s="147"/>
      <c r="FE296" s="147"/>
      <c r="FF296" s="147"/>
      <c r="FG296" s="147"/>
      <c r="FH296" s="147"/>
      <c r="FI296" s="147"/>
      <c r="FJ296" s="147"/>
      <c r="FK296" s="147"/>
      <c r="FL296" s="147"/>
      <c r="FM296" s="147"/>
      <c r="FN296" s="147"/>
      <c r="FO296" s="147"/>
      <c r="FP296" s="147"/>
      <c r="FQ296" s="147"/>
      <c r="FR296" s="147"/>
      <c r="FS296" s="147"/>
      <c r="FT296" s="147"/>
      <c r="FU296" s="147"/>
      <c r="FV296" s="147"/>
      <c r="FW296" s="147"/>
      <c r="FX296" s="147"/>
      <c r="FY296" s="147"/>
      <c r="FZ296" s="147"/>
      <c r="GA296" s="147"/>
      <c r="GB296" s="147"/>
      <c r="GC296" s="147"/>
      <c r="GD296" s="147"/>
      <c r="GE296" s="147"/>
      <c r="GF296" s="147"/>
      <c r="GG296" s="147"/>
      <c r="GH296" s="147"/>
      <c r="GI296" s="147"/>
      <c r="GJ296" s="147"/>
      <c r="GK296" s="147"/>
      <c r="GL296" s="147"/>
      <c r="GM296" s="147"/>
      <c r="GN296" s="147"/>
      <c r="GO296" s="147"/>
      <c r="GP296" s="147"/>
      <c r="GQ296" s="147"/>
      <c r="GR296" s="147"/>
      <c r="GS296" s="147"/>
      <c r="GT296" s="147"/>
      <c r="GU296" s="147"/>
      <c r="GV296" s="147"/>
      <c r="GW296" s="147"/>
      <c r="GX296" s="147"/>
      <c r="GY296" s="147"/>
      <c r="GZ296" s="147"/>
      <c r="HA296" s="147"/>
      <c r="HB296" s="147"/>
      <c r="HC296" s="147"/>
      <c r="HD296" s="147"/>
      <c r="HE296" s="147"/>
      <c r="HF296" s="147"/>
      <c r="HG296" s="147"/>
      <c r="HH296" s="147"/>
      <c r="HI296" s="147"/>
      <c r="HJ296" s="147"/>
      <c r="HK296" s="147"/>
      <c r="HL296" s="147"/>
      <c r="HM296" s="147"/>
      <c r="HN296" s="147"/>
      <c r="HO296" s="147"/>
      <c r="HP296" s="147"/>
      <c r="HQ296" s="147"/>
      <c r="HR296" s="147"/>
      <c r="HS296" s="147"/>
      <c r="HT296" s="147"/>
      <c r="HU296" s="147"/>
      <c r="HV296" s="147"/>
      <c r="HW296" s="147"/>
      <c r="HX296" s="147"/>
      <c r="HY296" s="147"/>
      <c r="HZ296" s="147"/>
      <c r="IA296" s="147"/>
      <c r="IB296" s="147"/>
      <c r="IC296" s="147"/>
      <c r="ID296" s="147"/>
      <c r="IE296" s="147"/>
      <c r="IF296" s="147"/>
    </row>
    <row r="297" spans="1:240" s="29" customFormat="1" ht="20.100000000000001" customHeight="1">
      <c r="A297" s="143"/>
      <c r="B297" s="87" t="s">
        <v>44</v>
      </c>
      <c r="C297" s="88" t="s">
        <v>129</v>
      </c>
      <c r="D297" s="140" t="s">
        <v>36</v>
      </c>
      <c r="E297" s="45">
        <v>11</v>
      </c>
      <c r="F297" s="112">
        <f>E297*F295</f>
        <v>9.6548571428571428</v>
      </c>
      <c r="G297" s="46"/>
      <c r="H297" s="89">
        <f>F297*G297</f>
        <v>0</v>
      </c>
      <c r="I297" s="89"/>
      <c r="J297" s="89"/>
      <c r="K297" s="89"/>
      <c r="L297" s="89"/>
      <c r="M297" s="89">
        <f>H297+J297+L297</f>
        <v>0</v>
      </c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  <c r="BB297" s="147"/>
      <c r="BC297" s="147"/>
      <c r="BD297" s="147"/>
      <c r="BE297" s="147"/>
      <c r="BF297" s="147"/>
      <c r="BG297" s="147"/>
      <c r="BH297" s="147"/>
      <c r="BI297" s="147"/>
      <c r="BJ297" s="147"/>
      <c r="BK297" s="147"/>
      <c r="BL297" s="147"/>
      <c r="BM297" s="147"/>
      <c r="BN297" s="147"/>
      <c r="BO297" s="147"/>
      <c r="BP297" s="147"/>
      <c r="BQ297" s="147"/>
      <c r="BR297" s="147"/>
      <c r="BS297" s="147"/>
      <c r="BT297" s="147"/>
      <c r="BU297" s="147"/>
      <c r="BV297" s="147"/>
      <c r="BW297" s="147"/>
      <c r="BX297" s="147"/>
      <c r="BY297" s="147"/>
      <c r="BZ297" s="147"/>
      <c r="CA297" s="147"/>
      <c r="CB297" s="147"/>
      <c r="CC297" s="147"/>
      <c r="CD297" s="147"/>
      <c r="CE297" s="147"/>
      <c r="CF297" s="147"/>
      <c r="CG297" s="147"/>
      <c r="CH297" s="147"/>
      <c r="CI297" s="147"/>
      <c r="CJ297" s="147"/>
      <c r="CK297" s="147"/>
      <c r="CL297" s="147"/>
      <c r="CM297" s="147"/>
      <c r="CN297" s="147"/>
      <c r="CO297" s="147"/>
      <c r="CP297" s="147"/>
      <c r="CQ297" s="147"/>
      <c r="CR297" s="147"/>
      <c r="CS297" s="147"/>
      <c r="CT297" s="147"/>
      <c r="CU297" s="147"/>
      <c r="CV297" s="147"/>
      <c r="CW297" s="147"/>
      <c r="CX297" s="147"/>
      <c r="CY297" s="147"/>
      <c r="CZ297" s="147"/>
      <c r="DA297" s="147"/>
      <c r="DB297" s="147"/>
      <c r="DC297" s="147"/>
      <c r="DD297" s="147"/>
      <c r="DE297" s="147"/>
      <c r="DF297" s="147"/>
      <c r="DG297" s="147"/>
      <c r="DH297" s="147"/>
      <c r="DI297" s="147"/>
      <c r="DJ297" s="147"/>
      <c r="DK297" s="147"/>
      <c r="DL297" s="147"/>
      <c r="DM297" s="147"/>
      <c r="DN297" s="147"/>
      <c r="DO297" s="147"/>
      <c r="DP297" s="147"/>
      <c r="DQ297" s="147"/>
      <c r="DR297" s="147"/>
      <c r="DS297" s="147"/>
      <c r="DT297" s="147"/>
      <c r="DU297" s="147"/>
      <c r="DV297" s="147"/>
      <c r="DW297" s="147"/>
      <c r="DX297" s="147"/>
      <c r="DY297" s="147"/>
      <c r="DZ297" s="147"/>
      <c r="EA297" s="147"/>
      <c r="EB297" s="147"/>
      <c r="EC297" s="147"/>
      <c r="ED297" s="147"/>
      <c r="EE297" s="147"/>
      <c r="EF297" s="147"/>
      <c r="EG297" s="147"/>
      <c r="EH297" s="147"/>
      <c r="EI297" s="147"/>
      <c r="EJ297" s="147"/>
      <c r="EK297" s="147"/>
      <c r="EL297" s="147"/>
      <c r="EM297" s="147"/>
      <c r="EN297" s="147"/>
      <c r="EO297" s="147"/>
      <c r="EP297" s="147"/>
      <c r="EQ297" s="147"/>
      <c r="ER297" s="147"/>
      <c r="ES297" s="147"/>
      <c r="ET297" s="147"/>
      <c r="EU297" s="147"/>
      <c r="EV297" s="147"/>
      <c r="EW297" s="147"/>
      <c r="EX297" s="147"/>
      <c r="EY297" s="147"/>
      <c r="EZ297" s="147"/>
      <c r="FA297" s="147"/>
      <c r="FB297" s="147"/>
      <c r="FC297" s="147"/>
      <c r="FD297" s="147"/>
      <c r="FE297" s="147"/>
      <c r="FF297" s="147"/>
      <c r="FG297" s="147"/>
      <c r="FH297" s="147"/>
      <c r="FI297" s="147"/>
      <c r="FJ297" s="147"/>
      <c r="FK297" s="147"/>
      <c r="FL297" s="147"/>
      <c r="FM297" s="147"/>
      <c r="FN297" s="147"/>
      <c r="FO297" s="147"/>
      <c r="FP297" s="147"/>
      <c r="FQ297" s="147"/>
      <c r="FR297" s="147"/>
      <c r="FS297" s="147"/>
      <c r="FT297" s="147"/>
      <c r="FU297" s="147"/>
      <c r="FV297" s="147"/>
      <c r="FW297" s="147"/>
      <c r="FX297" s="147"/>
      <c r="FY297" s="147"/>
      <c r="FZ297" s="147"/>
      <c r="GA297" s="147"/>
      <c r="GB297" s="147"/>
      <c r="GC297" s="147"/>
      <c r="GD297" s="147"/>
      <c r="GE297" s="147"/>
      <c r="GF297" s="147"/>
      <c r="GG297" s="147"/>
      <c r="GH297" s="147"/>
      <c r="GI297" s="147"/>
      <c r="GJ297" s="147"/>
      <c r="GK297" s="147"/>
      <c r="GL297" s="147"/>
      <c r="GM297" s="147"/>
      <c r="GN297" s="147"/>
      <c r="GO297" s="147"/>
      <c r="GP297" s="147"/>
      <c r="GQ297" s="147"/>
      <c r="GR297" s="147"/>
      <c r="GS297" s="147"/>
      <c r="GT297" s="147"/>
      <c r="GU297" s="147"/>
      <c r="GV297" s="147"/>
      <c r="GW297" s="147"/>
      <c r="GX297" s="147"/>
      <c r="GY297" s="147"/>
      <c r="GZ297" s="147"/>
      <c r="HA297" s="147"/>
      <c r="HB297" s="147"/>
      <c r="HC297" s="147"/>
      <c r="HD297" s="147"/>
      <c r="HE297" s="147"/>
      <c r="HF297" s="147"/>
      <c r="HG297" s="147"/>
      <c r="HH297" s="147"/>
      <c r="HI297" s="147"/>
      <c r="HJ297" s="147"/>
      <c r="HK297" s="147"/>
      <c r="HL297" s="147"/>
      <c r="HM297" s="147"/>
      <c r="HN297" s="147"/>
      <c r="HO297" s="147"/>
      <c r="HP297" s="147"/>
      <c r="HQ297" s="147"/>
      <c r="HR297" s="147"/>
      <c r="HS297" s="147"/>
      <c r="HT297" s="147"/>
      <c r="HU297" s="147"/>
      <c r="HV297" s="147"/>
      <c r="HW297" s="147"/>
      <c r="HX297" s="147"/>
      <c r="HY297" s="147"/>
      <c r="HZ297" s="147"/>
      <c r="IA297" s="147"/>
      <c r="IB297" s="147"/>
      <c r="IC297" s="147"/>
      <c r="ID297" s="147"/>
      <c r="IE297" s="147"/>
      <c r="IF297" s="147"/>
    </row>
    <row r="298" spans="1:240" s="29" customFormat="1" ht="20.100000000000001" customHeight="1">
      <c r="A298" s="143"/>
      <c r="B298" s="87"/>
      <c r="C298" s="88"/>
      <c r="D298" s="140"/>
      <c r="E298" s="45"/>
      <c r="F298" s="112"/>
      <c r="G298" s="46"/>
      <c r="H298" s="89"/>
      <c r="I298" s="89"/>
      <c r="J298" s="89"/>
      <c r="K298" s="89"/>
      <c r="L298" s="89"/>
      <c r="M298" s="89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  <c r="BI298" s="147"/>
      <c r="BJ298" s="147"/>
      <c r="BK298" s="147"/>
      <c r="BL298" s="147"/>
      <c r="BM298" s="147"/>
      <c r="BN298" s="147"/>
      <c r="BO298" s="147"/>
      <c r="BP298" s="147"/>
      <c r="BQ298" s="147"/>
      <c r="BR298" s="147"/>
      <c r="BS298" s="147"/>
      <c r="BT298" s="147"/>
      <c r="BU298" s="147"/>
      <c r="BV298" s="147"/>
      <c r="BW298" s="147"/>
      <c r="BX298" s="147"/>
      <c r="BY298" s="147"/>
      <c r="BZ298" s="147"/>
      <c r="CA298" s="147"/>
      <c r="CB298" s="147"/>
      <c r="CC298" s="147"/>
      <c r="CD298" s="147"/>
      <c r="CE298" s="147"/>
      <c r="CF298" s="147"/>
      <c r="CG298" s="147"/>
      <c r="CH298" s="147"/>
      <c r="CI298" s="147"/>
      <c r="CJ298" s="147"/>
      <c r="CK298" s="147"/>
      <c r="CL298" s="147"/>
      <c r="CM298" s="147"/>
      <c r="CN298" s="147"/>
      <c r="CO298" s="147"/>
      <c r="CP298" s="147"/>
      <c r="CQ298" s="147"/>
      <c r="CR298" s="147"/>
      <c r="CS298" s="147"/>
      <c r="CT298" s="147"/>
      <c r="CU298" s="147"/>
      <c r="CV298" s="147"/>
      <c r="CW298" s="147"/>
      <c r="CX298" s="147"/>
      <c r="CY298" s="147"/>
      <c r="CZ298" s="147"/>
      <c r="DA298" s="147"/>
      <c r="DB298" s="147"/>
      <c r="DC298" s="147"/>
      <c r="DD298" s="147"/>
      <c r="DE298" s="147"/>
      <c r="DF298" s="147"/>
      <c r="DG298" s="147"/>
      <c r="DH298" s="147"/>
      <c r="DI298" s="147"/>
      <c r="DJ298" s="147"/>
      <c r="DK298" s="147"/>
      <c r="DL298" s="147"/>
      <c r="DM298" s="147"/>
      <c r="DN298" s="147"/>
      <c r="DO298" s="147"/>
      <c r="DP298" s="147"/>
      <c r="DQ298" s="147"/>
      <c r="DR298" s="147"/>
      <c r="DS298" s="147"/>
      <c r="DT298" s="147"/>
      <c r="DU298" s="147"/>
      <c r="DV298" s="147"/>
      <c r="DW298" s="147"/>
      <c r="DX298" s="147"/>
      <c r="DY298" s="147"/>
      <c r="DZ298" s="147"/>
      <c r="EA298" s="147"/>
      <c r="EB298" s="147"/>
      <c r="EC298" s="147"/>
      <c r="ED298" s="147"/>
      <c r="EE298" s="147"/>
      <c r="EF298" s="147"/>
      <c r="EG298" s="147"/>
      <c r="EH298" s="147"/>
      <c r="EI298" s="147"/>
      <c r="EJ298" s="147"/>
      <c r="EK298" s="147"/>
      <c r="EL298" s="147"/>
      <c r="EM298" s="147"/>
      <c r="EN298" s="147"/>
      <c r="EO298" s="147"/>
      <c r="EP298" s="147"/>
      <c r="EQ298" s="147"/>
      <c r="ER298" s="147"/>
      <c r="ES298" s="147"/>
      <c r="ET298" s="147"/>
      <c r="EU298" s="147"/>
      <c r="EV298" s="147"/>
      <c r="EW298" s="147"/>
      <c r="EX298" s="147"/>
      <c r="EY298" s="147"/>
      <c r="EZ298" s="147"/>
      <c r="FA298" s="147"/>
      <c r="FB298" s="147"/>
      <c r="FC298" s="147"/>
      <c r="FD298" s="147"/>
      <c r="FE298" s="147"/>
      <c r="FF298" s="147"/>
      <c r="FG298" s="147"/>
      <c r="FH298" s="147"/>
      <c r="FI298" s="147"/>
      <c r="FJ298" s="147"/>
      <c r="FK298" s="147"/>
      <c r="FL298" s="147"/>
      <c r="FM298" s="147"/>
      <c r="FN298" s="147"/>
      <c r="FO298" s="147"/>
      <c r="FP298" s="147"/>
      <c r="FQ298" s="147"/>
      <c r="FR298" s="147"/>
      <c r="FS298" s="147"/>
      <c r="FT298" s="147"/>
      <c r="FU298" s="147"/>
      <c r="FV298" s="147"/>
      <c r="FW298" s="147"/>
      <c r="FX298" s="147"/>
      <c r="FY298" s="147"/>
      <c r="FZ298" s="147"/>
      <c r="GA298" s="147"/>
      <c r="GB298" s="147"/>
      <c r="GC298" s="147"/>
      <c r="GD298" s="147"/>
      <c r="GE298" s="147"/>
      <c r="GF298" s="147"/>
      <c r="GG298" s="147"/>
      <c r="GH298" s="147"/>
      <c r="GI298" s="147"/>
      <c r="GJ298" s="147"/>
      <c r="GK298" s="147"/>
      <c r="GL298" s="147"/>
      <c r="GM298" s="147"/>
      <c r="GN298" s="147"/>
      <c r="GO298" s="147"/>
      <c r="GP298" s="147"/>
      <c r="GQ298" s="147"/>
      <c r="GR298" s="147"/>
      <c r="GS298" s="147"/>
      <c r="GT298" s="147"/>
      <c r="GU298" s="147"/>
      <c r="GV298" s="147"/>
      <c r="GW298" s="147"/>
      <c r="GX298" s="147"/>
      <c r="GY298" s="147"/>
      <c r="GZ298" s="147"/>
      <c r="HA298" s="147"/>
      <c r="HB298" s="147"/>
      <c r="HC298" s="147"/>
      <c r="HD298" s="147"/>
      <c r="HE298" s="147"/>
      <c r="HF298" s="147"/>
      <c r="HG298" s="147"/>
      <c r="HH298" s="147"/>
      <c r="HI298" s="147"/>
      <c r="HJ298" s="147"/>
      <c r="HK298" s="147"/>
      <c r="HL298" s="147"/>
      <c r="HM298" s="147"/>
      <c r="HN298" s="147"/>
      <c r="HO298" s="147"/>
      <c r="HP298" s="147"/>
      <c r="HQ298" s="147"/>
      <c r="HR298" s="147"/>
      <c r="HS298" s="147"/>
      <c r="HT298" s="147"/>
      <c r="HU298" s="147"/>
      <c r="HV298" s="147"/>
      <c r="HW298" s="147"/>
      <c r="HX298" s="147"/>
      <c r="HY298" s="147"/>
      <c r="HZ298" s="147"/>
      <c r="IA298" s="147"/>
      <c r="IB298" s="147"/>
      <c r="IC298" s="147"/>
      <c r="ID298" s="147"/>
      <c r="IE298" s="147"/>
      <c r="IF298" s="147"/>
    </row>
    <row r="299" spans="1:240" s="139" customFormat="1" ht="32.25" customHeight="1">
      <c r="A299" s="130" t="s">
        <v>250</v>
      </c>
      <c r="B299" s="169"/>
      <c r="C299" s="170" t="s">
        <v>159</v>
      </c>
      <c r="D299" s="129"/>
      <c r="E299" s="131"/>
      <c r="F299" s="132"/>
      <c r="G299" s="132"/>
      <c r="H299" s="132"/>
      <c r="I299" s="132"/>
      <c r="J299" s="132"/>
      <c r="K299" s="132"/>
      <c r="L299" s="132"/>
      <c r="M299" s="132"/>
      <c r="N299" s="36"/>
    </row>
    <row r="300" spans="1:240" s="81" customFormat="1" ht="49.5" customHeight="1">
      <c r="A300" s="66">
        <v>33</v>
      </c>
      <c r="B300" s="76" t="s">
        <v>346</v>
      </c>
      <c r="C300" s="171" t="s">
        <v>160</v>
      </c>
      <c r="D300" s="71" t="s">
        <v>36</v>
      </c>
      <c r="E300" s="82"/>
      <c r="F300" s="142">
        <f>2.075*20</f>
        <v>41.5</v>
      </c>
      <c r="G300" s="82"/>
      <c r="H300" s="82"/>
      <c r="I300" s="187"/>
      <c r="J300" s="82"/>
      <c r="K300" s="82"/>
      <c r="L300" s="82"/>
      <c r="M300" s="82"/>
      <c r="N300" s="36"/>
    </row>
    <row r="301" spans="1:240" s="147" customFormat="1" ht="20.100000000000001" customHeight="1">
      <c r="A301" s="188"/>
      <c r="B301" s="70"/>
      <c r="C301" s="107" t="s">
        <v>161</v>
      </c>
      <c r="D301" s="43" t="s">
        <v>21</v>
      </c>
      <c r="E301" s="82">
        <f>2.74*0.6</f>
        <v>1.6440000000000001</v>
      </c>
      <c r="F301" s="45">
        <f>E301*F300*0.6</f>
        <v>40.935600000000001</v>
      </c>
      <c r="G301" s="45"/>
      <c r="H301" s="45"/>
      <c r="I301" s="45"/>
      <c r="J301" s="45">
        <f>F301*I301</f>
        <v>0</v>
      </c>
      <c r="K301" s="45"/>
      <c r="L301" s="45"/>
      <c r="M301" s="45">
        <f>J301</f>
        <v>0</v>
      </c>
      <c r="N301" s="36"/>
    </row>
    <row r="302" spans="1:240" s="147" customFormat="1" ht="20.100000000000001" customHeight="1">
      <c r="A302" s="188"/>
      <c r="B302" s="70" t="s">
        <v>104</v>
      </c>
      <c r="C302" s="189" t="s">
        <v>162</v>
      </c>
      <c r="D302" s="82" t="s">
        <v>24</v>
      </c>
      <c r="E302" s="190">
        <f>0.48*0.6</f>
        <v>0.28799999999999998</v>
      </c>
      <c r="F302" s="191">
        <f>E302*F300</f>
        <v>11.952</v>
      </c>
      <c r="G302" s="82"/>
      <c r="H302" s="45"/>
      <c r="I302" s="45"/>
      <c r="J302" s="45"/>
      <c r="K302" s="45"/>
      <c r="L302" s="45">
        <f>F302*K302</f>
        <v>0</v>
      </c>
      <c r="M302" s="45">
        <f>L302</f>
        <v>0</v>
      </c>
      <c r="N302" s="36"/>
    </row>
    <row r="303" spans="1:240" s="139" customFormat="1" ht="20.100000000000001" customHeight="1">
      <c r="A303" s="130" t="s">
        <v>250</v>
      </c>
      <c r="B303" s="169"/>
      <c r="C303" s="170" t="s">
        <v>163</v>
      </c>
      <c r="D303" s="129"/>
      <c r="E303" s="131"/>
      <c r="F303" s="132"/>
      <c r="G303" s="132"/>
      <c r="H303" s="132"/>
      <c r="I303" s="132"/>
      <c r="J303" s="132"/>
      <c r="K303" s="132"/>
      <c r="L303" s="132"/>
      <c r="M303" s="132"/>
      <c r="N303" s="36"/>
    </row>
    <row r="304" spans="1:240" s="196" customFormat="1" ht="34.9" customHeight="1">
      <c r="A304" s="71">
        <v>34</v>
      </c>
      <c r="B304" s="76" t="s">
        <v>356</v>
      </c>
      <c r="C304" s="192" t="s">
        <v>165</v>
      </c>
      <c r="D304" s="193" t="s">
        <v>36</v>
      </c>
      <c r="E304" s="100"/>
      <c r="F304" s="142">
        <v>45</v>
      </c>
      <c r="G304" s="100"/>
      <c r="H304" s="194"/>
      <c r="I304" s="195"/>
      <c r="J304" s="194"/>
      <c r="K304" s="100"/>
      <c r="L304" s="194"/>
      <c r="M304" s="194"/>
      <c r="N304" s="29"/>
    </row>
    <row r="305" spans="1:241" s="196" customFormat="1" ht="20.100000000000001" customHeight="1">
      <c r="A305" s="71"/>
      <c r="B305" s="82"/>
      <c r="C305" s="107" t="s">
        <v>20</v>
      </c>
      <c r="D305" s="43" t="s">
        <v>21</v>
      </c>
      <c r="E305" s="73">
        <v>1.32E-2</v>
      </c>
      <c r="F305" s="197">
        <f>F304*E305</f>
        <v>0.59399999999999997</v>
      </c>
      <c r="G305" s="73"/>
      <c r="H305" s="195"/>
      <c r="I305" s="195"/>
      <c r="J305" s="195">
        <f>F305*I305</f>
        <v>0</v>
      </c>
      <c r="K305" s="73"/>
      <c r="L305" s="195"/>
      <c r="M305" s="195">
        <f>J305</f>
        <v>0</v>
      </c>
      <c r="N305" s="29"/>
    </row>
    <row r="306" spans="1:241" s="196" customFormat="1" ht="20.100000000000001" customHeight="1">
      <c r="A306" s="71"/>
      <c r="B306" s="82" t="s">
        <v>166</v>
      </c>
      <c r="C306" s="198" t="s">
        <v>167</v>
      </c>
      <c r="D306" s="73" t="s">
        <v>24</v>
      </c>
      <c r="E306" s="73">
        <v>2.9499999999999998E-2</v>
      </c>
      <c r="F306" s="195">
        <f>E306*F304</f>
        <v>1.3274999999999999</v>
      </c>
      <c r="G306" s="195"/>
      <c r="H306" s="195"/>
      <c r="I306" s="195"/>
      <c r="J306" s="195"/>
      <c r="K306" s="199"/>
      <c r="L306" s="199">
        <f>K306*F306</f>
        <v>0</v>
      </c>
      <c r="M306" s="199">
        <f>L306</f>
        <v>0</v>
      </c>
      <c r="N306" s="29"/>
    </row>
    <row r="307" spans="1:241" s="207" customFormat="1" ht="20.100000000000001" customHeight="1">
      <c r="A307" s="193">
        <v>35</v>
      </c>
      <c r="B307" s="200" t="s">
        <v>168</v>
      </c>
      <c r="C307" s="201" t="s">
        <v>169</v>
      </c>
      <c r="D307" s="193" t="s">
        <v>36</v>
      </c>
      <c r="E307" s="204"/>
      <c r="F307" s="203">
        <f>F304*1.7</f>
        <v>76.5</v>
      </c>
      <c r="G307" s="202"/>
      <c r="H307" s="204"/>
      <c r="I307" s="204"/>
      <c r="J307" s="204"/>
      <c r="K307" s="203"/>
      <c r="L307" s="45"/>
      <c r="M307" s="45"/>
      <c r="N307" s="29"/>
      <c r="O307" s="86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6"/>
      <c r="AI307" s="206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6"/>
      <c r="BA307" s="206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  <c r="BZ307" s="206"/>
      <c r="CA307" s="206"/>
      <c r="CB307" s="206"/>
      <c r="CC307" s="206"/>
      <c r="CD307" s="206"/>
      <c r="CE307" s="206"/>
      <c r="CF307" s="206"/>
      <c r="CG307" s="206"/>
      <c r="CH307" s="206"/>
      <c r="CI307" s="206"/>
      <c r="CJ307" s="206"/>
      <c r="CK307" s="206"/>
      <c r="CL307" s="206"/>
      <c r="CM307" s="206"/>
      <c r="CN307" s="206"/>
      <c r="CO307" s="206"/>
      <c r="CP307" s="206"/>
      <c r="CQ307" s="206"/>
      <c r="CR307" s="206"/>
      <c r="CS307" s="206"/>
      <c r="CT307" s="206"/>
      <c r="CU307" s="206"/>
      <c r="CV307" s="206"/>
      <c r="CW307" s="206"/>
      <c r="CX307" s="206"/>
      <c r="CY307" s="206"/>
      <c r="CZ307" s="206"/>
      <c r="DA307" s="206"/>
      <c r="DB307" s="206"/>
      <c r="DC307" s="206"/>
      <c r="DD307" s="206"/>
      <c r="DE307" s="206"/>
      <c r="DF307" s="206"/>
      <c r="DG307" s="206"/>
      <c r="DH307" s="206"/>
      <c r="DI307" s="206"/>
      <c r="DJ307" s="206"/>
      <c r="DK307" s="206"/>
      <c r="DL307" s="206"/>
      <c r="DM307" s="206"/>
      <c r="DN307" s="206"/>
      <c r="DO307" s="206"/>
      <c r="DP307" s="206"/>
      <c r="DQ307" s="206"/>
      <c r="DR307" s="206"/>
      <c r="DS307" s="206"/>
      <c r="DT307" s="206"/>
      <c r="DU307" s="206"/>
      <c r="DV307" s="206"/>
      <c r="DW307" s="206"/>
      <c r="DX307" s="206"/>
      <c r="DY307" s="206"/>
      <c r="DZ307" s="206"/>
      <c r="EA307" s="206"/>
      <c r="EB307" s="206"/>
      <c r="EC307" s="206"/>
      <c r="ED307" s="206"/>
      <c r="EE307" s="206"/>
      <c r="EF307" s="206"/>
      <c r="EG307" s="206"/>
      <c r="EH307" s="206"/>
      <c r="EI307" s="206"/>
      <c r="EJ307" s="206"/>
      <c r="EK307" s="206"/>
      <c r="EL307" s="206"/>
      <c r="EM307" s="206"/>
      <c r="EN307" s="206"/>
      <c r="EO307" s="206"/>
      <c r="EP307" s="206"/>
      <c r="EQ307" s="206"/>
      <c r="ER307" s="206"/>
      <c r="ES307" s="206"/>
      <c r="ET307" s="206"/>
      <c r="EU307" s="206"/>
      <c r="EV307" s="206"/>
      <c r="EW307" s="206"/>
      <c r="EX307" s="206"/>
      <c r="EY307" s="206"/>
      <c r="EZ307" s="206"/>
      <c r="FA307" s="206"/>
      <c r="FB307" s="206"/>
      <c r="FC307" s="206"/>
      <c r="FD307" s="206"/>
      <c r="FE307" s="206"/>
      <c r="FF307" s="206"/>
      <c r="FG307" s="206"/>
      <c r="FH307" s="206"/>
      <c r="FI307" s="206"/>
      <c r="FJ307" s="206"/>
      <c r="FK307" s="206"/>
      <c r="FL307" s="206"/>
      <c r="FM307" s="206"/>
      <c r="FN307" s="206"/>
      <c r="FO307" s="206"/>
      <c r="FP307" s="206"/>
      <c r="FQ307" s="206"/>
      <c r="FR307" s="206"/>
      <c r="FS307" s="206"/>
      <c r="FT307" s="206"/>
      <c r="FU307" s="206"/>
      <c r="FV307" s="206"/>
      <c r="FW307" s="206"/>
      <c r="FX307" s="206"/>
      <c r="FY307" s="206"/>
      <c r="FZ307" s="206"/>
      <c r="GA307" s="206"/>
      <c r="GB307" s="206"/>
      <c r="GC307" s="206"/>
      <c r="GD307" s="206"/>
      <c r="GE307" s="206"/>
      <c r="GF307" s="206"/>
      <c r="GG307" s="206"/>
      <c r="GH307" s="206"/>
      <c r="GI307" s="206"/>
      <c r="GJ307" s="206"/>
      <c r="GK307" s="206"/>
      <c r="GL307" s="206"/>
      <c r="GM307" s="206"/>
      <c r="GN307" s="206"/>
      <c r="GO307" s="206"/>
      <c r="GP307" s="206"/>
      <c r="GQ307" s="206"/>
      <c r="GR307" s="206"/>
      <c r="GS307" s="206"/>
      <c r="GT307" s="206"/>
      <c r="GU307" s="206"/>
      <c r="GV307" s="206"/>
      <c r="GW307" s="206"/>
      <c r="GX307" s="206"/>
      <c r="GY307" s="206"/>
      <c r="GZ307" s="206"/>
      <c r="HA307" s="206"/>
      <c r="HB307" s="206"/>
      <c r="HC307" s="206"/>
      <c r="HD307" s="206"/>
      <c r="HE307" s="206"/>
      <c r="HF307" s="206"/>
      <c r="HG307" s="206"/>
      <c r="HH307" s="206"/>
      <c r="HI307" s="206"/>
      <c r="HJ307" s="206"/>
      <c r="HK307" s="206"/>
      <c r="HL307" s="206"/>
      <c r="HM307" s="206"/>
      <c r="HN307" s="206"/>
      <c r="HO307" s="206"/>
      <c r="HP307" s="206"/>
      <c r="HQ307" s="206"/>
      <c r="HR307" s="206"/>
      <c r="HS307" s="206"/>
      <c r="HT307" s="206"/>
      <c r="HU307" s="206"/>
      <c r="HV307" s="206"/>
      <c r="HW307" s="206"/>
      <c r="HX307" s="206"/>
      <c r="HY307" s="206"/>
      <c r="HZ307" s="206"/>
      <c r="IA307" s="206"/>
      <c r="IB307" s="206"/>
      <c r="IC307" s="206"/>
      <c r="ID307" s="206"/>
      <c r="IE307" s="206"/>
      <c r="IF307" s="206"/>
      <c r="IG307" s="206"/>
    </row>
    <row r="308" spans="1:241" s="211" customFormat="1" ht="20.100000000000001" customHeight="1">
      <c r="A308" s="208"/>
      <c r="B308" s="212"/>
      <c r="C308" s="68" t="s">
        <v>170</v>
      </c>
      <c r="D308" s="208" t="s">
        <v>54</v>
      </c>
      <c r="E308" s="44">
        <v>1.7</v>
      </c>
      <c r="F308" s="145">
        <f>E308*F307</f>
        <v>130.04999999999998</v>
      </c>
      <c r="G308" s="44"/>
      <c r="H308" s="44"/>
      <c r="I308" s="44"/>
      <c r="J308" s="44"/>
      <c r="K308" s="145"/>
      <c r="L308" s="45">
        <f>K308*F308</f>
        <v>0</v>
      </c>
      <c r="M308" s="45">
        <f>H308+J308+L308</f>
        <v>0</v>
      </c>
      <c r="N308" s="29"/>
      <c r="O308" s="86"/>
      <c r="P308" s="209"/>
      <c r="Q308" s="209"/>
      <c r="R308" s="209"/>
      <c r="S308" s="209"/>
      <c r="T308" s="209"/>
      <c r="U308" s="209"/>
      <c r="V308" s="209"/>
      <c r="W308" s="209"/>
      <c r="X308" s="209"/>
      <c r="Y308" s="209"/>
      <c r="Z308" s="209"/>
      <c r="AA308" s="209"/>
      <c r="AB308" s="209"/>
      <c r="AC308" s="209"/>
      <c r="AD308" s="209"/>
      <c r="AE308" s="209"/>
      <c r="AF308" s="209"/>
      <c r="AG308" s="209"/>
      <c r="AH308" s="210"/>
      <c r="AI308" s="210"/>
      <c r="AJ308" s="210"/>
      <c r="AK308" s="210"/>
      <c r="AL308" s="210"/>
      <c r="AM308" s="210"/>
      <c r="AN308" s="210"/>
      <c r="AO308" s="210"/>
      <c r="AP308" s="210"/>
      <c r="AQ308" s="210"/>
      <c r="AR308" s="210"/>
      <c r="AS308" s="210"/>
      <c r="AT308" s="210"/>
      <c r="AU308" s="210"/>
      <c r="AV308" s="210"/>
      <c r="AW308" s="210"/>
      <c r="AX308" s="210"/>
      <c r="AY308" s="210"/>
      <c r="AZ308" s="210"/>
      <c r="BA308" s="210"/>
      <c r="BB308" s="210"/>
      <c r="BC308" s="210"/>
      <c r="BD308" s="210"/>
      <c r="BE308" s="210"/>
      <c r="BF308" s="210"/>
      <c r="BG308" s="210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  <c r="BZ308" s="210"/>
      <c r="CA308" s="210"/>
      <c r="CB308" s="210"/>
      <c r="CC308" s="210"/>
      <c r="CD308" s="210"/>
      <c r="CE308" s="210"/>
      <c r="CF308" s="210"/>
      <c r="CG308" s="210"/>
      <c r="CH308" s="210"/>
      <c r="CI308" s="210"/>
      <c r="CJ308" s="210"/>
      <c r="CK308" s="210"/>
      <c r="CL308" s="210"/>
      <c r="CM308" s="210"/>
      <c r="CN308" s="210"/>
      <c r="CO308" s="210"/>
      <c r="CP308" s="210"/>
      <c r="CQ308" s="210"/>
      <c r="CR308" s="210"/>
      <c r="CS308" s="210"/>
      <c r="CT308" s="210"/>
      <c r="CU308" s="210"/>
      <c r="CV308" s="210"/>
      <c r="CW308" s="210"/>
      <c r="CX308" s="210"/>
      <c r="CY308" s="210"/>
      <c r="CZ308" s="210"/>
      <c r="DA308" s="210"/>
      <c r="DB308" s="210"/>
      <c r="DC308" s="210"/>
      <c r="DD308" s="210"/>
      <c r="DE308" s="210"/>
      <c r="DF308" s="210"/>
      <c r="DG308" s="210"/>
      <c r="DH308" s="210"/>
      <c r="DI308" s="210"/>
      <c r="DJ308" s="210"/>
      <c r="DK308" s="210"/>
      <c r="DL308" s="210"/>
      <c r="DM308" s="210"/>
      <c r="DN308" s="210"/>
      <c r="DO308" s="210"/>
      <c r="DP308" s="210"/>
      <c r="DQ308" s="210"/>
      <c r="DR308" s="210"/>
      <c r="DS308" s="210"/>
      <c r="DT308" s="210"/>
      <c r="DU308" s="210"/>
      <c r="DV308" s="210"/>
      <c r="DW308" s="210"/>
      <c r="DX308" s="210"/>
      <c r="DY308" s="210"/>
      <c r="DZ308" s="210"/>
      <c r="EA308" s="210"/>
      <c r="EB308" s="210"/>
      <c r="EC308" s="210"/>
      <c r="ED308" s="210"/>
      <c r="EE308" s="210"/>
      <c r="EF308" s="210"/>
      <c r="EG308" s="210"/>
      <c r="EH308" s="210"/>
      <c r="EI308" s="210"/>
      <c r="EJ308" s="210"/>
      <c r="EK308" s="210"/>
      <c r="EL308" s="210"/>
      <c r="EM308" s="210"/>
      <c r="EN308" s="210"/>
      <c r="EO308" s="210"/>
      <c r="EP308" s="210"/>
      <c r="EQ308" s="210"/>
      <c r="ER308" s="210"/>
      <c r="ES308" s="210"/>
      <c r="ET308" s="210"/>
      <c r="EU308" s="210"/>
      <c r="EV308" s="210"/>
      <c r="EW308" s="210"/>
      <c r="EX308" s="210"/>
      <c r="EY308" s="210"/>
      <c r="EZ308" s="210"/>
      <c r="FA308" s="210"/>
      <c r="FB308" s="210"/>
      <c r="FC308" s="210"/>
      <c r="FD308" s="210"/>
      <c r="FE308" s="210"/>
      <c r="FF308" s="210"/>
      <c r="FG308" s="210"/>
      <c r="FH308" s="210"/>
      <c r="FI308" s="210"/>
      <c r="FJ308" s="210"/>
      <c r="FK308" s="210"/>
      <c r="FL308" s="210"/>
      <c r="FM308" s="210"/>
      <c r="FN308" s="210"/>
      <c r="FO308" s="210"/>
      <c r="FP308" s="210"/>
      <c r="FQ308" s="210"/>
      <c r="FR308" s="210"/>
      <c r="FS308" s="210"/>
      <c r="FT308" s="210"/>
      <c r="FU308" s="210"/>
      <c r="FV308" s="210"/>
      <c r="FW308" s="210"/>
      <c r="FX308" s="210"/>
      <c r="FY308" s="210"/>
      <c r="FZ308" s="210"/>
      <c r="GA308" s="210"/>
      <c r="GB308" s="210"/>
      <c r="GC308" s="210"/>
      <c r="GD308" s="210"/>
      <c r="GE308" s="210"/>
      <c r="GF308" s="210"/>
      <c r="GG308" s="210"/>
      <c r="GH308" s="210"/>
      <c r="GI308" s="210"/>
      <c r="GJ308" s="210"/>
      <c r="GK308" s="210"/>
      <c r="GL308" s="210"/>
      <c r="GM308" s="210"/>
      <c r="GN308" s="210"/>
      <c r="GO308" s="210"/>
      <c r="GP308" s="210"/>
      <c r="GQ308" s="210"/>
      <c r="GR308" s="210"/>
      <c r="GS308" s="210"/>
      <c r="GT308" s="210"/>
      <c r="GU308" s="210"/>
      <c r="GV308" s="210"/>
      <c r="GW308" s="210"/>
      <c r="GX308" s="210"/>
      <c r="GY308" s="210"/>
      <c r="GZ308" s="210"/>
      <c r="HA308" s="210"/>
      <c r="HB308" s="210"/>
      <c r="HC308" s="210"/>
      <c r="HD308" s="210"/>
      <c r="HE308" s="210"/>
      <c r="HF308" s="210"/>
      <c r="HG308" s="210"/>
      <c r="HH308" s="210"/>
      <c r="HI308" s="210"/>
      <c r="HJ308" s="210"/>
      <c r="HK308" s="210"/>
      <c r="HL308" s="210"/>
      <c r="HM308" s="210"/>
      <c r="HN308" s="210"/>
      <c r="HO308" s="210"/>
      <c r="HP308" s="210"/>
      <c r="HQ308" s="210"/>
      <c r="HR308" s="210"/>
      <c r="HS308" s="210"/>
      <c r="HT308" s="210"/>
      <c r="HU308" s="210"/>
      <c r="HV308" s="210"/>
      <c r="HW308" s="210"/>
      <c r="HX308" s="210"/>
      <c r="HY308" s="210"/>
      <c r="HZ308" s="210"/>
      <c r="IA308" s="210"/>
      <c r="IB308" s="210"/>
      <c r="IC308" s="210"/>
      <c r="ID308" s="210"/>
      <c r="IE308" s="210"/>
      <c r="IF308" s="210"/>
      <c r="IG308" s="210"/>
    </row>
    <row r="309" spans="1:241" s="211" customFormat="1" ht="20.100000000000001" customHeight="1">
      <c r="A309" s="208"/>
      <c r="B309" s="113" t="s">
        <v>352</v>
      </c>
      <c r="C309" s="75" t="s">
        <v>353</v>
      </c>
      <c r="D309" s="73" t="s">
        <v>36</v>
      </c>
      <c r="E309" s="45"/>
      <c r="F309" s="45">
        <v>45</v>
      </c>
      <c r="G309" s="45"/>
      <c r="H309" s="45"/>
      <c r="I309" s="45"/>
      <c r="J309" s="45"/>
      <c r="K309" s="46"/>
      <c r="L309" s="45"/>
      <c r="M309" s="45"/>
      <c r="N309" s="29"/>
      <c r="O309" s="86"/>
      <c r="P309" s="209"/>
      <c r="Q309" s="209"/>
      <c r="R309" s="209"/>
      <c r="S309" s="209"/>
      <c r="T309" s="209"/>
      <c r="U309" s="209"/>
      <c r="V309" s="209"/>
      <c r="W309" s="209"/>
      <c r="X309" s="209"/>
      <c r="Y309" s="209"/>
      <c r="Z309" s="209"/>
      <c r="AA309" s="209"/>
      <c r="AB309" s="209"/>
      <c r="AC309" s="209"/>
      <c r="AD309" s="209"/>
      <c r="AE309" s="209"/>
      <c r="AF309" s="209"/>
      <c r="AG309" s="209"/>
      <c r="AH309" s="210"/>
      <c r="AI309" s="210"/>
      <c r="AJ309" s="210"/>
      <c r="AK309" s="210"/>
      <c r="AL309" s="210"/>
      <c r="AM309" s="210"/>
      <c r="AN309" s="210"/>
      <c r="AO309" s="210"/>
      <c r="AP309" s="210"/>
      <c r="AQ309" s="210"/>
      <c r="AR309" s="210"/>
      <c r="AS309" s="210"/>
      <c r="AT309" s="210"/>
      <c r="AU309" s="210"/>
      <c r="AV309" s="210"/>
      <c r="AW309" s="210"/>
      <c r="AX309" s="210"/>
      <c r="AY309" s="210"/>
      <c r="AZ309" s="210"/>
      <c r="BA309" s="210"/>
      <c r="BB309" s="210"/>
      <c r="BC309" s="210"/>
      <c r="BD309" s="210"/>
      <c r="BE309" s="210"/>
      <c r="BF309" s="210"/>
      <c r="BG309" s="210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  <c r="BZ309" s="210"/>
      <c r="CA309" s="210"/>
      <c r="CB309" s="210"/>
      <c r="CC309" s="210"/>
      <c r="CD309" s="210"/>
      <c r="CE309" s="210"/>
      <c r="CF309" s="210"/>
      <c r="CG309" s="210"/>
      <c r="CH309" s="210"/>
      <c r="CI309" s="210"/>
      <c r="CJ309" s="210"/>
      <c r="CK309" s="210"/>
      <c r="CL309" s="210"/>
      <c r="CM309" s="210"/>
      <c r="CN309" s="210"/>
      <c r="CO309" s="210"/>
      <c r="CP309" s="210"/>
      <c r="CQ309" s="210"/>
      <c r="CR309" s="210"/>
      <c r="CS309" s="210"/>
      <c r="CT309" s="210"/>
      <c r="CU309" s="210"/>
      <c r="CV309" s="210"/>
      <c r="CW309" s="210"/>
      <c r="CX309" s="210"/>
      <c r="CY309" s="210"/>
      <c r="CZ309" s="210"/>
      <c r="DA309" s="210"/>
      <c r="DB309" s="210"/>
      <c r="DC309" s="210"/>
      <c r="DD309" s="210"/>
      <c r="DE309" s="210"/>
      <c r="DF309" s="210"/>
      <c r="DG309" s="210"/>
      <c r="DH309" s="210"/>
      <c r="DI309" s="210"/>
      <c r="DJ309" s="210"/>
      <c r="DK309" s="210"/>
      <c r="DL309" s="210"/>
      <c r="DM309" s="210"/>
      <c r="DN309" s="210"/>
      <c r="DO309" s="210"/>
      <c r="DP309" s="210"/>
      <c r="DQ309" s="210"/>
      <c r="DR309" s="210"/>
      <c r="DS309" s="210"/>
      <c r="DT309" s="210"/>
      <c r="DU309" s="210"/>
      <c r="DV309" s="210"/>
      <c r="DW309" s="210"/>
      <c r="DX309" s="210"/>
      <c r="DY309" s="210"/>
      <c r="DZ309" s="210"/>
      <c r="EA309" s="210"/>
      <c r="EB309" s="210"/>
      <c r="EC309" s="210"/>
      <c r="ED309" s="210"/>
      <c r="EE309" s="210"/>
      <c r="EF309" s="210"/>
      <c r="EG309" s="210"/>
      <c r="EH309" s="210"/>
      <c r="EI309" s="210"/>
      <c r="EJ309" s="210"/>
      <c r="EK309" s="210"/>
      <c r="EL309" s="210"/>
      <c r="EM309" s="210"/>
      <c r="EN309" s="210"/>
      <c r="EO309" s="210"/>
      <c r="EP309" s="210"/>
      <c r="EQ309" s="210"/>
      <c r="ER309" s="210"/>
      <c r="ES309" s="210"/>
      <c r="ET309" s="210"/>
      <c r="EU309" s="210"/>
      <c r="EV309" s="210"/>
      <c r="EW309" s="210"/>
      <c r="EX309" s="210"/>
      <c r="EY309" s="210"/>
      <c r="EZ309" s="210"/>
      <c r="FA309" s="210"/>
      <c r="FB309" s="210"/>
      <c r="FC309" s="210"/>
      <c r="FD309" s="210"/>
      <c r="FE309" s="210"/>
      <c r="FF309" s="210"/>
      <c r="FG309" s="210"/>
      <c r="FH309" s="210"/>
      <c r="FI309" s="210"/>
      <c r="FJ309" s="210"/>
      <c r="FK309" s="210"/>
      <c r="FL309" s="210"/>
      <c r="FM309" s="210"/>
      <c r="FN309" s="210"/>
      <c r="FO309" s="210"/>
      <c r="FP309" s="210"/>
      <c r="FQ309" s="210"/>
      <c r="FR309" s="210"/>
      <c r="FS309" s="210"/>
      <c r="FT309" s="210"/>
      <c r="FU309" s="210"/>
      <c r="FV309" s="210"/>
      <c r="FW309" s="210"/>
      <c r="FX309" s="210"/>
      <c r="FY309" s="210"/>
      <c r="FZ309" s="210"/>
      <c r="GA309" s="210"/>
      <c r="GB309" s="210"/>
      <c r="GC309" s="210"/>
      <c r="GD309" s="210"/>
      <c r="GE309" s="210"/>
      <c r="GF309" s="210"/>
      <c r="GG309" s="210"/>
      <c r="GH309" s="210"/>
      <c r="GI309" s="210"/>
      <c r="GJ309" s="210"/>
      <c r="GK309" s="210"/>
      <c r="GL309" s="210"/>
      <c r="GM309" s="210"/>
      <c r="GN309" s="210"/>
      <c r="GO309" s="210"/>
      <c r="GP309" s="210"/>
      <c r="GQ309" s="210"/>
      <c r="GR309" s="210"/>
      <c r="GS309" s="210"/>
      <c r="GT309" s="210"/>
      <c r="GU309" s="210"/>
      <c r="GV309" s="210"/>
      <c r="GW309" s="210"/>
      <c r="GX309" s="210"/>
      <c r="GY309" s="210"/>
      <c r="GZ309" s="210"/>
      <c r="HA309" s="210"/>
      <c r="HB309" s="210"/>
      <c r="HC309" s="210"/>
      <c r="HD309" s="210"/>
      <c r="HE309" s="210"/>
      <c r="HF309" s="210"/>
      <c r="HG309" s="210"/>
      <c r="HH309" s="210"/>
      <c r="HI309" s="210"/>
      <c r="HJ309" s="210"/>
      <c r="HK309" s="210"/>
      <c r="HL309" s="210"/>
      <c r="HM309" s="210"/>
      <c r="HN309" s="210"/>
      <c r="HO309" s="210"/>
      <c r="HP309" s="210"/>
      <c r="HQ309" s="210"/>
      <c r="HR309" s="210"/>
      <c r="HS309" s="210"/>
      <c r="HT309" s="210"/>
      <c r="HU309" s="210"/>
      <c r="HV309" s="210"/>
      <c r="HW309" s="210"/>
      <c r="HX309" s="210"/>
      <c r="HY309" s="210"/>
      <c r="HZ309" s="210"/>
      <c r="IA309" s="210"/>
      <c r="IB309" s="210"/>
      <c r="IC309" s="210"/>
      <c r="ID309" s="210"/>
      <c r="IE309" s="210"/>
      <c r="IF309" s="210"/>
      <c r="IG309" s="210"/>
    </row>
    <row r="310" spans="1:241" s="211" customFormat="1" ht="20.100000000000001" customHeight="1">
      <c r="A310" s="208"/>
      <c r="B310" s="113"/>
      <c r="C310" s="75"/>
      <c r="D310" s="73" t="s">
        <v>354</v>
      </c>
      <c r="E310" s="45"/>
      <c r="F310" s="45">
        <v>4.4999999999999998E-2</v>
      </c>
      <c r="G310" s="45"/>
      <c r="H310" s="45"/>
      <c r="I310" s="45"/>
      <c r="J310" s="45"/>
      <c r="K310" s="46"/>
      <c r="L310" s="45"/>
      <c r="M310" s="45"/>
      <c r="N310" s="29"/>
      <c r="O310" s="86"/>
      <c r="P310" s="209"/>
      <c r="Q310" s="209"/>
      <c r="R310" s="209"/>
      <c r="S310" s="209"/>
      <c r="T310" s="209"/>
      <c r="U310" s="209"/>
      <c r="V310" s="209"/>
      <c r="W310" s="209"/>
      <c r="X310" s="209"/>
      <c r="Y310" s="209"/>
      <c r="Z310" s="209"/>
      <c r="AA310" s="209"/>
      <c r="AB310" s="209"/>
      <c r="AC310" s="209"/>
      <c r="AD310" s="209"/>
      <c r="AE310" s="209"/>
      <c r="AF310" s="209"/>
      <c r="AG310" s="209"/>
      <c r="AH310" s="210"/>
      <c r="AI310" s="210"/>
      <c r="AJ310" s="210"/>
      <c r="AK310" s="210"/>
      <c r="AL310" s="210"/>
      <c r="AM310" s="210"/>
      <c r="AN310" s="210"/>
      <c r="AO310" s="210"/>
      <c r="AP310" s="210"/>
      <c r="AQ310" s="210"/>
      <c r="AR310" s="210"/>
      <c r="AS310" s="210"/>
      <c r="AT310" s="210"/>
      <c r="AU310" s="210"/>
      <c r="AV310" s="210"/>
      <c r="AW310" s="210"/>
      <c r="AX310" s="210"/>
      <c r="AY310" s="210"/>
      <c r="AZ310" s="210"/>
      <c r="BA310" s="210"/>
      <c r="BB310" s="210"/>
      <c r="BC310" s="210"/>
      <c r="BD310" s="210"/>
      <c r="BE310" s="210"/>
      <c r="BF310" s="210"/>
      <c r="BG310" s="210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  <c r="BZ310" s="210"/>
      <c r="CA310" s="210"/>
      <c r="CB310" s="210"/>
      <c r="CC310" s="210"/>
      <c r="CD310" s="210"/>
      <c r="CE310" s="210"/>
      <c r="CF310" s="210"/>
      <c r="CG310" s="210"/>
      <c r="CH310" s="210"/>
      <c r="CI310" s="210"/>
      <c r="CJ310" s="210"/>
      <c r="CK310" s="210"/>
      <c r="CL310" s="210"/>
      <c r="CM310" s="210"/>
      <c r="CN310" s="210"/>
      <c r="CO310" s="210"/>
      <c r="CP310" s="210"/>
      <c r="CQ310" s="210"/>
      <c r="CR310" s="210"/>
      <c r="CS310" s="210"/>
      <c r="CT310" s="210"/>
      <c r="CU310" s="210"/>
      <c r="CV310" s="210"/>
      <c r="CW310" s="210"/>
      <c r="CX310" s="210"/>
      <c r="CY310" s="210"/>
      <c r="CZ310" s="210"/>
      <c r="DA310" s="210"/>
      <c r="DB310" s="210"/>
      <c r="DC310" s="210"/>
      <c r="DD310" s="210"/>
      <c r="DE310" s="210"/>
      <c r="DF310" s="210"/>
      <c r="DG310" s="210"/>
      <c r="DH310" s="210"/>
      <c r="DI310" s="210"/>
      <c r="DJ310" s="210"/>
      <c r="DK310" s="210"/>
      <c r="DL310" s="210"/>
      <c r="DM310" s="210"/>
      <c r="DN310" s="210"/>
      <c r="DO310" s="210"/>
      <c r="DP310" s="210"/>
      <c r="DQ310" s="210"/>
      <c r="DR310" s="210"/>
      <c r="DS310" s="210"/>
      <c r="DT310" s="210"/>
      <c r="DU310" s="210"/>
      <c r="DV310" s="210"/>
      <c r="DW310" s="210"/>
      <c r="DX310" s="210"/>
      <c r="DY310" s="210"/>
      <c r="DZ310" s="210"/>
      <c r="EA310" s="210"/>
      <c r="EB310" s="210"/>
      <c r="EC310" s="210"/>
      <c r="ED310" s="210"/>
      <c r="EE310" s="210"/>
      <c r="EF310" s="210"/>
      <c r="EG310" s="210"/>
      <c r="EH310" s="210"/>
      <c r="EI310" s="210"/>
      <c r="EJ310" s="210"/>
      <c r="EK310" s="210"/>
      <c r="EL310" s="210"/>
      <c r="EM310" s="210"/>
      <c r="EN310" s="210"/>
      <c r="EO310" s="210"/>
      <c r="EP310" s="210"/>
      <c r="EQ310" s="210"/>
      <c r="ER310" s="210"/>
      <c r="ES310" s="210"/>
      <c r="ET310" s="210"/>
      <c r="EU310" s="210"/>
      <c r="EV310" s="210"/>
      <c r="EW310" s="210"/>
      <c r="EX310" s="210"/>
      <c r="EY310" s="210"/>
      <c r="EZ310" s="210"/>
      <c r="FA310" s="210"/>
      <c r="FB310" s="210"/>
      <c r="FC310" s="210"/>
      <c r="FD310" s="210"/>
      <c r="FE310" s="210"/>
      <c r="FF310" s="210"/>
      <c r="FG310" s="210"/>
      <c r="FH310" s="210"/>
      <c r="FI310" s="210"/>
      <c r="FJ310" s="210"/>
      <c r="FK310" s="210"/>
      <c r="FL310" s="210"/>
      <c r="FM310" s="210"/>
      <c r="FN310" s="210"/>
      <c r="FO310" s="210"/>
      <c r="FP310" s="210"/>
      <c r="FQ310" s="210"/>
      <c r="FR310" s="210"/>
      <c r="FS310" s="210"/>
      <c r="FT310" s="210"/>
      <c r="FU310" s="210"/>
      <c r="FV310" s="210"/>
      <c r="FW310" s="210"/>
      <c r="FX310" s="210"/>
      <c r="FY310" s="210"/>
      <c r="FZ310" s="210"/>
      <c r="GA310" s="210"/>
      <c r="GB310" s="210"/>
      <c r="GC310" s="210"/>
      <c r="GD310" s="210"/>
      <c r="GE310" s="210"/>
      <c r="GF310" s="210"/>
      <c r="GG310" s="210"/>
      <c r="GH310" s="210"/>
      <c r="GI310" s="210"/>
      <c r="GJ310" s="210"/>
      <c r="GK310" s="210"/>
      <c r="GL310" s="210"/>
      <c r="GM310" s="210"/>
      <c r="GN310" s="210"/>
      <c r="GO310" s="210"/>
      <c r="GP310" s="210"/>
      <c r="GQ310" s="210"/>
      <c r="GR310" s="210"/>
      <c r="GS310" s="210"/>
      <c r="GT310" s="210"/>
      <c r="GU310" s="210"/>
      <c r="GV310" s="210"/>
      <c r="GW310" s="210"/>
      <c r="GX310" s="210"/>
      <c r="GY310" s="210"/>
      <c r="GZ310" s="210"/>
      <c r="HA310" s="210"/>
      <c r="HB310" s="210"/>
      <c r="HC310" s="210"/>
      <c r="HD310" s="210"/>
      <c r="HE310" s="210"/>
      <c r="HF310" s="210"/>
      <c r="HG310" s="210"/>
      <c r="HH310" s="210"/>
      <c r="HI310" s="210"/>
      <c r="HJ310" s="210"/>
      <c r="HK310" s="210"/>
      <c r="HL310" s="210"/>
      <c r="HM310" s="210"/>
      <c r="HN310" s="210"/>
      <c r="HO310" s="210"/>
      <c r="HP310" s="210"/>
      <c r="HQ310" s="210"/>
      <c r="HR310" s="210"/>
      <c r="HS310" s="210"/>
      <c r="HT310" s="210"/>
      <c r="HU310" s="210"/>
      <c r="HV310" s="210"/>
      <c r="HW310" s="210"/>
      <c r="HX310" s="210"/>
      <c r="HY310" s="210"/>
      <c r="HZ310" s="210"/>
      <c r="IA310" s="210"/>
      <c r="IB310" s="210"/>
      <c r="IC310" s="210"/>
      <c r="ID310" s="210"/>
      <c r="IE310" s="210"/>
      <c r="IF310" s="210"/>
      <c r="IG310" s="210"/>
    </row>
    <row r="311" spans="1:241" s="211" customFormat="1" ht="20.100000000000001" customHeight="1">
      <c r="A311" s="208"/>
      <c r="B311" s="113"/>
      <c r="C311" s="75" t="s">
        <v>20</v>
      </c>
      <c r="D311" s="73" t="s">
        <v>21</v>
      </c>
      <c r="E311" s="45">
        <v>3.23</v>
      </c>
      <c r="F311" s="45">
        <f>F310*E311</f>
        <v>0.14535000000000001</v>
      </c>
      <c r="G311" s="45"/>
      <c r="H311" s="45"/>
      <c r="I311" s="45"/>
      <c r="J311" s="45">
        <f>F311*I311</f>
        <v>0</v>
      </c>
      <c r="K311" s="46"/>
      <c r="L311" s="45"/>
      <c r="M311" s="45">
        <v>0.87</v>
      </c>
      <c r="N311" s="29"/>
      <c r="O311" s="86"/>
      <c r="P311" s="209"/>
      <c r="Q311" s="209"/>
      <c r="R311" s="209"/>
      <c r="S311" s="209"/>
      <c r="T311" s="209"/>
      <c r="U311" s="209"/>
      <c r="V311" s="209"/>
      <c r="W311" s="209"/>
      <c r="X311" s="209"/>
      <c r="Y311" s="209"/>
      <c r="Z311" s="209"/>
      <c r="AA311" s="209"/>
      <c r="AB311" s="209"/>
      <c r="AC311" s="209"/>
      <c r="AD311" s="209"/>
      <c r="AE311" s="209"/>
      <c r="AF311" s="209"/>
      <c r="AG311" s="209"/>
      <c r="AH311" s="210"/>
      <c r="AI311" s="210"/>
      <c r="AJ311" s="210"/>
      <c r="AK311" s="210"/>
      <c r="AL311" s="210"/>
      <c r="AM311" s="210"/>
      <c r="AN311" s="210"/>
      <c r="AO311" s="210"/>
      <c r="AP311" s="210"/>
      <c r="AQ311" s="210"/>
      <c r="AR311" s="210"/>
      <c r="AS311" s="210"/>
      <c r="AT311" s="210"/>
      <c r="AU311" s="210"/>
      <c r="AV311" s="210"/>
      <c r="AW311" s="210"/>
      <c r="AX311" s="210"/>
      <c r="AY311" s="210"/>
      <c r="AZ311" s="210"/>
      <c r="BA311" s="210"/>
      <c r="BB311" s="210"/>
      <c r="BC311" s="210"/>
      <c r="BD311" s="210"/>
      <c r="BE311" s="210"/>
      <c r="BF311" s="210"/>
      <c r="BG311" s="210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  <c r="BZ311" s="210"/>
      <c r="CA311" s="210"/>
      <c r="CB311" s="210"/>
      <c r="CC311" s="210"/>
      <c r="CD311" s="210"/>
      <c r="CE311" s="210"/>
      <c r="CF311" s="210"/>
      <c r="CG311" s="210"/>
      <c r="CH311" s="210"/>
      <c r="CI311" s="210"/>
      <c r="CJ311" s="210"/>
      <c r="CK311" s="210"/>
      <c r="CL311" s="210"/>
      <c r="CM311" s="210"/>
      <c r="CN311" s="210"/>
      <c r="CO311" s="210"/>
      <c r="CP311" s="210"/>
      <c r="CQ311" s="210"/>
      <c r="CR311" s="210"/>
      <c r="CS311" s="210"/>
      <c r="CT311" s="210"/>
      <c r="CU311" s="210"/>
      <c r="CV311" s="210"/>
      <c r="CW311" s="210"/>
      <c r="CX311" s="210"/>
      <c r="CY311" s="210"/>
      <c r="CZ311" s="210"/>
      <c r="DA311" s="210"/>
      <c r="DB311" s="210"/>
      <c r="DC311" s="210"/>
      <c r="DD311" s="210"/>
      <c r="DE311" s="210"/>
      <c r="DF311" s="210"/>
      <c r="DG311" s="210"/>
      <c r="DH311" s="210"/>
      <c r="DI311" s="210"/>
      <c r="DJ311" s="210"/>
      <c r="DK311" s="210"/>
      <c r="DL311" s="210"/>
      <c r="DM311" s="210"/>
      <c r="DN311" s="210"/>
      <c r="DO311" s="210"/>
      <c r="DP311" s="210"/>
      <c r="DQ311" s="210"/>
      <c r="DR311" s="210"/>
      <c r="DS311" s="210"/>
      <c r="DT311" s="210"/>
      <c r="DU311" s="210"/>
      <c r="DV311" s="210"/>
      <c r="DW311" s="210"/>
      <c r="DX311" s="210"/>
      <c r="DY311" s="210"/>
      <c r="DZ311" s="210"/>
      <c r="EA311" s="210"/>
      <c r="EB311" s="210"/>
      <c r="EC311" s="210"/>
      <c r="ED311" s="210"/>
      <c r="EE311" s="210"/>
      <c r="EF311" s="210"/>
      <c r="EG311" s="210"/>
      <c r="EH311" s="210"/>
      <c r="EI311" s="210"/>
      <c r="EJ311" s="210"/>
      <c r="EK311" s="210"/>
      <c r="EL311" s="210"/>
      <c r="EM311" s="210"/>
      <c r="EN311" s="210"/>
      <c r="EO311" s="210"/>
      <c r="EP311" s="210"/>
      <c r="EQ311" s="210"/>
      <c r="ER311" s="210"/>
      <c r="ES311" s="210"/>
      <c r="ET311" s="210"/>
      <c r="EU311" s="210"/>
      <c r="EV311" s="210"/>
      <c r="EW311" s="210"/>
      <c r="EX311" s="210"/>
      <c r="EY311" s="210"/>
      <c r="EZ311" s="210"/>
      <c r="FA311" s="210"/>
      <c r="FB311" s="210"/>
      <c r="FC311" s="210"/>
      <c r="FD311" s="210"/>
      <c r="FE311" s="210"/>
      <c r="FF311" s="210"/>
      <c r="FG311" s="210"/>
      <c r="FH311" s="210"/>
      <c r="FI311" s="210"/>
      <c r="FJ311" s="210"/>
      <c r="FK311" s="210"/>
      <c r="FL311" s="210"/>
      <c r="FM311" s="210"/>
      <c r="FN311" s="210"/>
      <c r="FO311" s="210"/>
      <c r="FP311" s="210"/>
      <c r="FQ311" s="210"/>
      <c r="FR311" s="210"/>
      <c r="FS311" s="210"/>
      <c r="FT311" s="210"/>
      <c r="FU311" s="210"/>
      <c r="FV311" s="210"/>
      <c r="FW311" s="210"/>
      <c r="FX311" s="210"/>
      <c r="FY311" s="210"/>
      <c r="FZ311" s="210"/>
      <c r="GA311" s="210"/>
      <c r="GB311" s="210"/>
      <c r="GC311" s="210"/>
      <c r="GD311" s="210"/>
      <c r="GE311" s="210"/>
      <c r="GF311" s="210"/>
      <c r="GG311" s="210"/>
      <c r="GH311" s="210"/>
      <c r="GI311" s="210"/>
      <c r="GJ311" s="210"/>
      <c r="GK311" s="210"/>
      <c r="GL311" s="210"/>
      <c r="GM311" s="210"/>
      <c r="GN311" s="210"/>
      <c r="GO311" s="210"/>
      <c r="GP311" s="210"/>
      <c r="GQ311" s="210"/>
      <c r="GR311" s="210"/>
      <c r="GS311" s="210"/>
      <c r="GT311" s="210"/>
      <c r="GU311" s="210"/>
      <c r="GV311" s="210"/>
      <c r="GW311" s="210"/>
      <c r="GX311" s="210"/>
      <c r="GY311" s="210"/>
      <c r="GZ311" s="210"/>
      <c r="HA311" s="210"/>
      <c r="HB311" s="210"/>
      <c r="HC311" s="210"/>
      <c r="HD311" s="210"/>
      <c r="HE311" s="210"/>
      <c r="HF311" s="210"/>
      <c r="HG311" s="210"/>
      <c r="HH311" s="210"/>
      <c r="HI311" s="210"/>
      <c r="HJ311" s="210"/>
      <c r="HK311" s="210"/>
      <c r="HL311" s="210"/>
      <c r="HM311" s="210"/>
      <c r="HN311" s="210"/>
      <c r="HO311" s="210"/>
      <c r="HP311" s="210"/>
      <c r="HQ311" s="210"/>
      <c r="HR311" s="210"/>
      <c r="HS311" s="210"/>
      <c r="HT311" s="210"/>
      <c r="HU311" s="210"/>
      <c r="HV311" s="210"/>
      <c r="HW311" s="210"/>
      <c r="HX311" s="210"/>
      <c r="HY311" s="210"/>
      <c r="HZ311" s="210"/>
      <c r="IA311" s="210"/>
      <c r="IB311" s="210"/>
      <c r="IC311" s="210"/>
      <c r="ID311" s="210"/>
      <c r="IE311" s="210"/>
      <c r="IF311" s="210"/>
      <c r="IG311" s="210"/>
    </row>
    <row r="312" spans="1:241" s="211" customFormat="1" ht="20.100000000000001" customHeight="1">
      <c r="A312" s="208"/>
      <c r="B312" s="113"/>
      <c r="C312" s="75" t="s">
        <v>355</v>
      </c>
      <c r="D312" s="73" t="s">
        <v>331</v>
      </c>
      <c r="E312" s="45">
        <v>3.62</v>
      </c>
      <c r="F312" s="45">
        <f>F310*E312</f>
        <v>0.16289999999999999</v>
      </c>
      <c r="G312" s="45"/>
      <c r="H312" s="45"/>
      <c r="I312" s="45"/>
      <c r="J312" s="45"/>
      <c r="K312" s="46"/>
      <c r="L312" s="45">
        <f>K312*F312</f>
        <v>0</v>
      </c>
      <c r="M312" s="45">
        <v>5.85</v>
      </c>
      <c r="N312" s="36"/>
      <c r="O312" s="86"/>
      <c r="P312" s="209"/>
      <c r="Q312" s="209"/>
      <c r="R312" s="209"/>
      <c r="S312" s="209"/>
      <c r="T312" s="209"/>
      <c r="U312" s="209"/>
      <c r="V312" s="209"/>
      <c r="W312" s="209"/>
      <c r="X312" s="209"/>
      <c r="Y312" s="209"/>
      <c r="Z312" s="209"/>
      <c r="AA312" s="209"/>
      <c r="AB312" s="209"/>
      <c r="AC312" s="209"/>
      <c r="AD312" s="209"/>
      <c r="AE312" s="209"/>
      <c r="AF312" s="209"/>
      <c r="AG312" s="209"/>
      <c r="AH312" s="210"/>
      <c r="AI312" s="210"/>
      <c r="AJ312" s="210"/>
      <c r="AK312" s="210"/>
      <c r="AL312" s="210"/>
      <c r="AM312" s="210"/>
      <c r="AN312" s="210"/>
      <c r="AO312" s="210"/>
      <c r="AP312" s="210"/>
      <c r="AQ312" s="210"/>
      <c r="AR312" s="210"/>
      <c r="AS312" s="210"/>
      <c r="AT312" s="210"/>
      <c r="AU312" s="210"/>
      <c r="AV312" s="210"/>
      <c r="AW312" s="210"/>
      <c r="AX312" s="210"/>
      <c r="AY312" s="210"/>
      <c r="AZ312" s="210"/>
      <c r="BA312" s="210"/>
      <c r="BB312" s="210"/>
      <c r="BC312" s="210"/>
      <c r="BD312" s="210"/>
      <c r="BE312" s="210"/>
      <c r="BF312" s="210"/>
      <c r="BG312" s="210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  <c r="BZ312" s="210"/>
      <c r="CA312" s="210"/>
      <c r="CB312" s="210"/>
      <c r="CC312" s="210"/>
      <c r="CD312" s="210"/>
      <c r="CE312" s="210"/>
      <c r="CF312" s="210"/>
      <c r="CG312" s="210"/>
      <c r="CH312" s="210"/>
      <c r="CI312" s="210"/>
      <c r="CJ312" s="210"/>
      <c r="CK312" s="210"/>
      <c r="CL312" s="210"/>
      <c r="CM312" s="210"/>
      <c r="CN312" s="210"/>
      <c r="CO312" s="210"/>
      <c r="CP312" s="210"/>
      <c r="CQ312" s="210"/>
      <c r="CR312" s="210"/>
      <c r="CS312" s="210"/>
      <c r="CT312" s="210"/>
      <c r="CU312" s="210"/>
      <c r="CV312" s="210"/>
      <c r="CW312" s="210"/>
      <c r="CX312" s="210"/>
      <c r="CY312" s="210"/>
      <c r="CZ312" s="210"/>
      <c r="DA312" s="210"/>
      <c r="DB312" s="210"/>
      <c r="DC312" s="210"/>
      <c r="DD312" s="210"/>
      <c r="DE312" s="210"/>
      <c r="DF312" s="210"/>
      <c r="DG312" s="210"/>
      <c r="DH312" s="210"/>
      <c r="DI312" s="210"/>
      <c r="DJ312" s="210"/>
      <c r="DK312" s="210"/>
      <c r="DL312" s="210"/>
      <c r="DM312" s="210"/>
      <c r="DN312" s="210"/>
      <c r="DO312" s="210"/>
      <c r="DP312" s="210"/>
      <c r="DQ312" s="210"/>
      <c r="DR312" s="210"/>
      <c r="DS312" s="210"/>
      <c r="DT312" s="210"/>
      <c r="DU312" s="210"/>
      <c r="DV312" s="210"/>
      <c r="DW312" s="210"/>
      <c r="DX312" s="210"/>
      <c r="DY312" s="210"/>
      <c r="DZ312" s="210"/>
      <c r="EA312" s="210"/>
      <c r="EB312" s="210"/>
      <c r="EC312" s="210"/>
      <c r="ED312" s="210"/>
      <c r="EE312" s="210"/>
      <c r="EF312" s="210"/>
      <c r="EG312" s="210"/>
      <c r="EH312" s="210"/>
      <c r="EI312" s="210"/>
      <c r="EJ312" s="210"/>
      <c r="EK312" s="210"/>
      <c r="EL312" s="210"/>
      <c r="EM312" s="210"/>
      <c r="EN312" s="210"/>
      <c r="EO312" s="210"/>
      <c r="EP312" s="210"/>
      <c r="EQ312" s="210"/>
      <c r="ER312" s="210"/>
      <c r="ES312" s="210"/>
      <c r="ET312" s="210"/>
      <c r="EU312" s="210"/>
      <c r="EV312" s="210"/>
      <c r="EW312" s="210"/>
      <c r="EX312" s="210"/>
      <c r="EY312" s="210"/>
      <c r="EZ312" s="210"/>
      <c r="FA312" s="210"/>
      <c r="FB312" s="210"/>
      <c r="FC312" s="210"/>
      <c r="FD312" s="210"/>
      <c r="FE312" s="210"/>
      <c r="FF312" s="210"/>
      <c r="FG312" s="210"/>
      <c r="FH312" s="210"/>
      <c r="FI312" s="210"/>
      <c r="FJ312" s="210"/>
      <c r="FK312" s="210"/>
      <c r="FL312" s="210"/>
      <c r="FM312" s="210"/>
      <c r="FN312" s="210"/>
      <c r="FO312" s="210"/>
      <c r="FP312" s="210"/>
      <c r="FQ312" s="210"/>
      <c r="FR312" s="210"/>
      <c r="FS312" s="210"/>
      <c r="FT312" s="210"/>
      <c r="FU312" s="210"/>
      <c r="FV312" s="210"/>
      <c r="FW312" s="210"/>
      <c r="FX312" s="210"/>
      <c r="FY312" s="210"/>
      <c r="FZ312" s="210"/>
      <c r="GA312" s="210"/>
      <c r="GB312" s="210"/>
      <c r="GC312" s="210"/>
      <c r="GD312" s="210"/>
      <c r="GE312" s="210"/>
      <c r="GF312" s="210"/>
      <c r="GG312" s="210"/>
      <c r="GH312" s="210"/>
      <c r="GI312" s="210"/>
      <c r="GJ312" s="210"/>
      <c r="GK312" s="210"/>
      <c r="GL312" s="210"/>
      <c r="GM312" s="210"/>
      <c r="GN312" s="210"/>
      <c r="GO312" s="210"/>
      <c r="GP312" s="210"/>
      <c r="GQ312" s="210"/>
      <c r="GR312" s="210"/>
      <c r="GS312" s="210"/>
      <c r="GT312" s="210"/>
      <c r="GU312" s="210"/>
      <c r="GV312" s="210"/>
      <c r="GW312" s="210"/>
      <c r="GX312" s="210"/>
      <c r="GY312" s="210"/>
      <c r="GZ312" s="210"/>
      <c r="HA312" s="210"/>
      <c r="HB312" s="210"/>
      <c r="HC312" s="210"/>
      <c r="HD312" s="210"/>
      <c r="HE312" s="210"/>
      <c r="HF312" s="210"/>
      <c r="HG312" s="210"/>
      <c r="HH312" s="210"/>
      <c r="HI312" s="210"/>
      <c r="HJ312" s="210"/>
      <c r="HK312" s="210"/>
      <c r="HL312" s="210"/>
      <c r="HM312" s="210"/>
      <c r="HN312" s="210"/>
      <c r="HO312" s="210"/>
      <c r="HP312" s="210"/>
      <c r="HQ312" s="210"/>
      <c r="HR312" s="210"/>
      <c r="HS312" s="210"/>
      <c r="HT312" s="210"/>
      <c r="HU312" s="210"/>
      <c r="HV312" s="210"/>
      <c r="HW312" s="210"/>
      <c r="HX312" s="210"/>
      <c r="HY312" s="210"/>
      <c r="HZ312" s="210"/>
      <c r="IA312" s="210"/>
      <c r="IB312" s="210"/>
      <c r="IC312" s="210"/>
      <c r="ID312" s="210"/>
      <c r="IE312" s="210"/>
      <c r="IF312" s="210"/>
      <c r="IG312" s="210"/>
    </row>
    <row r="313" spans="1:241" s="211" customFormat="1" ht="20.100000000000001" customHeight="1">
      <c r="A313" s="208"/>
      <c r="B313" s="113"/>
      <c r="C313" s="75" t="s">
        <v>33</v>
      </c>
      <c r="D313" s="73" t="s">
        <v>4</v>
      </c>
      <c r="E313" s="45">
        <v>0.18</v>
      </c>
      <c r="F313" s="45">
        <v>0.13</v>
      </c>
      <c r="G313" s="45"/>
      <c r="H313" s="45"/>
      <c r="I313" s="45"/>
      <c r="J313" s="45"/>
      <c r="K313" s="46"/>
      <c r="L313" s="45">
        <f>F313*K313</f>
        <v>0</v>
      </c>
      <c r="M313" s="45">
        <v>0.42</v>
      </c>
      <c r="N313" s="36"/>
      <c r="O313" s="86"/>
      <c r="P313" s="209"/>
      <c r="Q313" s="209"/>
      <c r="R313" s="209"/>
      <c r="S313" s="209"/>
      <c r="T313" s="209"/>
      <c r="U313" s="209"/>
      <c r="V313" s="209"/>
      <c r="W313" s="209"/>
      <c r="X313" s="209"/>
      <c r="Y313" s="209"/>
      <c r="Z313" s="209"/>
      <c r="AA313" s="209"/>
      <c r="AB313" s="209"/>
      <c r="AC313" s="209"/>
      <c r="AD313" s="209"/>
      <c r="AE313" s="209"/>
      <c r="AF313" s="209"/>
      <c r="AG313" s="209"/>
      <c r="AH313" s="210"/>
      <c r="AI313" s="210"/>
      <c r="AJ313" s="210"/>
      <c r="AK313" s="210"/>
      <c r="AL313" s="210"/>
      <c r="AM313" s="210"/>
      <c r="AN313" s="210"/>
      <c r="AO313" s="210"/>
      <c r="AP313" s="210"/>
      <c r="AQ313" s="210"/>
      <c r="AR313" s="210"/>
      <c r="AS313" s="210"/>
      <c r="AT313" s="210"/>
      <c r="AU313" s="210"/>
      <c r="AV313" s="210"/>
      <c r="AW313" s="210"/>
      <c r="AX313" s="210"/>
      <c r="AY313" s="210"/>
      <c r="AZ313" s="210"/>
      <c r="BA313" s="210"/>
      <c r="BB313" s="210"/>
      <c r="BC313" s="210"/>
      <c r="BD313" s="210"/>
      <c r="BE313" s="210"/>
      <c r="BF313" s="210"/>
      <c r="BG313" s="210"/>
      <c r="BH313" s="210"/>
      <c r="BI313" s="210"/>
      <c r="BJ313" s="210"/>
      <c r="BK313" s="210"/>
      <c r="BL313" s="210"/>
      <c r="BM313" s="210"/>
      <c r="BN313" s="210"/>
      <c r="BO313" s="210"/>
      <c r="BP313" s="210"/>
      <c r="BQ313" s="210"/>
      <c r="BR313" s="210"/>
      <c r="BS313" s="210"/>
      <c r="BT313" s="210"/>
      <c r="BU313" s="210"/>
      <c r="BV313" s="210"/>
      <c r="BW313" s="210"/>
      <c r="BX313" s="210"/>
      <c r="BY313" s="210"/>
      <c r="BZ313" s="210"/>
      <c r="CA313" s="210"/>
      <c r="CB313" s="210"/>
      <c r="CC313" s="210"/>
      <c r="CD313" s="210"/>
      <c r="CE313" s="210"/>
      <c r="CF313" s="210"/>
      <c r="CG313" s="210"/>
      <c r="CH313" s="210"/>
      <c r="CI313" s="210"/>
      <c r="CJ313" s="210"/>
      <c r="CK313" s="210"/>
      <c r="CL313" s="210"/>
      <c r="CM313" s="210"/>
      <c r="CN313" s="210"/>
      <c r="CO313" s="210"/>
      <c r="CP313" s="210"/>
      <c r="CQ313" s="210"/>
      <c r="CR313" s="210"/>
      <c r="CS313" s="210"/>
      <c r="CT313" s="210"/>
      <c r="CU313" s="210"/>
      <c r="CV313" s="210"/>
      <c r="CW313" s="210"/>
      <c r="CX313" s="210"/>
      <c r="CY313" s="210"/>
      <c r="CZ313" s="210"/>
      <c r="DA313" s="210"/>
      <c r="DB313" s="210"/>
      <c r="DC313" s="210"/>
      <c r="DD313" s="210"/>
      <c r="DE313" s="210"/>
      <c r="DF313" s="210"/>
      <c r="DG313" s="210"/>
      <c r="DH313" s="210"/>
      <c r="DI313" s="210"/>
      <c r="DJ313" s="210"/>
      <c r="DK313" s="210"/>
      <c r="DL313" s="210"/>
      <c r="DM313" s="210"/>
      <c r="DN313" s="210"/>
      <c r="DO313" s="210"/>
      <c r="DP313" s="210"/>
      <c r="DQ313" s="210"/>
      <c r="DR313" s="210"/>
      <c r="DS313" s="210"/>
      <c r="DT313" s="210"/>
      <c r="DU313" s="210"/>
      <c r="DV313" s="210"/>
      <c r="DW313" s="210"/>
      <c r="DX313" s="210"/>
      <c r="DY313" s="210"/>
      <c r="DZ313" s="210"/>
      <c r="EA313" s="210"/>
      <c r="EB313" s="210"/>
      <c r="EC313" s="210"/>
      <c r="ED313" s="210"/>
      <c r="EE313" s="210"/>
      <c r="EF313" s="210"/>
      <c r="EG313" s="210"/>
      <c r="EH313" s="210"/>
      <c r="EI313" s="210"/>
      <c r="EJ313" s="210"/>
      <c r="EK313" s="210"/>
      <c r="EL313" s="210"/>
      <c r="EM313" s="210"/>
      <c r="EN313" s="210"/>
      <c r="EO313" s="210"/>
      <c r="EP313" s="210"/>
      <c r="EQ313" s="210"/>
      <c r="ER313" s="210"/>
      <c r="ES313" s="210"/>
      <c r="ET313" s="210"/>
      <c r="EU313" s="210"/>
      <c r="EV313" s="210"/>
      <c r="EW313" s="210"/>
      <c r="EX313" s="210"/>
      <c r="EY313" s="210"/>
      <c r="EZ313" s="210"/>
      <c r="FA313" s="210"/>
      <c r="FB313" s="210"/>
      <c r="FC313" s="210"/>
      <c r="FD313" s="210"/>
      <c r="FE313" s="210"/>
      <c r="FF313" s="210"/>
      <c r="FG313" s="210"/>
      <c r="FH313" s="210"/>
      <c r="FI313" s="210"/>
      <c r="FJ313" s="210"/>
      <c r="FK313" s="210"/>
      <c r="FL313" s="210"/>
      <c r="FM313" s="210"/>
      <c r="FN313" s="210"/>
      <c r="FO313" s="210"/>
      <c r="FP313" s="210"/>
      <c r="FQ313" s="210"/>
      <c r="FR313" s="210"/>
      <c r="FS313" s="210"/>
      <c r="FT313" s="210"/>
      <c r="FU313" s="210"/>
      <c r="FV313" s="210"/>
      <c r="FW313" s="210"/>
      <c r="FX313" s="210"/>
      <c r="FY313" s="210"/>
      <c r="FZ313" s="210"/>
      <c r="GA313" s="210"/>
      <c r="GB313" s="210"/>
      <c r="GC313" s="210"/>
      <c r="GD313" s="210"/>
      <c r="GE313" s="210"/>
      <c r="GF313" s="210"/>
      <c r="GG313" s="210"/>
      <c r="GH313" s="210"/>
      <c r="GI313" s="210"/>
      <c r="GJ313" s="210"/>
      <c r="GK313" s="210"/>
      <c r="GL313" s="210"/>
      <c r="GM313" s="210"/>
      <c r="GN313" s="210"/>
      <c r="GO313" s="210"/>
      <c r="GP313" s="210"/>
      <c r="GQ313" s="210"/>
      <c r="GR313" s="210"/>
      <c r="GS313" s="210"/>
      <c r="GT313" s="210"/>
      <c r="GU313" s="210"/>
      <c r="GV313" s="210"/>
      <c r="GW313" s="210"/>
      <c r="GX313" s="210"/>
      <c r="GY313" s="210"/>
      <c r="GZ313" s="210"/>
      <c r="HA313" s="210"/>
      <c r="HB313" s="210"/>
      <c r="HC313" s="210"/>
      <c r="HD313" s="210"/>
      <c r="HE313" s="210"/>
      <c r="HF313" s="210"/>
      <c r="HG313" s="210"/>
      <c r="HH313" s="210"/>
      <c r="HI313" s="210"/>
      <c r="HJ313" s="210"/>
      <c r="HK313" s="210"/>
      <c r="HL313" s="210"/>
      <c r="HM313" s="210"/>
      <c r="HN313" s="210"/>
      <c r="HO313" s="210"/>
      <c r="HP313" s="210"/>
      <c r="HQ313" s="210"/>
      <c r="HR313" s="210"/>
      <c r="HS313" s="210"/>
      <c r="HT313" s="210"/>
      <c r="HU313" s="210"/>
      <c r="HV313" s="210"/>
      <c r="HW313" s="210"/>
      <c r="HX313" s="210"/>
      <c r="HY313" s="210"/>
      <c r="HZ313" s="210"/>
      <c r="IA313" s="210"/>
      <c r="IB313" s="210"/>
      <c r="IC313" s="210"/>
      <c r="ID313" s="210"/>
      <c r="IE313" s="210"/>
      <c r="IF313" s="210"/>
      <c r="IG313" s="210"/>
    </row>
    <row r="314" spans="1:241" s="297" customFormat="1" ht="20.100000000000001" customHeight="1">
      <c r="A314" s="289">
        <v>36</v>
      </c>
      <c r="B314" s="290" t="s">
        <v>329</v>
      </c>
      <c r="C314" s="291" t="s">
        <v>171</v>
      </c>
      <c r="D314" s="289" t="s">
        <v>36</v>
      </c>
      <c r="E314" s="292"/>
      <c r="F314" s="292">
        <v>50</v>
      </c>
      <c r="G314" s="293"/>
      <c r="H314" s="294"/>
      <c r="I314" s="294"/>
      <c r="J314" s="294"/>
      <c r="K314" s="292"/>
      <c r="L314" s="292"/>
      <c r="M314" s="159"/>
      <c r="N314" s="295"/>
      <c r="O314" s="296"/>
      <c r="P314" s="296"/>
      <c r="Q314" s="296"/>
      <c r="R314" s="296"/>
      <c r="S314" s="296"/>
      <c r="T314" s="296"/>
      <c r="U314" s="296"/>
      <c r="V314" s="296"/>
      <c r="W314" s="296"/>
      <c r="X314" s="296"/>
      <c r="Y314" s="296"/>
      <c r="Z314" s="296"/>
      <c r="AA314" s="296"/>
      <c r="AB314" s="296"/>
      <c r="AC314" s="296"/>
      <c r="AD314" s="296"/>
      <c r="AE314" s="296"/>
      <c r="AF314" s="296"/>
      <c r="AG314" s="296"/>
      <c r="AH314" s="296"/>
      <c r="AI314" s="296"/>
      <c r="AJ314" s="296"/>
      <c r="AK314" s="296"/>
      <c r="AL314" s="296"/>
      <c r="AM314" s="296"/>
      <c r="AN314" s="296"/>
      <c r="AO314" s="296"/>
      <c r="AP314" s="296"/>
      <c r="AQ314" s="296"/>
      <c r="AR314" s="296"/>
      <c r="AS314" s="296"/>
      <c r="AT314" s="296"/>
      <c r="AU314" s="296"/>
      <c r="AV314" s="296"/>
      <c r="AW314" s="296"/>
      <c r="AX314" s="296"/>
      <c r="AY314" s="296"/>
      <c r="AZ314" s="296"/>
      <c r="BA314" s="296"/>
      <c r="BB314" s="296"/>
      <c r="BC314" s="296"/>
      <c r="BD314" s="296"/>
      <c r="BE314" s="296"/>
      <c r="BF314" s="296"/>
      <c r="BG314" s="296"/>
      <c r="BH314" s="296"/>
      <c r="BI314" s="296"/>
      <c r="BJ314" s="296"/>
      <c r="BK314" s="296"/>
      <c r="BL314" s="296"/>
      <c r="BM314" s="296"/>
      <c r="BN314" s="296"/>
      <c r="BO314" s="296"/>
      <c r="BP314" s="296"/>
      <c r="BQ314" s="296"/>
      <c r="BR314" s="296"/>
      <c r="BS314" s="296"/>
      <c r="BT314" s="296"/>
      <c r="BU314" s="296"/>
      <c r="BV314" s="296"/>
      <c r="BW314" s="296"/>
      <c r="BX314" s="296"/>
      <c r="BY314" s="296"/>
      <c r="BZ314" s="296"/>
      <c r="CA314" s="296"/>
      <c r="CB314" s="296"/>
      <c r="CC314" s="296"/>
      <c r="CD314" s="296"/>
      <c r="CE314" s="296"/>
      <c r="CF314" s="296"/>
      <c r="CG314" s="296"/>
      <c r="CH314" s="296"/>
      <c r="CI314" s="296"/>
      <c r="CJ314" s="296"/>
      <c r="CK314" s="296"/>
      <c r="CL314" s="296"/>
      <c r="CM314" s="296"/>
      <c r="CN314" s="296"/>
      <c r="CO314" s="296"/>
      <c r="CP314" s="296"/>
      <c r="CQ314" s="296"/>
      <c r="CR314" s="296"/>
      <c r="CS314" s="296"/>
      <c r="CT314" s="296"/>
      <c r="CU314" s="296"/>
      <c r="CV314" s="296"/>
      <c r="CW314" s="296"/>
      <c r="CX314" s="296"/>
      <c r="CY314" s="296"/>
      <c r="CZ314" s="296"/>
      <c r="DA314" s="296"/>
      <c r="DB314" s="296"/>
      <c r="DC314" s="296"/>
      <c r="DD314" s="296"/>
      <c r="DE314" s="296"/>
      <c r="DF314" s="296"/>
      <c r="DG314" s="296"/>
      <c r="DH314" s="296"/>
      <c r="DI314" s="296"/>
      <c r="DJ314" s="296"/>
      <c r="DK314" s="296"/>
      <c r="DL314" s="296"/>
      <c r="DM314" s="296"/>
      <c r="DN314" s="296"/>
      <c r="DO314" s="296"/>
      <c r="DP314" s="296"/>
      <c r="DQ314" s="296"/>
      <c r="DR314" s="296"/>
      <c r="DS314" s="296"/>
      <c r="DT314" s="296"/>
      <c r="DU314" s="296"/>
      <c r="DV314" s="296"/>
      <c r="DW314" s="296"/>
      <c r="DX314" s="296"/>
      <c r="DY314" s="296"/>
      <c r="DZ314" s="296"/>
      <c r="EA314" s="296"/>
      <c r="EB314" s="296"/>
      <c r="EC314" s="296"/>
      <c r="ED314" s="296"/>
      <c r="EE314" s="296"/>
      <c r="EF314" s="296"/>
      <c r="EG314" s="296"/>
      <c r="EH314" s="296"/>
      <c r="EI314" s="296"/>
      <c r="EJ314" s="296"/>
      <c r="EK314" s="296"/>
      <c r="EL314" s="296"/>
      <c r="EM314" s="296"/>
      <c r="EN314" s="296"/>
      <c r="EO314" s="296"/>
      <c r="EP314" s="296"/>
      <c r="EQ314" s="296"/>
      <c r="ER314" s="296"/>
      <c r="ES314" s="296"/>
      <c r="ET314" s="296"/>
      <c r="EU314" s="296"/>
      <c r="EV314" s="296"/>
      <c r="EW314" s="296"/>
      <c r="EX314" s="296"/>
      <c r="EY314" s="296"/>
      <c r="EZ314" s="296"/>
      <c r="FA314" s="296"/>
      <c r="FB314" s="296"/>
      <c r="FC314" s="296"/>
      <c r="FD314" s="296"/>
      <c r="FE314" s="296"/>
      <c r="FF314" s="296"/>
      <c r="FG314" s="296"/>
      <c r="FH314" s="296"/>
      <c r="FI314" s="296"/>
      <c r="FJ314" s="296"/>
      <c r="FK314" s="296"/>
      <c r="FL314" s="296"/>
      <c r="FM314" s="296"/>
      <c r="FN314" s="296"/>
      <c r="FO314" s="296"/>
      <c r="FP314" s="296"/>
      <c r="FQ314" s="296"/>
      <c r="FR314" s="296"/>
      <c r="FS314" s="296"/>
      <c r="FT314" s="296"/>
      <c r="FU314" s="296"/>
      <c r="FV314" s="296"/>
      <c r="FW314" s="296"/>
      <c r="FX314" s="296"/>
      <c r="FY314" s="296"/>
      <c r="FZ314" s="296"/>
      <c r="GA314" s="296"/>
      <c r="GB314" s="296"/>
      <c r="GC314" s="296"/>
      <c r="GD314" s="296"/>
      <c r="GE314" s="296"/>
      <c r="GF314" s="296"/>
      <c r="GG314" s="296"/>
      <c r="GH314" s="296"/>
      <c r="GI314" s="296"/>
      <c r="GJ314" s="296"/>
      <c r="GK314" s="296"/>
      <c r="GL314" s="296"/>
      <c r="GM314" s="296"/>
      <c r="GN314" s="296"/>
      <c r="GO314" s="296"/>
      <c r="GP314" s="296"/>
      <c r="GQ314" s="296"/>
      <c r="GR314" s="296"/>
      <c r="GS314" s="296"/>
      <c r="GT314" s="296"/>
      <c r="GU314" s="296"/>
      <c r="GV314" s="296"/>
      <c r="GW314" s="296"/>
      <c r="GX314" s="296"/>
      <c r="GY314" s="296"/>
      <c r="GZ314" s="296"/>
      <c r="HA314" s="296"/>
      <c r="HB314" s="296"/>
      <c r="HC314" s="296"/>
      <c r="HD314" s="296"/>
      <c r="HE314" s="296"/>
      <c r="HF314" s="296"/>
      <c r="HG314" s="296"/>
      <c r="HH314" s="296"/>
      <c r="HI314" s="296"/>
      <c r="HJ314" s="296"/>
      <c r="HK314" s="296"/>
      <c r="HL314" s="296"/>
      <c r="HM314" s="296"/>
      <c r="HN314" s="296"/>
      <c r="HO314" s="296"/>
      <c r="HP314" s="296"/>
      <c r="HQ314" s="296"/>
      <c r="HR314" s="296"/>
      <c r="HS314" s="296"/>
      <c r="HT314" s="296"/>
      <c r="HU314" s="296"/>
      <c r="HV314" s="296"/>
      <c r="HW314" s="296"/>
      <c r="HX314" s="296"/>
      <c r="HY314" s="296"/>
      <c r="HZ314" s="296"/>
      <c r="IA314" s="296"/>
      <c r="IB314" s="296"/>
      <c r="IC314" s="296"/>
      <c r="ID314" s="296"/>
      <c r="IE314" s="296"/>
      <c r="IF314" s="296"/>
      <c r="IG314" s="296"/>
    </row>
    <row r="315" spans="1:241" s="167" customFormat="1" ht="20.100000000000001" customHeight="1">
      <c r="A315" s="298"/>
      <c r="B315" s="165"/>
      <c r="C315" s="299" t="s">
        <v>20</v>
      </c>
      <c r="D315" s="166" t="s">
        <v>21</v>
      </c>
      <c r="E315" s="161">
        <v>6.42</v>
      </c>
      <c r="F315" s="300">
        <f>F314*E315</f>
        <v>321</v>
      </c>
      <c r="G315" s="160"/>
      <c r="H315" s="301"/>
      <c r="I315" s="160"/>
      <c r="J315" s="160">
        <f>F315*I315</f>
        <v>0</v>
      </c>
      <c r="K315" s="160"/>
      <c r="L315" s="160"/>
      <c r="M315" s="160">
        <f t="shared" ref="M315:M317" si="31">H315+J315+L315</f>
        <v>0</v>
      </c>
      <c r="N315" s="302"/>
      <c r="O315" s="302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  <c r="AA315" s="164"/>
      <c r="AB315" s="164"/>
      <c r="AC315" s="164"/>
      <c r="AD315" s="164"/>
      <c r="AE315" s="164"/>
      <c r="AF315" s="164"/>
      <c r="AG315" s="164"/>
    </row>
    <row r="316" spans="1:241" s="167" customFormat="1" ht="20.100000000000001" customHeight="1">
      <c r="A316" s="298"/>
      <c r="B316" s="162" t="s">
        <v>139</v>
      </c>
      <c r="C316" s="303" t="s">
        <v>140</v>
      </c>
      <c r="D316" s="304" t="s">
        <v>24</v>
      </c>
      <c r="E316" s="161">
        <v>0.14000000000000001</v>
      </c>
      <c r="F316" s="160">
        <f>F314*E316</f>
        <v>7.0000000000000009</v>
      </c>
      <c r="G316" s="160"/>
      <c r="H316" s="161"/>
      <c r="I316" s="161"/>
      <c r="J316" s="161"/>
      <c r="K316" s="160"/>
      <c r="L316" s="160">
        <f t="shared" ref="L316" si="32">K316*F316</f>
        <v>0</v>
      </c>
      <c r="M316" s="160">
        <f t="shared" si="31"/>
        <v>0</v>
      </c>
      <c r="N316" s="302"/>
      <c r="O316" s="302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  <c r="AA316" s="164"/>
      <c r="AB316" s="164"/>
      <c r="AC316" s="164"/>
      <c r="AD316" s="164"/>
      <c r="AE316" s="164"/>
      <c r="AF316" s="164"/>
      <c r="AG316" s="164"/>
    </row>
    <row r="317" spans="1:241" s="167" customFormat="1" ht="20.100000000000001" customHeight="1">
      <c r="A317" s="298"/>
      <c r="B317" s="162" t="s">
        <v>172</v>
      </c>
      <c r="C317" s="305" t="s">
        <v>173</v>
      </c>
      <c r="D317" s="304" t="s">
        <v>24</v>
      </c>
      <c r="E317" s="160">
        <v>0.05</v>
      </c>
      <c r="F317" s="160">
        <f>E317*F314</f>
        <v>2.5</v>
      </c>
      <c r="G317" s="160"/>
      <c r="H317" s="161"/>
      <c r="I317" s="161"/>
      <c r="J317" s="161"/>
      <c r="K317" s="160"/>
      <c r="L317" s="160">
        <f>K317*F317</f>
        <v>0</v>
      </c>
      <c r="M317" s="160">
        <f t="shared" si="31"/>
        <v>0</v>
      </c>
      <c r="N317" s="302"/>
      <c r="O317" s="302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  <c r="AA317" s="164"/>
      <c r="AB317" s="164"/>
      <c r="AC317" s="164"/>
      <c r="AD317" s="164"/>
      <c r="AE317" s="164"/>
      <c r="AF317" s="164"/>
      <c r="AG317" s="164"/>
    </row>
    <row r="318" spans="1:241" s="167" customFormat="1" ht="20.100000000000001" customHeight="1">
      <c r="A318" s="289"/>
      <c r="B318" s="162" t="s">
        <v>174</v>
      </c>
      <c r="C318" s="305" t="s">
        <v>175</v>
      </c>
      <c r="D318" s="163" t="s">
        <v>69</v>
      </c>
      <c r="E318" s="160" t="s">
        <v>62</v>
      </c>
      <c r="F318" s="160">
        <v>10</v>
      </c>
      <c r="G318" s="160"/>
      <c r="H318" s="161">
        <f>G318*F318</f>
        <v>0</v>
      </c>
      <c r="I318" s="161"/>
      <c r="J318" s="161"/>
      <c r="K318" s="160"/>
      <c r="L318" s="160"/>
      <c r="M318" s="160">
        <f>H318+J318+L318</f>
        <v>0</v>
      </c>
      <c r="N318" s="296">
        <v>13.2</v>
      </c>
      <c r="O318" s="296">
        <f>N318*F318</f>
        <v>132</v>
      </c>
      <c r="P318" s="164">
        <f>O318/100</f>
        <v>1.32</v>
      </c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  <c r="AA318" s="164"/>
      <c r="AB318" s="164"/>
      <c r="AC318" s="164"/>
      <c r="AD318" s="164"/>
      <c r="AE318" s="164"/>
      <c r="AF318" s="164"/>
      <c r="AG318" s="164"/>
    </row>
    <row r="319" spans="1:241" s="167" customFormat="1" ht="20.100000000000001" customHeight="1">
      <c r="A319" s="289"/>
      <c r="B319" s="162" t="s">
        <v>176</v>
      </c>
      <c r="C319" s="305" t="s">
        <v>177</v>
      </c>
      <c r="D319" s="163" t="s">
        <v>69</v>
      </c>
      <c r="E319" s="160" t="s">
        <v>62</v>
      </c>
      <c r="F319" s="160">
        <v>20</v>
      </c>
      <c r="G319" s="160"/>
      <c r="H319" s="161">
        <f>G319*F319</f>
        <v>0</v>
      </c>
      <c r="I319" s="161"/>
      <c r="J319" s="161"/>
      <c r="K319" s="160"/>
      <c r="L319" s="160"/>
      <c r="M319" s="160">
        <f>H319+J319+L319</f>
        <v>0</v>
      </c>
      <c r="N319" s="296">
        <v>13.2</v>
      </c>
      <c r="O319" s="296">
        <f>N319*F319</f>
        <v>264</v>
      </c>
      <c r="P319" s="164">
        <f>O319/100</f>
        <v>2.64</v>
      </c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  <c r="AA319" s="164"/>
      <c r="AB319" s="164"/>
      <c r="AC319" s="164"/>
      <c r="AD319" s="164"/>
      <c r="AE319" s="164"/>
      <c r="AF319" s="164"/>
      <c r="AG319" s="164"/>
    </row>
    <row r="320" spans="1:241" s="167" customFormat="1" ht="20.100000000000001" customHeight="1">
      <c r="A320" s="289"/>
      <c r="B320" s="162" t="s">
        <v>178</v>
      </c>
      <c r="C320" s="303" t="s">
        <v>179</v>
      </c>
      <c r="D320" s="304" t="s">
        <v>122</v>
      </c>
      <c r="E320" s="161">
        <v>11.5</v>
      </c>
      <c r="F320" s="160">
        <f>E320*F314</f>
        <v>575</v>
      </c>
      <c r="G320" s="160"/>
      <c r="H320" s="161">
        <f>G320*F320</f>
        <v>0</v>
      </c>
      <c r="I320" s="161"/>
      <c r="J320" s="161"/>
      <c r="K320" s="160"/>
      <c r="L320" s="160"/>
      <c r="M320" s="160">
        <f>H320+J320+L320</f>
        <v>0</v>
      </c>
      <c r="N320" s="296"/>
      <c r="O320" s="296"/>
      <c r="P320" s="164">
        <f>F320/1000</f>
        <v>0.57499999999999996</v>
      </c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  <c r="AA320" s="164"/>
      <c r="AB320" s="164"/>
      <c r="AC320" s="164"/>
      <c r="AD320" s="164"/>
      <c r="AE320" s="164"/>
      <c r="AF320" s="164"/>
      <c r="AG320" s="164"/>
    </row>
    <row r="321" spans="1:33" s="167" customFormat="1" ht="20.100000000000001" customHeight="1">
      <c r="A321" s="289"/>
      <c r="B321" s="165"/>
      <c r="C321" s="168" t="s">
        <v>59</v>
      </c>
      <c r="D321" s="163" t="s">
        <v>4</v>
      </c>
      <c r="E321" s="161">
        <v>5.0999999999999996</v>
      </c>
      <c r="F321" s="160">
        <f>E321*F314</f>
        <v>254.99999999999997</v>
      </c>
      <c r="G321" s="160"/>
      <c r="H321" s="160">
        <f>F321*G321</f>
        <v>0</v>
      </c>
      <c r="I321" s="160"/>
      <c r="J321" s="160"/>
      <c r="K321" s="160"/>
      <c r="L321" s="160"/>
      <c r="M321" s="160">
        <f t="shared" ref="M321:M322" si="33">H321+J321+L321</f>
        <v>0</v>
      </c>
      <c r="N321" s="296"/>
      <c r="O321" s="296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  <c r="AA321" s="164"/>
      <c r="AB321" s="164"/>
      <c r="AC321" s="164"/>
      <c r="AD321" s="164"/>
      <c r="AE321" s="164"/>
      <c r="AF321" s="164"/>
      <c r="AG321" s="164"/>
    </row>
    <row r="322" spans="1:33" s="167" customFormat="1" ht="20.100000000000001" customHeight="1">
      <c r="A322" s="298"/>
      <c r="B322" s="165" t="s">
        <v>180</v>
      </c>
      <c r="C322" s="306" t="s">
        <v>181</v>
      </c>
      <c r="D322" s="163" t="s">
        <v>36</v>
      </c>
      <c r="E322" s="160" t="s">
        <v>62</v>
      </c>
      <c r="F322" s="160">
        <f>F314</f>
        <v>50</v>
      </c>
      <c r="G322" s="160"/>
      <c r="H322" s="161">
        <f t="shared" ref="H322" si="34">G322*F322</f>
        <v>0</v>
      </c>
      <c r="I322" s="161"/>
      <c r="J322" s="161"/>
      <c r="K322" s="160"/>
      <c r="L322" s="160"/>
      <c r="M322" s="160">
        <f t="shared" si="33"/>
        <v>0</v>
      </c>
      <c r="N322" s="302"/>
      <c r="O322" s="302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  <c r="AA322" s="164"/>
      <c r="AB322" s="164"/>
      <c r="AC322" s="164"/>
      <c r="AD322" s="164"/>
      <c r="AE322" s="164"/>
      <c r="AF322" s="164"/>
      <c r="AG322" s="164"/>
    </row>
    <row r="323" spans="1:33" s="196" customFormat="1" ht="20.100000000000001" customHeight="1">
      <c r="A323" s="71">
        <v>37</v>
      </c>
      <c r="B323" s="76" t="s">
        <v>164</v>
      </c>
      <c r="C323" s="192" t="s">
        <v>182</v>
      </c>
      <c r="D323" s="193" t="s">
        <v>36</v>
      </c>
      <c r="E323" s="100"/>
      <c r="F323" s="142">
        <v>14.25</v>
      </c>
      <c r="G323" s="100"/>
      <c r="H323" s="194"/>
      <c r="I323" s="195"/>
      <c r="J323" s="194"/>
      <c r="K323" s="100"/>
      <c r="L323" s="194"/>
      <c r="M323" s="194"/>
      <c r="N323" s="287"/>
    </row>
    <row r="324" spans="1:33" s="196" customFormat="1" ht="20.100000000000001" customHeight="1">
      <c r="A324" s="71"/>
      <c r="B324" s="82"/>
      <c r="C324" s="107" t="s">
        <v>20</v>
      </c>
      <c r="D324" s="43" t="s">
        <v>21</v>
      </c>
      <c r="E324" s="73">
        <v>1.14E-2</v>
      </c>
      <c r="F324" s="197">
        <f>F323*E324</f>
        <v>0.16245000000000001</v>
      </c>
      <c r="G324" s="73"/>
      <c r="H324" s="195"/>
      <c r="I324" s="195"/>
      <c r="J324" s="195">
        <f>F324*I324</f>
        <v>0</v>
      </c>
      <c r="K324" s="73"/>
      <c r="L324" s="195"/>
      <c r="M324" s="195">
        <f>J324</f>
        <v>0</v>
      </c>
      <c r="N324" s="287"/>
    </row>
    <row r="325" spans="1:33" s="196" customFormat="1" ht="20.100000000000001" customHeight="1">
      <c r="A325" s="71"/>
      <c r="B325" s="82" t="s">
        <v>166</v>
      </c>
      <c r="C325" s="198" t="s">
        <v>167</v>
      </c>
      <c r="D325" s="73" t="s">
        <v>24</v>
      </c>
      <c r="E325" s="73">
        <v>2.4899999999999999E-2</v>
      </c>
      <c r="F325" s="195">
        <f>E325*F323</f>
        <v>0.354825</v>
      </c>
      <c r="G325" s="195"/>
      <c r="H325" s="195"/>
      <c r="I325" s="195"/>
      <c r="J325" s="195"/>
      <c r="K325" s="199"/>
      <c r="L325" s="199">
        <f>K325*F325</f>
        <v>0</v>
      </c>
      <c r="M325" s="199">
        <f>L325</f>
        <v>0</v>
      </c>
      <c r="N325" s="287"/>
    </row>
    <row r="326" spans="1:33" s="216" customFormat="1" ht="20.100000000000001" customHeight="1">
      <c r="A326" s="214" t="s">
        <v>250</v>
      </c>
      <c r="B326" s="52"/>
      <c r="C326" s="215" t="s">
        <v>325</v>
      </c>
      <c r="D326" s="52"/>
      <c r="E326" s="373"/>
      <c r="F326" s="373"/>
      <c r="G326" s="53"/>
      <c r="H326" s="53"/>
      <c r="I326" s="53"/>
      <c r="J326" s="53"/>
      <c r="K326" s="53"/>
      <c r="L326" s="53"/>
      <c r="M326" s="98"/>
      <c r="N326" s="287"/>
    </row>
    <row r="327" spans="1:33" s="218" customFormat="1" ht="20.100000000000001" customHeight="1">
      <c r="A327" s="100">
        <v>44</v>
      </c>
      <c r="B327" s="76" t="s">
        <v>185</v>
      </c>
      <c r="C327" s="77" t="s">
        <v>186</v>
      </c>
      <c r="D327" s="100" t="s">
        <v>36</v>
      </c>
      <c r="E327" s="217"/>
      <c r="F327" s="59">
        <v>0.9</v>
      </c>
      <c r="G327" s="59"/>
      <c r="H327" s="59"/>
      <c r="I327" s="59"/>
      <c r="J327" s="59"/>
      <c r="K327" s="59"/>
      <c r="L327" s="59"/>
      <c r="M327" s="45"/>
      <c r="N327" s="287"/>
    </row>
    <row r="328" spans="1:33" ht="20.100000000000001" customHeight="1">
      <c r="A328" s="90"/>
      <c r="B328" s="91"/>
      <c r="C328" s="103"/>
      <c r="D328" s="45" t="s">
        <v>103</v>
      </c>
      <c r="E328" s="45"/>
      <c r="F328" s="105">
        <f>F327/100</f>
        <v>9.0000000000000011E-3</v>
      </c>
      <c r="G328" s="106"/>
      <c r="H328" s="106"/>
      <c r="I328" s="106"/>
      <c r="J328" s="106"/>
      <c r="K328" s="106"/>
      <c r="L328" s="106"/>
      <c r="M328" s="106"/>
      <c r="N328" s="287"/>
    </row>
    <row r="329" spans="1:33" s="219" customFormat="1" ht="20.100000000000001" customHeight="1">
      <c r="A329" s="100"/>
      <c r="B329" s="76"/>
      <c r="C329" s="107" t="s">
        <v>48</v>
      </c>
      <c r="D329" s="43" t="s">
        <v>21</v>
      </c>
      <c r="E329" s="89">
        <v>206</v>
      </c>
      <c r="F329" s="89">
        <f>E329*F328</f>
        <v>1.8540000000000003</v>
      </c>
      <c r="G329" s="89"/>
      <c r="H329" s="89"/>
      <c r="I329" s="45"/>
      <c r="J329" s="45">
        <f>I329*F329</f>
        <v>0</v>
      </c>
      <c r="K329" s="45"/>
      <c r="L329" s="45"/>
      <c r="M329" s="45">
        <f t="shared" ref="M329" si="35">H329+J329+L329</f>
        <v>0</v>
      </c>
      <c r="N329" s="287"/>
    </row>
    <row r="330" spans="1:33" s="221" customFormat="1" ht="32.25" customHeight="1">
      <c r="A330" s="40">
        <v>45</v>
      </c>
      <c r="B330" s="184" t="s">
        <v>187</v>
      </c>
      <c r="C330" s="101" t="s">
        <v>188</v>
      </c>
      <c r="D330" s="100" t="s">
        <v>36</v>
      </c>
      <c r="E330" s="220"/>
      <c r="F330" s="102">
        <v>1.2</v>
      </c>
      <c r="G330" s="45"/>
      <c r="H330" s="45"/>
      <c r="I330" s="45"/>
      <c r="J330" s="45"/>
      <c r="K330" s="45"/>
      <c r="L330" s="45"/>
      <c r="M330" s="45"/>
      <c r="N330" s="287"/>
    </row>
    <row r="331" spans="1:33" ht="20.100000000000001" customHeight="1">
      <c r="A331" s="90"/>
      <c r="B331" s="91"/>
      <c r="C331" s="92"/>
      <c r="D331" s="45" t="s">
        <v>103</v>
      </c>
      <c r="E331" s="45"/>
      <c r="F331" s="105">
        <f>F330/100</f>
        <v>1.2E-2</v>
      </c>
      <c r="G331" s="93"/>
      <c r="H331" s="93"/>
      <c r="I331" s="93"/>
      <c r="J331" s="93"/>
      <c r="K331" s="93"/>
      <c r="L331" s="93"/>
      <c r="M331" s="93"/>
      <c r="N331" s="287"/>
    </row>
    <row r="332" spans="1:33" s="221" customFormat="1" ht="20.100000000000001" customHeight="1">
      <c r="A332" s="40"/>
      <c r="B332" s="70"/>
      <c r="C332" s="123" t="s">
        <v>48</v>
      </c>
      <c r="D332" s="43" t="s">
        <v>21</v>
      </c>
      <c r="E332" s="213">
        <v>286</v>
      </c>
      <c r="F332" s="45">
        <f>E332*F331</f>
        <v>3.4319999999999999</v>
      </c>
      <c r="G332" s="45"/>
      <c r="H332" s="45"/>
      <c r="I332" s="45"/>
      <c r="J332" s="45">
        <f>F332*I332</f>
        <v>0</v>
      </c>
      <c r="K332" s="45"/>
      <c r="L332" s="45"/>
      <c r="M332" s="45">
        <f t="shared" ref="M332" si="36">H332+J332+L332</f>
        <v>0</v>
      </c>
      <c r="N332" s="196"/>
    </row>
    <row r="333" spans="1:33" s="221" customFormat="1" ht="20.100000000000001" customHeight="1">
      <c r="A333" s="40"/>
      <c r="B333" s="109"/>
      <c r="C333" s="110" t="s">
        <v>49</v>
      </c>
      <c r="D333" s="111" t="s">
        <v>4</v>
      </c>
      <c r="E333" s="213">
        <v>76</v>
      </c>
      <c r="F333" s="45">
        <f>E333*F331</f>
        <v>0.91200000000000003</v>
      </c>
      <c r="G333" s="104"/>
      <c r="H333" s="45"/>
      <c r="I333" s="45"/>
      <c r="J333" s="45"/>
      <c r="K333" s="104"/>
      <c r="L333" s="45">
        <f>F333*K333</f>
        <v>0</v>
      </c>
      <c r="M333" s="45">
        <f>H333+J333+L333</f>
        <v>0</v>
      </c>
      <c r="N333" s="196"/>
    </row>
    <row r="334" spans="1:33" s="221" customFormat="1" ht="20.100000000000001" customHeight="1">
      <c r="A334" s="40"/>
      <c r="B334" s="70" t="s">
        <v>189</v>
      </c>
      <c r="C334" s="110" t="s">
        <v>190</v>
      </c>
      <c r="D334" s="111" t="s">
        <v>36</v>
      </c>
      <c r="E334" s="213">
        <v>102</v>
      </c>
      <c r="F334" s="45">
        <f>E334*F331</f>
        <v>1.224</v>
      </c>
      <c r="G334" s="104"/>
      <c r="H334" s="45">
        <f>G334*F334</f>
        <v>0</v>
      </c>
      <c r="I334" s="45"/>
      <c r="J334" s="45"/>
      <c r="K334" s="45"/>
      <c r="L334" s="45"/>
      <c r="M334" s="45">
        <f t="shared" ref="M334:M337" si="37">H334+J334+L334</f>
        <v>0</v>
      </c>
      <c r="N334" s="196"/>
    </row>
    <row r="335" spans="1:33" s="221" customFormat="1" ht="20.100000000000001" customHeight="1">
      <c r="A335" s="40"/>
      <c r="B335" s="70" t="s">
        <v>191</v>
      </c>
      <c r="C335" s="110" t="s">
        <v>192</v>
      </c>
      <c r="D335" s="111" t="s">
        <v>40</v>
      </c>
      <c r="E335" s="213">
        <v>80.3</v>
      </c>
      <c r="F335" s="45">
        <f>E335*F331</f>
        <v>0.96360000000000001</v>
      </c>
      <c r="G335" s="104"/>
      <c r="H335" s="45">
        <f t="shared" ref="H335:H336" si="38">G335*F335</f>
        <v>0</v>
      </c>
      <c r="I335" s="45"/>
      <c r="J335" s="45"/>
      <c r="K335" s="45"/>
      <c r="L335" s="45"/>
      <c r="M335" s="45">
        <f t="shared" si="37"/>
        <v>0</v>
      </c>
      <c r="N335" s="196"/>
    </row>
    <row r="336" spans="1:33" s="221" customFormat="1" ht="20.100000000000001" customHeight="1">
      <c r="A336" s="40"/>
      <c r="B336" s="70" t="s">
        <v>193</v>
      </c>
      <c r="C336" s="110" t="s">
        <v>194</v>
      </c>
      <c r="D336" s="111" t="s">
        <v>36</v>
      </c>
      <c r="E336" s="213">
        <v>0.39</v>
      </c>
      <c r="F336" s="45">
        <f>E336*F331</f>
        <v>4.6800000000000001E-3</v>
      </c>
      <c r="G336" s="45"/>
      <c r="H336" s="45">
        <f t="shared" si="38"/>
        <v>0</v>
      </c>
      <c r="I336" s="45"/>
      <c r="J336" s="45"/>
      <c r="K336" s="45"/>
      <c r="L336" s="45"/>
      <c r="M336" s="45">
        <f t="shared" si="37"/>
        <v>0</v>
      </c>
      <c r="N336" s="196"/>
    </row>
    <row r="337" spans="1:20" s="221" customFormat="1" ht="20.100000000000001" customHeight="1">
      <c r="A337" s="40"/>
      <c r="B337" s="109"/>
      <c r="C337" s="108" t="s">
        <v>100</v>
      </c>
      <c r="D337" s="111" t="s">
        <v>4</v>
      </c>
      <c r="E337" s="213">
        <v>13</v>
      </c>
      <c r="F337" s="45">
        <f>E337*F331</f>
        <v>0.156</v>
      </c>
      <c r="G337" s="45"/>
      <c r="H337" s="45">
        <f>G337*F337</f>
        <v>0</v>
      </c>
      <c r="I337" s="45"/>
      <c r="J337" s="45"/>
      <c r="K337" s="45"/>
      <c r="L337" s="45"/>
      <c r="M337" s="45">
        <f t="shared" si="37"/>
        <v>0</v>
      </c>
      <c r="N337" s="196"/>
    </row>
    <row r="338" spans="1:20" s="226" customFormat="1" ht="20.100000000000001" customHeight="1">
      <c r="A338" s="222">
        <v>46</v>
      </c>
      <c r="B338" s="178" t="s">
        <v>95</v>
      </c>
      <c r="C338" s="101" t="s">
        <v>195</v>
      </c>
      <c r="D338" s="222" t="s">
        <v>36</v>
      </c>
      <c r="E338" s="223"/>
      <c r="F338" s="224">
        <f>4.5*2*0.1</f>
        <v>0.9</v>
      </c>
      <c r="G338" s="224"/>
      <c r="H338" s="224"/>
      <c r="I338" s="224"/>
      <c r="J338" s="224"/>
      <c r="K338" s="224"/>
      <c r="L338" s="224"/>
      <c r="M338" s="45"/>
      <c r="N338" s="196"/>
      <c r="O338" s="225"/>
      <c r="P338" s="225"/>
      <c r="Q338" s="225"/>
      <c r="R338" s="225"/>
    </row>
    <row r="339" spans="1:20" s="86" customFormat="1" ht="20.100000000000001" customHeight="1">
      <c r="A339" s="73"/>
      <c r="B339" s="73"/>
      <c r="C339" s="73"/>
      <c r="D339" s="73" t="s">
        <v>136</v>
      </c>
      <c r="E339" s="45"/>
      <c r="F339" s="45">
        <f>F338</f>
        <v>0.9</v>
      </c>
      <c r="G339" s="45"/>
      <c r="H339" s="45"/>
      <c r="I339" s="45"/>
      <c r="J339" s="45"/>
      <c r="K339" s="45"/>
      <c r="L339" s="45"/>
      <c r="M339" s="45"/>
      <c r="N339" s="196"/>
    </row>
    <row r="340" spans="1:20" s="228" customFormat="1" ht="20.100000000000001" customHeight="1">
      <c r="A340" s="222"/>
      <c r="B340" s="87"/>
      <c r="C340" s="107" t="s">
        <v>48</v>
      </c>
      <c r="D340" s="43" t="s">
        <v>21</v>
      </c>
      <c r="E340" s="73">
        <v>0.89</v>
      </c>
      <c r="F340" s="89">
        <f>E340*F338</f>
        <v>0.80100000000000005</v>
      </c>
      <c r="G340" s="89"/>
      <c r="H340" s="89"/>
      <c r="I340" s="45"/>
      <c r="J340" s="45">
        <f>I340*F340</f>
        <v>0</v>
      </c>
      <c r="K340" s="45"/>
      <c r="L340" s="45"/>
      <c r="M340" s="45">
        <f t="shared" ref="M340" si="39">H340+J340+L340</f>
        <v>0</v>
      </c>
      <c r="N340" s="196"/>
      <c r="O340" s="227"/>
      <c r="P340" s="227"/>
      <c r="Q340" s="227"/>
      <c r="R340" s="227"/>
      <c r="S340" s="227"/>
    </row>
    <row r="341" spans="1:20" s="221" customFormat="1" ht="20.100000000000001" customHeight="1">
      <c r="A341" s="40"/>
      <c r="B341" s="109"/>
      <c r="C341" s="110" t="s">
        <v>49</v>
      </c>
      <c r="D341" s="111" t="s">
        <v>4</v>
      </c>
      <c r="E341" s="213">
        <v>0.37</v>
      </c>
      <c r="F341" s="45">
        <f>E341*F339</f>
        <v>0.33300000000000002</v>
      </c>
      <c r="G341" s="104"/>
      <c r="H341" s="45"/>
      <c r="I341" s="45"/>
      <c r="J341" s="45"/>
      <c r="K341" s="104"/>
      <c r="L341" s="45">
        <f>F341*K341</f>
        <v>0</v>
      </c>
      <c r="M341" s="45">
        <f>H341+J341+L341</f>
        <v>0</v>
      </c>
      <c r="N341" s="196"/>
    </row>
    <row r="342" spans="1:20" s="228" customFormat="1" ht="20.100000000000001" customHeight="1">
      <c r="A342" s="222"/>
      <c r="B342" s="113" t="s">
        <v>34</v>
      </c>
      <c r="C342" s="229" t="s">
        <v>86</v>
      </c>
      <c r="D342" s="140" t="s">
        <v>36</v>
      </c>
      <c r="E342" s="73">
        <v>1.1499999999999999</v>
      </c>
      <c r="F342" s="112">
        <f>E342*F338</f>
        <v>1.0349999999999999</v>
      </c>
      <c r="G342" s="45"/>
      <c r="H342" s="89">
        <f>G342*F342</f>
        <v>0</v>
      </c>
      <c r="I342" s="89"/>
      <c r="J342" s="89"/>
      <c r="K342" s="89"/>
      <c r="L342" s="89"/>
      <c r="M342" s="45">
        <f t="shared" ref="M342:M343" si="40">H342+J342+L342</f>
        <v>0</v>
      </c>
      <c r="N342" s="196"/>
      <c r="O342" s="227"/>
      <c r="P342" s="227"/>
      <c r="Q342" s="227"/>
      <c r="R342" s="227"/>
      <c r="S342" s="227"/>
    </row>
    <row r="343" spans="1:20" s="221" customFormat="1" ht="20.100000000000001" customHeight="1">
      <c r="A343" s="40"/>
      <c r="B343" s="109"/>
      <c r="C343" s="108" t="s">
        <v>100</v>
      </c>
      <c r="D343" s="111" t="s">
        <v>4</v>
      </c>
      <c r="E343" s="213">
        <v>0.02</v>
      </c>
      <c r="F343" s="45">
        <f>E343*F339</f>
        <v>1.8000000000000002E-2</v>
      </c>
      <c r="G343" s="45"/>
      <c r="H343" s="45">
        <f>G343*F343</f>
        <v>0</v>
      </c>
      <c r="I343" s="45"/>
      <c r="J343" s="45"/>
      <c r="K343" s="45"/>
      <c r="L343" s="45"/>
      <c r="M343" s="45">
        <f t="shared" si="40"/>
        <v>0</v>
      </c>
      <c r="N343" s="196"/>
    </row>
    <row r="344" spans="1:20" s="218" customFormat="1" ht="27.75" customHeight="1">
      <c r="A344" s="100">
        <v>47</v>
      </c>
      <c r="B344" s="76" t="s">
        <v>196</v>
      </c>
      <c r="C344" s="101" t="s">
        <v>197</v>
      </c>
      <c r="D344" s="100" t="s">
        <v>40</v>
      </c>
      <c r="E344" s="230"/>
      <c r="F344" s="59">
        <v>0.54</v>
      </c>
      <c r="G344" s="59"/>
      <c r="H344" s="59"/>
      <c r="I344" s="59"/>
      <c r="J344" s="59"/>
      <c r="K344" s="59"/>
      <c r="L344" s="59"/>
      <c r="M344" s="45"/>
      <c r="N344" s="196"/>
      <c r="O344" s="227"/>
      <c r="P344" s="227"/>
      <c r="Q344" s="227"/>
      <c r="R344" s="227"/>
      <c r="S344" s="227"/>
    </row>
    <row r="345" spans="1:20" ht="20.100000000000001" customHeight="1">
      <c r="A345" s="90"/>
      <c r="B345" s="91"/>
      <c r="C345" s="92"/>
      <c r="D345" s="45" t="s">
        <v>198</v>
      </c>
      <c r="E345" s="45"/>
      <c r="F345" s="105">
        <f>F344/100</f>
        <v>5.4000000000000003E-3</v>
      </c>
      <c r="G345" s="93"/>
      <c r="H345" s="93"/>
      <c r="I345" s="93"/>
      <c r="J345" s="93"/>
      <c r="K345" s="93"/>
      <c r="L345" s="93"/>
      <c r="M345" s="93"/>
      <c r="N345" s="196"/>
    </row>
    <row r="346" spans="1:20" s="219" customFormat="1" ht="20.100000000000001" customHeight="1">
      <c r="A346" s="66"/>
      <c r="B346" s="70"/>
      <c r="C346" s="107" t="s">
        <v>48</v>
      </c>
      <c r="D346" s="43" t="s">
        <v>21</v>
      </c>
      <c r="E346" s="45">
        <f>40.2+14*1.06</f>
        <v>55.040000000000006</v>
      </c>
      <c r="F346" s="45">
        <f>E346*F345</f>
        <v>0.29721600000000004</v>
      </c>
      <c r="G346" s="89"/>
      <c r="H346" s="89"/>
      <c r="I346" s="45"/>
      <c r="J346" s="45">
        <f>I346*F346</f>
        <v>0</v>
      </c>
      <c r="K346" s="45"/>
      <c r="L346" s="45"/>
      <c r="M346" s="45">
        <f t="shared" ref="M346" si="41">H346+J346+L346</f>
        <v>0</v>
      </c>
      <c r="N346" s="196"/>
      <c r="O346" s="227"/>
      <c r="P346" s="227"/>
      <c r="Q346" s="227"/>
      <c r="R346" s="227"/>
      <c r="S346" s="227"/>
    </row>
    <row r="347" spans="1:20" s="231" customFormat="1" ht="20.100000000000001" customHeight="1">
      <c r="A347" s="66"/>
      <c r="B347" s="109"/>
      <c r="C347" s="110" t="s">
        <v>49</v>
      </c>
      <c r="D347" s="111" t="s">
        <v>4</v>
      </c>
      <c r="E347" s="45">
        <f>1.74+14*0.28</f>
        <v>5.66</v>
      </c>
      <c r="F347" s="45">
        <f>E347*F345</f>
        <v>3.0564000000000001E-2</v>
      </c>
      <c r="G347" s="104"/>
      <c r="H347" s="45"/>
      <c r="I347" s="45"/>
      <c r="J347" s="45"/>
      <c r="K347" s="104"/>
      <c r="L347" s="45">
        <f>F347*K347</f>
        <v>0</v>
      </c>
      <c r="M347" s="45">
        <f>H347+J347+L347</f>
        <v>0</v>
      </c>
      <c r="N347" s="196"/>
      <c r="O347" s="219"/>
      <c r="P347" s="219"/>
      <c r="Q347" s="219"/>
      <c r="R347" s="219"/>
      <c r="S347" s="219"/>
      <c r="T347" s="219"/>
    </row>
    <row r="348" spans="1:20" s="219" customFormat="1" ht="20.100000000000001" customHeight="1">
      <c r="A348" s="66"/>
      <c r="B348" s="113" t="s">
        <v>183</v>
      </c>
      <c r="C348" s="110" t="s">
        <v>199</v>
      </c>
      <c r="D348" s="111" t="s">
        <v>36</v>
      </c>
      <c r="E348" s="45">
        <f>3.06+14*0.51</f>
        <v>10.200000000000001</v>
      </c>
      <c r="F348" s="45">
        <f>E348*F345</f>
        <v>5.5080000000000011E-2</v>
      </c>
      <c r="G348" s="104"/>
      <c r="H348" s="45">
        <f>G348*F348</f>
        <v>0</v>
      </c>
      <c r="I348" s="45"/>
      <c r="J348" s="45"/>
      <c r="K348" s="45"/>
      <c r="L348" s="45"/>
      <c r="M348" s="45">
        <f t="shared" ref="M348:M349" si="42">H348+J348+L348</f>
        <v>0</v>
      </c>
      <c r="N348" s="196"/>
      <c r="O348" s="227"/>
      <c r="P348" s="227"/>
      <c r="Q348" s="227"/>
      <c r="R348" s="227"/>
      <c r="S348" s="227"/>
    </row>
    <row r="349" spans="1:20" s="231" customFormat="1" ht="20.100000000000001" customHeight="1">
      <c r="A349" s="66"/>
      <c r="B349" s="109"/>
      <c r="C349" s="108" t="s">
        <v>100</v>
      </c>
      <c r="D349" s="111" t="s">
        <v>4</v>
      </c>
      <c r="E349" s="45">
        <v>6.64</v>
      </c>
      <c r="F349" s="45">
        <f>E349*F345</f>
        <v>3.5855999999999999E-2</v>
      </c>
      <c r="G349" s="45"/>
      <c r="H349" s="45">
        <f>G349*F349</f>
        <v>0</v>
      </c>
      <c r="I349" s="45"/>
      <c r="J349" s="45"/>
      <c r="K349" s="45"/>
      <c r="L349" s="45"/>
      <c r="M349" s="45">
        <f t="shared" si="42"/>
        <v>0</v>
      </c>
      <c r="N349" s="287"/>
      <c r="O349" s="219"/>
      <c r="P349" s="219"/>
      <c r="Q349" s="219"/>
      <c r="R349" s="219"/>
      <c r="S349" s="219"/>
      <c r="T349" s="219"/>
    </row>
    <row r="350" spans="1:20" s="218" customFormat="1" ht="20.100000000000001" customHeight="1">
      <c r="A350" s="100">
        <v>48</v>
      </c>
      <c r="B350" s="76" t="s">
        <v>200</v>
      </c>
      <c r="C350" s="101" t="s">
        <v>201</v>
      </c>
      <c r="D350" s="100" t="s">
        <v>40</v>
      </c>
      <c r="E350" s="263"/>
      <c r="F350" s="59">
        <v>16.75</v>
      </c>
      <c r="G350" s="185"/>
      <c r="H350" s="59"/>
      <c r="I350" s="59"/>
      <c r="J350" s="59"/>
      <c r="K350" s="59"/>
      <c r="L350" s="59"/>
      <c r="M350" s="45"/>
      <c r="N350" s="287"/>
      <c r="O350" s="219"/>
      <c r="P350" s="219"/>
      <c r="Q350" s="219"/>
      <c r="R350" s="219"/>
      <c r="S350" s="219"/>
      <c r="T350" s="219"/>
    </row>
    <row r="351" spans="1:20" s="86" customFormat="1" ht="20.100000000000001" customHeight="1">
      <c r="A351" s="73"/>
      <c r="B351" s="73"/>
      <c r="C351" s="73"/>
      <c r="D351" s="73" t="s">
        <v>136</v>
      </c>
      <c r="E351" s="45">
        <f>0.125+0.125</f>
        <v>0.25</v>
      </c>
      <c r="F351" s="45">
        <f>E351*F350</f>
        <v>4.1875</v>
      </c>
      <c r="G351" s="45"/>
      <c r="H351" s="45"/>
      <c r="I351" s="45"/>
      <c r="J351" s="45"/>
      <c r="K351" s="45"/>
      <c r="L351" s="45"/>
      <c r="M351" s="45"/>
      <c r="N351" s="287"/>
    </row>
    <row r="352" spans="1:20" s="219" customFormat="1" ht="20.100000000000001" customHeight="1">
      <c r="A352" s="66"/>
      <c r="B352" s="70"/>
      <c r="C352" s="123" t="s">
        <v>48</v>
      </c>
      <c r="D352" s="43" t="s">
        <v>21</v>
      </c>
      <c r="E352" s="45">
        <v>10.199999999999999</v>
      </c>
      <c r="F352" s="45">
        <f>E352*F351</f>
        <v>42.712499999999999</v>
      </c>
      <c r="G352" s="89"/>
      <c r="H352" s="89"/>
      <c r="I352" s="45"/>
      <c r="J352" s="45">
        <f>I352*F352</f>
        <v>0</v>
      </c>
      <c r="K352" s="45"/>
      <c r="L352" s="45"/>
      <c r="M352" s="45">
        <f t="shared" ref="M352" si="43">H352+J352+L352</f>
        <v>0</v>
      </c>
      <c r="N352" s="287"/>
    </row>
    <row r="353" spans="1:255" s="231" customFormat="1" ht="20.100000000000001" customHeight="1">
      <c r="A353" s="66"/>
      <c r="B353" s="109"/>
      <c r="C353" s="110" t="s">
        <v>49</v>
      </c>
      <c r="D353" s="111" t="s">
        <v>4</v>
      </c>
      <c r="E353" s="45">
        <v>0.91</v>
      </c>
      <c r="F353" s="45">
        <f>E353*F351</f>
        <v>3.8106249999999999</v>
      </c>
      <c r="G353" s="104"/>
      <c r="H353" s="45"/>
      <c r="I353" s="45"/>
      <c r="J353" s="45"/>
      <c r="K353" s="104"/>
      <c r="L353" s="45">
        <f>F353*K353</f>
        <v>0</v>
      </c>
      <c r="M353" s="45">
        <f>H353+J353+L353</f>
        <v>0</v>
      </c>
      <c r="N353" s="196"/>
      <c r="O353" s="219"/>
      <c r="P353" s="219"/>
      <c r="Q353" s="219"/>
      <c r="R353" s="219"/>
      <c r="S353" s="219"/>
      <c r="T353" s="219"/>
    </row>
    <row r="354" spans="1:255" s="231" customFormat="1" ht="20.100000000000001" customHeight="1">
      <c r="A354" s="66"/>
      <c r="B354" s="109" t="s">
        <v>202</v>
      </c>
      <c r="C354" s="110" t="s">
        <v>203</v>
      </c>
      <c r="D354" s="111" t="s">
        <v>40</v>
      </c>
      <c r="E354" s="45">
        <f>4/4.56</f>
        <v>0.87719298245614041</v>
      </c>
      <c r="F354" s="45">
        <f>E354*F351</f>
        <v>3.6732456140350882</v>
      </c>
      <c r="G354" s="104"/>
      <c r="H354" s="45">
        <f>F354*G354</f>
        <v>0</v>
      </c>
      <c r="I354" s="45"/>
      <c r="J354" s="45"/>
      <c r="K354" s="104"/>
      <c r="L354" s="45"/>
      <c r="M354" s="45">
        <f>H354+J354+L354</f>
        <v>0</v>
      </c>
      <c r="N354" s="196"/>
      <c r="O354" s="219"/>
      <c r="P354" s="219"/>
      <c r="Q354" s="219"/>
      <c r="R354" s="219"/>
      <c r="S354" s="219"/>
      <c r="T354" s="219"/>
    </row>
    <row r="355" spans="1:255" s="235" customFormat="1" ht="20.100000000000001" customHeight="1">
      <c r="A355" s="136"/>
      <c r="B355" s="232" t="s">
        <v>204</v>
      </c>
      <c r="C355" s="233" t="s">
        <v>205</v>
      </c>
      <c r="D355" s="104" t="s">
        <v>69</v>
      </c>
      <c r="E355" s="44">
        <v>438</v>
      </c>
      <c r="F355" s="104">
        <f>ROUND(E355*F351,0)</f>
        <v>1834</v>
      </c>
      <c r="G355" s="104"/>
      <c r="H355" s="45">
        <f>G355*F355</f>
        <v>0</v>
      </c>
      <c r="I355" s="45"/>
      <c r="J355" s="45"/>
      <c r="K355" s="45"/>
      <c r="L355" s="45"/>
      <c r="M355" s="45">
        <f>H355+J355+L355</f>
        <v>0</v>
      </c>
      <c r="N355" s="196"/>
      <c r="O355" s="234"/>
      <c r="P355" s="234"/>
      <c r="Q355" s="234"/>
      <c r="R355" s="234"/>
      <c r="S355" s="234"/>
      <c r="T355" s="234"/>
    </row>
    <row r="356" spans="1:255" s="219" customFormat="1" ht="20.100000000000001" customHeight="1">
      <c r="A356" s="66"/>
      <c r="B356" s="236" t="s">
        <v>206</v>
      </c>
      <c r="C356" s="110" t="s">
        <v>207</v>
      </c>
      <c r="D356" s="111" t="s">
        <v>36</v>
      </c>
      <c r="E356" s="45">
        <v>0.23</v>
      </c>
      <c r="F356" s="45">
        <f>E356*F351</f>
        <v>0.96312500000000001</v>
      </c>
      <c r="G356" s="104"/>
      <c r="H356" s="45">
        <f>G356*F356</f>
        <v>0</v>
      </c>
      <c r="I356" s="45"/>
      <c r="J356" s="45"/>
      <c r="K356" s="45"/>
      <c r="L356" s="45"/>
      <c r="M356" s="45">
        <f t="shared" ref="M356:M357" si="44">H356+J356+L356</f>
        <v>0</v>
      </c>
      <c r="N356" s="196"/>
    </row>
    <row r="357" spans="1:255" s="231" customFormat="1" ht="20.100000000000001" customHeight="1">
      <c r="A357" s="66"/>
      <c r="B357" s="109"/>
      <c r="C357" s="108" t="s">
        <v>100</v>
      </c>
      <c r="D357" s="111" t="s">
        <v>4</v>
      </c>
      <c r="E357" s="45">
        <v>0.06</v>
      </c>
      <c r="F357" s="104">
        <f>E357*F351</f>
        <v>0.25124999999999997</v>
      </c>
      <c r="G357" s="45"/>
      <c r="H357" s="45">
        <f>G357*F357</f>
        <v>0</v>
      </c>
      <c r="I357" s="45"/>
      <c r="J357" s="45"/>
      <c r="K357" s="45"/>
      <c r="L357" s="45"/>
      <c r="M357" s="45">
        <f t="shared" si="44"/>
        <v>0</v>
      </c>
      <c r="N357" s="196"/>
      <c r="O357" s="219"/>
      <c r="P357" s="219"/>
      <c r="Q357" s="219"/>
      <c r="R357" s="219"/>
      <c r="S357" s="219"/>
      <c r="T357" s="219"/>
    </row>
    <row r="358" spans="1:255" s="241" customFormat="1" ht="33.75" customHeight="1">
      <c r="A358" s="100">
        <v>49</v>
      </c>
      <c r="B358" s="76" t="s">
        <v>347</v>
      </c>
      <c r="C358" s="101" t="s">
        <v>208</v>
      </c>
      <c r="D358" s="100" t="s">
        <v>36</v>
      </c>
      <c r="E358" s="237"/>
      <c r="F358" s="59">
        <v>0.25</v>
      </c>
      <c r="G358" s="59"/>
      <c r="H358" s="238"/>
      <c r="I358" s="136"/>
      <c r="J358" s="136"/>
      <c r="K358" s="59"/>
      <c r="L358" s="60"/>
      <c r="M358" s="45"/>
      <c r="N358" s="196"/>
      <c r="O358" s="239"/>
      <c r="P358" s="227"/>
      <c r="Q358" s="227"/>
      <c r="R358" s="227"/>
      <c r="S358" s="227"/>
      <c r="T358" s="240"/>
      <c r="U358" s="240"/>
      <c r="V358" s="240"/>
      <c r="W358" s="240"/>
      <c r="X358" s="240"/>
      <c r="Y358" s="240"/>
      <c r="Z358" s="240"/>
      <c r="AA358" s="240"/>
      <c r="AB358" s="240"/>
      <c r="AC358" s="240"/>
      <c r="AD358" s="240"/>
      <c r="AE358" s="240"/>
      <c r="AF358" s="240"/>
      <c r="AG358" s="240"/>
      <c r="AH358" s="240"/>
      <c r="AI358" s="240"/>
      <c r="AJ358" s="240"/>
      <c r="AK358" s="240"/>
      <c r="AL358" s="240"/>
      <c r="AM358" s="240"/>
      <c r="AN358" s="240"/>
      <c r="AO358" s="240"/>
      <c r="AP358" s="240"/>
      <c r="AQ358" s="240"/>
      <c r="AR358" s="240"/>
      <c r="AS358" s="240"/>
      <c r="AT358" s="240"/>
      <c r="AU358" s="240"/>
      <c r="AV358" s="240"/>
      <c r="AW358" s="240"/>
      <c r="AX358" s="240"/>
      <c r="AY358" s="240"/>
      <c r="AZ358" s="240"/>
      <c r="BA358" s="240"/>
      <c r="BB358" s="240"/>
      <c r="BC358" s="240"/>
      <c r="BD358" s="240"/>
      <c r="BE358" s="240"/>
      <c r="BF358" s="240"/>
      <c r="BG358" s="240"/>
      <c r="BH358" s="240"/>
      <c r="BI358" s="240"/>
      <c r="BJ358" s="240"/>
      <c r="BK358" s="240"/>
      <c r="BL358" s="240"/>
      <c r="BM358" s="240"/>
      <c r="BN358" s="240"/>
      <c r="BO358" s="240"/>
      <c r="BP358" s="240"/>
      <c r="BQ358" s="240"/>
      <c r="BR358" s="240"/>
      <c r="BS358" s="240"/>
      <c r="BT358" s="240"/>
      <c r="BU358" s="240"/>
      <c r="BV358" s="240"/>
      <c r="BW358" s="240"/>
      <c r="BX358" s="240"/>
      <c r="BY358" s="240"/>
      <c r="BZ358" s="240"/>
      <c r="CA358" s="240"/>
      <c r="CB358" s="240"/>
      <c r="CC358" s="240"/>
    </row>
    <row r="359" spans="1:255" ht="20.100000000000001" customHeight="1">
      <c r="A359" s="90"/>
      <c r="B359" s="91"/>
      <c r="C359" s="92"/>
      <c r="D359" s="91"/>
      <c r="E359" s="379"/>
      <c r="F359" s="379"/>
      <c r="G359" s="93"/>
      <c r="H359" s="93"/>
      <c r="I359" s="93"/>
      <c r="J359" s="93"/>
      <c r="K359" s="93"/>
      <c r="L359" s="93"/>
      <c r="M359" s="93"/>
      <c r="N359" s="196"/>
    </row>
    <row r="360" spans="1:255" s="243" customFormat="1" ht="20.100000000000001" customHeight="1">
      <c r="A360" s="66"/>
      <c r="B360" s="70"/>
      <c r="C360" s="123" t="s">
        <v>48</v>
      </c>
      <c r="D360" s="43" t="s">
        <v>21</v>
      </c>
      <c r="E360" s="144">
        <v>8.5399999999999991</v>
      </c>
      <c r="F360" s="45">
        <f>F358*E360</f>
        <v>2.1349999999999998</v>
      </c>
      <c r="G360" s="45"/>
      <c r="H360" s="45"/>
      <c r="I360" s="45"/>
      <c r="J360" s="45">
        <f>F360*I360</f>
        <v>0</v>
      </c>
      <c r="K360" s="45"/>
      <c r="L360" s="45"/>
      <c r="M360" s="45">
        <f t="shared" ref="M360:M367" si="45">H360+J360+L360</f>
        <v>0</v>
      </c>
      <c r="N360" s="196"/>
      <c r="O360" s="239"/>
      <c r="P360" s="227"/>
      <c r="Q360" s="227"/>
      <c r="R360" s="227"/>
      <c r="S360" s="227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  <c r="AJ360" s="242"/>
      <c r="AK360" s="242"/>
      <c r="AL360" s="242"/>
      <c r="AM360" s="242"/>
      <c r="AN360" s="242"/>
      <c r="AO360" s="242"/>
      <c r="AP360" s="242"/>
      <c r="AQ360" s="242"/>
      <c r="AR360" s="242"/>
      <c r="AS360" s="242"/>
      <c r="AT360" s="242"/>
      <c r="AU360" s="242"/>
      <c r="AV360" s="242"/>
      <c r="AW360" s="242"/>
      <c r="AX360" s="242"/>
      <c r="AY360" s="242"/>
      <c r="AZ360" s="242"/>
      <c r="BA360" s="242"/>
      <c r="BB360" s="242"/>
      <c r="BC360" s="242"/>
      <c r="BD360" s="242"/>
      <c r="BE360" s="242"/>
      <c r="BF360" s="242"/>
      <c r="BG360" s="242"/>
      <c r="BH360" s="242"/>
      <c r="BI360" s="242"/>
      <c r="BJ360" s="242"/>
      <c r="BK360" s="242"/>
      <c r="BL360" s="242"/>
      <c r="BM360" s="242"/>
      <c r="BN360" s="242"/>
      <c r="BO360" s="242"/>
      <c r="BP360" s="242"/>
      <c r="BQ360" s="242"/>
      <c r="BR360" s="242"/>
      <c r="BS360" s="242"/>
      <c r="BT360" s="242"/>
      <c r="BU360" s="242"/>
      <c r="BV360" s="242"/>
      <c r="BW360" s="242"/>
      <c r="BX360" s="242"/>
      <c r="BY360" s="242"/>
      <c r="BZ360" s="242"/>
      <c r="CA360" s="242"/>
      <c r="CB360" s="242"/>
      <c r="CC360" s="242"/>
    </row>
    <row r="361" spans="1:255" s="243" customFormat="1" ht="20.100000000000001" customHeight="1">
      <c r="A361" s="66"/>
      <c r="B361" s="113" t="s">
        <v>183</v>
      </c>
      <c r="C361" s="110" t="s">
        <v>199</v>
      </c>
      <c r="D361" s="111" t="s">
        <v>36</v>
      </c>
      <c r="E361" s="244">
        <v>1.0149999999999999</v>
      </c>
      <c r="F361" s="45">
        <f>F358*E361</f>
        <v>0.25374999999999998</v>
      </c>
      <c r="G361" s="104"/>
      <c r="H361" s="45">
        <f t="shared" ref="H361" si="46">G361*F361</f>
        <v>0</v>
      </c>
      <c r="I361" s="45"/>
      <c r="J361" s="45"/>
      <c r="K361" s="45"/>
      <c r="L361" s="45"/>
      <c r="M361" s="45">
        <f t="shared" si="45"/>
        <v>0</v>
      </c>
      <c r="N361" s="196"/>
      <c r="O361" s="239"/>
      <c r="P361" s="227"/>
      <c r="Q361" s="227"/>
      <c r="R361" s="227"/>
      <c r="S361" s="227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  <c r="AJ361" s="242"/>
      <c r="AK361" s="242"/>
      <c r="AL361" s="242"/>
      <c r="AM361" s="242"/>
      <c r="AN361" s="242"/>
      <c r="AO361" s="242"/>
      <c r="AP361" s="242"/>
      <c r="AQ361" s="242"/>
      <c r="AR361" s="242"/>
      <c r="AS361" s="242"/>
      <c r="AT361" s="242"/>
      <c r="AU361" s="242"/>
      <c r="AV361" s="242"/>
      <c r="AW361" s="242"/>
      <c r="AX361" s="242"/>
      <c r="AY361" s="242"/>
      <c r="AZ361" s="242"/>
      <c r="BA361" s="242"/>
      <c r="BB361" s="242"/>
      <c r="BC361" s="242"/>
      <c r="BD361" s="242"/>
      <c r="BE361" s="242"/>
      <c r="BF361" s="242"/>
      <c r="BG361" s="242"/>
      <c r="BH361" s="242"/>
      <c r="BI361" s="242"/>
      <c r="BJ361" s="242"/>
      <c r="BK361" s="242"/>
      <c r="BL361" s="242"/>
      <c r="BM361" s="242"/>
      <c r="BN361" s="242"/>
      <c r="BO361" s="242"/>
      <c r="BP361" s="242"/>
      <c r="BQ361" s="242"/>
      <c r="BR361" s="242"/>
      <c r="BS361" s="242"/>
      <c r="BT361" s="242"/>
      <c r="BU361" s="242"/>
      <c r="BV361" s="242"/>
      <c r="BW361" s="242"/>
      <c r="BX361" s="242"/>
      <c r="BY361" s="242"/>
      <c r="BZ361" s="242"/>
      <c r="CA361" s="242"/>
      <c r="CB361" s="242"/>
      <c r="CC361" s="242"/>
    </row>
    <row r="362" spans="1:255" s="221" customFormat="1" ht="20.100000000000001" customHeight="1">
      <c r="A362" s="66"/>
      <c r="B362" s="113" t="s">
        <v>65</v>
      </c>
      <c r="C362" s="110" t="s">
        <v>209</v>
      </c>
      <c r="D362" s="111" t="s">
        <v>54</v>
      </c>
      <c r="E362" s="213" t="s">
        <v>157</v>
      </c>
      <c r="F362" s="115">
        <v>0.02</v>
      </c>
      <c r="G362" s="104"/>
      <c r="H362" s="45">
        <f>G362*F362</f>
        <v>0</v>
      </c>
      <c r="I362" s="45"/>
      <c r="J362" s="45"/>
      <c r="K362" s="45"/>
      <c r="L362" s="45"/>
      <c r="M362" s="45">
        <f t="shared" si="45"/>
        <v>0</v>
      </c>
      <c r="N362" s="196"/>
      <c r="O362" s="239"/>
      <c r="P362" s="227"/>
      <c r="Q362" s="227"/>
      <c r="R362" s="227"/>
      <c r="S362" s="227"/>
    </row>
    <row r="363" spans="1:255" s="246" customFormat="1" ht="20.100000000000001" customHeight="1">
      <c r="A363" s="66"/>
      <c r="B363" s="70" t="s">
        <v>210</v>
      </c>
      <c r="C363" s="110" t="s">
        <v>211</v>
      </c>
      <c r="D363" s="111" t="s">
        <v>36</v>
      </c>
      <c r="E363" s="245">
        <v>1.4500000000000001E-2</v>
      </c>
      <c r="F363" s="45">
        <f>F358*E363</f>
        <v>3.6250000000000002E-3</v>
      </c>
      <c r="G363" s="45"/>
      <c r="H363" s="45">
        <f t="shared" ref="H363:H365" si="47">G363*F363</f>
        <v>0</v>
      </c>
      <c r="I363" s="45"/>
      <c r="J363" s="45"/>
      <c r="K363" s="45"/>
      <c r="L363" s="45"/>
      <c r="M363" s="45">
        <f t="shared" si="45"/>
        <v>0</v>
      </c>
      <c r="N363" s="196"/>
      <c r="O363" s="239"/>
      <c r="P363" s="227"/>
      <c r="Q363" s="227"/>
      <c r="R363" s="227"/>
      <c r="S363" s="227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  <c r="AJ363" s="242"/>
      <c r="AK363" s="242"/>
      <c r="AL363" s="242"/>
      <c r="AM363" s="242"/>
      <c r="AN363" s="242"/>
      <c r="AO363" s="242"/>
      <c r="AP363" s="242"/>
      <c r="AQ363" s="242"/>
      <c r="AR363" s="242"/>
      <c r="AS363" s="242"/>
      <c r="AT363" s="242"/>
      <c r="AU363" s="242"/>
      <c r="AV363" s="242"/>
      <c r="AW363" s="242"/>
      <c r="AX363" s="242"/>
      <c r="AY363" s="242"/>
      <c r="AZ363" s="242"/>
      <c r="BA363" s="242"/>
      <c r="BB363" s="242"/>
      <c r="BC363" s="242"/>
      <c r="BD363" s="242"/>
      <c r="BE363" s="242"/>
      <c r="BF363" s="242"/>
      <c r="BG363" s="242"/>
      <c r="BH363" s="242"/>
      <c r="BI363" s="242"/>
      <c r="BJ363" s="242"/>
      <c r="BK363" s="242"/>
      <c r="BL363" s="242"/>
      <c r="BM363" s="242"/>
      <c r="BN363" s="242"/>
      <c r="BO363" s="242"/>
      <c r="BP363" s="242"/>
      <c r="BQ363" s="242"/>
      <c r="BR363" s="242"/>
      <c r="BS363" s="242"/>
      <c r="BT363" s="242"/>
      <c r="BU363" s="242"/>
      <c r="BV363" s="242"/>
      <c r="BW363" s="242"/>
      <c r="BX363" s="242"/>
      <c r="BY363" s="242"/>
      <c r="BZ363" s="242"/>
      <c r="CA363" s="242"/>
      <c r="CB363" s="242"/>
      <c r="CC363" s="242"/>
    </row>
    <row r="364" spans="1:255" s="246" customFormat="1" ht="20.100000000000001" customHeight="1">
      <c r="A364" s="66"/>
      <c r="B364" s="70" t="s">
        <v>191</v>
      </c>
      <c r="C364" s="110" t="s">
        <v>192</v>
      </c>
      <c r="D364" s="111" t="s">
        <v>40</v>
      </c>
      <c r="E364" s="144">
        <v>1.4</v>
      </c>
      <c r="F364" s="45">
        <f>F358*E364</f>
        <v>0.35</v>
      </c>
      <c r="G364" s="104"/>
      <c r="H364" s="45">
        <f t="shared" si="47"/>
        <v>0</v>
      </c>
      <c r="I364" s="45"/>
      <c r="J364" s="45"/>
      <c r="K364" s="45"/>
      <c r="L364" s="45"/>
      <c r="M364" s="45">
        <f t="shared" si="45"/>
        <v>0</v>
      </c>
      <c r="N364" s="196"/>
      <c r="O364" s="239"/>
      <c r="P364" s="227"/>
      <c r="Q364" s="227"/>
      <c r="R364" s="227"/>
      <c r="S364" s="227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  <c r="AJ364" s="242"/>
      <c r="AK364" s="242"/>
      <c r="AL364" s="242"/>
      <c r="AM364" s="242"/>
      <c r="AN364" s="242"/>
      <c r="AO364" s="242"/>
      <c r="AP364" s="242"/>
      <c r="AQ364" s="242"/>
      <c r="AR364" s="242"/>
      <c r="AS364" s="242"/>
      <c r="AT364" s="242"/>
      <c r="AU364" s="242"/>
      <c r="AV364" s="242"/>
      <c r="AW364" s="242"/>
      <c r="AX364" s="242"/>
      <c r="AY364" s="242"/>
      <c r="AZ364" s="242"/>
      <c r="BA364" s="242"/>
      <c r="BB364" s="242"/>
      <c r="BC364" s="242"/>
      <c r="BD364" s="242"/>
      <c r="BE364" s="242"/>
      <c r="BF364" s="242"/>
      <c r="BG364" s="242"/>
      <c r="BH364" s="242"/>
      <c r="BI364" s="242"/>
      <c r="BJ364" s="242"/>
      <c r="BK364" s="242"/>
      <c r="BL364" s="242"/>
      <c r="BM364" s="242"/>
      <c r="BN364" s="242"/>
      <c r="BO364" s="242"/>
      <c r="BP364" s="242"/>
      <c r="BQ364" s="242"/>
      <c r="BR364" s="242"/>
      <c r="BS364" s="242"/>
      <c r="BT364" s="242"/>
      <c r="BU364" s="242"/>
      <c r="BV364" s="242"/>
      <c r="BW364" s="242"/>
      <c r="BX364" s="242"/>
      <c r="BY364" s="242"/>
      <c r="BZ364" s="242"/>
      <c r="CA364" s="242"/>
      <c r="CB364" s="242"/>
      <c r="CC364" s="242"/>
    </row>
    <row r="365" spans="1:255" s="246" customFormat="1" ht="20.100000000000001" customHeight="1">
      <c r="A365" s="66"/>
      <c r="B365" s="70" t="s">
        <v>184</v>
      </c>
      <c r="C365" s="108" t="s">
        <v>212</v>
      </c>
      <c r="D365" s="111" t="s">
        <v>122</v>
      </c>
      <c r="E365" s="245">
        <v>2.5</v>
      </c>
      <c r="F365" s="247">
        <f>E365*F358</f>
        <v>0.625</v>
      </c>
      <c r="G365" s="45"/>
      <c r="H365" s="45">
        <f t="shared" si="47"/>
        <v>0</v>
      </c>
      <c r="I365" s="45"/>
      <c r="J365" s="45"/>
      <c r="K365" s="45"/>
      <c r="L365" s="45"/>
      <c r="M365" s="45">
        <f t="shared" si="45"/>
        <v>0</v>
      </c>
      <c r="N365" s="196"/>
      <c r="O365" s="239"/>
      <c r="P365" s="227"/>
      <c r="Q365" s="227"/>
      <c r="R365" s="227"/>
      <c r="S365" s="227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  <c r="AJ365" s="242"/>
      <c r="AK365" s="242"/>
      <c r="AL365" s="242"/>
      <c r="AM365" s="242"/>
      <c r="AN365" s="242"/>
      <c r="AO365" s="242"/>
      <c r="AP365" s="242"/>
      <c r="AQ365" s="242"/>
      <c r="AR365" s="242"/>
      <c r="AS365" s="242"/>
      <c r="AT365" s="242"/>
      <c r="AU365" s="242"/>
      <c r="AV365" s="242"/>
      <c r="AW365" s="242"/>
      <c r="AX365" s="242"/>
      <c r="AY365" s="242"/>
      <c r="AZ365" s="242"/>
      <c r="BA365" s="242"/>
      <c r="BB365" s="242"/>
      <c r="BC365" s="242"/>
      <c r="BD365" s="242"/>
      <c r="BE365" s="242"/>
      <c r="BF365" s="242"/>
      <c r="BG365" s="242"/>
      <c r="BH365" s="242"/>
      <c r="BI365" s="242"/>
      <c r="BJ365" s="242"/>
      <c r="BK365" s="242"/>
      <c r="BL365" s="242"/>
      <c r="BM365" s="242"/>
      <c r="BN365" s="242"/>
      <c r="BO365" s="242"/>
      <c r="BP365" s="242"/>
      <c r="BQ365" s="242"/>
      <c r="BR365" s="242"/>
      <c r="BS365" s="242"/>
      <c r="BT365" s="242"/>
      <c r="BU365" s="242"/>
      <c r="BV365" s="242"/>
      <c r="BW365" s="242"/>
      <c r="BX365" s="242"/>
      <c r="BY365" s="242"/>
      <c r="BZ365" s="242"/>
      <c r="CA365" s="242"/>
      <c r="CB365" s="242"/>
      <c r="CC365" s="242"/>
    </row>
    <row r="366" spans="1:255" s="246" customFormat="1" ht="20.100000000000001" customHeight="1">
      <c r="A366" s="66"/>
      <c r="B366" s="109"/>
      <c r="C366" s="110" t="s">
        <v>49</v>
      </c>
      <c r="D366" s="111" t="s">
        <v>4</v>
      </c>
      <c r="E366" s="144">
        <v>1.06</v>
      </c>
      <c r="F366" s="104">
        <f>E366*F358</f>
        <v>0.26500000000000001</v>
      </c>
      <c r="G366" s="112"/>
      <c r="H366" s="112"/>
      <c r="I366" s="112"/>
      <c r="J366" s="112"/>
      <c r="K366" s="104"/>
      <c r="L366" s="145">
        <f>K366*F366</f>
        <v>0</v>
      </c>
      <c r="M366" s="45">
        <f t="shared" si="45"/>
        <v>0</v>
      </c>
      <c r="N366" s="196"/>
      <c r="O366" s="239"/>
      <c r="P366" s="227"/>
      <c r="Q366" s="227"/>
      <c r="R366" s="227"/>
      <c r="S366" s="227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  <c r="AJ366" s="242"/>
      <c r="AK366" s="242"/>
      <c r="AL366" s="242"/>
      <c r="AM366" s="242"/>
      <c r="AN366" s="242"/>
      <c r="AO366" s="242"/>
      <c r="AP366" s="242"/>
      <c r="AQ366" s="242"/>
      <c r="AR366" s="242"/>
      <c r="AS366" s="242"/>
      <c r="AT366" s="242"/>
      <c r="AU366" s="242"/>
      <c r="AV366" s="242"/>
      <c r="AW366" s="242"/>
      <c r="AX366" s="242"/>
      <c r="AY366" s="242"/>
      <c r="AZ366" s="242"/>
      <c r="BA366" s="242"/>
      <c r="BB366" s="242"/>
      <c r="BC366" s="242"/>
      <c r="BD366" s="242"/>
      <c r="BE366" s="242"/>
      <c r="BF366" s="242"/>
      <c r="BG366" s="242"/>
      <c r="BH366" s="242"/>
      <c r="BI366" s="242"/>
      <c r="BJ366" s="242"/>
      <c r="BK366" s="242"/>
      <c r="BL366" s="242"/>
      <c r="BM366" s="242"/>
      <c r="BN366" s="242"/>
      <c r="BO366" s="242"/>
      <c r="BP366" s="242"/>
      <c r="BQ366" s="242"/>
      <c r="BR366" s="242"/>
      <c r="BS366" s="242"/>
      <c r="BT366" s="242"/>
      <c r="BU366" s="242"/>
      <c r="BV366" s="242"/>
      <c r="BW366" s="242"/>
      <c r="BX366" s="242"/>
      <c r="BY366" s="242"/>
      <c r="BZ366" s="242"/>
      <c r="CA366" s="242"/>
      <c r="CB366" s="242"/>
      <c r="CC366" s="242"/>
    </row>
    <row r="367" spans="1:255" s="246" customFormat="1" ht="20.100000000000001" customHeight="1">
      <c r="A367" s="66"/>
      <c r="B367" s="109"/>
      <c r="C367" s="108" t="s">
        <v>100</v>
      </c>
      <c r="D367" s="111" t="s">
        <v>4</v>
      </c>
      <c r="E367" s="144">
        <v>0.74</v>
      </c>
      <c r="F367" s="104">
        <f>E367*F358</f>
        <v>0.185</v>
      </c>
      <c r="G367" s="112"/>
      <c r="H367" s="145">
        <f t="shared" ref="H367" si="48">G367*F367</f>
        <v>0</v>
      </c>
      <c r="I367" s="145"/>
      <c r="J367" s="145"/>
      <c r="K367" s="145"/>
      <c r="L367" s="145"/>
      <c r="M367" s="45">
        <f t="shared" si="45"/>
        <v>0</v>
      </c>
      <c r="N367" s="196"/>
      <c r="O367" s="239"/>
      <c r="P367" s="227"/>
      <c r="Q367" s="227"/>
      <c r="R367" s="227"/>
      <c r="S367" s="227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  <c r="AJ367" s="242"/>
      <c r="AK367" s="242"/>
      <c r="AL367" s="242"/>
      <c r="AM367" s="242"/>
      <c r="AN367" s="242"/>
      <c r="AO367" s="242"/>
      <c r="AP367" s="242"/>
      <c r="AQ367" s="242"/>
      <c r="AR367" s="242"/>
      <c r="AS367" s="242"/>
      <c r="AT367" s="242"/>
      <c r="AU367" s="242"/>
      <c r="AV367" s="242"/>
      <c r="AW367" s="242"/>
      <c r="AX367" s="242"/>
      <c r="AY367" s="242"/>
      <c r="AZ367" s="242"/>
      <c r="BA367" s="242"/>
      <c r="BB367" s="242"/>
      <c r="BC367" s="242"/>
      <c r="BD367" s="242"/>
      <c r="BE367" s="242"/>
      <c r="BF367" s="242"/>
      <c r="BG367" s="242"/>
      <c r="BH367" s="242"/>
      <c r="BI367" s="242"/>
      <c r="BJ367" s="242"/>
      <c r="BK367" s="242"/>
      <c r="BL367" s="242"/>
      <c r="BM367" s="242"/>
      <c r="BN367" s="242"/>
      <c r="BO367" s="242"/>
      <c r="BP367" s="242"/>
      <c r="BQ367" s="242"/>
      <c r="BR367" s="242"/>
      <c r="BS367" s="242"/>
      <c r="BT367" s="242"/>
      <c r="BU367" s="242"/>
      <c r="BV367" s="242"/>
      <c r="BW367" s="242"/>
      <c r="BX367" s="242"/>
      <c r="BY367" s="242"/>
      <c r="BZ367" s="242"/>
      <c r="CA367" s="242"/>
      <c r="CB367" s="242"/>
      <c r="CC367" s="242"/>
    </row>
    <row r="368" spans="1:255" s="227" customFormat="1" ht="20.100000000000001" customHeight="1">
      <c r="A368" s="100">
        <v>50</v>
      </c>
      <c r="B368" s="76" t="s">
        <v>213</v>
      </c>
      <c r="C368" s="77" t="s">
        <v>214</v>
      </c>
      <c r="D368" s="100" t="s">
        <v>18</v>
      </c>
      <c r="E368" s="248"/>
      <c r="F368" s="60">
        <v>3.6</v>
      </c>
      <c r="G368" s="60"/>
      <c r="H368" s="59"/>
      <c r="I368" s="59"/>
      <c r="J368" s="59"/>
      <c r="K368" s="59"/>
      <c r="L368" s="59"/>
      <c r="M368" s="45"/>
      <c r="N368" s="196"/>
      <c r="O368" s="249"/>
      <c r="P368" s="250"/>
      <c r="Q368" s="250"/>
      <c r="S368" s="250"/>
      <c r="T368" s="251"/>
      <c r="U368" s="251"/>
      <c r="V368" s="218"/>
      <c r="W368" s="218"/>
      <c r="X368" s="218"/>
      <c r="Y368" s="218"/>
      <c r="Z368" s="218"/>
      <c r="AA368" s="218"/>
      <c r="AB368" s="218"/>
      <c r="AC368" s="218"/>
      <c r="AD368" s="218"/>
      <c r="AE368" s="218"/>
      <c r="AF368" s="218"/>
      <c r="AG368" s="218"/>
      <c r="AH368" s="218"/>
      <c r="AI368" s="218"/>
      <c r="AJ368" s="218"/>
      <c r="AK368" s="218"/>
      <c r="AL368" s="218"/>
      <c r="AM368" s="218"/>
      <c r="AN368" s="218"/>
      <c r="AO368" s="218"/>
      <c r="AP368" s="218"/>
      <c r="AQ368" s="218"/>
      <c r="AR368" s="218"/>
      <c r="AS368" s="218"/>
      <c r="AT368" s="218"/>
      <c r="AU368" s="218"/>
      <c r="AV368" s="218"/>
      <c r="AW368" s="218"/>
      <c r="AX368" s="218"/>
      <c r="AY368" s="218"/>
      <c r="AZ368" s="218"/>
      <c r="BA368" s="218"/>
      <c r="BB368" s="218"/>
      <c r="BC368" s="218"/>
      <c r="BD368" s="218"/>
      <c r="BE368" s="218"/>
      <c r="BF368" s="218"/>
      <c r="BG368" s="218"/>
      <c r="BH368" s="218"/>
      <c r="BI368" s="218"/>
      <c r="BJ368" s="218"/>
      <c r="BK368" s="218"/>
      <c r="BL368" s="218"/>
      <c r="BM368" s="218"/>
      <c r="BN368" s="218"/>
      <c r="BO368" s="218"/>
      <c r="BP368" s="218"/>
      <c r="BQ368" s="218"/>
      <c r="BR368" s="218"/>
      <c r="BS368" s="218"/>
      <c r="BT368" s="218"/>
      <c r="BU368" s="218"/>
      <c r="BV368" s="218"/>
      <c r="BW368" s="218"/>
      <c r="BX368" s="218"/>
      <c r="BY368" s="218"/>
      <c r="BZ368" s="218"/>
      <c r="CA368" s="218"/>
      <c r="CB368" s="218"/>
      <c r="CC368" s="218"/>
      <c r="CD368" s="218"/>
      <c r="CE368" s="218"/>
      <c r="CF368" s="218"/>
      <c r="CG368" s="218"/>
      <c r="CH368" s="218"/>
      <c r="CI368" s="218"/>
      <c r="CJ368" s="218"/>
      <c r="CK368" s="218"/>
      <c r="CL368" s="218"/>
      <c r="CM368" s="218"/>
      <c r="CN368" s="218"/>
      <c r="CO368" s="218"/>
      <c r="CP368" s="218"/>
      <c r="CQ368" s="218"/>
      <c r="CR368" s="218"/>
      <c r="CS368" s="218"/>
      <c r="CT368" s="218"/>
      <c r="CU368" s="218"/>
      <c r="CV368" s="218"/>
      <c r="CW368" s="218"/>
      <c r="CX368" s="218"/>
      <c r="CY368" s="218"/>
      <c r="CZ368" s="218"/>
      <c r="DA368" s="218"/>
      <c r="DB368" s="218"/>
      <c r="DC368" s="218"/>
      <c r="DD368" s="218"/>
      <c r="DE368" s="218"/>
      <c r="DF368" s="218"/>
      <c r="DG368" s="218"/>
      <c r="DH368" s="218"/>
      <c r="DI368" s="218"/>
      <c r="DJ368" s="218"/>
      <c r="DK368" s="218"/>
      <c r="DL368" s="218"/>
      <c r="DM368" s="218"/>
      <c r="DN368" s="218"/>
      <c r="DO368" s="218"/>
      <c r="DP368" s="218"/>
      <c r="DQ368" s="218"/>
      <c r="DR368" s="218"/>
      <c r="DS368" s="218"/>
      <c r="DT368" s="218"/>
      <c r="DU368" s="218"/>
      <c r="DV368" s="218"/>
      <c r="DW368" s="218"/>
      <c r="DX368" s="218"/>
      <c r="DY368" s="218"/>
      <c r="DZ368" s="218"/>
      <c r="EA368" s="218"/>
      <c r="EB368" s="218"/>
      <c r="EC368" s="218"/>
      <c r="ED368" s="218"/>
      <c r="EE368" s="218"/>
      <c r="EF368" s="218"/>
      <c r="EG368" s="218"/>
      <c r="EH368" s="218"/>
      <c r="EI368" s="218"/>
      <c r="EJ368" s="218"/>
      <c r="EK368" s="218"/>
      <c r="EL368" s="218"/>
      <c r="EM368" s="218"/>
      <c r="EN368" s="218"/>
      <c r="EO368" s="218"/>
      <c r="EP368" s="218"/>
      <c r="EQ368" s="218"/>
      <c r="ER368" s="218"/>
      <c r="ES368" s="218"/>
      <c r="ET368" s="218"/>
      <c r="EU368" s="218"/>
      <c r="EV368" s="218"/>
      <c r="EW368" s="218"/>
      <c r="EX368" s="218"/>
      <c r="EY368" s="218"/>
      <c r="EZ368" s="218"/>
      <c r="FA368" s="218"/>
      <c r="FB368" s="218"/>
      <c r="FC368" s="218"/>
      <c r="FD368" s="218"/>
      <c r="FE368" s="218"/>
      <c r="FF368" s="218"/>
      <c r="FG368" s="218"/>
      <c r="FH368" s="218"/>
      <c r="FI368" s="218"/>
      <c r="FJ368" s="218"/>
      <c r="FK368" s="218"/>
      <c r="FL368" s="218"/>
      <c r="FM368" s="218"/>
      <c r="FN368" s="218"/>
      <c r="FO368" s="218"/>
      <c r="FP368" s="218"/>
      <c r="FQ368" s="218"/>
      <c r="FR368" s="218"/>
      <c r="FS368" s="218"/>
      <c r="FT368" s="218"/>
      <c r="FU368" s="218"/>
      <c r="FV368" s="218"/>
      <c r="FW368" s="218"/>
      <c r="FX368" s="218"/>
      <c r="FY368" s="218"/>
      <c r="FZ368" s="218"/>
      <c r="GA368" s="218"/>
      <c r="GB368" s="218"/>
      <c r="GC368" s="218"/>
      <c r="GD368" s="218"/>
      <c r="GE368" s="218"/>
      <c r="GF368" s="218"/>
      <c r="GG368" s="218"/>
      <c r="GH368" s="218"/>
      <c r="GI368" s="218"/>
      <c r="GJ368" s="218"/>
      <c r="GK368" s="218"/>
      <c r="GL368" s="218"/>
      <c r="GM368" s="218"/>
      <c r="GN368" s="218"/>
      <c r="GO368" s="218"/>
      <c r="GP368" s="218"/>
      <c r="GQ368" s="218"/>
      <c r="GR368" s="218"/>
      <c r="GS368" s="218"/>
      <c r="GT368" s="218"/>
      <c r="GU368" s="218"/>
      <c r="GV368" s="218"/>
      <c r="GW368" s="218"/>
      <c r="GX368" s="218"/>
      <c r="GY368" s="218"/>
      <c r="GZ368" s="218"/>
      <c r="HA368" s="218"/>
      <c r="HB368" s="218"/>
      <c r="HC368" s="218"/>
      <c r="HD368" s="218"/>
      <c r="HE368" s="218"/>
      <c r="HF368" s="218"/>
      <c r="HG368" s="218"/>
      <c r="HH368" s="218"/>
      <c r="HI368" s="218"/>
      <c r="HJ368" s="218"/>
      <c r="HK368" s="218"/>
      <c r="HL368" s="218"/>
      <c r="HM368" s="218"/>
      <c r="HN368" s="218"/>
      <c r="HO368" s="218"/>
      <c r="HP368" s="218"/>
      <c r="HQ368" s="218"/>
      <c r="HR368" s="218"/>
      <c r="HS368" s="218"/>
      <c r="HT368" s="218"/>
      <c r="HU368" s="218"/>
      <c r="HV368" s="218"/>
      <c r="HW368" s="218"/>
      <c r="HX368" s="218"/>
      <c r="HY368" s="218"/>
      <c r="HZ368" s="218"/>
      <c r="IA368" s="218"/>
      <c r="IB368" s="218"/>
      <c r="IC368" s="218"/>
      <c r="ID368" s="218"/>
      <c r="IE368" s="218"/>
      <c r="IF368" s="218"/>
      <c r="IG368" s="218"/>
      <c r="IH368" s="218"/>
      <c r="II368" s="218"/>
      <c r="IJ368" s="218"/>
      <c r="IK368" s="218"/>
      <c r="IL368" s="218"/>
      <c r="IM368" s="218"/>
      <c r="IN368" s="218"/>
      <c r="IO368" s="218"/>
      <c r="IP368" s="218"/>
      <c r="IQ368" s="218"/>
      <c r="IR368" s="218"/>
      <c r="IS368" s="218"/>
      <c r="IT368" s="218"/>
      <c r="IU368" s="218"/>
    </row>
    <row r="369" spans="1:255" s="252" customFormat="1" ht="20.100000000000001" customHeight="1">
      <c r="A369" s="100"/>
      <c r="B369" s="76"/>
      <c r="C369" s="107" t="s">
        <v>48</v>
      </c>
      <c r="D369" s="43" t="s">
        <v>21</v>
      </c>
      <c r="E369" s="45">
        <v>1.1100000000000001</v>
      </c>
      <c r="F369" s="45">
        <f>E369*F368</f>
        <v>3.9960000000000004</v>
      </c>
      <c r="G369" s="45"/>
      <c r="H369" s="45"/>
      <c r="I369" s="45"/>
      <c r="J369" s="45">
        <f>F369*I369</f>
        <v>0</v>
      </c>
      <c r="K369" s="45"/>
      <c r="L369" s="45"/>
      <c r="M369" s="45">
        <f t="shared" ref="M369:M370" si="49">H369+J369+L369</f>
        <v>0</v>
      </c>
      <c r="N369" s="196"/>
      <c r="O369" s="249"/>
      <c r="P369" s="250"/>
      <c r="Q369" s="250"/>
      <c r="S369" s="250"/>
      <c r="T369" s="253"/>
      <c r="U369" s="253"/>
      <c r="V369" s="219"/>
      <c r="W369" s="219"/>
      <c r="X369" s="219"/>
      <c r="Y369" s="219"/>
      <c r="Z369" s="219"/>
      <c r="AA369" s="219"/>
      <c r="AB369" s="219"/>
      <c r="AC369" s="219"/>
      <c r="AD369" s="219"/>
      <c r="AE369" s="219"/>
      <c r="AF369" s="219"/>
      <c r="AG369" s="219"/>
      <c r="AH369" s="219"/>
      <c r="AI369" s="219"/>
      <c r="AJ369" s="219"/>
      <c r="AK369" s="219"/>
      <c r="AL369" s="219"/>
      <c r="AM369" s="219"/>
      <c r="AN369" s="219"/>
      <c r="AO369" s="219"/>
      <c r="AP369" s="219"/>
      <c r="AQ369" s="219"/>
      <c r="AR369" s="219"/>
      <c r="AS369" s="219"/>
      <c r="AT369" s="219"/>
      <c r="AU369" s="219"/>
      <c r="AV369" s="219"/>
      <c r="AW369" s="219"/>
      <c r="AX369" s="219"/>
      <c r="AY369" s="219"/>
      <c r="AZ369" s="219"/>
      <c r="BA369" s="219"/>
      <c r="BB369" s="219"/>
      <c r="BC369" s="219"/>
      <c r="BD369" s="219"/>
      <c r="BE369" s="219"/>
      <c r="BF369" s="219"/>
      <c r="BG369" s="219"/>
      <c r="BH369" s="219"/>
      <c r="BI369" s="219"/>
      <c r="BJ369" s="219"/>
      <c r="BK369" s="219"/>
      <c r="BL369" s="219"/>
      <c r="BM369" s="219"/>
      <c r="BN369" s="219"/>
      <c r="BO369" s="219"/>
      <c r="BP369" s="219"/>
      <c r="BQ369" s="219"/>
      <c r="BR369" s="219"/>
      <c r="BS369" s="219"/>
      <c r="BT369" s="219"/>
      <c r="BU369" s="219"/>
      <c r="BV369" s="219"/>
      <c r="BW369" s="219"/>
      <c r="BX369" s="219"/>
      <c r="BY369" s="219"/>
      <c r="BZ369" s="219"/>
      <c r="CA369" s="219"/>
      <c r="CB369" s="219"/>
      <c r="CC369" s="219"/>
      <c r="CD369" s="219"/>
      <c r="CE369" s="219"/>
      <c r="CF369" s="219"/>
      <c r="CG369" s="219"/>
      <c r="CH369" s="219"/>
      <c r="CI369" s="219"/>
      <c r="CJ369" s="219"/>
      <c r="CK369" s="219"/>
      <c r="CL369" s="219"/>
      <c r="CM369" s="219"/>
      <c r="CN369" s="219"/>
      <c r="CO369" s="219"/>
      <c r="CP369" s="219"/>
      <c r="CQ369" s="219"/>
      <c r="CR369" s="219"/>
      <c r="CS369" s="219"/>
      <c r="CT369" s="219"/>
      <c r="CU369" s="219"/>
      <c r="CV369" s="219"/>
      <c r="CW369" s="219"/>
      <c r="CX369" s="219"/>
      <c r="CY369" s="219"/>
      <c r="CZ369" s="219"/>
      <c r="DA369" s="219"/>
      <c r="DB369" s="219"/>
      <c r="DC369" s="219"/>
      <c r="DD369" s="219"/>
      <c r="DE369" s="219"/>
      <c r="DF369" s="219"/>
      <c r="DG369" s="219"/>
      <c r="DH369" s="219"/>
      <c r="DI369" s="219"/>
      <c r="DJ369" s="219"/>
      <c r="DK369" s="219"/>
      <c r="DL369" s="219"/>
      <c r="DM369" s="219"/>
      <c r="DN369" s="219"/>
      <c r="DO369" s="219"/>
      <c r="DP369" s="219"/>
      <c r="DQ369" s="219"/>
      <c r="DR369" s="219"/>
      <c r="DS369" s="219"/>
      <c r="DT369" s="219"/>
      <c r="DU369" s="219"/>
      <c r="DV369" s="219"/>
      <c r="DW369" s="219"/>
      <c r="DX369" s="219"/>
      <c r="DY369" s="219"/>
      <c r="DZ369" s="219"/>
      <c r="EA369" s="219"/>
      <c r="EB369" s="219"/>
      <c r="EC369" s="219"/>
      <c r="ED369" s="219"/>
      <c r="EE369" s="219"/>
      <c r="EF369" s="219"/>
      <c r="EG369" s="219"/>
      <c r="EH369" s="219"/>
      <c r="EI369" s="219"/>
      <c r="EJ369" s="219"/>
      <c r="EK369" s="219"/>
      <c r="EL369" s="219"/>
      <c r="EM369" s="219"/>
      <c r="EN369" s="219"/>
      <c r="EO369" s="219"/>
      <c r="EP369" s="219"/>
      <c r="EQ369" s="219"/>
      <c r="ER369" s="219"/>
      <c r="ES369" s="219"/>
      <c r="ET369" s="219"/>
      <c r="EU369" s="219"/>
      <c r="EV369" s="219"/>
      <c r="EW369" s="219"/>
      <c r="EX369" s="219"/>
      <c r="EY369" s="219"/>
      <c r="EZ369" s="219"/>
      <c r="FA369" s="219"/>
      <c r="FB369" s="219"/>
      <c r="FC369" s="219"/>
      <c r="FD369" s="219"/>
      <c r="FE369" s="219"/>
      <c r="FF369" s="219"/>
      <c r="FG369" s="219"/>
      <c r="FH369" s="219"/>
      <c r="FI369" s="219"/>
      <c r="FJ369" s="219"/>
      <c r="FK369" s="219"/>
      <c r="FL369" s="219"/>
      <c r="FM369" s="219"/>
      <c r="FN369" s="219"/>
      <c r="FO369" s="219"/>
      <c r="FP369" s="219"/>
      <c r="FQ369" s="219"/>
      <c r="FR369" s="219"/>
      <c r="FS369" s="219"/>
      <c r="FT369" s="219"/>
      <c r="FU369" s="219"/>
      <c r="FV369" s="219"/>
      <c r="FW369" s="219"/>
      <c r="FX369" s="219"/>
      <c r="FY369" s="219"/>
      <c r="FZ369" s="219"/>
      <c r="GA369" s="219"/>
      <c r="GB369" s="219"/>
      <c r="GC369" s="219"/>
      <c r="GD369" s="219"/>
      <c r="GE369" s="219"/>
      <c r="GF369" s="219"/>
      <c r="GG369" s="219"/>
      <c r="GH369" s="219"/>
      <c r="GI369" s="219"/>
      <c r="GJ369" s="219"/>
      <c r="GK369" s="219"/>
      <c r="GL369" s="219"/>
      <c r="GM369" s="219"/>
      <c r="GN369" s="219"/>
      <c r="GO369" s="219"/>
      <c r="GP369" s="219"/>
      <c r="GQ369" s="219"/>
      <c r="GR369" s="219"/>
      <c r="GS369" s="219"/>
      <c r="GT369" s="219"/>
      <c r="GU369" s="219"/>
      <c r="GV369" s="219"/>
      <c r="GW369" s="219"/>
      <c r="GX369" s="219"/>
      <c r="GY369" s="219"/>
      <c r="GZ369" s="219"/>
      <c r="HA369" s="219"/>
      <c r="HB369" s="219"/>
      <c r="HC369" s="219"/>
      <c r="HD369" s="219"/>
      <c r="HE369" s="219"/>
      <c r="HF369" s="219"/>
      <c r="HG369" s="219"/>
      <c r="HH369" s="219"/>
      <c r="HI369" s="219"/>
      <c r="HJ369" s="219"/>
      <c r="HK369" s="219"/>
      <c r="HL369" s="219"/>
      <c r="HM369" s="219"/>
      <c r="HN369" s="219"/>
      <c r="HO369" s="219"/>
      <c r="HP369" s="219"/>
      <c r="HQ369" s="219"/>
      <c r="HR369" s="219"/>
      <c r="HS369" s="219"/>
      <c r="HT369" s="219"/>
      <c r="HU369" s="219"/>
      <c r="HV369" s="219"/>
      <c r="HW369" s="219"/>
      <c r="HX369" s="219"/>
      <c r="HY369" s="219"/>
      <c r="HZ369" s="219"/>
      <c r="IA369" s="219"/>
      <c r="IB369" s="219"/>
      <c r="IC369" s="219"/>
      <c r="ID369" s="219"/>
      <c r="IE369" s="219"/>
      <c r="IF369" s="219"/>
      <c r="IG369" s="219"/>
      <c r="IH369" s="219"/>
      <c r="II369" s="219"/>
      <c r="IJ369" s="219"/>
      <c r="IK369" s="219"/>
      <c r="IL369" s="219"/>
      <c r="IM369" s="219"/>
      <c r="IN369" s="219"/>
      <c r="IO369" s="219"/>
      <c r="IP369" s="219"/>
      <c r="IQ369" s="219"/>
      <c r="IR369" s="219"/>
      <c r="IS369" s="219"/>
      <c r="IT369" s="219"/>
      <c r="IU369" s="219"/>
    </row>
    <row r="370" spans="1:255" s="252" customFormat="1" ht="20.100000000000001" customHeight="1">
      <c r="A370" s="100"/>
      <c r="B370" s="76"/>
      <c r="C370" s="110" t="s">
        <v>215</v>
      </c>
      <c r="D370" s="111" t="s">
        <v>4</v>
      </c>
      <c r="E370" s="45">
        <v>1</v>
      </c>
      <c r="F370" s="45">
        <f>E370*F368</f>
        <v>3.6</v>
      </c>
      <c r="G370" s="112"/>
      <c r="H370" s="145">
        <f t="shared" ref="H370" si="50">G370*F370</f>
        <v>0</v>
      </c>
      <c r="I370" s="145"/>
      <c r="J370" s="145"/>
      <c r="K370" s="145"/>
      <c r="L370" s="145"/>
      <c r="M370" s="45">
        <f t="shared" si="49"/>
        <v>0</v>
      </c>
      <c r="N370" s="196"/>
      <c r="O370" s="249"/>
      <c r="P370" s="250"/>
      <c r="Q370" s="250"/>
      <c r="S370" s="250"/>
      <c r="T370" s="253"/>
      <c r="U370" s="253"/>
      <c r="V370" s="219"/>
      <c r="W370" s="219"/>
      <c r="X370" s="219"/>
      <c r="Y370" s="219"/>
      <c r="Z370" s="219"/>
      <c r="AA370" s="219"/>
      <c r="AB370" s="219"/>
      <c r="AC370" s="219"/>
      <c r="AD370" s="219"/>
      <c r="AE370" s="219"/>
      <c r="AF370" s="219"/>
      <c r="AG370" s="219"/>
      <c r="AH370" s="219"/>
      <c r="AI370" s="219"/>
      <c r="AJ370" s="219"/>
      <c r="AK370" s="219"/>
      <c r="AL370" s="219"/>
      <c r="AM370" s="219"/>
      <c r="AN370" s="219"/>
      <c r="AO370" s="219"/>
      <c r="AP370" s="219"/>
      <c r="AQ370" s="219"/>
      <c r="AR370" s="219"/>
      <c r="AS370" s="219"/>
      <c r="AT370" s="219"/>
      <c r="AU370" s="219"/>
      <c r="AV370" s="219"/>
      <c r="AW370" s="219"/>
      <c r="AX370" s="219"/>
      <c r="AY370" s="219"/>
      <c r="AZ370" s="219"/>
      <c r="BA370" s="219"/>
      <c r="BB370" s="219"/>
      <c r="BC370" s="219"/>
      <c r="BD370" s="219"/>
      <c r="BE370" s="219"/>
      <c r="BF370" s="219"/>
      <c r="BG370" s="219"/>
      <c r="BH370" s="219"/>
      <c r="BI370" s="219"/>
      <c r="BJ370" s="219"/>
      <c r="BK370" s="219"/>
      <c r="BL370" s="219"/>
      <c r="BM370" s="219"/>
      <c r="BN370" s="219"/>
      <c r="BO370" s="219"/>
      <c r="BP370" s="219"/>
      <c r="BQ370" s="219"/>
      <c r="BR370" s="219"/>
      <c r="BS370" s="219"/>
      <c r="BT370" s="219"/>
      <c r="BU370" s="219"/>
      <c r="BV370" s="219"/>
      <c r="BW370" s="219"/>
      <c r="BX370" s="219"/>
      <c r="BY370" s="219"/>
      <c r="BZ370" s="219"/>
      <c r="CA370" s="219"/>
      <c r="CB370" s="219"/>
      <c r="CC370" s="219"/>
      <c r="CD370" s="219"/>
      <c r="CE370" s="219"/>
      <c r="CF370" s="219"/>
      <c r="CG370" s="219"/>
      <c r="CH370" s="219"/>
      <c r="CI370" s="219"/>
      <c r="CJ370" s="219"/>
      <c r="CK370" s="219"/>
      <c r="CL370" s="219"/>
      <c r="CM370" s="219"/>
      <c r="CN370" s="219"/>
      <c r="CO370" s="219"/>
      <c r="CP370" s="219"/>
      <c r="CQ370" s="219"/>
      <c r="CR370" s="219"/>
      <c r="CS370" s="219"/>
      <c r="CT370" s="219"/>
      <c r="CU370" s="219"/>
      <c r="CV370" s="219"/>
      <c r="CW370" s="219"/>
      <c r="CX370" s="219"/>
      <c r="CY370" s="219"/>
      <c r="CZ370" s="219"/>
      <c r="DA370" s="219"/>
      <c r="DB370" s="219"/>
      <c r="DC370" s="219"/>
      <c r="DD370" s="219"/>
      <c r="DE370" s="219"/>
      <c r="DF370" s="219"/>
      <c r="DG370" s="219"/>
      <c r="DH370" s="219"/>
      <c r="DI370" s="219"/>
      <c r="DJ370" s="219"/>
      <c r="DK370" s="219"/>
      <c r="DL370" s="219"/>
      <c r="DM370" s="219"/>
      <c r="DN370" s="219"/>
      <c r="DO370" s="219"/>
      <c r="DP370" s="219"/>
      <c r="DQ370" s="219"/>
      <c r="DR370" s="219"/>
      <c r="DS370" s="219"/>
      <c r="DT370" s="219"/>
      <c r="DU370" s="219"/>
      <c r="DV370" s="219"/>
      <c r="DW370" s="219"/>
      <c r="DX370" s="219"/>
      <c r="DY370" s="219"/>
      <c r="DZ370" s="219"/>
      <c r="EA370" s="219"/>
      <c r="EB370" s="219"/>
      <c r="EC370" s="219"/>
      <c r="ED370" s="219"/>
      <c r="EE370" s="219"/>
      <c r="EF370" s="219"/>
      <c r="EG370" s="219"/>
      <c r="EH370" s="219"/>
      <c r="EI370" s="219"/>
      <c r="EJ370" s="219"/>
      <c r="EK370" s="219"/>
      <c r="EL370" s="219"/>
      <c r="EM370" s="219"/>
      <c r="EN370" s="219"/>
      <c r="EO370" s="219"/>
      <c r="EP370" s="219"/>
      <c r="EQ370" s="219"/>
      <c r="ER370" s="219"/>
      <c r="ES370" s="219"/>
      <c r="ET370" s="219"/>
      <c r="EU370" s="219"/>
      <c r="EV370" s="219"/>
      <c r="EW370" s="219"/>
      <c r="EX370" s="219"/>
      <c r="EY370" s="219"/>
      <c r="EZ370" s="219"/>
      <c r="FA370" s="219"/>
      <c r="FB370" s="219"/>
      <c r="FC370" s="219"/>
      <c r="FD370" s="219"/>
      <c r="FE370" s="219"/>
      <c r="FF370" s="219"/>
      <c r="FG370" s="219"/>
      <c r="FH370" s="219"/>
      <c r="FI370" s="219"/>
      <c r="FJ370" s="219"/>
      <c r="FK370" s="219"/>
      <c r="FL370" s="219"/>
      <c r="FM370" s="219"/>
      <c r="FN370" s="219"/>
      <c r="FO370" s="219"/>
      <c r="FP370" s="219"/>
      <c r="FQ370" s="219"/>
      <c r="FR370" s="219"/>
      <c r="FS370" s="219"/>
      <c r="FT370" s="219"/>
      <c r="FU370" s="219"/>
      <c r="FV370" s="219"/>
      <c r="FW370" s="219"/>
      <c r="FX370" s="219"/>
      <c r="FY370" s="219"/>
      <c r="FZ370" s="219"/>
      <c r="GA370" s="219"/>
      <c r="GB370" s="219"/>
      <c r="GC370" s="219"/>
      <c r="GD370" s="219"/>
      <c r="GE370" s="219"/>
      <c r="GF370" s="219"/>
      <c r="GG370" s="219"/>
      <c r="GH370" s="219"/>
      <c r="GI370" s="219"/>
      <c r="GJ370" s="219"/>
      <c r="GK370" s="219"/>
      <c r="GL370" s="219"/>
      <c r="GM370" s="219"/>
      <c r="GN370" s="219"/>
      <c r="GO370" s="219"/>
      <c r="GP370" s="219"/>
      <c r="GQ370" s="219"/>
      <c r="GR370" s="219"/>
      <c r="GS370" s="219"/>
      <c r="GT370" s="219"/>
      <c r="GU370" s="219"/>
      <c r="GV370" s="219"/>
      <c r="GW370" s="219"/>
      <c r="GX370" s="219"/>
      <c r="GY370" s="219"/>
      <c r="GZ370" s="219"/>
      <c r="HA370" s="219"/>
      <c r="HB370" s="219"/>
      <c r="HC370" s="219"/>
      <c r="HD370" s="219"/>
      <c r="HE370" s="219"/>
      <c r="HF370" s="219"/>
      <c r="HG370" s="219"/>
      <c r="HH370" s="219"/>
      <c r="HI370" s="219"/>
      <c r="HJ370" s="219"/>
      <c r="HK370" s="219"/>
      <c r="HL370" s="219"/>
      <c r="HM370" s="219"/>
      <c r="HN370" s="219"/>
      <c r="HO370" s="219"/>
      <c r="HP370" s="219"/>
      <c r="HQ370" s="219"/>
      <c r="HR370" s="219"/>
      <c r="HS370" s="219"/>
      <c r="HT370" s="219"/>
      <c r="HU370" s="219"/>
      <c r="HV370" s="219"/>
      <c r="HW370" s="219"/>
      <c r="HX370" s="219"/>
      <c r="HY370" s="219"/>
      <c r="HZ370" s="219"/>
      <c r="IA370" s="219"/>
      <c r="IB370" s="219"/>
      <c r="IC370" s="219"/>
      <c r="ID370" s="219"/>
      <c r="IE370" s="219"/>
      <c r="IF370" s="219"/>
      <c r="IG370" s="219"/>
      <c r="IH370" s="219"/>
      <c r="II370" s="219"/>
      <c r="IJ370" s="219"/>
      <c r="IK370" s="219"/>
      <c r="IL370" s="219"/>
      <c r="IM370" s="219"/>
      <c r="IN370" s="219"/>
      <c r="IO370" s="219"/>
      <c r="IP370" s="219"/>
      <c r="IQ370" s="219"/>
      <c r="IR370" s="219"/>
      <c r="IS370" s="219"/>
      <c r="IT370" s="219"/>
      <c r="IU370" s="219"/>
    </row>
    <row r="371" spans="1:255" s="241" customFormat="1" ht="34.5" customHeight="1">
      <c r="A371" s="100">
        <v>51</v>
      </c>
      <c r="B371" s="76" t="s">
        <v>351</v>
      </c>
      <c r="C371" s="101" t="s">
        <v>216</v>
      </c>
      <c r="D371" s="100" t="s">
        <v>54</v>
      </c>
      <c r="E371" s="100"/>
      <c r="F371" s="102">
        <v>0.153</v>
      </c>
      <c r="G371" s="59"/>
      <c r="H371" s="59"/>
      <c r="I371" s="59"/>
      <c r="J371" s="59"/>
      <c r="K371" s="59"/>
      <c r="L371" s="59"/>
      <c r="M371" s="45"/>
      <c r="N371" s="196"/>
    </row>
    <row r="372" spans="1:255" s="86" customFormat="1" ht="20.100000000000001" customHeight="1">
      <c r="A372" s="73"/>
      <c r="B372" s="73"/>
      <c r="C372" s="73"/>
      <c r="D372" s="73" t="s">
        <v>114</v>
      </c>
      <c r="E372" s="105"/>
      <c r="F372" s="254">
        <f>F371</f>
        <v>0.153</v>
      </c>
      <c r="G372" s="45"/>
      <c r="H372" s="45"/>
      <c r="I372" s="45"/>
      <c r="J372" s="45"/>
      <c r="K372" s="45"/>
      <c r="L372" s="45"/>
      <c r="M372" s="45"/>
      <c r="N372" s="196"/>
    </row>
    <row r="373" spans="1:255" s="243" customFormat="1" ht="20.100000000000001" customHeight="1">
      <c r="A373" s="100"/>
      <c r="B373" s="70"/>
      <c r="C373" s="123" t="s">
        <v>48</v>
      </c>
      <c r="D373" s="43" t="s">
        <v>21</v>
      </c>
      <c r="E373" s="45">
        <v>19.399999999999999</v>
      </c>
      <c r="F373" s="45">
        <f>E373*F372</f>
        <v>2.9681999999999995</v>
      </c>
      <c r="G373" s="45"/>
      <c r="H373" s="45"/>
      <c r="I373" s="45"/>
      <c r="J373" s="45">
        <f>F373*I373</f>
        <v>0</v>
      </c>
      <c r="K373" s="45"/>
      <c r="L373" s="45"/>
      <c r="M373" s="45">
        <f t="shared" ref="M373:M375" si="51">H373+J373+L373</f>
        <v>0</v>
      </c>
      <c r="N373" s="196"/>
    </row>
    <row r="374" spans="1:255" s="243" customFormat="1" ht="20.100000000000001" customHeight="1">
      <c r="A374" s="100"/>
      <c r="B374" s="70"/>
      <c r="C374" s="110" t="s">
        <v>348</v>
      </c>
      <c r="D374" s="111" t="s">
        <v>331</v>
      </c>
      <c r="E374" s="45">
        <v>2.09</v>
      </c>
      <c r="F374" s="45">
        <f>F371*E374</f>
        <v>0.31977</v>
      </c>
      <c r="G374" s="45"/>
      <c r="H374" s="45"/>
      <c r="I374" s="45"/>
      <c r="J374" s="45"/>
      <c r="K374" s="104"/>
      <c r="L374" s="45">
        <f>F374*K374</f>
        <v>0</v>
      </c>
      <c r="M374" s="45">
        <f t="shared" si="51"/>
        <v>0</v>
      </c>
      <c r="N374" s="196"/>
    </row>
    <row r="375" spans="1:255" s="243" customFormat="1" ht="20.100000000000001" customHeight="1">
      <c r="A375" s="100"/>
      <c r="B375" s="70"/>
      <c r="C375" s="110" t="s">
        <v>349</v>
      </c>
      <c r="D375" s="111" t="s">
        <v>4</v>
      </c>
      <c r="E375" s="45">
        <v>2.09</v>
      </c>
      <c r="F375" s="45">
        <f>F372*E375</f>
        <v>0.31977</v>
      </c>
      <c r="G375" s="45"/>
      <c r="H375" s="45"/>
      <c r="I375" s="45"/>
      <c r="J375" s="45"/>
      <c r="K375" s="104"/>
      <c r="L375" s="45">
        <f>F375*K375</f>
        <v>0</v>
      </c>
      <c r="M375" s="45">
        <f t="shared" si="51"/>
        <v>0</v>
      </c>
      <c r="N375" s="196"/>
    </row>
    <row r="376" spans="1:255" s="74" customFormat="1" ht="20.100000000000001" customHeight="1">
      <c r="A376" s="73"/>
      <c r="B376" s="113" t="s">
        <v>217</v>
      </c>
      <c r="C376" s="114" t="s">
        <v>218</v>
      </c>
      <c r="D376" s="73" t="s">
        <v>54</v>
      </c>
      <c r="E376" s="45" t="s">
        <v>62</v>
      </c>
      <c r="F376" s="45">
        <f>F371</f>
        <v>0.153</v>
      </c>
      <c r="G376" s="45"/>
      <c r="H376" s="45">
        <f t="shared" ref="H376:H379" si="52">G376*F376</f>
        <v>0</v>
      </c>
      <c r="I376" s="45"/>
      <c r="J376" s="45"/>
      <c r="K376" s="45"/>
      <c r="L376" s="45"/>
      <c r="M376" s="45">
        <f t="shared" ref="M376:M379" si="53">H376+J376+L376</f>
        <v>0</v>
      </c>
      <c r="N376" s="196"/>
    </row>
    <row r="377" spans="1:255" s="243" customFormat="1" ht="20.100000000000001" customHeight="1">
      <c r="A377" s="100"/>
      <c r="B377" s="70" t="s">
        <v>184</v>
      </c>
      <c r="C377" s="108" t="s">
        <v>212</v>
      </c>
      <c r="D377" s="73" t="s">
        <v>122</v>
      </c>
      <c r="E377" s="45">
        <v>6.3</v>
      </c>
      <c r="F377" s="45">
        <f>E377*F372</f>
        <v>0.96389999999999998</v>
      </c>
      <c r="G377" s="45"/>
      <c r="H377" s="45">
        <f t="shared" si="52"/>
        <v>0</v>
      </c>
      <c r="I377" s="45"/>
      <c r="J377" s="45"/>
      <c r="K377" s="45"/>
      <c r="L377" s="45"/>
      <c r="M377" s="45">
        <f t="shared" si="53"/>
        <v>0</v>
      </c>
      <c r="N377" s="196"/>
    </row>
    <row r="378" spans="1:255" s="257" customFormat="1" ht="20.100000000000001" customHeight="1">
      <c r="A378" s="100"/>
      <c r="B378" s="255" t="s">
        <v>219</v>
      </c>
      <c r="C378" s="256" t="s">
        <v>220</v>
      </c>
      <c r="D378" s="73" t="s">
        <v>122</v>
      </c>
      <c r="E378" s="44">
        <v>10</v>
      </c>
      <c r="F378" s="45">
        <f>E378*F372</f>
        <v>1.53</v>
      </c>
      <c r="G378" s="112"/>
      <c r="H378" s="45">
        <f t="shared" si="52"/>
        <v>0</v>
      </c>
      <c r="I378" s="45"/>
      <c r="J378" s="45"/>
      <c r="K378" s="45"/>
      <c r="L378" s="45"/>
      <c r="M378" s="45">
        <f t="shared" si="53"/>
        <v>0</v>
      </c>
      <c r="N378" s="196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  <c r="AJ378" s="242"/>
      <c r="AK378" s="242"/>
      <c r="AL378" s="242"/>
      <c r="AM378" s="242"/>
      <c r="AN378" s="242"/>
      <c r="AO378" s="242"/>
      <c r="AP378" s="242"/>
      <c r="AQ378" s="242"/>
      <c r="AR378" s="242"/>
      <c r="AS378" s="242"/>
      <c r="AT378" s="242"/>
      <c r="AU378" s="242"/>
      <c r="AV378" s="242"/>
      <c r="AW378" s="242"/>
      <c r="AX378" s="242"/>
      <c r="AY378" s="242"/>
      <c r="AZ378" s="242"/>
      <c r="BA378" s="242"/>
      <c r="BB378" s="242"/>
      <c r="BC378" s="242"/>
      <c r="BD378" s="242"/>
      <c r="BE378" s="242"/>
      <c r="BF378" s="242"/>
      <c r="BG378" s="242"/>
      <c r="BH378" s="242"/>
      <c r="BI378" s="242"/>
      <c r="BJ378" s="242"/>
      <c r="BK378" s="242"/>
      <c r="BL378" s="242"/>
      <c r="BM378" s="242"/>
      <c r="BN378" s="242"/>
      <c r="BO378" s="242"/>
      <c r="BP378" s="242"/>
      <c r="BQ378" s="242"/>
      <c r="BR378" s="242"/>
      <c r="BS378" s="242"/>
      <c r="BT378" s="242"/>
      <c r="BU378" s="242"/>
      <c r="BV378" s="242"/>
      <c r="BW378" s="242"/>
      <c r="BX378" s="242"/>
    </row>
    <row r="379" spans="1:255" s="257" customFormat="1" ht="20.100000000000001" customHeight="1">
      <c r="A379" s="100"/>
      <c r="B379" s="258"/>
      <c r="C379" s="108" t="s">
        <v>100</v>
      </c>
      <c r="D379" s="111" t="s">
        <v>4</v>
      </c>
      <c r="E379" s="44">
        <v>2.78</v>
      </c>
      <c r="F379" s="112">
        <f>E379*F372</f>
        <v>0.42533999999999994</v>
      </c>
      <c r="G379" s="45"/>
      <c r="H379" s="45">
        <f t="shared" si="52"/>
        <v>0</v>
      </c>
      <c r="I379" s="45"/>
      <c r="J379" s="45"/>
      <c r="K379" s="45"/>
      <c r="L379" s="45"/>
      <c r="M379" s="45">
        <f t="shared" si="53"/>
        <v>0</v>
      </c>
      <c r="N379" s="196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  <c r="AJ379" s="242"/>
      <c r="AK379" s="242"/>
      <c r="AL379" s="242"/>
      <c r="AM379" s="242"/>
      <c r="AN379" s="242"/>
      <c r="AO379" s="242"/>
      <c r="AP379" s="242"/>
      <c r="AQ379" s="242"/>
      <c r="AR379" s="242"/>
      <c r="AS379" s="242"/>
      <c r="AT379" s="242"/>
      <c r="AU379" s="242"/>
      <c r="AV379" s="242"/>
      <c r="AW379" s="242"/>
      <c r="AX379" s="242"/>
      <c r="AY379" s="242"/>
      <c r="AZ379" s="242"/>
      <c r="BA379" s="242"/>
      <c r="BB379" s="242"/>
      <c r="BC379" s="242"/>
      <c r="BD379" s="242"/>
      <c r="BE379" s="242"/>
      <c r="BF379" s="242"/>
      <c r="BG379" s="242"/>
      <c r="BH379" s="242"/>
      <c r="BI379" s="242"/>
      <c r="BJ379" s="242"/>
      <c r="BK379" s="242"/>
      <c r="BL379" s="242"/>
      <c r="BM379" s="242"/>
      <c r="BN379" s="242"/>
      <c r="BO379" s="242"/>
      <c r="BP379" s="242"/>
      <c r="BQ379" s="242"/>
      <c r="BR379" s="242"/>
      <c r="BS379" s="242"/>
      <c r="BT379" s="242"/>
      <c r="BU379" s="242"/>
      <c r="BV379" s="242"/>
      <c r="BW379" s="242"/>
      <c r="BX379" s="242"/>
    </row>
    <row r="380" spans="1:255" s="260" customFormat="1" ht="20.100000000000001" customHeight="1">
      <c r="A380" s="100">
        <v>52</v>
      </c>
      <c r="B380" s="76" t="s">
        <v>221</v>
      </c>
      <c r="C380" s="101" t="s">
        <v>222</v>
      </c>
      <c r="D380" s="100" t="s">
        <v>54</v>
      </c>
      <c r="E380" s="43"/>
      <c r="F380" s="259">
        <f>F371</f>
        <v>0.153</v>
      </c>
      <c r="G380" s="136"/>
      <c r="H380" s="59"/>
      <c r="I380" s="59"/>
      <c r="J380" s="136"/>
      <c r="K380" s="136"/>
      <c r="L380" s="136"/>
      <c r="M380" s="45"/>
      <c r="N380" s="196"/>
      <c r="O380" s="218"/>
      <c r="P380" s="218"/>
    </row>
    <row r="381" spans="1:255" s="86" customFormat="1" ht="20.100000000000001" customHeight="1">
      <c r="A381" s="73"/>
      <c r="B381" s="73" t="s">
        <v>350</v>
      </c>
      <c r="C381" s="73"/>
      <c r="D381" s="73" t="s">
        <v>114</v>
      </c>
      <c r="E381" s="105"/>
      <c r="F381" s="254">
        <f>F380</f>
        <v>0.153</v>
      </c>
      <c r="G381" s="45"/>
      <c r="H381" s="45"/>
      <c r="I381" s="45"/>
      <c r="J381" s="45"/>
      <c r="K381" s="45"/>
      <c r="L381" s="45"/>
      <c r="M381" s="45"/>
      <c r="N381" s="196"/>
    </row>
    <row r="382" spans="1:255" s="261" customFormat="1" ht="20.100000000000001" customHeight="1">
      <c r="A382" s="100"/>
      <c r="B382" s="70"/>
      <c r="C382" s="123" t="s">
        <v>48</v>
      </c>
      <c r="D382" s="43" t="s">
        <v>21</v>
      </c>
      <c r="E382" s="46">
        <v>6.21</v>
      </c>
      <c r="F382" s="45">
        <f>E382*F381</f>
        <v>0.95013000000000003</v>
      </c>
      <c r="G382" s="45"/>
      <c r="H382" s="45"/>
      <c r="I382" s="46"/>
      <c r="J382" s="45">
        <f>I382*F382</f>
        <v>0</v>
      </c>
      <c r="K382" s="45"/>
      <c r="L382" s="45"/>
      <c r="M382" s="45">
        <f t="shared" ref="M382" si="54">H382+J382+L382</f>
        <v>0</v>
      </c>
      <c r="N382" s="196"/>
      <c r="O382" s="218"/>
      <c r="P382" s="218"/>
    </row>
    <row r="383" spans="1:255" s="231" customFormat="1" ht="20.100000000000001" customHeight="1">
      <c r="A383" s="100"/>
      <c r="B383" s="109"/>
      <c r="C383" s="110" t="s">
        <v>49</v>
      </c>
      <c r="D383" s="111" t="s">
        <v>4</v>
      </c>
      <c r="E383" s="46">
        <v>3.02</v>
      </c>
      <c r="F383" s="45">
        <f>E383*F381</f>
        <v>0.46205999999999997</v>
      </c>
      <c r="G383" s="45"/>
      <c r="H383" s="45"/>
      <c r="I383" s="45"/>
      <c r="J383" s="45"/>
      <c r="K383" s="104"/>
      <c r="L383" s="44">
        <f>K383*F383</f>
        <v>0</v>
      </c>
      <c r="M383" s="45">
        <f>H383+J383+L383</f>
        <v>0</v>
      </c>
      <c r="N383" s="196"/>
      <c r="O383" s="218"/>
      <c r="P383" s="218"/>
    </row>
    <row r="384" spans="1:255" s="261" customFormat="1" ht="20.100000000000001" customHeight="1">
      <c r="A384" s="100"/>
      <c r="B384" s="70" t="s">
        <v>223</v>
      </c>
      <c r="C384" s="262" t="s">
        <v>224</v>
      </c>
      <c r="D384" s="73" t="s">
        <v>122</v>
      </c>
      <c r="E384" s="46">
        <v>5.9</v>
      </c>
      <c r="F384" s="45">
        <f>E384*F381</f>
        <v>0.90270000000000006</v>
      </c>
      <c r="G384" s="45"/>
      <c r="H384" s="45">
        <f>G384*F384</f>
        <v>0</v>
      </c>
      <c r="I384" s="45"/>
      <c r="J384" s="45"/>
      <c r="K384" s="45"/>
      <c r="L384" s="58"/>
      <c r="M384" s="45">
        <f t="shared" ref="M384:M385" si="55">H384+J384+L384</f>
        <v>0</v>
      </c>
      <c r="N384" s="196"/>
      <c r="O384" s="218"/>
      <c r="P384" s="218"/>
    </row>
    <row r="385" spans="1:30" s="231" customFormat="1" ht="20.100000000000001" customHeight="1">
      <c r="A385" s="100"/>
      <c r="B385" s="109"/>
      <c r="C385" s="108" t="s">
        <v>100</v>
      </c>
      <c r="D385" s="111" t="s">
        <v>4</v>
      </c>
      <c r="E385" s="46">
        <v>0.39</v>
      </c>
      <c r="F385" s="45">
        <f>E385*F381</f>
        <v>5.9670000000000001E-2</v>
      </c>
      <c r="G385" s="45"/>
      <c r="H385" s="45">
        <f>G385*F385</f>
        <v>0</v>
      </c>
      <c r="I385" s="45"/>
      <c r="J385" s="45"/>
      <c r="K385" s="45"/>
      <c r="L385" s="58"/>
      <c r="M385" s="45">
        <f t="shared" si="55"/>
        <v>0</v>
      </c>
      <c r="N385" s="196"/>
      <c r="O385" s="218"/>
      <c r="P385" s="218"/>
    </row>
    <row r="386" spans="1:30" s="218" customFormat="1" ht="37.15" customHeight="1">
      <c r="A386" s="100">
        <v>53</v>
      </c>
      <c r="B386" s="76" t="s">
        <v>225</v>
      </c>
      <c r="C386" s="101" t="s">
        <v>226</v>
      </c>
      <c r="D386" s="100" t="s">
        <v>18</v>
      </c>
      <c r="E386" s="263"/>
      <c r="F386" s="59">
        <v>12.24</v>
      </c>
      <c r="G386" s="59"/>
      <c r="H386" s="59"/>
      <c r="I386" s="59"/>
      <c r="J386" s="59"/>
      <c r="K386" s="59"/>
      <c r="L386" s="264"/>
      <c r="M386" s="45"/>
      <c r="N386" s="196"/>
      <c r="AC386" s="219"/>
      <c r="AD386" s="219"/>
    </row>
    <row r="387" spans="1:30" ht="20.100000000000001" customHeight="1">
      <c r="A387" s="90"/>
      <c r="B387" s="76" t="s">
        <v>227</v>
      </c>
      <c r="C387" s="92"/>
      <c r="D387" s="45" t="s">
        <v>198</v>
      </c>
      <c r="E387" s="45"/>
      <c r="F387" s="105">
        <f>F386/100</f>
        <v>0.12240000000000001</v>
      </c>
      <c r="G387" s="93"/>
      <c r="H387" s="93"/>
      <c r="I387" s="93"/>
      <c r="J387" s="93"/>
      <c r="K387" s="93"/>
      <c r="L387" s="93"/>
      <c r="M387" s="93"/>
      <c r="N387" s="196"/>
    </row>
    <row r="388" spans="1:30" s="219" customFormat="1" ht="20.100000000000001" customHeight="1">
      <c r="A388" s="100"/>
      <c r="B388" s="70"/>
      <c r="C388" s="107" t="s">
        <v>48</v>
      </c>
      <c r="D388" s="43" t="s">
        <v>21</v>
      </c>
      <c r="E388" s="45">
        <v>32.4</v>
      </c>
      <c r="F388" s="45">
        <f>E388*F387</f>
        <v>3.96576</v>
      </c>
      <c r="G388" s="45"/>
      <c r="H388" s="45"/>
      <c r="I388" s="45"/>
      <c r="J388" s="45">
        <f>F388*I388</f>
        <v>0</v>
      </c>
      <c r="K388" s="45"/>
      <c r="L388" s="45"/>
      <c r="M388" s="45">
        <f t="shared" ref="M388:M391" si="56">H388+J388+L388</f>
        <v>0</v>
      </c>
      <c r="N388" s="196"/>
    </row>
    <row r="389" spans="1:30" s="219" customFormat="1" ht="20.100000000000001" customHeight="1">
      <c r="A389" s="100"/>
      <c r="B389" s="70" t="s">
        <v>228</v>
      </c>
      <c r="C389" s="262" t="s">
        <v>229</v>
      </c>
      <c r="D389" s="73" t="s">
        <v>40</v>
      </c>
      <c r="E389" s="45">
        <v>110</v>
      </c>
      <c r="F389" s="45">
        <f>E389*F387</f>
        <v>13.464</v>
      </c>
      <c r="G389" s="45"/>
      <c r="H389" s="45">
        <f>G389*F389</f>
        <v>0</v>
      </c>
      <c r="I389" s="45"/>
      <c r="J389" s="45"/>
      <c r="K389" s="45"/>
      <c r="L389" s="264"/>
      <c r="M389" s="45">
        <f t="shared" si="56"/>
        <v>0</v>
      </c>
      <c r="N389" s="196"/>
    </row>
    <row r="390" spans="1:30" s="74" customFormat="1" ht="20.100000000000001" customHeight="1">
      <c r="A390" s="73"/>
      <c r="B390" s="70" t="s">
        <v>230</v>
      </c>
      <c r="C390" s="108" t="s">
        <v>231</v>
      </c>
      <c r="D390" s="73" t="s">
        <v>122</v>
      </c>
      <c r="E390" s="45">
        <v>0.5</v>
      </c>
      <c r="F390" s="45">
        <f>E390*F387</f>
        <v>6.1200000000000004E-2</v>
      </c>
      <c r="G390" s="45"/>
      <c r="H390" s="45">
        <f t="shared" ref="H390:H391" si="57">G390*F390</f>
        <v>0</v>
      </c>
      <c r="I390" s="45"/>
      <c r="J390" s="45"/>
      <c r="K390" s="45"/>
      <c r="L390" s="265"/>
      <c r="M390" s="45">
        <f t="shared" si="56"/>
        <v>0</v>
      </c>
      <c r="N390" s="196"/>
    </row>
    <row r="391" spans="1:30" s="219" customFormat="1" ht="20.100000000000001" customHeight="1">
      <c r="A391" s="100"/>
      <c r="B391" s="70" t="s">
        <v>232</v>
      </c>
      <c r="C391" s="108" t="s">
        <v>233</v>
      </c>
      <c r="D391" s="73" t="s">
        <v>234</v>
      </c>
      <c r="E391" s="45">
        <f>6*100</f>
        <v>600</v>
      </c>
      <c r="F391" s="45">
        <f>ROUNDUP(E391*F387,0)</f>
        <v>74</v>
      </c>
      <c r="G391" s="45"/>
      <c r="H391" s="45">
        <f t="shared" si="57"/>
        <v>0</v>
      </c>
      <c r="I391" s="45"/>
      <c r="J391" s="45"/>
      <c r="K391" s="45"/>
      <c r="L391" s="264"/>
      <c r="M391" s="45">
        <f t="shared" si="56"/>
        <v>0</v>
      </c>
      <c r="N391" s="196"/>
    </row>
    <row r="392" spans="1:30" ht="20.100000000000001" customHeight="1">
      <c r="A392" s="90"/>
      <c r="B392" s="91"/>
      <c r="C392" s="92"/>
      <c r="D392" s="91"/>
      <c r="E392" s="379"/>
      <c r="F392" s="379"/>
      <c r="G392" s="93"/>
      <c r="H392" s="93"/>
      <c r="I392" s="93"/>
      <c r="J392" s="93"/>
      <c r="K392" s="93"/>
      <c r="L392" s="93"/>
      <c r="M392" s="93"/>
      <c r="N392" s="196"/>
    </row>
    <row r="393" spans="1:30" s="218" customFormat="1" ht="33.75" customHeight="1">
      <c r="A393" s="100">
        <v>54</v>
      </c>
      <c r="B393" s="76" t="s">
        <v>235</v>
      </c>
      <c r="C393" s="101" t="s">
        <v>236</v>
      </c>
      <c r="D393" s="100" t="s">
        <v>54</v>
      </c>
      <c r="E393" s="263"/>
      <c r="F393" s="102">
        <v>2.1000000000000001E-2</v>
      </c>
      <c r="G393" s="59"/>
      <c r="H393" s="59"/>
      <c r="I393" s="59"/>
      <c r="J393" s="59"/>
      <c r="K393" s="59"/>
      <c r="L393" s="264"/>
      <c r="M393" s="45"/>
      <c r="N393" s="196"/>
      <c r="AC393" s="219"/>
      <c r="AD393" s="219"/>
    </row>
    <row r="394" spans="1:30" s="261" customFormat="1" ht="20.100000000000001" customHeight="1">
      <c r="A394" s="100"/>
      <c r="B394" s="70"/>
      <c r="C394" s="266" t="s">
        <v>48</v>
      </c>
      <c r="D394" s="70" t="s">
        <v>21</v>
      </c>
      <c r="E394" s="45">
        <v>62.6</v>
      </c>
      <c r="F394" s="45">
        <f>F393*E394</f>
        <v>1.3146000000000002</v>
      </c>
      <c r="G394" s="45"/>
      <c r="H394" s="45"/>
      <c r="I394" s="45"/>
      <c r="J394" s="45">
        <f>F394*I394</f>
        <v>0</v>
      </c>
      <c r="K394" s="45"/>
      <c r="L394" s="45"/>
      <c r="M394" s="45">
        <f t="shared" ref="M394:M398" si="58">H394+J394+L394</f>
        <v>0</v>
      </c>
      <c r="N394" s="196"/>
    </row>
    <row r="395" spans="1:30" s="261" customFormat="1" ht="20.100000000000001" customHeight="1">
      <c r="A395" s="100"/>
      <c r="B395" s="70" t="s">
        <v>237</v>
      </c>
      <c r="C395" s="108" t="s">
        <v>238</v>
      </c>
      <c r="D395" s="73" t="s">
        <v>54</v>
      </c>
      <c r="E395" s="45">
        <v>1</v>
      </c>
      <c r="F395" s="45">
        <f>F393*E395</f>
        <v>2.1000000000000001E-2</v>
      </c>
      <c r="G395" s="45"/>
      <c r="H395" s="45">
        <f t="shared" ref="H395:H396" si="59">G395*F395</f>
        <v>0</v>
      </c>
      <c r="I395" s="45"/>
      <c r="J395" s="45"/>
      <c r="K395" s="45"/>
      <c r="L395" s="264"/>
      <c r="M395" s="45">
        <f t="shared" si="58"/>
        <v>0</v>
      </c>
      <c r="N395" s="196"/>
    </row>
    <row r="396" spans="1:30" s="261" customFormat="1" ht="20.100000000000001" customHeight="1">
      <c r="A396" s="100"/>
      <c r="B396" s="70"/>
      <c r="C396" s="108" t="s">
        <v>239</v>
      </c>
      <c r="D396" s="73" t="s">
        <v>234</v>
      </c>
      <c r="E396" s="44" t="s">
        <v>62</v>
      </c>
      <c r="F396" s="45">
        <v>15</v>
      </c>
      <c r="G396" s="45"/>
      <c r="H396" s="45">
        <f t="shared" si="59"/>
        <v>0</v>
      </c>
      <c r="I396" s="45"/>
      <c r="J396" s="45"/>
      <c r="K396" s="45"/>
      <c r="L396" s="264"/>
      <c r="M396" s="45">
        <f t="shared" si="58"/>
        <v>0</v>
      </c>
      <c r="N396" s="196"/>
    </row>
    <row r="397" spans="1:30" s="261" customFormat="1" ht="20.100000000000001" customHeight="1">
      <c r="A397" s="100"/>
      <c r="B397" s="70"/>
      <c r="C397" s="110" t="s">
        <v>49</v>
      </c>
      <c r="D397" s="111" t="s">
        <v>4</v>
      </c>
      <c r="E397" s="45">
        <v>1</v>
      </c>
      <c r="F397" s="45">
        <f>E397*F393</f>
        <v>2.1000000000000001E-2</v>
      </c>
      <c r="G397" s="45"/>
      <c r="H397" s="45"/>
      <c r="I397" s="45"/>
      <c r="J397" s="45"/>
      <c r="K397" s="104"/>
      <c r="L397" s="44">
        <f>K397*F397</f>
        <v>0</v>
      </c>
      <c r="M397" s="45">
        <f t="shared" si="58"/>
        <v>0</v>
      </c>
      <c r="N397" s="196"/>
    </row>
    <row r="398" spans="1:30" s="261" customFormat="1" ht="20.100000000000001" customHeight="1">
      <c r="A398" s="100"/>
      <c r="B398" s="70"/>
      <c r="C398" s="108" t="s">
        <v>100</v>
      </c>
      <c r="D398" s="111" t="s">
        <v>4</v>
      </c>
      <c r="E398" s="45">
        <v>2.78</v>
      </c>
      <c r="F398" s="45">
        <f>E398*F393</f>
        <v>5.8380000000000001E-2</v>
      </c>
      <c r="G398" s="45"/>
      <c r="H398" s="45">
        <f>G398*F398</f>
        <v>0</v>
      </c>
      <c r="I398" s="45"/>
      <c r="J398" s="45"/>
      <c r="K398" s="45"/>
      <c r="L398" s="58"/>
      <c r="M398" s="45">
        <f t="shared" si="58"/>
        <v>0</v>
      </c>
      <c r="N398" s="196"/>
    </row>
    <row r="399" spans="1:30" s="218" customFormat="1" ht="43.9" customHeight="1">
      <c r="A399" s="100">
        <v>55</v>
      </c>
      <c r="B399" s="76" t="s">
        <v>240</v>
      </c>
      <c r="C399" s="101" t="s">
        <v>241</v>
      </c>
      <c r="D399" s="100" t="s">
        <v>36</v>
      </c>
      <c r="E399" s="263"/>
      <c r="F399" s="102">
        <v>0.214</v>
      </c>
      <c r="G399" s="59"/>
      <c r="H399" s="59"/>
      <c r="I399" s="59"/>
      <c r="J399" s="59"/>
      <c r="K399" s="59"/>
      <c r="L399" s="264"/>
      <c r="M399" s="45"/>
      <c r="N399" s="196"/>
      <c r="AC399" s="219"/>
      <c r="AD399" s="219"/>
    </row>
    <row r="400" spans="1:30" ht="20.100000000000001" customHeight="1">
      <c r="A400" s="90"/>
      <c r="B400" s="117" t="s">
        <v>350</v>
      </c>
      <c r="C400" s="92"/>
      <c r="D400" s="91"/>
      <c r="E400" s="379"/>
      <c r="F400" s="379"/>
      <c r="G400" s="93"/>
      <c r="H400" s="93"/>
      <c r="I400" s="93"/>
      <c r="J400" s="93"/>
      <c r="K400" s="93"/>
      <c r="L400" s="93"/>
      <c r="M400" s="93"/>
      <c r="N400" s="196"/>
    </row>
    <row r="401" spans="1:224" s="261" customFormat="1" ht="20.100000000000001" customHeight="1">
      <c r="A401" s="100"/>
      <c r="B401" s="70"/>
      <c r="C401" s="123" t="s">
        <v>48</v>
      </c>
      <c r="D401" s="43" t="s">
        <v>21</v>
      </c>
      <c r="E401" s="45">
        <v>19.2</v>
      </c>
      <c r="F401" s="45">
        <f>F399*E401</f>
        <v>4.1087999999999996</v>
      </c>
      <c r="G401" s="45"/>
      <c r="H401" s="45"/>
      <c r="I401" s="45"/>
      <c r="J401" s="45">
        <f>F401*I401</f>
        <v>0</v>
      </c>
      <c r="K401" s="45"/>
      <c r="L401" s="45"/>
      <c r="M401" s="45">
        <f t="shared" ref="M401:M405" si="60">H401+J401+L401</f>
        <v>0</v>
      </c>
      <c r="N401" s="196"/>
    </row>
    <row r="402" spans="1:224" s="261" customFormat="1" ht="20.100000000000001" customHeight="1">
      <c r="A402" s="100"/>
      <c r="B402" s="70" t="s">
        <v>145</v>
      </c>
      <c r="C402" s="108" t="s">
        <v>242</v>
      </c>
      <c r="D402" s="73" t="s">
        <v>36</v>
      </c>
      <c r="E402" s="45">
        <v>1</v>
      </c>
      <c r="F402" s="45">
        <v>7.0000000000000007E-2</v>
      </c>
      <c r="G402" s="45"/>
      <c r="H402" s="45">
        <f t="shared" ref="H402:H403" si="61">G402*F402</f>
        <v>0</v>
      </c>
      <c r="I402" s="45"/>
      <c r="J402" s="45"/>
      <c r="K402" s="45"/>
      <c r="L402" s="264"/>
      <c r="M402" s="45">
        <f t="shared" si="60"/>
        <v>0</v>
      </c>
      <c r="N402" s="196"/>
    </row>
    <row r="403" spans="1:224" s="261" customFormat="1" ht="20.100000000000001" customHeight="1">
      <c r="A403" s="100"/>
      <c r="B403" s="70" t="s">
        <v>243</v>
      </c>
      <c r="C403" s="108" t="s">
        <v>244</v>
      </c>
      <c r="D403" s="73" t="s">
        <v>122</v>
      </c>
      <c r="E403" s="45">
        <v>10</v>
      </c>
      <c r="F403" s="44">
        <f>E403*F399</f>
        <v>2.14</v>
      </c>
      <c r="G403" s="45"/>
      <c r="H403" s="45">
        <f t="shared" si="61"/>
        <v>0</v>
      </c>
      <c r="I403" s="45"/>
      <c r="J403" s="45"/>
      <c r="K403" s="45"/>
      <c r="L403" s="264"/>
      <c r="M403" s="45">
        <f t="shared" si="60"/>
        <v>0</v>
      </c>
      <c r="N403" s="196"/>
    </row>
    <row r="404" spans="1:224" s="261" customFormat="1" ht="20.100000000000001" customHeight="1">
      <c r="A404" s="100"/>
      <c r="B404" s="70"/>
      <c r="C404" s="110" t="s">
        <v>49</v>
      </c>
      <c r="D404" s="111" t="s">
        <v>4</v>
      </c>
      <c r="E404" s="45">
        <v>1.31</v>
      </c>
      <c r="F404" s="44">
        <f>E404*F399</f>
        <v>0.28034000000000003</v>
      </c>
      <c r="G404" s="45"/>
      <c r="H404" s="45"/>
      <c r="I404" s="45"/>
      <c r="J404" s="45"/>
      <c r="K404" s="104"/>
      <c r="L404" s="44">
        <f>K404*F404</f>
        <v>0</v>
      </c>
      <c r="M404" s="45">
        <f t="shared" si="60"/>
        <v>0</v>
      </c>
      <c r="N404" s="196"/>
    </row>
    <row r="405" spans="1:224" s="261" customFormat="1" ht="20.100000000000001" customHeight="1">
      <c r="A405" s="100"/>
      <c r="B405" s="70"/>
      <c r="C405" s="108" t="s">
        <v>100</v>
      </c>
      <c r="D405" s="111" t="s">
        <v>4</v>
      </c>
      <c r="E405" s="45">
        <v>2.15</v>
      </c>
      <c r="F405" s="44">
        <f>E405*F399</f>
        <v>0.46009999999999995</v>
      </c>
      <c r="G405" s="45"/>
      <c r="H405" s="45">
        <f>G405*F405</f>
        <v>0</v>
      </c>
      <c r="I405" s="45"/>
      <c r="J405" s="45"/>
      <c r="K405" s="45"/>
      <c r="L405" s="58"/>
      <c r="M405" s="45">
        <f t="shared" si="60"/>
        <v>0</v>
      </c>
      <c r="N405" s="196"/>
    </row>
    <row r="406" spans="1:224" s="29" customFormat="1" ht="20.100000000000001" customHeight="1">
      <c r="A406" s="267"/>
      <c r="B406" s="267"/>
      <c r="C406" s="267" t="s">
        <v>13</v>
      </c>
      <c r="D406" s="267"/>
      <c r="E406" s="268"/>
      <c r="F406" s="268"/>
      <c r="G406" s="268"/>
      <c r="H406" s="268">
        <f>SUM(H9:H405)</f>
        <v>0</v>
      </c>
      <c r="I406" s="268"/>
      <c r="J406" s="268">
        <f>SUM(J9:J405)</f>
        <v>0</v>
      </c>
      <c r="K406" s="268"/>
      <c r="L406" s="268">
        <f>SUM(L9:L405)</f>
        <v>0</v>
      </c>
      <c r="M406" s="268">
        <v>0</v>
      </c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  <c r="BQ406" s="148"/>
      <c r="BR406" s="148"/>
      <c r="BS406" s="148"/>
      <c r="BT406" s="148"/>
      <c r="BU406" s="148"/>
      <c r="BV406" s="148"/>
      <c r="BW406" s="148"/>
      <c r="BX406" s="148"/>
      <c r="BY406" s="148"/>
      <c r="BZ406" s="148"/>
      <c r="CA406" s="148"/>
      <c r="CB406" s="148"/>
      <c r="CC406" s="148"/>
      <c r="CD406" s="148"/>
      <c r="CE406" s="148"/>
      <c r="CF406" s="148"/>
      <c r="CG406" s="148"/>
      <c r="CH406" s="148"/>
      <c r="CI406" s="148"/>
      <c r="CJ406" s="148"/>
      <c r="CK406" s="148"/>
      <c r="CL406" s="148"/>
      <c r="CM406" s="148"/>
      <c r="CN406" s="148"/>
      <c r="CO406" s="148"/>
      <c r="CP406" s="148"/>
      <c r="CQ406" s="148"/>
      <c r="CR406" s="148"/>
      <c r="CS406" s="148"/>
      <c r="CT406" s="148"/>
      <c r="CU406" s="148"/>
      <c r="CV406" s="148"/>
      <c r="CW406" s="148"/>
      <c r="CX406" s="148"/>
      <c r="CY406" s="148"/>
      <c r="CZ406" s="148"/>
      <c r="DA406" s="148"/>
      <c r="DB406" s="148"/>
      <c r="DC406" s="148"/>
      <c r="DD406" s="148"/>
      <c r="DE406" s="148"/>
      <c r="DF406" s="148"/>
      <c r="DG406" s="148"/>
      <c r="DH406" s="148"/>
      <c r="DI406" s="148"/>
      <c r="DJ406" s="148"/>
      <c r="DK406" s="148"/>
      <c r="DL406" s="148"/>
      <c r="DM406" s="148"/>
      <c r="DN406" s="148"/>
      <c r="DO406" s="148"/>
      <c r="DP406" s="148"/>
      <c r="DQ406" s="148"/>
      <c r="DR406" s="148"/>
      <c r="DS406" s="148"/>
      <c r="DT406" s="148"/>
      <c r="DU406" s="148"/>
      <c r="DV406" s="148"/>
      <c r="DW406" s="148"/>
      <c r="DX406" s="148"/>
      <c r="DY406" s="148"/>
      <c r="DZ406" s="148"/>
      <c r="EA406" s="148"/>
      <c r="EB406" s="148"/>
      <c r="EC406" s="148"/>
      <c r="ED406" s="148"/>
      <c r="EE406" s="148"/>
      <c r="EF406" s="148"/>
      <c r="EG406" s="148"/>
      <c r="EH406" s="148"/>
      <c r="EI406" s="148"/>
      <c r="EJ406" s="148"/>
      <c r="EK406" s="148"/>
      <c r="EL406" s="148"/>
      <c r="EM406" s="148"/>
      <c r="EN406" s="148"/>
      <c r="EO406" s="148"/>
      <c r="EP406" s="148"/>
      <c r="EQ406" s="148"/>
      <c r="ER406" s="148"/>
      <c r="ES406" s="148"/>
      <c r="ET406" s="148"/>
      <c r="EU406" s="148"/>
      <c r="EV406" s="148"/>
      <c r="EW406" s="148"/>
      <c r="EX406" s="148"/>
      <c r="EY406" s="148"/>
      <c r="EZ406" s="148"/>
      <c r="FA406" s="148"/>
      <c r="FB406" s="148"/>
      <c r="FC406" s="148"/>
      <c r="FD406" s="148"/>
      <c r="FE406" s="148"/>
      <c r="FF406" s="148"/>
      <c r="FG406" s="148"/>
      <c r="FH406" s="148"/>
      <c r="FI406" s="148"/>
      <c r="FJ406" s="148"/>
      <c r="FK406" s="148"/>
      <c r="FL406" s="148"/>
      <c r="FM406" s="148"/>
      <c r="FN406" s="148"/>
      <c r="FO406" s="148"/>
      <c r="FP406" s="148"/>
      <c r="FQ406" s="148"/>
      <c r="FR406" s="148"/>
      <c r="FS406" s="148"/>
      <c r="FT406" s="148"/>
      <c r="FU406" s="148"/>
      <c r="FV406" s="148"/>
      <c r="FW406" s="148"/>
      <c r="FX406" s="148"/>
      <c r="FY406" s="148"/>
      <c r="FZ406" s="148"/>
      <c r="GA406" s="148"/>
      <c r="GB406" s="148"/>
      <c r="GC406" s="148"/>
      <c r="GD406" s="148"/>
      <c r="GE406" s="148"/>
      <c r="GF406" s="148"/>
      <c r="GG406" s="148"/>
      <c r="GH406" s="148"/>
      <c r="GI406" s="148"/>
      <c r="GJ406" s="148"/>
      <c r="GK406" s="148"/>
      <c r="GL406" s="148"/>
      <c r="GM406" s="148"/>
      <c r="GN406" s="148"/>
      <c r="GO406" s="148"/>
      <c r="GP406" s="148"/>
      <c r="GQ406" s="148"/>
      <c r="GR406" s="148"/>
      <c r="GS406" s="148"/>
      <c r="GT406" s="148"/>
      <c r="GU406" s="148"/>
      <c r="GV406" s="148"/>
      <c r="GW406" s="148"/>
      <c r="GX406" s="148"/>
      <c r="GY406" s="148"/>
      <c r="GZ406" s="148"/>
      <c r="HA406" s="148"/>
      <c r="HB406" s="148"/>
      <c r="HC406" s="148"/>
      <c r="HD406" s="148"/>
      <c r="HE406" s="148"/>
      <c r="HF406" s="148"/>
      <c r="HG406" s="148"/>
      <c r="HH406" s="148"/>
      <c r="HI406" s="148"/>
      <c r="HJ406" s="148"/>
      <c r="HK406" s="148"/>
      <c r="HL406" s="148"/>
      <c r="HM406" s="148"/>
      <c r="HN406" s="148"/>
      <c r="HO406" s="148"/>
      <c r="HP406" s="148"/>
    </row>
    <row r="407" spans="1:224" s="74" customFormat="1" ht="20.100000000000001" customHeight="1">
      <c r="A407" s="269"/>
      <c r="B407" s="269"/>
      <c r="C407" s="270" t="s">
        <v>245</v>
      </c>
      <c r="D407" s="271" t="s">
        <v>4</v>
      </c>
      <c r="E407" s="272"/>
      <c r="F407" s="272"/>
      <c r="G407" s="272"/>
      <c r="H407" s="272"/>
      <c r="I407" s="272"/>
      <c r="J407" s="272"/>
      <c r="K407" s="272"/>
      <c r="L407" s="272"/>
      <c r="M407" s="272">
        <v>0</v>
      </c>
    </row>
    <row r="408" spans="1:224" ht="20.100000000000001" customHeight="1">
      <c r="A408" s="269"/>
      <c r="B408" s="273"/>
      <c r="C408" s="269" t="s">
        <v>13</v>
      </c>
      <c r="D408" s="271"/>
      <c r="E408" s="272"/>
      <c r="F408" s="272"/>
      <c r="G408" s="272"/>
      <c r="H408" s="272"/>
      <c r="I408" s="272"/>
      <c r="J408" s="272"/>
      <c r="K408" s="272"/>
      <c r="L408" s="272"/>
      <c r="M408" s="272">
        <f>SUM(M406:M407)</f>
        <v>0</v>
      </c>
    </row>
    <row r="409" spans="1:224" s="275" customFormat="1" ht="20.100000000000001" customHeight="1">
      <c r="A409" s="274"/>
      <c r="B409" s="273"/>
      <c r="C409" s="269" t="s">
        <v>246</v>
      </c>
      <c r="D409" s="271" t="s">
        <v>376</v>
      </c>
      <c r="E409" s="272"/>
      <c r="F409" s="272"/>
      <c r="G409" s="272"/>
      <c r="H409" s="272"/>
      <c r="I409" s="272"/>
      <c r="J409" s="272"/>
      <c r="K409" s="272"/>
      <c r="L409" s="272"/>
      <c r="M409" s="272">
        <v>0</v>
      </c>
    </row>
    <row r="410" spans="1:224" s="275" customFormat="1" ht="20.100000000000001" customHeight="1">
      <c r="A410" s="274"/>
      <c r="B410" s="269"/>
      <c r="C410" s="269" t="s">
        <v>13</v>
      </c>
      <c r="D410" s="271"/>
      <c r="E410" s="272"/>
      <c r="F410" s="272"/>
      <c r="G410" s="272"/>
      <c r="H410" s="272"/>
      <c r="I410" s="272"/>
      <c r="J410" s="272"/>
      <c r="K410" s="272"/>
      <c r="L410" s="272"/>
      <c r="M410" s="272">
        <f>SUM(M408:M409)</f>
        <v>0</v>
      </c>
    </row>
    <row r="411" spans="1:224" s="275" customFormat="1" ht="20.100000000000001" customHeight="1">
      <c r="A411" s="274"/>
      <c r="B411" s="269"/>
      <c r="C411" s="269" t="s">
        <v>247</v>
      </c>
      <c r="D411" s="271" t="s">
        <v>376</v>
      </c>
      <c r="E411" s="272"/>
      <c r="F411" s="272"/>
      <c r="G411" s="272"/>
      <c r="H411" s="272"/>
      <c r="I411" s="272"/>
      <c r="J411" s="272"/>
      <c r="K411" s="272"/>
      <c r="L411" s="272"/>
      <c r="M411" s="272">
        <v>0</v>
      </c>
    </row>
    <row r="412" spans="1:224" s="279" customFormat="1" ht="20.100000000000001" customHeight="1">
      <c r="A412" s="276"/>
      <c r="B412" s="277"/>
      <c r="C412" s="267" t="s">
        <v>13</v>
      </c>
      <c r="D412" s="278"/>
      <c r="E412" s="268"/>
      <c r="F412" s="268"/>
      <c r="G412" s="268"/>
      <c r="H412" s="268"/>
      <c r="I412" s="268"/>
      <c r="J412" s="268"/>
      <c r="K412" s="268"/>
      <c r="L412" s="268"/>
      <c r="M412" s="268">
        <f>SUM(M410:M411)</f>
        <v>0</v>
      </c>
    </row>
    <row r="413" spans="1:224" s="275" customFormat="1" ht="20.100000000000001" customHeight="1">
      <c r="A413" s="274"/>
      <c r="B413" s="273"/>
      <c r="C413" s="269" t="s">
        <v>248</v>
      </c>
      <c r="D413" s="271">
        <v>0.03</v>
      </c>
      <c r="E413" s="272"/>
      <c r="F413" s="272"/>
      <c r="G413" s="272"/>
      <c r="H413" s="272"/>
      <c r="I413" s="272"/>
      <c r="J413" s="272"/>
      <c r="K413" s="272"/>
      <c r="L413" s="272"/>
      <c r="M413" s="272">
        <f>M412*D413</f>
        <v>0</v>
      </c>
    </row>
    <row r="414" spans="1:224" s="275" customFormat="1" ht="20.100000000000001" customHeight="1">
      <c r="A414" s="274"/>
      <c r="B414" s="269"/>
      <c r="C414" s="269" t="s">
        <v>13</v>
      </c>
      <c r="D414" s="271"/>
      <c r="E414" s="272"/>
      <c r="F414" s="272"/>
      <c r="G414" s="272"/>
      <c r="H414" s="272"/>
      <c r="I414" s="272"/>
      <c r="J414" s="272"/>
      <c r="K414" s="272"/>
      <c r="L414" s="272"/>
      <c r="M414" s="272">
        <f>M413+M412</f>
        <v>0</v>
      </c>
    </row>
    <row r="415" spans="1:224" s="275" customFormat="1" ht="20.100000000000001" customHeight="1">
      <c r="A415" s="274"/>
      <c r="B415" s="273"/>
      <c r="C415" s="269" t="s">
        <v>249</v>
      </c>
      <c r="D415" s="271">
        <v>0.18</v>
      </c>
      <c r="E415" s="272"/>
      <c r="F415" s="272"/>
      <c r="G415" s="272"/>
      <c r="H415" s="272"/>
      <c r="I415" s="272"/>
      <c r="J415" s="272"/>
      <c r="K415" s="272"/>
      <c r="L415" s="272"/>
      <c r="M415" s="272">
        <f>M414*D415</f>
        <v>0</v>
      </c>
      <c r="O415" s="275">
        <v>848224</v>
      </c>
    </row>
    <row r="416" spans="1:224" s="275" customFormat="1" ht="20.100000000000001" customHeight="1">
      <c r="A416" s="274"/>
      <c r="B416" s="269"/>
      <c r="C416" s="267" t="s">
        <v>13</v>
      </c>
      <c r="D416" s="271"/>
      <c r="E416" s="272"/>
      <c r="F416" s="272"/>
      <c r="G416" s="272"/>
      <c r="H416" s="272"/>
      <c r="I416" s="272"/>
      <c r="J416" s="272"/>
      <c r="K416" s="272"/>
      <c r="L416" s="272"/>
      <c r="M416" s="268">
        <f>SUM(M414:M415)</f>
        <v>0</v>
      </c>
      <c r="O416" s="280"/>
    </row>
    <row r="417" spans="1:15" ht="20.100000000000001" customHeight="1">
      <c r="O417" s="285">
        <f>O415-M416</f>
        <v>848224</v>
      </c>
    </row>
    <row r="418" spans="1:15" s="313" customFormat="1" ht="13.5" customHeight="1">
      <c r="A418" s="307"/>
      <c r="B418" s="308"/>
      <c r="C418" s="309"/>
      <c r="D418" s="310"/>
      <c r="E418" s="380"/>
      <c r="F418" s="380"/>
      <c r="G418" s="308"/>
      <c r="H418" s="311"/>
      <c r="I418" s="308"/>
      <c r="J418" s="311"/>
      <c r="K418" s="308"/>
      <c r="L418" s="311"/>
      <c r="M418" s="311"/>
      <c r="N418" s="312">
        <f>N416-M416</f>
        <v>0</v>
      </c>
    </row>
    <row r="419" spans="1:15" s="313" customFormat="1" ht="13.5" customHeight="1">
      <c r="A419" s="307"/>
      <c r="B419" s="308"/>
      <c r="C419" s="309"/>
      <c r="D419" s="310"/>
      <c r="E419" s="380"/>
      <c r="F419" s="380"/>
      <c r="G419" s="308"/>
      <c r="H419" s="311"/>
      <c r="I419" s="308"/>
      <c r="J419" s="311"/>
      <c r="K419" s="308"/>
      <c r="L419" s="311"/>
      <c r="M419" s="311"/>
    </row>
    <row r="420" spans="1:15" s="313" customFormat="1" ht="13.5" customHeight="1">
      <c r="A420" s="307"/>
      <c r="B420" s="308"/>
      <c r="C420" s="309"/>
      <c r="D420" s="310"/>
      <c r="E420" s="380"/>
      <c r="F420" s="380"/>
      <c r="G420" s="308"/>
      <c r="H420" s="311"/>
      <c r="I420" s="308"/>
      <c r="J420" s="311"/>
      <c r="K420" s="308"/>
      <c r="L420" s="311"/>
      <c r="M420" s="311"/>
    </row>
  </sheetData>
  <protectedRanges>
    <protectedRange sqref="E152" name="Range1_1_1_2_2_1_1_3_1_2_1_1_2"/>
    <protectedRange sqref="E157" name="Range1_1_1_2_1_1_1_1_1_2"/>
    <protectedRange sqref="E158:E161 E163:E164" name="Range1_1_1_2_1_2"/>
    <protectedRange sqref="E162" name="Range1_1_1_2_2_1_2_1_1_2_1"/>
    <protectedRange sqref="E145" name="Range1_1_1_2_1_1_1_1_1_1_1"/>
    <protectedRange sqref="E187:E191 E255:E259 E309:E313 E146:E151" name="Range1_1_1_2_1_1_2_1_1"/>
    <protectedRange sqref="E166" name="Range1_1_1_2_2_4_1"/>
    <protectedRange sqref="E167" name="Range1_1_1_2_2_1_2_2"/>
    <protectedRange sqref="E171:E173" name="Range1_1_1_2_2_1_2_1_1_1_1"/>
    <protectedRange sqref="E168:E170 E174:E175" name="Range1_1_1_2_2_1_1_1_1"/>
    <protectedRange sqref="E265:E267 E281:E298 E249 E269:E275" name="Range1_1_1_2_4_1"/>
    <protectedRange sqref="E260" name="Range1_1_1_2_2_1_1_2"/>
    <protectedRange sqref="E303 E299" name="Range1_1_1_2_5"/>
    <protectedRange sqref="E327 E330 E332:E337 E341 E343" name="Range1_1_1_2_1_2_1"/>
    <protectedRange sqref="E338 E340 E344 E342" name="Range1_1_1_2_1_1_1"/>
    <protectedRange sqref="E338 E340 E344 E342" name="Range1_1_1_2_2"/>
    <protectedRange sqref="E186" name="Range1_1_1_2_1_1_1_1_2_1"/>
    <protectedRange sqref="E192" name="Range1_1_1_2_1_1_2_2_1_1"/>
    <protectedRange sqref="E193 E225" name="Range1_1_1_2_2_1_3_1"/>
    <protectedRange sqref="E209:E211" name="Range1_1_1_2_4_1_1"/>
    <protectedRange sqref="E212:E224 E229" name="Range1_1_1_2_4_1_1_1"/>
  </protectedRanges>
  <autoFilter ref="A1:M421"/>
  <mergeCells count="13">
    <mergeCell ref="E1:M1"/>
    <mergeCell ref="K5:L5"/>
    <mergeCell ref="M5:M6"/>
    <mergeCell ref="A2:M2"/>
    <mergeCell ref="A3:M3"/>
    <mergeCell ref="K4:L4"/>
    <mergeCell ref="A5:A6"/>
    <mergeCell ref="B5:B6"/>
    <mergeCell ref="C5:C6"/>
    <mergeCell ref="D5:D6"/>
    <mergeCell ref="E5:F5"/>
    <mergeCell ref="G5:H5"/>
    <mergeCell ref="I5:J5"/>
  </mergeCells>
  <conditionalFormatting sqref="B141:M144 B182:M185">
    <cfRule type="cellIs" dxfId="0" priority="13" stopIfTrue="1" operator="equal">
      <formula>8223.307275</formula>
    </cfRule>
  </conditionalFormatting>
  <pageMargins left="0.25" right="0.25" top="0.75" bottom="0.75" header="0.3" footer="0.3"/>
  <pageSetup paperSize="9" scale="71" orientation="landscape" r:id="rId1"/>
  <ignoredErrors>
    <ignoredError sqref="F22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zoomScale="85" zoomScaleNormal="85" workbookViewId="0">
      <selection activeCell="D34" sqref="D34"/>
    </sheetView>
  </sheetViews>
  <sheetFormatPr defaultRowHeight="15"/>
  <cols>
    <col min="1" max="1" width="5" customWidth="1"/>
    <col min="2" max="2" width="16.85546875" customWidth="1"/>
    <col min="3" max="3" width="16.140625" customWidth="1"/>
    <col min="4" max="4" width="11.28515625" customWidth="1"/>
    <col min="5" max="5" width="9.42578125" customWidth="1"/>
    <col min="6" max="6" width="15" customWidth="1"/>
    <col min="7" max="7" width="17" customWidth="1"/>
    <col min="8" max="9" width="15" customWidth="1"/>
    <col min="10" max="10" width="16.5703125" customWidth="1"/>
    <col min="11" max="12" width="20.85546875" customWidth="1"/>
    <col min="13" max="13" width="13.7109375" customWidth="1"/>
    <col min="14" max="14" width="18.7109375" customWidth="1"/>
  </cols>
  <sheetData>
    <row r="1" spans="1:14">
      <c r="A1" s="401" t="str">
        <f>'[1]მანქანა-მექანიზმები'!A1:C1</f>
        <v>sof. dimi-j. Rvinjilias saxelobis sajaro skola-sof. pirveli obCis damakavSirebeli saavtomobilo gzis rk/betonis safaris mowyoba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3" spans="1:14">
      <c r="A3" s="402" t="s">
        <v>259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5" spans="1:14" ht="27">
      <c r="A5" s="403" t="s">
        <v>260</v>
      </c>
      <c r="B5" s="397" t="s">
        <v>261</v>
      </c>
      <c r="C5" s="397"/>
      <c r="D5" s="397" t="s">
        <v>262</v>
      </c>
      <c r="E5" s="397" t="s">
        <v>263</v>
      </c>
      <c r="F5" s="397" t="s">
        <v>264</v>
      </c>
      <c r="G5" s="404" t="s">
        <v>265</v>
      </c>
      <c r="H5" s="404" t="s">
        <v>266</v>
      </c>
      <c r="I5" s="407" t="s">
        <v>267</v>
      </c>
      <c r="J5" s="1" t="s">
        <v>268</v>
      </c>
      <c r="K5" s="1" t="s">
        <v>268</v>
      </c>
      <c r="L5" s="1" t="s">
        <v>268</v>
      </c>
      <c r="M5" s="2" t="s">
        <v>269</v>
      </c>
      <c r="N5" s="397" t="s">
        <v>270</v>
      </c>
    </row>
    <row r="6" spans="1:14">
      <c r="A6" s="403"/>
      <c r="B6" s="397" t="s">
        <v>271</v>
      </c>
      <c r="C6" s="397" t="s">
        <v>271</v>
      </c>
      <c r="D6" s="397"/>
      <c r="E6" s="397"/>
      <c r="F6" s="397"/>
      <c r="G6" s="405"/>
      <c r="H6" s="405"/>
      <c r="I6" s="407"/>
      <c r="J6" s="398" t="s">
        <v>272</v>
      </c>
      <c r="K6" s="398" t="s">
        <v>273</v>
      </c>
      <c r="L6" s="399" t="s">
        <v>274</v>
      </c>
      <c r="M6" s="397" t="s">
        <v>275</v>
      </c>
      <c r="N6" s="397"/>
    </row>
    <row r="7" spans="1:14" ht="101.25" customHeight="1">
      <c r="A7" s="403"/>
      <c r="B7" s="397"/>
      <c r="C7" s="397"/>
      <c r="D7" s="397"/>
      <c r="E7" s="397"/>
      <c r="F7" s="397"/>
      <c r="G7" s="406"/>
      <c r="H7" s="406"/>
      <c r="I7" s="407"/>
      <c r="J7" s="398"/>
      <c r="K7" s="398"/>
      <c r="L7" s="400"/>
      <c r="M7" s="397"/>
      <c r="N7" s="397"/>
    </row>
    <row r="8" spans="1:14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3">
        <v>8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</row>
    <row r="9" spans="1:14" ht="15.75">
      <c r="A9" s="3">
        <v>2</v>
      </c>
      <c r="B9" s="3" t="s">
        <v>276</v>
      </c>
      <c r="C9" s="3" t="s">
        <v>277</v>
      </c>
      <c r="D9" s="3">
        <f>200-142.296</f>
        <v>57.704000000000008</v>
      </c>
      <c r="E9" s="4">
        <v>6</v>
      </c>
      <c r="F9" s="5">
        <v>5</v>
      </c>
      <c r="G9" s="6">
        <f t="shared" ref="G9:G31" si="0">D9*E9</f>
        <v>346.22400000000005</v>
      </c>
      <c r="H9" s="6">
        <f t="shared" ref="H9:H31" si="1">D9*5.7</f>
        <v>328.91280000000006</v>
      </c>
      <c r="I9" s="6">
        <f t="shared" ref="I9:I31" si="2">F9*D9</f>
        <v>288.52000000000004</v>
      </c>
      <c r="J9" s="6">
        <f t="shared" ref="J9:J31" si="3">I9</f>
        <v>288.52000000000004</v>
      </c>
      <c r="K9" s="6">
        <f>D9*0.8</f>
        <v>46.16320000000001</v>
      </c>
      <c r="L9" s="6">
        <f t="shared" ref="L9:L31" si="4">I9*0.4</f>
        <v>115.40800000000002</v>
      </c>
      <c r="M9" s="6">
        <f t="shared" ref="M9:M31" si="5">D9*0.274</f>
        <v>15.810896000000003</v>
      </c>
      <c r="N9" s="6"/>
    </row>
    <row r="10" spans="1:14" ht="15.75">
      <c r="A10" s="3">
        <v>3</v>
      </c>
      <c r="B10" s="3" t="s">
        <v>277</v>
      </c>
      <c r="C10" s="3" t="s">
        <v>278</v>
      </c>
      <c r="D10" s="3">
        <v>100</v>
      </c>
      <c r="E10" s="4">
        <v>6</v>
      </c>
      <c r="F10" s="5">
        <v>5</v>
      </c>
      <c r="G10" s="6">
        <f>D10*E10</f>
        <v>600</v>
      </c>
      <c r="H10" s="6">
        <f t="shared" si="1"/>
        <v>570</v>
      </c>
      <c r="I10" s="6">
        <f t="shared" si="2"/>
        <v>500</v>
      </c>
      <c r="J10" s="6">
        <f t="shared" si="3"/>
        <v>500</v>
      </c>
      <c r="K10" s="6">
        <f t="shared" ref="K10:K31" si="6">D10*0.8</f>
        <v>80</v>
      </c>
      <c r="L10" s="6">
        <f t="shared" si="4"/>
        <v>200</v>
      </c>
      <c r="M10" s="6">
        <f t="shared" si="5"/>
        <v>27.400000000000002</v>
      </c>
      <c r="N10" s="6"/>
    </row>
    <row r="11" spans="1:14" ht="15.75">
      <c r="A11" s="3">
        <v>4</v>
      </c>
      <c r="B11" s="3" t="s">
        <v>278</v>
      </c>
      <c r="C11" s="3" t="s">
        <v>279</v>
      </c>
      <c r="D11" s="3">
        <v>100</v>
      </c>
      <c r="E11" s="4">
        <v>6</v>
      </c>
      <c r="F11" s="5">
        <v>5</v>
      </c>
      <c r="G11" s="6">
        <f t="shared" si="0"/>
        <v>600</v>
      </c>
      <c r="H11" s="6">
        <f t="shared" si="1"/>
        <v>570</v>
      </c>
      <c r="I11" s="6">
        <f t="shared" si="2"/>
        <v>500</v>
      </c>
      <c r="J11" s="6">
        <f t="shared" si="3"/>
        <v>500</v>
      </c>
      <c r="K11" s="6">
        <f t="shared" si="6"/>
        <v>80</v>
      </c>
      <c r="L11" s="6">
        <f t="shared" si="4"/>
        <v>200</v>
      </c>
      <c r="M11" s="6">
        <f t="shared" si="5"/>
        <v>27.400000000000002</v>
      </c>
      <c r="N11" s="6"/>
    </row>
    <row r="12" spans="1:14" ht="15.75">
      <c r="A12" s="3">
        <v>5</v>
      </c>
      <c r="B12" s="3" t="s">
        <v>279</v>
      </c>
      <c r="C12" s="3" t="s">
        <v>280</v>
      </c>
      <c r="D12" s="3">
        <v>100</v>
      </c>
      <c r="E12" s="4">
        <v>6</v>
      </c>
      <c r="F12" s="5">
        <v>5</v>
      </c>
      <c r="G12" s="6">
        <f t="shared" si="0"/>
        <v>600</v>
      </c>
      <c r="H12" s="6">
        <f t="shared" si="1"/>
        <v>570</v>
      </c>
      <c r="I12" s="6">
        <f t="shared" si="2"/>
        <v>500</v>
      </c>
      <c r="J12" s="6">
        <f t="shared" si="3"/>
        <v>500</v>
      </c>
      <c r="K12" s="6">
        <f t="shared" si="6"/>
        <v>80</v>
      </c>
      <c r="L12" s="6">
        <f t="shared" si="4"/>
        <v>200</v>
      </c>
      <c r="M12" s="6">
        <f t="shared" si="5"/>
        <v>27.400000000000002</v>
      </c>
      <c r="N12" s="6"/>
    </row>
    <row r="13" spans="1:14" ht="15.75">
      <c r="A13" s="3">
        <v>6</v>
      </c>
      <c r="B13" s="3" t="s">
        <v>280</v>
      </c>
      <c r="C13" s="3" t="s">
        <v>281</v>
      </c>
      <c r="D13" s="3">
        <v>100</v>
      </c>
      <c r="E13" s="4">
        <v>6</v>
      </c>
      <c r="F13" s="5">
        <v>5</v>
      </c>
      <c r="G13" s="6">
        <f t="shared" si="0"/>
        <v>600</v>
      </c>
      <c r="H13" s="6">
        <f t="shared" si="1"/>
        <v>570</v>
      </c>
      <c r="I13" s="6">
        <f t="shared" si="2"/>
        <v>500</v>
      </c>
      <c r="J13" s="6">
        <f t="shared" si="3"/>
        <v>500</v>
      </c>
      <c r="K13" s="6">
        <f t="shared" si="6"/>
        <v>80</v>
      </c>
      <c r="L13" s="6">
        <f t="shared" si="4"/>
        <v>200</v>
      </c>
      <c r="M13" s="6">
        <f t="shared" si="5"/>
        <v>27.400000000000002</v>
      </c>
      <c r="N13" s="6"/>
    </row>
    <row r="14" spans="1:14" ht="15.75">
      <c r="A14" s="3">
        <v>7</v>
      </c>
      <c r="B14" s="3" t="s">
        <v>281</v>
      </c>
      <c r="C14" s="3" t="s">
        <v>282</v>
      </c>
      <c r="D14" s="3">
        <v>100</v>
      </c>
      <c r="E14" s="4">
        <v>6</v>
      </c>
      <c r="F14" s="5">
        <v>5</v>
      </c>
      <c r="G14" s="6">
        <f t="shared" si="0"/>
        <v>600</v>
      </c>
      <c r="H14" s="6">
        <f t="shared" si="1"/>
        <v>570</v>
      </c>
      <c r="I14" s="6">
        <f t="shared" si="2"/>
        <v>500</v>
      </c>
      <c r="J14" s="6">
        <f t="shared" si="3"/>
        <v>500</v>
      </c>
      <c r="K14" s="6">
        <f t="shared" si="6"/>
        <v>80</v>
      </c>
      <c r="L14" s="6">
        <f t="shared" si="4"/>
        <v>200</v>
      </c>
      <c r="M14" s="6">
        <f t="shared" si="5"/>
        <v>27.400000000000002</v>
      </c>
      <c r="N14" s="6"/>
    </row>
    <row r="15" spans="1:14" ht="15.75">
      <c r="A15" s="3">
        <v>8</v>
      </c>
      <c r="B15" s="3" t="s">
        <v>282</v>
      </c>
      <c r="C15" s="3" t="s">
        <v>283</v>
      </c>
      <c r="D15" s="3">
        <v>100</v>
      </c>
      <c r="E15" s="4">
        <v>6</v>
      </c>
      <c r="F15" s="5">
        <v>5</v>
      </c>
      <c r="G15" s="6">
        <f t="shared" si="0"/>
        <v>600</v>
      </c>
      <c r="H15" s="6">
        <f t="shared" si="1"/>
        <v>570</v>
      </c>
      <c r="I15" s="6">
        <f t="shared" si="2"/>
        <v>500</v>
      </c>
      <c r="J15" s="6">
        <f t="shared" si="3"/>
        <v>500</v>
      </c>
      <c r="K15" s="6">
        <f t="shared" si="6"/>
        <v>80</v>
      </c>
      <c r="L15" s="6">
        <f t="shared" si="4"/>
        <v>200</v>
      </c>
      <c r="M15" s="6">
        <f t="shared" si="5"/>
        <v>27.400000000000002</v>
      </c>
      <c r="N15" s="6"/>
    </row>
    <row r="16" spans="1:14" ht="15.75">
      <c r="A16" s="3">
        <v>9</v>
      </c>
      <c r="B16" s="3" t="s">
        <v>283</v>
      </c>
      <c r="C16" s="3" t="s">
        <v>284</v>
      </c>
      <c r="D16" s="3">
        <v>100</v>
      </c>
      <c r="E16" s="4">
        <v>6</v>
      </c>
      <c r="F16" s="5">
        <v>5</v>
      </c>
      <c r="G16" s="6">
        <f t="shared" si="0"/>
        <v>600</v>
      </c>
      <c r="H16" s="6">
        <f t="shared" si="1"/>
        <v>570</v>
      </c>
      <c r="I16" s="6">
        <f t="shared" si="2"/>
        <v>500</v>
      </c>
      <c r="J16" s="6">
        <f t="shared" si="3"/>
        <v>500</v>
      </c>
      <c r="K16" s="6">
        <f t="shared" si="6"/>
        <v>80</v>
      </c>
      <c r="L16" s="6">
        <f t="shared" si="4"/>
        <v>200</v>
      </c>
      <c r="M16" s="6">
        <f t="shared" si="5"/>
        <v>27.400000000000002</v>
      </c>
      <c r="N16" s="6"/>
    </row>
    <row r="17" spans="1:14" ht="15.75">
      <c r="A17" s="3">
        <v>10</v>
      </c>
      <c r="B17" s="3" t="s">
        <v>284</v>
      </c>
      <c r="C17" s="3" t="s">
        <v>285</v>
      </c>
      <c r="D17" s="3">
        <v>100</v>
      </c>
      <c r="E17" s="4">
        <v>6</v>
      </c>
      <c r="F17" s="5">
        <v>5</v>
      </c>
      <c r="G17" s="6">
        <f t="shared" si="0"/>
        <v>600</v>
      </c>
      <c r="H17" s="6">
        <f t="shared" si="1"/>
        <v>570</v>
      </c>
      <c r="I17" s="6">
        <f t="shared" si="2"/>
        <v>500</v>
      </c>
      <c r="J17" s="6">
        <f t="shared" si="3"/>
        <v>500</v>
      </c>
      <c r="K17" s="6">
        <f t="shared" si="6"/>
        <v>80</v>
      </c>
      <c r="L17" s="6">
        <f t="shared" si="4"/>
        <v>200</v>
      </c>
      <c r="M17" s="6">
        <f t="shared" si="5"/>
        <v>27.400000000000002</v>
      </c>
      <c r="N17" s="6"/>
    </row>
    <row r="18" spans="1:14" ht="15.75">
      <c r="A18" s="3">
        <v>11</v>
      </c>
      <c r="B18" s="3" t="s">
        <v>285</v>
      </c>
      <c r="C18" s="3" t="s">
        <v>286</v>
      </c>
      <c r="D18" s="3">
        <v>100</v>
      </c>
      <c r="E18" s="4">
        <v>6</v>
      </c>
      <c r="F18" s="5">
        <v>5</v>
      </c>
      <c r="G18" s="6">
        <f t="shared" si="0"/>
        <v>600</v>
      </c>
      <c r="H18" s="6">
        <f t="shared" si="1"/>
        <v>570</v>
      </c>
      <c r="I18" s="6">
        <f t="shared" si="2"/>
        <v>500</v>
      </c>
      <c r="J18" s="6">
        <f t="shared" si="3"/>
        <v>500</v>
      </c>
      <c r="K18" s="6">
        <f t="shared" si="6"/>
        <v>80</v>
      </c>
      <c r="L18" s="6">
        <f t="shared" si="4"/>
        <v>200</v>
      </c>
      <c r="M18" s="6">
        <f t="shared" si="5"/>
        <v>27.400000000000002</v>
      </c>
      <c r="N18" s="6"/>
    </row>
    <row r="19" spans="1:14" ht="15.75">
      <c r="A19" s="3">
        <v>12</v>
      </c>
      <c r="B19" s="3" t="s">
        <v>286</v>
      </c>
      <c r="C19" s="3" t="s">
        <v>287</v>
      </c>
      <c r="D19" s="3">
        <v>100</v>
      </c>
      <c r="E19" s="4">
        <v>6</v>
      </c>
      <c r="F19" s="5">
        <v>5</v>
      </c>
      <c r="G19" s="6">
        <f t="shared" si="0"/>
        <v>600</v>
      </c>
      <c r="H19" s="6">
        <f t="shared" si="1"/>
        <v>570</v>
      </c>
      <c r="I19" s="6">
        <f t="shared" si="2"/>
        <v>500</v>
      </c>
      <c r="J19" s="6">
        <f t="shared" si="3"/>
        <v>500</v>
      </c>
      <c r="K19" s="6">
        <f t="shared" si="6"/>
        <v>80</v>
      </c>
      <c r="L19" s="6">
        <f t="shared" si="4"/>
        <v>200</v>
      </c>
      <c r="M19" s="6">
        <f t="shared" si="5"/>
        <v>27.400000000000002</v>
      </c>
      <c r="N19" s="6"/>
    </row>
    <row r="20" spans="1:14" ht="15.75">
      <c r="A20" s="3">
        <v>13</v>
      </c>
      <c r="B20" s="3" t="s">
        <v>287</v>
      </c>
      <c r="C20" s="3" t="s">
        <v>288</v>
      </c>
      <c r="D20" s="3">
        <v>100</v>
      </c>
      <c r="E20" s="4">
        <v>6</v>
      </c>
      <c r="F20" s="5">
        <v>5</v>
      </c>
      <c r="G20" s="6">
        <f t="shared" si="0"/>
        <v>600</v>
      </c>
      <c r="H20" s="6">
        <f t="shared" si="1"/>
        <v>570</v>
      </c>
      <c r="I20" s="6">
        <f t="shared" si="2"/>
        <v>500</v>
      </c>
      <c r="J20" s="6">
        <f t="shared" si="3"/>
        <v>500</v>
      </c>
      <c r="K20" s="6">
        <f t="shared" si="6"/>
        <v>80</v>
      </c>
      <c r="L20" s="6">
        <f t="shared" si="4"/>
        <v>200</v>
      </c>
      <c r="M20" s="6">
        <f t="shared" si="5"/>
        <v>27.400000000000002</v>
      </c>
      <c r="N20" s="6"/>
    </row>
    <row r="21" spans="1:14" ht="15.75">
      <c r="A21" s="3">
        <v>14</v>
      </c>
      <c r="B21" s="3" t="s">
        <v>289</v>
      </c>
      <c r="C21" s="3" t="s">
        <v>290</v>
      </c>
      <c r="D21" s="3">
        <f>1400-1361.461</f>
        <v>38.538999999999987</v>
      </c>
      <c r="E21" s="4">
        <v>6</v>
      </c>
      <c r="F21" s="5">
        <v>5</v>
      </c>
      <c r="G21" s="6">
        <f t="shared" si="0"/>
        <v>231.23399999999992</v>
      </c>
      <c r="H21" s="6">
        <f t="shared" si="1"/>
        <v>219.67229999999992</v>
      </c>
      <c r="I21" s="6">
        <f t="shared" si="2"/>
        <v>192.69499999999994</v>
      </c>
      <c r="J21" s="6">
        <f t="shared" si="3"/>
        <v>192.69499999999994</v>
      </c>
      <c r="K21" s="6">
        <f t="shared" si="6"/>
        <v>30.831199999999992</v>
      </c>
      <c r="L21" s="6">
        <f t="shared" si="4"/>
        <v>77.077999999999975</v>
      </c>
      <c r="M21" s="6">
        <f t="shared" si="5"/>
        <v>10.559685999999997</v>
      </c>
      <c r="N21" s="6"/>
    </row>
    <row r="22" spans="1:14" ht="15.75">
      <c r="A22" s="3">
        <v>15</v>
      </c>
      <c r="B22" s="3" t="s">
        <v>291</v>
      </c>
      <c r="C22" s="3" t="s">
        <v>292</v>
      </c>
      <c r="D22" s="3">
        <f>1500-1467.38</f>
        <v>32.619999999999891</v>
      </c>
      <c r="E22" s="4">
        <v>6</v>
      </c>
      <c r="F22" s="5">
        <v>5</v>
      </c>
      <c r="G22" s="6">
        <f t="shared" si="0"/>
        <v>195.71999999999935</v>
      </c>
      <c r="H22" s="6">
        <f t="shared" si="1"/>
        <v>185.93399999999937</v>
      </c>
      <c r="I22" s="6">
        <f t="shared" si="2"/>
        <v>163.09999999999945</v>
      </c>
      <c r="J22" s="6">
        <f t="shared" si="3"/>
        <v>163.09999999999945</v>
      </c>
      <c r="K22" s="6">
        <f t="shared" si="6"/>
        <v>26.095999999999915</v>
      </c>
      <c r="L22" s="6">
        <f t="shared" si="4"/>
        <v>65.239999999999782</v>
      </c>
      <c r="M22" s="6">
        <f t="shared" si="5"/>
        <v>8.9378799999999714</v>
      </c>
      <c r="N22" s="6"/>
    </row>
    <row r="23" spans="1:14" ht="15.75">
      <c r="A23" s="3">
        <v>16</v>
      </c>
      <c r="B23" s="3" t="str">
        <f t="shared" ref="B23:B31" si="7">C22</f>
        <v>15+00</v>
      </c>
      <c r="C23" s="3" t="s">
        <v>293</v>
      </c>
      <c r="D23" s="3">
        <f>1527.906-1500</f>
        <v>27.905999999999949</v>
      </c>
      <c r="E23" s="4">
        <v>6</v>
      </c>
      <c r="F23" s="5">
        <v>5</v>
      </c>
      <c r="G23" s="6">
        <f t="shared" si="0"/>
        <v>167.43599999999969</v>
      </c>
      <c r="H23" s="6">
        <f t="shared" si="1"/>
        <v>159.06419999999972</v>
      </c>
      <c r="I23" s="6">
        <f t="shared" si="2"/>
        <v>139.52999999999975</v>
      </c>
      <c r="J23" s="6">
        <f t="shared" si="3"/>
        <v>139.52999999999975</v>
      </c>
      <c r="K23" s="6">
        <f t="shared" si="6"/>
        <v>22.324799999999961</v>
      </c>
      <c r="L23" s="6">
        <f t="shared" si="4"/>
        <v>55.811999999999898</v>
      </c>
      <c r="M23" s="6">
        <f t="shared" si="5"/>
        <v>7.6462439999999869</v>
      </c>
      <c r="N23" s="6"/>
    </row>
    <row r="24" spans="1:14" ht="15.75">
      <c r="A24" s="3">
        <v>17</v>
      </c>
      <c r="B24" s="3" t="s">
        <v>294</v>
      </c>
      <c r="C24" s="3" t="s">
        <v>295</v>
      </c>
      <c r="D24" s="4">
        <f>1700-1635</f>
        <v>65</v>
      </c>
      <c r="E24" s="4">
        <v>6</v>
      </c>
      <c r="F24" s="5">
        <v>5</v>
      </c>
      <c r="G24" s="6">
        <f t="shared" si="0"/>
        <v>390</v>
      </c>
      <c r="H24" s="6">
        <f t="shared" si="1"/>
        <v>370.5</v>
      </c>
      <c r="I24" s="6">
        <f t="shared" si="2"/>
        <v>325</v>
      </c>
      <c r="J24" s="6">
        <f t="shared" si="3"/>
        <v>325</v>
      </c>
      <c r="K24" s="6">
        <f t="shared" si="6"/>
        <v>52</v>
      </c>
      <c r="L24" s="6">
        <f t="shared" si="4"/>
        <v>130</v>
      </c>
      <c r="M24" s="6">
        <f t="shared" si="5"/>
        <v>17.810000000000002</v>
      </c>
      <c r="N24" s="6"/>
    </row>
    <row r="25" spans="1:14" ht="15.75">
      <c r="A25" s="3">
        <v>18</v>
      </c>
      <c r="B25" s="3" t="str">
        <f t="shared" si="7"/>
        <v>17+00</v>
      </c>
      <c r="C25" s="3" t="s">
        <v>296</v>
      </c>
      <c r="D25" s="3">
        <v>100</v>
      </c>
      <c r="E25" s="4">
        <v>6</v>
      </c>
      <c r="F25" s="5">
        <v>5</v>
      </c>
      <c r="G25" s="6">
        <f t="shared" si="0"/>
        <v>600</v>
      </c>
      <c r="H25" s="6">
        <f t="shared" si="1"/>
        <v>570</v>
      </c>
      <c r="I25" s="6">
        <f t="shared" si="2"/>
        <v>500</v>
      </c>
      <c r="J25" s="6">
        <f t="shared" si="3"/>
        <v>500</v>
      </c>
      <c r="K25" s="6">
        <f t="shared" si="6"/>
        <v>80</v>
      </c>
      <c r="L25" s="6">
        <f t="shared" si="4"/>
        <v>200</v>
      </c>
      <c r="M25" s="6">
        <f t="shared" si="5"/>
        <v>27.400000000000002</v>
      </c>
      <c r="N25" s="6"/>
    </row>
    <row r="26" spans="1:14" ht="15.75">
      <c r="A26" s="3">
        <v>19</v>
      </c>
      <c r="B26" s="3" t="str">
        <f t="shared" si="7"/>
        <v>18+00</v>
      </c>
      <c r="C26" s="3" t="s">
        <v>297</v>
      </c>
      <c r="D26" s="3">
        <v>100</v>
      </c>
      <c r="E26" s="4">
        <v>6</v>
      </c>
      <c r="F26" s="5">
        <v>5</v>
      </c>
      <c r="G26" s="6">
        <f t="shared" si="0"/>
        <v>600</v>
      </c>
      <c r="H26" s="6">
        <f t="shared" si="1"/>
        <v>570</v>
      </c>
      <c r="I26" s="6">
        <f t="shared" si="2"/>
        <v>500</v>
      </c>
      <c r="J26" s="6">
        <f t="shared" si="3"/>
        <v>500</v>
      </c>
      <c r="K26" s="6">
        <f t="shared" si="6"/>
        <v>80</v>
      </c>
      <c r="L26" s="6">
        <f t="shared" si="4"/>
        <v>200</v>
      </c>
      <c r="M26" s="6">
        <f t="shared" si="5"/>
        <v>27.400000000000002</v>
      </c>
      <c r="N26" s="6"/>
    </row>
    <row r="27" spans="1:14" ht="15.75">
      <c r="A27" s="3">
        <v>20</v>
      </c>
      <c r="B27" s="3" t="str">
        <f t="shared" si="7"/>
        <v>19+00</v>
      </c>
      <c r="C27" s="3" t="s">
        <v>298</v>
      </c>
      <c r="D27" s="3">
        <v>100</v>
      </c>
      <c r="E27" s="4">
        <v>6</v>
      </c>
      <c r="F27" s="5">
        <v>5</v>
      </c>
      <c r="G27" s="6">
        <f t="shared" si="0"/>
        <v>600</v>
      </c>
      <c r="H27" s="6">
        <f t="shared" si="1"/>
        <v>570</v>
      </c>
      <c r="I27" s="6">
        <f t="shared" si="2"/>
        <v>500</v>
      </c>
      <c r="J27" s="6">
        <f t="shared" si="3"/>
        <v>500</v>
      </c>
      <c r="K27" s="6">
        <f t="shared" si="6"/>
        <v>80</v>
      </c>
      <c r="L27" s="6">
        <f t="shared" si="4"/>
        <v>200</v>
      </c>
      <c r="M27" s="6">
        <f t="shared" si="5"/>
        <v>27.400000000000002</v>
      </c>
      <c r="N27" s="6"/>
    </row>
    <row r="28" spans="1:14" ht="15.75">
      <c r="A28" s="3">
        <v>21</v>
      </c>
      <c r="B28" s="3" t="str">
        <f t="shared" si="7"/>
        <v>20+00</v>
      </c>
      <c r="C28" s="3" t="s">
        <v>299</v>
      </c>
      <c r="D28" s="3">
        <v>100</v>
      </c>
      <c r="E28" s="4">
        <v>6</v>
      </c>
      <c r="F28" s="5">
        <v>5</v>
      </c>
      <c r="G28" s="6">
        <f t="shared" si="0"/>
        <v>600</v>
      </c>
      <c r="H28" s="6">
        <f t="shared" si="1"/>
        <v>570</v>
      </c>
      <c r="I28" s="6">
        <f t="shared" si="2"/>
        <v>500</v>
      </c>
      <c r="J28" s="6">
        <f t="shared" si="3"/>
        <v>500</v>
      </c>
      <c r="K28" s="6">
        <f t="shared" si="6"/>
        <v>80</v>
      </c>
      <c r="L28" s="6">
        <f t="shared" si="4"/>
        <v>200</v>
      </c>
      <c r="M28" s="6">
        <f t="shared" si="5"/>
        <v>27.400000000000002</v>
      </c>
      <c r="N28" s="6"/>
    </row>
    <row r="29" spans="1:14" ht="15.75">
      <c r="A29" s="3">
        <v>22</v>
      </c>
      <c r="B29" s="3" t="str">
        <f t="shared" si="7"/>
        <v>21+00</v>
      </c>
      <c r="C29" s="3" t="s">
        <v>300</v>
      </c>
      <c r="D29" s="3">
        <v>100</v>
      </c>
      <c r="E29" s="4">
        <v>6</v>
      </c>
      <c r="F29" s="5">
        <v>5</v>
      </c>
      <c r="G29" s="6">
        <f t="shared" si="0"/>
        <v>600</v>
      </c>
      <c r="H29" s="6">
        <f t="shared" si="1"/>
        <v>570</v>
      </c>
      <c r="I29" s="6">
        <f t="shared" si="2"/>
        <v>500</v>
      </c>
      <c r="J29" s="6">
        <f t="shared" si="3"/>
        <v>500</v>
      </c>
      <c r="K29" s="6">
        <f t="shared" si="6"/>
        <v>80</v>
      </c>
      <c r="L29" s="6">
        <f t="shared" si="4"/>
        <v>200</v>
      </c>
      <c r="M29" s="6">
        <f t="shared" si="5"/>
        <v>27.400000000000002</v>
      </c>
      <c r="N29" s="6"/>
    </row>
    <row r="30" spans="1:14" ht="15.75">
      <c r="A30" s="3">
        <v>23</v>
      </c>
      <c r="B30" s="3" t="str">
        <f t="shared" si="7"/>
        <v>22+00</v>
      </c>
      <c r="C30" s="3" t="s">
        <v>301</v>
      </c>
      <c r="D30" s="3">
        <v>100</v>
      </c>
      <c r="E30" s="4">
        <v>6</v>
      </c>
      <c r="F30" s="5">
        <v>5</v>
      </c>
      <c r="G30" s="6">
        <f t="shared" si="0"/>
        <v>600</v>
      </c>
      <c r="H30" s="6">
        <f t="shared" si="1"/>
        <v>570</v>
      </c>
      <c r="I30" s="6">
        <f t="shared" si="2"/>
        <v>500</v>
      </c>
      <c r="J30" s="6">
        <f t="shared" si="3"/>
        <v>500</v>
      </c>
      <c r="K30" s="6">
        <f t="shared" si="6"/>
        <v>80</v>
      </c>
      <c r="L30" s="6">
        <f t="shared" si="4"/>
        <v>200</v>
      </c>
      <c r="M30" s="6">
        <f t="shared" si="5"/>
        <v>27.400000000000002</v>
      </c>
      <c r="N30" s="6"/>
    </row>
    <row r="31" spans="1:14" ht="15.75">
      <c r="A31" s="3">
        <v>24</v>
      </c>
      <c r="B31" s="3" t="str">
        <f t="shared" si="7"/>
        <v>23+00</v>
      </c>
      <c r="C31" s="3" t="s">
        <v>302</v>
      </c>
      <c r="D31" s="3">
        <v>100</v>
      </c>
      <c r="E31" s="4">
        <v>6</v>
      </c>
      <c r="F31" s="5">
        <v>5</v>
      </c>
      <c r="G31" s="6">
        <f t="shared" si="0"/>
        <v>600</v>
      </c>
      <c r="H31" s="6">
        <f t="shared" si="1"/>
        <v>570</v>
      </c>
      <c r="I31" s="6">
        <f t="shared" si="2"/>
        <v>500</v>
      </c>
      <c r="J31" s="6">
        <f t="shared" si="3"/>
        <v>500</v>
      </c>
      <c r="K31" s="6">
        <f t="shared" si="6"/>
        <v>80</v>
      </c>
      <c r="L31" s="6">
        <f t="shared" si="4"/>
        <v>200</v>
      </c>
      <c r="M31" s="6">
        <f t="shared" si="5"/>
        <v>27.400000000000002</v>
      </c>
      <c r="N31" s="6"/>
    </row>
    <row r="32" spans="1:14" ht="15.75">
      <c r="A32" s="3">
        <v>25</v>
      </c>
      <c r="B32" s="3" t="s">
        <v>302</v>
      </c>
      <c r="C32" s="3" t="s">
        <v>372</v>
      </c>
      <c r="D32" s="3">
        <v>100</v>
      </c>
      <c r="E32" s="4">
        <v>6</v>
      </c>
      <c r="F32" s="5">
        <v>5</v>
      </c>
      <c r="G32" s="6">
        <f t="shared" ref="G32" si="8">D32*E32</f>
        <v>600</v>
      </c>
      <c r="H32" s="6">
        <f t="shared" ref="H32" si="9">D32*5.7</f>
        <v>570</v>
      </c>
      <c r="I32" s="6">
        <f t="shared" ref="I32" si="10">F32*D32</f>
        <v>500</v>
      </c>
      <c r="J32" s="6">
        <f t="shared" ref="J32" si="11">I32</f>
        <v>500</v>
      </c>
      <c r="K32" s="6">
        <f t="shared" ref="K32" si="12">D32*0.8</f>
        <v>80</v>
      </c>
      <c r="L32" s="6">
        <f t="shared" ref="L32" si="13">I32*0.4</f>
        <v>200</v>
      </c>
      <c r="M32" s="6">
        <f t="shared" ref="M32" si="14">D32*0.274</f>
        <v>27.400000000000002</v>
      </c>
      <c r="N32" s="6"/>
    </row>
    <row r="33" spans="1:14">
      <c r="A33" s="395"/>
      <c r="B33" s="395"/>
      <c r="C33" s="395"/>
      <c r="D33" s="395"/>
      <c r="E33" s="395"/>
      <c r="F33" s="395"/>
      <c r="G33" s="7">
        <f>SUM(G9:G32)</f>
        <v>12730.614</v>
      </c>
      <c r="H33" s="7">
        <f t="shared" ref="H33:M33" si="15">SUM(H9:H32)</f>
        <v>12094.083299999998</v>
      </c>
      <c r="I33" s="7">
        <f t="shared" si="15"/>
        <v>10608.844999999999</v>
      </c>
      <c r="J33" s="7">
        <f t="shared" si="15"/>
        <v>10608.844999999999</v>
      </c>
      <c r="K33" s="7">
        <f t="shared" si="15"/>
        <v>1697.4151999999999</v>
      </c>
      <c r="L33" s="7">
        <f t="shared" si="15"/>
        <v>4243.5379999999996</v>
      </c>
      <c r="M33" s="7">
        <f t="shared" si="15"/>
        <v>581.36470599999973</v>
      </c>
      <c r="N33" s="6"/>
    </row>
    <row r="34" spans="1:14" ht="63">
      <c r="A34" s="396" t="s">
        <v>303</v>
      </c>
      <c r="B34" s="396"/>
      <c r="C34" s="396"/>
      <c r="D34" s="8">
        <f>SUM(D9:D33)</f>
        <v>2121.7689999999998</v>
      </c>
      <c r="E34" s="9"/>
      <c r="F34" s="9"/>
      <c r="G34" s="8">
        <f>G33</f>
        <v>12730.614</v>
      </c>
      <c r="H34" s="8">
        <f t="shared" ref="H34" si="16">H33</f>
        <v>12094.083299999998</v>
      </c>
      <c r="I34" s="8">
        <f>I33</f>
        <v>10608.844999999999</v>
      </c>
      <c r="J34" s="8" t="s">
        <v>375</v>
      </c>
      <c r="K34" s="9">
        <f>K33</f>
        <v>1697.4151999999999</v>
      </c>
      <c r="L34" s="8">
        <f>SUM(L33)</f>
        <v>4243.5379999999996</v>
      </c>
      <c r="M34" s="8" t="s">
        <v>373</v>
      </c>
      <c r="N34" s="6"/>
    </row>
    <row r="35" spans="1:14" hidden="1">
      <c r="G35" s="10">
        <f>G34+'[1]საგზაო სამოსი (2)'!G10</f>
        <v>13111.288999999999</v>
      </c>
      <c r="H35" s="10">
        <f>H34+'[1]საგზაო სამოსი (2)'!H10</f>
        <v>12489.985299999998</v>
      </c>
      <c r="I35" s="10">
        <f>I34+'[1]საგზაო სამოსი (2)'!I10</f>
        <v>10913.385</v>
      </c>
      <c r="J35" s="11">
        <f>17959.96*10*0.222</f>
        <v>39871.111199999992</v>
      </c>
      <c r="K35" s="10">
        <f>K34+'[1]საგზაო სამოსი (2)'!K10</f>
        <v>1697.4151999999999</v>
      </c>
      <c r="L35" s="10">
        <f>L34+'[1]საგზაო სამოსი (2)'!L10</f>
        <v>4307.5379999999996</v>
      </c>
      <c r="M35">
        <f>984.21*1.22</f>
        <v>1200.7362000000001</v>
      </c>
    </row>
    <row r="36" spans="1:14" hidden="1">
      <c r="D36">
        <v>76.135000000000005</v>
      </c>
      <c r="E36">
        <v>0</v>
      </c>
      <c r="F36">
        <v>0</v>
      </c>
      <c r="G36">
        <v>380.67500000000001</v>
      </c>
      <c r="H36">
        <v>395.90200000000004</v>
      </c>
      <c r="I36">
        <v>304.54000000000002</v>
      </c>
      <c r="J36" s="12">
        <v>1825.5925800000002</v>
      </c>
      <c r="K36">
        <v>0</v>
      </c>
      <c r="L36">
        <v>64</v>
      </c>
      <c r="M36">
        <v>25.450420000000001</v>
      </c>
    </row>
    <row r="37" spans="1:14" hidden="1">
      <c r="D37" s="10">
        <f>SUM(D34:D36)</f>
        <v>2197.904</v>
      </c>
      <c r="G37" s="10">
        <f t="shared" ref="G37:M37" si="17">SUM(G35:G36)</f>
        <v>13491.963999999998</v>
      </c>
      <c r="H37" s="10">
        <f t="shared" si="17"/>
        <v>12885.887299999999</v>
      </c>
      <c r="I37" s="10">
        <f t="shared" si="17"/>
        <v>11217.925000000001</v>
      </c>
      <c r="J37" s="11">
        <f t="shared" si="17"/>
        <v>41696.703779999989</v>
      </c>
      <c r="K37" s="10">
        <f t="shared" si="17"/>
        <v>1697.4151999999999</v>
      </c>
      <c r="L37" s="10">
        <f t="shared" si="17"/>
        <v>4371.5379999999996</v>
      </c>
      <c r="M37">
        <f t="shared" si="17"/>
        <v>1226.1866199999999</v>
      </c>
    </row>
    <row r="38" spans="1:14" hidden="1">
      <c r="K38">
        <f>K37*2</f>
        <v>3394.8303999999998</v>
      </c>
    </row>
    <row r="39" spans="1:14" hidden="1"/>
    <row r="41" spans="1:14">
      <c r="K41">
        <f>K34*2</f>
        <v>3394.8303999999998</v>
      </c>
      <c r="M41">
        <f>M33*1.222</f>
        <v>710.42767073199968</v>
      </c>
    </row>
    <row r="42" spans="1:14">
      <c r="J42">
        <f>J33*10*0.222</f>
        <v>23551.635900000001</v>
      </c>
    </row>
  </sheetData>
  <mergeCells count="19">
    <mergeCell ref="A1:N1"/>
    <mergeCell ref="A3:N3"/>
    <mergeCell ref="A5:A7"/>
    <mergeCell ref="B5:C5"/>
    <mergeCell ref="D5:D7"/>
    <mergeCell ref="E5:E7"/>
    <mergeCell ref="F5:F7"/>
    <mergeCell ref="G5:G7"/>
    <mergeCell ref="H5:H7"/>
    <mergeCell ref="I5:I7"/>
    <mergeCell ref="A33:F33"/>
    <mergeCell ref="A34:C34"/>
    <mergeCell ref="N5:N7"/>
    <mergeCell ref="B6:B7"/>
    <mergeCell ref="C6:C7"/>
    <mergeCell ref="J6:J7"/>
    <mergeCell ref="K6:K7"/>
    <mergeCell ref="L6:L7"/>
    <mergeCell ref="M6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ხარჯთაღრიცხვა</vt:lpstr>
      <vt:lpstr>საგზაო სამოსი</vt:lpstr>
      <vt:lpstr>ხარჯთაღრიცხვა!Print_Area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EMIS</dc:creator>
  <cp:lastModifiedBy>Aleksandre Gogsadze</cp:lastModifiedBy>
  <dcterms:created xsi:type="dcterms:W3CDTF">2019-03-11T05:37:10Z</dcterms:created>
  <dcterms:modified xsi:type="dcterms:W3CDTF">2019-05-06T09:59:04Z</dcterms:modified>
</cp:coreProperties>
</file>