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4400" windowHeight="12870"/>
  </bookViews>
  <sheets>
    <sheet name="SUMMARY" sheetId="26" r:id="rId1"/>
    <sheet name="2" sheetId="27" r:id="rId2"/>
    <sheet name="3" sheetId="28" r:id="rId3"/>
  </sheets>
  <definedNames>
    <definedName name="_xlnm._FilterDatabase" localSheetId="1" hidden="1">'2'!$A$5:$M$136</definedName>
    <definedName name="_xlnm._FilterDatabase" localSheetId="2" hidden="1">'3'!$A$5:$M$114</definedName>
    <definedName name="_xlnm.Print_Area" localSheetId="1">'2'!$A$1:$M$133</definedName>
    <definedName name="_xlnm.Print_Area" localSheetId="2">'3'!$A$1:$M$111</definedName>
    <definedName name="_xlnm.Print_Titles" localSheetId="1">'2'!$2:$5</definedName>
    <definedName name="_xlnm.Print_Titles" localSheetId="2">'3'!$2:$5</definedName>
  </definedNames>
  <calcPr calcId="152511"/>
</workbook>
</file>

<file path=xl/calcChain.xml><?xml version="1.0" encoding="utf-8"?>
<calcChain xmlns="http://schemas.openxmlformats.org/spreadsheetml/2006/main">
  <c r="K102" i="28" l="1"/>
  <c r="L102" i="28" s="1"/>
  <c r="M102" i="28" s="1"/>
  <c r="K101" i="28"/>
  <c r="L101" i="28" s="1"/>
  <c r="M101" i="28" s="1"/>
  <c r="I100" i="28"/>
  <c r="J100" i="28" s="1"/>
  <c r="M100" i="28" s="1"/>
  <c r="I99" i="28"/>
  <c r="J99" i="28" s="1"/>
  <c r="M99" i="28" s="1"/>
  <c r="I98" i="28"/>
  <c r="J98" i="28" s="1"/>
  <c r="M98" i="28" s="1"/>
  <c r="G97" i="28"/>
  <c r="H97" i="28" s="1"/>
  <c r="M97" i="28" s="1"/>
  <c r="K95" i="28"/>
  <c r="L95" i="28" s="1"/>
  <c r="M95" i="28" s="1"/>
  <c r="K94" i="28"/>
  <c r="L94" i="28" s="1"/>
  <c r="M94" i="28" s="1"/>
  <c r="K93" i="28"/>
  <c r="L93" i="28" s="1"/>
  <c r="M93" i="28" s="1"/>
  <c r="K92" i="28"/>
  <c r="L92" i="28" s="1"/>
  <c r="M92" i="28" s="1"/>
  <c r="K91" i="28"/>
  <c r="L91" i="28" s="1"/>
  <c r="M91" i="28" s="1"/>
  <c r="K90" i="28"/>
  <c r="L90" i="28" s="1"/>
  <c r="M90" i="28" s="1"/>
  <c r="K89" i="28"/>
  <c r="L89" i="28" s="1"/>
  <c r="M89" i="28" s="1"/>
  <c r="K88" i="28"/>
  <c r="L88" i="28" s="1"/>
  <c r="M88" i="28" s="1"/>
  <c r="E87" i="28"/>
  <c r="K87" i="28" s="1"/>
  <c r="L87" i="28" s="1"/>
  <c r="M87" i="28" s="1"/>
  <c r="K86" i="28"/>
  <c r="L86" i="28" s="1"/>
  <c r="M86" i="28" s="1"/>
  <c r="I85" i="28"/>
  <c r="J85" i="28" s="1"/>
  <c r="M85" i="28" s="1"/>
  <c r="I84" i="28"/>
  <c r="J84" i="28" s="1"/>
  <c r="M84" i="28" s="1"/>
  <c r="G83" i="28"/>
  <c r="H83" i="28" s="1"/>
  <c r="M83" i="28" s="1"/>
  <c r="K81" i="28"/>
  <c r="L81" i="28" s="1"/>
  <c r="M81" i="28" s="1"/>
  <c r="K80" i="28"/>
  <c r="L80" i="28" s="1"/>
  <c r="M80" i="28" s="1"/>
  <c r="K79" i="28"/>
  <c r="L79" i="28" s="1"/>
  <c r="M79" i="28" s="1"/>
  <c r="I78" i="28"/>
  <c r="J78" i="28" s="1"/>
  <c r="M78" i="28" s="1"/>
  <c r="I77" i="28"/>
  <c r="J77" i="28" s="1"/>
  <c r="M77" i="28" s="1"/>
  <c r="G76" i="28"/>
  <c r="H76" i="28" s="1"/>
  <c r="M76" i="28" s="1"/>
  <c r="K74" i="28"/>
  <c r="L74" i="28" s="1"/>
  <c r="M74" i="28" s="1"/>
  <c r="K73" i="28"/>
  <c r="L73" i="28" s="1"/>
  <c r="M73" i="28" s="1"/>
  <c r="I72" i="28"/>
  <c r="J72" i="28" s="1"/>
  <c r="M72" i="28" s="1"/>
  <c r="I71" i="28"/>
  <c r="J71" i="28" s="1"/>
  <c r="M71" i="28" s="1"/>
  <c r="I70" i="28"/>
  <c r="J70" i="28" s="1"/>
  <c r="M70" i="28" s="1"/>
  <c r="G69" i="28"/>
  <c r="H69" i="28" s="1"/>
  <c r="M69" i="28" s="1"/>
  <c r="K67" i="28"/>
  <c r="L67" i="28" s="1"/>
  <c r="M67" i="28" s="1"/>
  <c r="K66" i="28"/>
  <c r="L66" i="28" s="1"/>
  <c r="M66" i="28" s="1"/>
  <c r="K65" i="28"/>
  <c r="L65" i="28" s="1"/>
  <c r="M65" i="28" s="1"/>
  <c r="K64" i="28"/>
  <c r="L64" i="28" s="1"/>
  <c r="M64" i="28" s="1"/>
  <c r="I63" i="28"/>
  <c r="J63" i="28" s="1"/>
  <c r="M63" i="28" s="1"/>
  <c r="I62" i="28"/>
  <c r="J62" i="28" s="1"/>
  <c r="M62" i="28" s="1"/>
  <c r="I61" i="28"/>
  <c r="J61" i="28" s="1"/>
  <c r="M61" i="28" s="1"/>
  <c r="I60" i="28"/>
  <c r="J60" i="28" s="1"/>
  <c r="M60" i="28" s="1"/>
  <c r="I59" i="28"/>
  <c r="J59" i="28" s="1"/>
  <c r="M59" i="28" s="1"/>
  <c r="G58" i="28"/>
  <c r="H58" i="28" s="1"/>
  <c r="M58" i="28" s="1"/>
  <c r="K56" i="28"/>
  <c r="L56" i="28" s="1"/>
  <c r="M56" i="28" s="1"/>
  <c r="K55" i="28"/>
  <c r="L55" i="28" s="1"/>
  <c r="M55" i="28" s="1"/>
  <c r="K54" i="28"/>
  <c r="L54" i="28" s="1"/>
  <c r="M54" i="28" s="1"/>
  <c r="L53" i="28"/>
  <c r="M53" i="28" s="1"/>
  <c r="E53" i="28"/>
  <c r="K52" i="28"/>
  <c r="L52" i="28" s="1"/>
  <c r="M52" i="28" s="1"/>
  <c r="I51" i="28"/>
  <c r="J51" i="28" s="1"/>
  <c r="M51" i="28" s="1"/>
  <c r="I50" i="28"/>
  <c r="J50" i="28" s="1"/>
  <c r="M50" i="28" s="1"/>
  <c r="I49" i="28"/>
  <c r="J49" i="28" s="1"/>
  <c r="M49" i="28" s="1"/>
  <c r="I48" i="28"/>
  <c r="J48" i="28" s="1"/>
  <c r="M48" i="28" s="1"/>
  <c r="I47" i="28"/>
  <c r="J47" i="28" s="1"/>
  <c r="M47" i="28" s="1"/>
  <c r="E46" i="28"/>
  <c r="G46" i="28" s="1"/>
  <c r="H46" i="28" s="1"/>
  <c r="M46" i="28" s="1"/>
  <c r="K44" i="28"/>
  <c r="L44" i="28" s="1"/>
  <c r="M44" i="28" s="1"/>
  <c r="E43" i="28"/>
  <c r="K43" i="28" s="1"/>
  <c r="L43" i="28" s="1"/>
  <c r="M43" i="28" s="1"/>
  <c r="E42" i="28"/>
  <c r="I42" i="28" s="1"/>
  <c r="J42" i="28" s="1"/>
  <c r="M42" i="28" s="1"/>
  <c r="E41" i="28"/>
  <c r="I41" i="28" s="1"/>
  <c r="J41" i="28" s="1"/>
  <c r="M41" i="28" s="1"/>
  <c r="E40" i="28"/>
  <c r="I40" i="28" s="1"/>
  <c r="J40" i="28" s="1"/>
  <c r="M40" i="28" s="1"/>
  <c r="E39" i="28"/>
  <c r="I39" i="28" s="1"/>
  <c r="J39" i="28" s="1"/>
  <c r="M39" i="28" s="1"/>
  <c r="E38" i="28"/>
  <c r="I38" i="28" s="1"/>
  <c r="J38" i="28" s="1"/>
  <c r="M38" i="28" s="1"/>
  <c r="E37" i="28"/>
  <c r="G37" i="28" s="1"/>
  <c r="H37" i="28" s="1"/>
  <c r="M37" i="28" s="1"/>
  <c r="K35" i="28"/>
  <c r="L35" i="28" s="1"/>
  <c r="M35" i="28" s="1"/>
  <c r="K34" i="28"/>
  <c r="L34" i="28" s="1"/>
  <c r="M34" i="28" s="1"/>
  <c r="I33" i="28"/>
  <c r="J33" i="28" s="1"/>
  <c r="M33" i="28" s="1"/>
  <c r="I32" i="28"/>
  <c r="J32" i="28" s="1"/>
  <c r="M32" i="28" s="1"/>
  <c r="I31" i="28"/>
  <c r="J31" i="28" s="1"/>
  <c r="M31" i="28" s="1"/>
  <c r="G30" i="28"/>
  <c r="H30" i="28" s="1"/>
  <c r="M30" i="28" s="1"/>
  <c r="I28" i="28"/>
  <c r="J28" i="28" s="1"/>
  <c r="M28" i="28" s="1"/>
  <c r="E27" i="28"/>
  <c r="I27" i="28" s="1"/>
  <c r="J27" i="28" s="1"/>
  <c r="M27" i="28" s="1"/>
  <c r="I26" i="28"/>
  <c r="J26" i="28" s="1"/>
  <c r="M26" i="28" s="1"/>
  <c r="E26" i="28"/>
  <c r="E25" i="28"/>
  <c r="I25" i="28" s="1"/>
  <c r="J25" i="28" s="1"/>
  <c r="M25" i="28" s="1"/>
  <c r="I24" i="28"/>
  <c r="J24" i="28" s="1"/>
  <c r="M24" i="28" s="1"/>
  <c r="I23" i="28"/>
  <c r="J23" i="28" s="1"/>
  <c r="M23" i="28" s="1"/>
  <c r="I22" i="28"/>
  <c r="J22" i="28" s="1"/>
  <c r="M22" i="28" s="1"/>
  <c r="G21" i="28"/>
  <c r="H21" i="28" s="1"/>
  <c r="M21" i="28" s="1"/>
  <c r="I19" i="28"/>
  <c r="J19" i="28" s="1"/>
  <c r="M19" i="28" s="1"/>
  <c r="M18" i="28" s="1"/>
  <c r="K17" i="28"/>
  <c r="I16" i="28"/>
  <c r="I15" i="28"/>
  <c r="E14" i="28"/>
  <c r="G14" i="28" s="1"/>
  <c r="H14" i="28" s="1"/>
  <c r="M14" i="28" s="1"/>
  <c r="E12" i="28"/>
  <c r="K12" i="28" s="1"/>
  <c r="L12" i="28" s="1"/>
  <c r="M12" i="28" s="1"/>
  <c r="I11" i="28"/>
  <c r="J11" i="28" s="1"/>
  <c r="M11" i="28" s="1"/>
  <c r="E10" i="28"/>
  <c r="I10" i="28" s="1"/>
  <c r="J10" i="28" s="1"/>
  <c r="M10" i="28" s="1"/>
  <c r="I9" i="28"/>
  <c r="J9" i="28" s="1"/>
  <c r="M9" i="28" s="1"/>
  <c r="E8" i="28"/>
  <c r="G8" i="28" s="1"/>
  <c r="H8" i="28" s="1"/>
  <c r="M8" i="28" s="1"/>
  <c r="M6" i="28"/>
  <c r="J15" i="28" l="1"/>
  <c r="M15" i="28" s="1"/>
  <c r="L17" i="28"/>
  <c r="M17" i="28" s="1"/>
  <c r="J16" i="28"/>
  <c r="M16" i="28" s="1"/>
  <c r="M13" i="28" s="1"/>
  <c r="M57" i="28"/>
  <c r="M20" i="28"/>
  <c r="M36" i="28"/>
  <c r="M75" i="28"/>
  <c r="M7" i="28"/>
  <c r="M103" i="28" s="1"/>
  <c r="M29" i="28"/>
  <c r="M82" i="28"/>
  <c r="M96" i="28"/>
  <c r="M45" i="28"/>
  <c r="M68" i="28"/>
  <c r="M105" i="28" l="1"/>
  <c r="M107" i="28" l="1"/>
  <c r="M108" i="28" l="1"/>
  <c r="M109" i="28" s="1"/>
  <c r="K124" i="27"/>
  <c r="L124" i="27" s="1"/>
  <c r="M124" i="27" s="1"/>
  <c r="K123" i="27"/>
  <c r="L123" i="27" s="1"/>
  <c r="M123" i="27" s="1"/>
  <c r="K122" i="27"/>
  <c r="L122" i="27" s="1"/>
  <c r="M122" i="27" s="1"/>
  <c r="K121" i="27"/>
  <c r="L121" i="27" s="1"/>
  <c r="M121" i="27" s="1"/>
  <c r="K120" i="27"/>
  <c r="L120" i="27" s="1"/>
  <c r="M120" i="27" s="1"/>
  <c r="K119" i="27"/>
  <c r="L119" i="27" s="1"/>
  <c r="M119" i="27" s="1"/>
  <c r="K118" i="27"/>
  <c r="L118" i="27" s="1"/>
  <c r="M118" i="27" s="1"/>
  <c r="K117" i="27"/>
  <c r="L117" i="27" s="1"/>
  <c r="M117" i="27" s="1"/>
  <c r="K116" i="27"/>
  <c r="L116" i="27" s="1"/>
  <c r="M116" i="27" s="1"/>
  <c r="I115" i="27"/>
  <c r="J115" i="27" s="1"/>
  <c r="M115" i="27" s="1"/>
  <c r="I114" i="27"/>
  <c r="J114" i="27" s="1"/>
  <c r="M114" i="27" s="1"/>
  <c r="G113" i="27"/>
  <c r="H113" i="27" s="1"/>
  <c r="M113" i="27" s="1"/>
  <c r="K111" i="27"/>
  <c r="L111" i="27" s="1"/>
  <c r="M111" i="27" s="1"/>
  <c r="K110" i="27"/>
  <c r="L110" i="27" s="1"/>
  <c r="M110" i="27" s="1"/>
  <c r="I109" i="27"/>
  <c r="J109" i="27" s="1"/>
  <c r="M109" i="27" s="1"/>
  <c r="G108" i="27"/>
  <c r="H108" i="27" s="1"/>
  <c r="M108" i="27" s="1"/>
  <c r="E106" i="27"/>
  <c r="K106" i="27" s="1"/>
  <c r="L106" i="27" s="1"/>
  <c r="M106" i="27" s="1"/>
  <c r="E105" i="27"/>
  <c r="I105" i="27" s="1"/>
  <c r="J105" i="27" s="1"/>
  <c r="M105" i="27" s="1"/>
  <c r="E104" i="27"/>
  <c r="G104" i="27" s="1"/>
  <c r="H104" i="27" s="1"/>
  <c r="M104" i="27" s="1"/>
  <c r="K102" i="27"/>
  <c r="L102" i="27" s="1"/>
  <c r="M102" i="27" s="1"/>
  <c r="K101" i="27"/>
  <c r="L101" i="27" s="1"/>
  <c r="M101" i="27" s="1"/>
  <c r="I100" i="27"/>
  <c r="J100" i="27" s="1"/>
  <c r="M100" i="27" s="1"/>
  <c r="I99" i="27"/>
  <c r="J99" i="27" s="1"/>
  <c r="M99" i="27" s="1"/>
  <c r="I98" i="27"/>
  <c r="J98" i="27" s="1"/>
  <c r="M98" i="27" s="1"/>
  <c r="G97" i="27"/>
  <c r="H97" i="27" s="1"/>
  <c r="M97" i="27" s="1"/>
  <c r="K95" i="27"/>
  <c r="L95" i="27" s="1"/>
  <c r="M95" i="27" s="1"/>
  <c r="K94" i="27"/>
  <c r="L94" i="27" s="1"/>
  <c r="M94" i="27" s="1"/>
  <c r="K93" i="27"/>
  <c r="L93" i="27" s="1"/>
  <c r="M93" i="27" s="1"/>
  <c r="K92" i="27"/>
  <c r="L92" i="27" s="1"/>
  <c r="M92" i="27" s="1"/>
  <c r="K91" i="27"/>
  <c r="L91" i="27" s="1"/>
  <c r="M91" i="27" s="1"/>
  <c r="K90" i="27"/>
  <c r="L90" i="27" s="1"/>
  <c r="M90" i="27" s="1"/>
  <c r="K89" i="27"/>
  <c r="L89" i="27" s="1"/>
  <c r="M89" i="27" s="1"/>
  <c r="K88" i="27"/>
  <c r="L88" i="27" s="1"/>
  <c r="M88" i="27" s="1"/>
  <c r="E87" i="27"/>
  <c r="K87" i="27" s="1"/>
  <c r="L87" i="27" s="1"/>
  <c r="M87" i="27" s="1"/>
  <c r="K86" i="27"/>
  <c r="L86" i="27" s="1"/>
  <c r="M86" i="27" s="1"/>
  <c r="I85" i="27"/>
  <c r="J85" i="27" s="1"/>
  <c r="M85" i="27" s="1"/>
  <c r="I84" i="27"/>
  <c r="J84" i="27" s="1"/>
  <c r="M84" i="27" s="1"/>
  <c r="G83" i="27"/>
  <c r="H83" i="27" s="1"/>
  <c r="M83" i="27" s="1"/>
  <c r="K81" i="27"/>
  <c r="L81" i="27" s="1"/>
  <c r="M81" i="27" s="1"/>
  <c r="K80" i="27"/>
  <c r="L80" i="27" s="1"/>
  <c r="M80" i="27" s="1"/>
  <c r="K79" i="27"/>
  <c r="L79" i="27" s="1"/>
  <c r="M79" i="27" s="1"/>
  <c r="I78" i="27"/>
  <c r="J78" i="27" s="1"/>
  <c r="M78" i="27" s="1"/>
  <c r="I77" i="27"/>
  <c r="J77" i="27" s="1"/>
  <c r="M77" i="27" s="1"/>
  <c r="G76" i="27"/>
  <c r="H76" i="27" s="1"/>
  <c r="M76" i="27" s="1"/>
  <c r="K74" i="27"/>
  <c r="L74" i="27" s="1"/>
  <c r="M74" i="27" s="1"/>
  <c r="K73" i="27"/>
  <c r="L73" i="27" s="1"/>
  <c r="M73" i="27" s="1"/>
  <c r="I72" i="27"/>
  <c r="J72" i="27" s="1"/>
  <c r="M72" i="27" s="1"/>
  <c r="I71" i="27"/>
  <c r="J71" i="27" s="1"/>
  <c r="M71" i="27" s="1"/>
  <c r="I70" i="27"/>
  <c r="J70" i="27" s="1"/>
  <c r="M70" i="27" s="1"/>
  <c r="G69" i="27"/>
  <c r="H69" i="27" s="1"/>
  <c r="M69" i="27" s="1"/>
  <c r="K67" i="27"/>
  <c r="L67" i="27" s="1"/>
  <c r="M67" i="27" s="1"/>
  <c r="K66" i="27"/>
  <c r="L66" i="27" s="1"/>
  <c r="M66" i="27" s="1"/>
  <c r="K65" i="27"/>
  <c r="L65" i="27" s="1"/>
  <c r="M65" i="27" s="1"/>
  <c r="K64" i="27"/>
  <c r="L64" i="27" s="1"/>
  <c r="M64" i="27" s="1"/>
  <c r="I63" i="27"/>
  <c r="J63" i="27" s="1"/>
  <c r="M63" i="27" s="1"/>
  <c r="I62" i="27"/>
  <c r="J62" i="27" s="1"/>
  <c r="M62" i="27" s="1"/>
  <c r="I61" i="27"/>
  <c r="J61" i="27" s="1"/>
  <c r="M61" i="27" s="1"/>
  <c r="I60" i="27"/>
  <c r="J60" i="27" s="1"/>
  <c r="M60" i="27" s="1"/>
  <c r="I59" i="27"/>
  <c r="J59" i="27" s="1"/>
  <c r="M59" i="27" s="1"/>
  <c r="G58" i="27"/>
  <c r="H58" i="27" s="1"/>
  <c r="M58" i="27" s="1"/>
  <c r="K56" i="27"/>
  <c r="L56" i="27" s="1"/>
  <c r="M56" i="27" s="1"/>
  <c r="K55" i="27"/>
  <c r="L55" i="27" s="1"/>
  <c r="M55" i="27" s="1"/>
  <c r="K54" i="27"/>
  <c r="L54" i="27" s="1"/>
  <c r="M54" i="27" s="1"/>
  <c r="L53" i="27"/>
  <c r="M53" i="27" s="1"/>
  <c r="E53" i="27"/>
  <c r="K52" i="27"/>
  <c r="L52" i="27" s="1"/>
  <c r="M52" i="27" s="1"/>
  <c r="I51" i="27"/>
  <c r="J51" i="27" s="1"/>
  <c r="M51" i="27" s="1"/>
  <c r="I50" i="27"/>
  <c r="J50" i="27" s="1"/>
  <c r="M50" i="27" s="1"/>
  <c r="I49" i="27"/>
  <c r="J49" i="27" s="1"/>
  <c r="M49" i="27" s="1"/>
  <c r="I48" i="27"/>
  <c r="J48" i="27" s="1"/>
  <c r="M48" i="27" s="1"/>
  <c r="I47" i="27"/>
  <c r="J47" i="27" s="1"/>
  <c r="M47" i="27" s="1"/>
  <c r="E46" i="27"/>
  <c r="G46" i="27" s="1"/>
  <c r="H46" i="27" s="1"/>
  <c r="M46" i="27" s="1"/>
  <c r="K44" i="27"/>
  <c r="L44" i="27" s="1"/>
  <c r="M44" i="27" s="1"/>
  <c r="E43" i="27"/>
  <c r="K43" i="27" s="1"/>
  <c r="L43" i="27" s="1"/>
  <c r="M43" i="27" s="1"/>
  <c r="E42" i="27"/>
  <c r="I42" i="27" s="1"/>
  <c r="J42" i="27" s="1"/>
  <c r="M42" i="27" s="1"/>
  <c r="E41" i="27"/>
  <c r="I41" i="27" s="1"/>
  <c r="J41" i="27" s="1"/>
  <c r="M41" i="27" s="1"/>
  <c r="E40" i="27"/>
  <c r="I40" i="27" s="1"/>
  <c r="J40" i="27" s="1"/>
  <c r="M40" i="27" s="1"/>
  <c r="E39" i="27"/>
  <c r="I39" i="27" s="1"/>
  <c r="J39" i="27" s="1"/>
  <c r="M39" i="27" s="1"/>
  <c r="E38" i="27"/>
  <c r="I38" i="27" s="1"/>
  <c r="J38" i="27" s="1"/>
  <c r="M38" i="27" s="1"/>
  <c r="E37" i="27"/>
  <c r="G37" i="27" s="1"/>
  <c r="H37" i="27" s="1"/>
  <c r="M37" i="27" s="1"/>
  <c r="K35" i="27"/>
  <c r="L35" i="27" s="1"/>
  <c r="M35" i="27" s="1"/>
  <c r="K34" i="27"/>
  <c r="L34" i="27" s="1"/>
  <c r="M34" i="27" s="1"/>
  <c r="I33" i="27"/>
  <c r="J33" i="27" s="1"/>
  <c r="M33" i="27" s="1"/>
  <c r="I32" i="27"/>
  <c r="J32" i="27" s="1"/>
  <c r="M32" i="27" s="1"/>
  <c r="I31" i="27"/>
  <c r="J31" i="27" s="1"/>
  <c r="M31" i="27" s="1"/>
  <c r="G30" i="27"/>
  <c r="H30" i="27" s="1"/>
  <c r="M30" i="27" s="1"/>
  <c r="I19" i="27"/>
  <c r="J19" i="27" s="1"/>
  <c r="M19" i="27" s="1"/>
  <c r="M18" i="27" s="1"/>
  <c r="I28" i="27"/>
  <c r="J28" i="27" s="1"/>
  <c r="M28" i="27" s="1"/>
  <c r="E27" i="27"/>
  <c r="I27" i="27" s="1"/>
  <c r="J27" i="27" s="1"/>
  <c r="M27" i="27" s="1"/>
  <c r="E26" i="27"/>
  <c r="I26" i="27" s="1"/>
  <c r="J26" i="27" s="1"/>
  <c r="M26" i="27" s="1"/>
  <c r="E25" i="27"/>
  <c r="I25" i="27" s="1"/>
  <c r="J25" i="27" s="1"/>
  <c r="M25" i="27" s="1"/>
  <c r="I24" i="27"/>
  <c r="J24" i="27" s="1"/>
  <c r="M24" i="27" s="1"/>
  <c r="I23" i="27"/>
  <c r="J23" i="27" s="1"/>
  <c r="M23" i="27" s="1"/>
  <c r="I22" i="27"/>
  <c r="J22" i="27" s="1"/>
  <c r="M22" i="27" s="1"/>
  <c r="G21" i="27"/>
  <c r="H21" i="27" s="1"/>
  <c r="M21" i="27" s="1"/>
  <c r="K17" i="27"/>
  <c r="I16" i="27"/>
  <c r="J16" i="27"/>
  <c r="M16" i="27" s="1"/>
  <c r="I15" i="27"/>
  <c r="E14" i="27"/>
  <c r="G14" i="27" s="1"/>
  <c r="H14" i="27" s="1"/>
  <c r="M14" i="27" s="1"/>
  <c r="E12" i="27"/>
  <c r="K12" i="27" s="1"/>
  <c r="L12" i="27" s="1"/>
  <c r="M12" i="27" s="1"/>
  <c r="I11" i="27"/>
  <c r="J11" i="27" s="1"/>
  <c r="M11" i="27" s="1"/>
  <c r="E10" i="27"/>
  <c r="I10" i="27" s="1"/>
  <c r="J10" i="27" s="1"/>
  <c r="M10" i="27" s="1"/>
  <c r="I9" i="27"/>
  <c r="J9" i="27" s="1"/>
  <c r="M9" i="27" s="1"/>
  <c r="E8" i="27"/>
  <c r="G8" i="27" s="1"/>
  <c r="H8" i="27" s="1"/>
  <c r="M8" i="27" s="1"/>
  <c r="M6" i="27"/>
  <c r="M110" i="28" l="1"/>
  <c r="M111" i="28" s="1"/>
  <c r="E7" i="26" s="1"/>
  <c r="L17" i="27"/>
  <c r="M17" i="27" s="1"/>
  <c r="M29" i="27"/>
  <c r="J15" i="27"/>
  <c r="M15" i="27" s="1"/>
  <c r="M36" i="27"/>
  <c r="M68" i="27"/>
  <c r="M107" i="27"/>
  <c r="M112" i="27"/>
  <c r="M45" i="27"/>
  <c r="M82" i="27"/>
  <c r="M96" i="27"/>
  <c r="M57" i="27"/>
  <c r="M7" i="27"/>
  <c r="M20" i="27"/>
  <c r="M75" i="27"/>
  <c r="M103" i="27"/>
  <c r="M13" i="27" l="1"/>
  <c r="M125" i="27" l="1"/>
  <c r="M127" i="27" s="1"/>
  <c r="M129" i="27" s="1"/>
  <c r="M130" i="27" l="1"/>
  <c r="M131" i="27" s="1"/>
  <c r="M132" i="27" l="1"/>
  <c r="M133" i="27" s="1"/>
  <c r="E6" i="26" s="1"/>
  <c r="E8" i="26" l="1"/>
</calcChain>
</file>

<file path=xl/sharedStrings.xml><?xml version="1.0" encoding="utf-8"?>
<sst xmlns="http://schemas.openxmlformats.org/spreadsheetml/2006/main" count="529" uniqueCount="123">
  <si>
    <t>განზ.
ერთ.</t>
  </si>
  <si>
    <t>ტ</t>
  </si>
  <si>
    <t>მ</t>
  </si>
  <si>
    <t>გზის დაკვალვა</t>
  </si>
  <si>
    <t>შემასწორებელი ფენის მოწყობა ქვიშა-ხრეშოვანი ნარევით</t>
  </si>
  <si>
    <t>კაც/სთ</t>
  </si>
  <si>
    <t>ბულდოზერი 108ც/ძ</t>
  </si>
  <si>
    <t>წყალი</t>
  </si>
  <si>
    <t>No.</t>
  </si>
  <si>
    <t>დასახელება</t>
  </si>
  <si>
    <t>რაოდენობა
ნორმით</t>
  </si>
  <si>
    <t>ერთეულის ღირებულება
(ლარი)</t>
  </si>
  <si>
    <t>ღირებულება (ლარი)</t>
  </si>
  <si>
    <t>ჯამი</t>
  </si>
  <si>
    <t>ხელფასი</t>
  </si>
  <si>
    <t>მექანიზმები</t>
  </si>
  <si>
    <t>მასალები</t>
  </si>
  <si>
    <t>რაოდენ.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</si>
  <si>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</si>
  <si>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</si>
  <si>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</si>
  <si>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</si>
  <si>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</si>
  <si>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</si>
  <si>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</si>
  <si>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კოდი</t>
  </si>
  <si>
    <t>საბაზრო</t>
  </si>
  <si>
    <t>მანქ/სთ</t>
  </si>
  <si>
    <t>სხვა მანქანები</t>
  </si>
  <si>
    <t>პ/ე</t>
  </si>
  <si>
    <t>ღორღი</t>
  </si>
  <si>
    <t>სწ და ნ IV-2-82
1-80-3
1-25-2</t>
  </si>
  <si>
    <t>სწ და ნ IV-2-82
27-7-2</t>
  </si>
  <si>
    <t>ავტოგრეიდერი საშუალო ტიპის 108ც/ძ</t>
  </si>
  <si>
    <t>თვითმავალი საგზაო დამტკეპნი 18ტ. პნევმოსვლაზე</t>
  </si>
  <si>
    <t>სარწყავ-სარეცხი მანქანა 6000ლ</t>
  </si>
  <si>
    <t>მუშა-მოსამსახურეების შრომის ანაზღაურება</t>
  </si>
  <si>
    <t>თხევადი ბიტუმი (ბიტუმის ემულსია)</t>
  </si>
  <si>
    <t>თვითმავალი საგზაო დამტკეპნი 5ტ. გლუვი</t>
  </si>
  <si>
    <t>თვითმავალი საგზაო დამტკეპნი 10ტ. გლუვი</t>
  </si>
  <si>
    <t>სხვა მასალები</t>
  </si>
  <si>
    <t>ხრეშოვანი გვერდულის მოწყობა</t>
  </si>
  <si>
    <t>სწ და ნ IV-2-82
27-10-1.4</t>
  </si>
  <si>
    <t>ტრაქტორი მუხლუხა სვლაზე 80ც/ძ</t>
  </si>
  <si>
    <t>მისაბმელი გამფხვიერებელი</t>
  </si>
  <si>
    <t>სწ და ნ IV-2-82
27-23-3
27-29-1</t>
  </si>
  <si>
    <t>ცემენტბეტონის დამგები-მომპრიალებელი</t>
  </si>
  <si>
    <t>საფარი ფირის მომწყობი აგრეგატი</t>
  </si>
  <si>
    <t>ამწე საავტომობილო სვლაზე 5ტ</t>
  </si>
  <si>
    <t>ტრაქტორი 108ც/ძ</t>
  </si>
  <si>
    <t>ბეტონი B 25</t>
  </si>
  <si>
    <t>არმატურა მონოლითური საფარისათვის</t>
  </si>
  <si>
    <t>რელს ფორმა</t>
  </si>
  <si>
    <t>ბიტუმის ემულსია</t>
  </si>
  <si>
    <t>სწ და ნ IV-2-82
27-28-1</t>
  </si>
  <si>
    <t>ბეტონის საფარის სადეფორმაციო ნაკერების მოწყობა</t>
  </si>
  <si>
    <t>ნაკრერების დამჭრელი მექანიზმი</t>
  </si>
  <si>
    <t>ნაკრების ჩამსხმელი</t>
  </si>
  <si>
    <t>ქვიშა</t>
  </si>
  <si>
    <t>ქვიშა-ხრეში ფრაქციით 0÷40მმ</t>
  </si>
  <si>
    <t>სწ და ნ IV-2-82
1-22-9
1-25-2</t>
  </si>
  <si>
    <t>სწ და ნ IV-2-82
27-9-3
1-118-1.2</t>
  </si>
  <si>
    <t>თვითმავალი საგზაო დამტკეპნი 30ტ. პნევმოსვლაზე</t>
  </si>
  <si>
    <t>ქვიშა-ცემენტის ხსნარი მ-150</t>
  </si>
  <si>
    <t>ამწე მუხლუხა სვლაზე 10ტ.</t>
  </si>
  <si>
    <t>არსებული საფარის მოგრეიდერება და დატკეპნა პნევმოსატკეპნით</t>
  </si>
  <si>
    <t>მჭლე ბეტონის საგები ბეტონის არხის მოსაწყობად
(ბეტონი B-10)</t>
  </si>
  <si>
    <t>სწ და ნ IV-2-82
37-9-2</t>
  </si>
  <si>
    <t>ამწე 10ტ.</t>
  </si>
  <si>
    <t>ბეტონი B-10</t>
  </si>
  <si>
    <r>
      <t>მ</t>
    </r>
    <r>
      <rPr>
        <i/>
        <vertAlign val="superscript"/>
        <sz val="12"/>
        <rFont val="Sylfaen"/>
        <family val="1"/>
      </rPr>
      <t>3</t>
    </r>
  </si>
  <si>
    <t>ხის ფიცარი 4 ხარისხის 40მმ</t>
  </si>
  <si>
    <r>
      <t>მ</t>
    </r>
    <r>
      <rPr>
        <i/>
        <vertAlign val="superscript"/>
        <sz val="12"/>
        <rFont val="Sylfaen"/>
        <family val="1"/>
      </rPr>
      <t>3</t>
    </r>
    <r>
      <rPr>
        <sz val="11"/>
        <color theme="1"/>
        <rFont val="Calibri"/>
        <family val="2"/>
        <scheme val="minor"/>
      </rPr>
      <t/>
    </r>
  </si>
  <si>
    <t>სწ და ნ IV-2-82
37-65-3</t>
  </si>
  <si>
    <t>ბეტონი B-25</t>
  </si>
  <si>
    <t>არმატურა</t>
  </si>
  <si>
    <t>საყალიბე ფარები 25მმ</t>
  </si>
  <si>
    <r>
      <t>მ</t>
    </r>
    <r>
      <rPr>
        <i/>
        <vertAlign val="superscript"/>
        <sz val="12"/>
        <rFont val="Sylfaen"/>
        <family val="1"/>
      </rPr>
      <t>2</t>
    </r>
  </si>
  <si>
    <r>
      <t>ხის ძელი 3 ხარისხის 14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24სმ</t>
    </r>
  </si>
  <si>
    <t>ხის ძელი 3 ხარისხის 70მმ</t>
  </si>
  <si>
    <r>
      <t>ხის ძელი 4 ხარისხის 25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32მმ</t>
    </r>
  </si>
  <si>
    <r>
      <t>ხის ძელი 4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</si>
  <si>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სამშენებლო ბოლტები</t>
  </si>
  <si>
    <t>კგ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</si>
  <si>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</si>
  <si>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r>
      <t>ექსკავატორი ჩამჩის ტევადობით 0.65მ</t>
    </r>
    <r>
      <rPr>
        <i/>
        <vertAlign val="superscript"/>
        <sz val="12"/>
        <rFont val="Sylfaen"/>
        <family val="1"/>
      </rPr>
      <t>3</t>
    </r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</si>
  <si>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</si>
  <si>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2"/>
        <rFont val="Sylfaen"/>
        <family val="1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</si>
  <si>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მ</t>
    </r>
    <r>
      <rPr>
        <vertAlign val="superscript"/>
        <sz val="12"/>
        <rFont val="Sylfaen"/>
        <family val="1"/>
      </rPr>
      <t>3</t>
    </r>
  </si>
  <si>
    <t>სწ და ნ IV-2-82
37-64-4</t>
  </si>
  <si>
    <t>ჩასატანებელი დეტალები</t>
  </si>
  <si>
    <r>
      <t>ხის ძელი1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2 ხარისხის 130მმ</t>
    </r>
  </si>
  <si>
    <r>
      <t>ხის ძელი 3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</si>
  <si>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krebsiTi saxarjTaRricxvo gangariSeba</t>
  </si>
  <si>
    <t>#</t>
  </si>
  <si>
    <t>სამუშაოთა დასახელება</t>
  </si>
  <si>
    <t xml:space="preserve">xarjTaRricxvis # </t>
  </si>
  <si>
    <t>სამუშაოთა  ღირებულება დ.ღ.გ. ჩათვლით (ლარში)</t>
  </si>
  <si>
    <t>xarjTaRricxva #2</t>
  </si>
  <si>
    <t>გზა #3</t>
  </si>
  <si>
    <t>xarjTaRricxva #3</t>
  </si>
  <si>
    <t>გზა #2</t>
  </si>
  <si>
    <t>რ/ბ სათავისების მოწყობა რ/ბ მილებისათვის;  ბეტონი B-25 (გზის გადამკვეთი)</t>
  </si>
  <si>
    <t>არსებული გრუნტის დამუშავება მექნიზმით და დატვირთვა ა/თვითმცლელებზე</t>
  </si>
  <si>
    <t>არსებული გრუნტის დამუშავება ხელით და დატვირთვა ა/თვითმცლელებზე</t>
  </si>
  <si>
    <t>სრფ 2015 III კვარტალი</t>
  </si>
  <si>
    <t>არსებული გრუნტის გატანა ნაგავსაყრელზე საშუალოდ 5კმ-ზე</t>
  </si>
  <si>
    <t xml:space="preserve">გრუნტის ზიდვა 5კმ მანძილზე და გადაყრა </t>
  </si>
  <si>
    <r>
      <t xml:space="preserve">საფუძვლის ზედა ფენის მოწყობა 0÷40მმ ფრაქციის ღორღით, ადგილზე გაშლა და დატკეპნა (სისქით </t>
    </r>
    <r>
      <rPr>
        <b/>
        <sz val="12"/>
        <rFont val="Sylfaen"/>
        <family val="1"/>
        <charset val="204"/>
      </rPr>
      <t xml:space="preserve">10 </t>
    </r>
    <r>
      <rPr>
        <b/>
        <sz val="12"/>
        <rFont val="Sylfaen"/>
        <family val="1"/>
      </rPr>
      <t>სმ)</t>
    </r>
  </si>
  <si>
    <r>
      <t xml:space="preserve">ბეტონის არხების ადგილზე ჩამოსხმა  სხვა დამხმარე სამუშაოების ჩათვლით (ბეტონი B-25 1 გრძივ მეტრზე 0.14 მ3) (არმატურა 1 გრძივ მეტრზე </t>
    </r>
    <r>
      <rPr>
        <b/>
        <sz val="12"/>
        <rFont val="Sylfaen"/>
        <family val="1"/>
        <charset val="204"/>
      </rPr>
      <t xml:space="preserve">7.5 </t>
    </r>
    <r>
      <rPr>
        <b/>
        <sz val="12"/>
        <rFont val="Sylfaen"/>
        <family val="1"/>
      </rPr>
      <t>კგ)</t>
    </r>
  </si>
  <si>
    <t>რ/ბ ფილის მოწყობა მიერთებებთან და კერძო მისასვლელებთან (ბეტონი B-25 1 გრძივ მეტრზე 0.08 მ3) (არმატურა 1 გრძივ მეტრზე 7,36 კგ)</t>
  </si>
  <si>
    <t>ახალი სადრენაჟე რ/ბ მილების Ø 1000 მმ მონტაჟი</t>
  </si>
  <si>
    <t>არსებული სადრენაჟე ლითონის მილის დემონტაჟი</t>
  </si>
  <si>
    <t>სწ და ნ IV-2-82
30-46-1</t>
  </si>
  <si>
    <t>გადახურვის რკინა-ბეტონის კონსტრუქცია</t>
  </si>
  <si>
    <t>სწ და ნ IV-2-82
30-39-3</t>
  </si>
  <si>
    <t xml:space="preserve">რკინა-ბეტონის მილის სექცია 1000მმ </t>
  </si>
  <si>
    <r>
      <t xml:space="preserve">სწ და ნ IV-2-82
30-39-3 </t>
    </r>
    <r>
      <rPr>
        <sz val="11"/>
        <rFont val="Arial"/>
        <family val="2"/>
        <charset val="204"/>
      </rPr>
      <t>k</t>
    </r>
    <r>
      <rPr>
        <sz val="11"/>
        <rFont val="Sylfaen"/>
        <family val="1"/>
      </rPr>
      <t>=0,8</t>
    </r>
  </si>
  <si>
    <t>ბაღდათის მუნიციპალიტეტის სოფელ კაკასხიდიდან სოფელ ხანამდე 6,0კმ გზის ბეტონის საფარის მოწყობა. გზა N2 (ხარჯთაღრიცხვა N2)</t>
  </si>
  <si>
    <r>
      <t>გზის სავალი ნაწილის მოწყობა ბეტონით B 25, სისქით 16 სმ , არმატურის ბადის მოწყობით (</t>
    </r>
    <r>
      <rPr>
        <b/>
        <sz val="12"/>
        <rFont val="Sylfaen"/>
        <family val="1"/>
        <charset val="204"/>
      </rPr>
      <t>23,779</t>
    </r>
    <r>
      <rPr>
        <b/>
        <sz val="12"/>
        <rFont val="Sylfaen"/>
        <family val="1"/>
      </rPr>
      <t>ტ)</t>
    </r>
  </si>
  <si>
    <t>ბაღდათის მუნიციპალიტეტის სოფელ კაკასხიდიდან სოფელ ხანამდე 6,0კმ გზის ბეტონის საფარის მოწყობა. გზა N3(ხარჯთაღრიცხვა N3)</t>
  </si>
  <si>
    <r>
      <t>გზის სავალი ნაწილის მოწყობა ბეტონით B 25, სისქით 16 სმ , არმატურის ბადის მოწყობით (</t>
    </r>
    <r>
      <rPr>
        <b/>
        <sz val="12"/>
        <rFont val="Sylfaen"/>
        <family val="1"/>
        <charset val="204"/>
      </rPr>
      <t>9,23</t>
    </r>
    <r>
      <rPr>
        <b/>
        <sz val="12"/>
        <rFont val="Sylfaen"/>
        <family val="1"/>
      </rPr>
      <t>ტ)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</si>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</sst>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Sylfaen"/>
      <family val="1"/>
    </font>
    <font>
      <i/>
      <sz val="12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i/>
      <sz val="12"/>
      <name val="Sylfine"/>
    </font>
    <font>
      <i/>
      <vertAlign val="superscript"/>
      <sz val="12"/>
      <name val="Sylfaen"/>
      <family val="1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charset val="204"/>
      <scheme val="minor"/>
    </font>
    <font>
      <i/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</font>
    <font>
      <sz val="12"/>
      <color theme="1"/>
      <name val="Sylfaen"/>
      <family val="1"/>
      <charset val="204"/>
    </font>
    <font>
      <b/>
      <i/>
      <sz val="12"/>
      <color theme="1"/>
      <name val="Sylfaen"/>
      <family val="1"/>
    </font>
    <font>
      <i/>
      <sz val="12"/>
      <name val="Sylfaen"/>
      <family val="1"/>
      <charset val="204"/>
    </font>
    <font>
      <vertAlign val="superscript"/>
      <sz val="12"/>
      <name val="Sylfaen"/>
      <family val="1"/>
    </font>
    <font>
      <b/>
      <sz val="12"/>
      <color theme="1"/>
      <name val="Sylfaen"/>
      <family val="1"/>
    </font>
    <font>
      <b/>
      <sz val="11"/>
      <name val="Sylfaen"/>
      <family val="1"/>
    </font>
    <font>
      <i/>
      <sz val="11"/>
      <name val="Sylfaen"/>
      <family val="1"/>
    </font>
    <font>
      <b/>
      <sz val="14"/>
      <name val="AcadNusx"/>
    </font>
    <font>
      <sz val="14"/>
      <name val="AcadNusx"/>
    </font>
    <font>
      <sz val="11"/>
      <name val="AcadNusx"/>
    </font>
    <font>
      <sz val="14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Sylfae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2" fontId="9" fillId="0" borderId="0" xfId="0" applyNumberFormat="1" applyFont="1" applyFill="1"/>
    <xf numFmtId="2" fontId="5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Fill="1" applyBorder="1"/>
    <xf numFmtId="0" fontId="1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164" fontId="20" fillId="0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B2" sqref="B2:E2"/>
    </sheetView>
  </sheetViews>
  <sheetFormatPr defaultRowHeight="15"/>
  <cols>
    <col min="1" max="1" width="4" customWidth="1"/>
    <col min="2" max="2" width="9" customWidth="1"/>
    <col min="3" max="3" width="42" customWidth="1"/>
    <col min="4" max="4" width="31.5703125" customWidth="1"/>
    <col min="5" max="5" width="28" customWidth="1"/>
  </cols>
  <sheetData>
    <row r="1" spans="1:5" ht="21">
      <c r="A1" s="55" t="s">
        <v>93</v>
      </c>
      <c r="B1" s="55"/>
      <c r="C1" s="55"/>
      <c r="D1" s="55"/>
      <c r="E1" s="55"/>
    </row>
    <row r="2" spans="1:5" ht="21">
      <c r="A2" s="43"/>
      <c r="B2" s="56"/>
      <c r="C2" s="56"/>
      <c r="D2" s="56"/>
      <c r="E2" s="56"/>
    </row>
    <row r="3" spans="1:5" ht="8.25" customHeight="1">
      <c r="A3" s="57"/>
      <c r="B3" s="58"/>
      <c r="C3" s="58"/>
      <c r="D3" s="58"/>
      <c r="E3" s="58"/>
    </row>
    <row r="4" spans="1:5" ht="54">
      <c r="A4" s="44"/>
      <c r="B4" s="45" t="s">
        <v>94</v>
      </c>
      <c r="C4" s="46" t="s">
        <v>95</v>
      </c>
      <c r="D4" s="45" t="s">
        <v>96</v>
      </c>
      <c r="E4" s="47" t="s">
        <v>97</v>
      </c>
    </row>
    <row r="5" spans="1:5" ht="18">
      <c r="A5" s="48"/>
      <c r="B5" s="49">
        <v>1</v>
      </c>
      <c r="C5" s="49">
        <v>2</v>
      </c>
      <c r="D5" s="49">
        <v>3</v>
      </c>
      <c r="E5" s="49">
        <v>4</v>
      </c>
    </row>
    <row r="6" spans="1:5" ht="21">
      <c r="A6" s="48"/>
      <c r="B6" s="46">
        <v>2</v>
      </c>
      <c r="C6" s="50" t="s">
        <v>101</v>
      </c>
      <c r="D6" s="45" t="s">
        <v>98</v>
      </c>
      <c r="E6" s="51">
        <f>'2'!M133</f>
        <v>0</v>
      </c>
    </row>
    <row r="7" spans="1:5" ht="21">
      <c r="A7" s="48"/>
      <c r="B7" s="46">
        <v>3</v>
      </c>
      <c r="C7" s="50" t="s">
        <v>99</v>
      </c>
      <c r="D7" s="45" t="s">
        <v>100</v>
      </c>
      <c r="E7" s="51">
        <f>'3'!M111</f>
        <v>0</v>
      </c>
    </row>
    <row r="8" spans="1:5" ht="24.75" customHeight="1">
      <c r="B8" s="59" t="s">
        <v>19</v>
      </c>
      <c r="C8" s="59"/>
      <c r="D8" s="59"/>
      <c r="E8" s="52">
        <f>SUM(E6:E7)</f>
        <v>0</v>
      </c>
    </row>
    <row r="11" spans="1:5">
      <c r="E11" s="53"/>
    </row>
    <row r="18" spans="5:5">
      <c r="E18" s="53"/>
    </row>
  </sheetData>
  <mergeCells count="4">
    <mergeCell ref="A1:E1"/>
    <mergeCell ref="B2:E2"/>
    <mergeCell ref="A3:E3"/>
    <mergeCell ref="B8:D8"/>
  </mergeCells>
  <pageMargins left="0.70866141732283472" right="0.70866141732283472" top="0.74803149606299213" bottom="0.74803149606299213" header="0.31496062992125984" footer="0.31496062992125984"/>
  <pageSetup paperSize="9" scale="1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33"/>
  <sheetViews>
    <sheetView view="pageBreakPreview" zoomScale="70" zoomScaleNormal="85" zoomScaleSheetLayoutView="70" workbookViewId="0">
      <selection activeCell="P128" sqref="P128"/>
    </sheetView>
  </sheetViews>
  <sheetFormatPr defaultColWidth="9.140625" defaultRowHeight="18"/>
  <cols>
    <col min="1" max="1" width="6.7109375" style="15" customWidth="1"/>
    <col min="2" max="2" width="17.5703125" style="15" customWidth="1"/>
    <col min="3" max="3" width="79.85546875" style="15" customWidth="1"/>
    <col min="4" max="4" width="11.7109375" style="15" customWidth="1"/>
    <col min="5" max="5" width="14.140625" style="15" bestFit="1" customWidth="1"/>
    <col min="6" max="6" width="15.42578125" style="15" bestFit="1" customWidth="1"/>
    <col min="7" max="7" width="15.28515625" style="15" customWidth="1"/>
    <col min="8" max="12" width="13.28515625" style="15" customWidth="1"/>
    <col min="13" max="13" width="18.140625" style="15" customWidth="1"/>
    <col min="14" max="17" width="9.140625" style="15"/>
    <col min="18" max="18" width="10.5703125" style="15" bestFit="1" customWidth="1"/>
    <col min="19" max="16384" width="9.140625" style="15"/>
  </cols>
  <sheetData>
    <row r="1" spans="1:13" ht="48.75" customHeight="1">
      <c r="A1" s="67" t="s">
        <v>118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7.75" customHeight="1">
      <c r="A2" s="68" t="s">
        <v>8</v>
      </c>
      <c r="B2" s="69" t="s">
        <v>25</v>
      </c>
      <c r="C2" s="68" t="s">
        <v>9</v>
      </c>
      <c r="D2" s="70" t="s">
        <v>0</v>
      </c>
      <c r="E2" s="70" t="s">
        <v>10</v>
      </c>
      <c r="F2" s="70" t="s">
        <v>11</v>
      </c>
      <c r="G2" s="62" t="s">
        <v>12</v>
      </c>
      <c r="H2" s="62"/>
      <c r="I2" s="62"/>
      <c r="J2" s="62"/>
      <c r="K2" s="62"/>
      <c r="L2" s="62"/>
      <c r="M2" s="68" t="s">
        <v>13</v>
      </c>
    </row>
    <row r="3" spans="1:13" ht="27.75" customHeight="1">
      <c r="A3" s="68"/>
      <c r="B3" s="69"/>
      <c r="C3" s="68"/>
      <c r="D3" s="70"/>
      <c r="E3" s="68"/>
      <c r="F3" s="70"/>
      <c r="G3" s="62" t="s">
        <v>14</v>
      </c>
      <c r="H3" s="62"/>
      <c r="I3" s="62" t="s">
        <v>15</v>
      </c>
      <c r="J3" s="62"/>
      <c r="K3" s="62" t="s">
        <v>16</v>
      </c>
      <c r="L3" s="62"/>
      <c r="M3" s="68"/>
    </row>
    <row r="4" spans="1:13" ht="27.75" customHeight="1">
      <c r="A4" s="68"/>
      <c r="B4" s="69"/>
      <c r="C4" s="68"/>
      <c r="D4" s="70"/>
      <c r="E4" s="68"/>
      <c r="F4" s="70"/>
      <c r="G4" s="42" t="s">
        <v>17</v>
      </c>
      <c r="H4" s="40" t="s">
        <v>18</v>
      </c>
      <c r="I4" s="42" t="s">
        <v>17</v>
      </c>
      <c r="J4" s="40" t="s">
        <v>18</v>
      </c>
      <c r="K4" s="42" t="s">
        <v>17</v>
      </c>
      <c r="L4" s="40" t="s">
        <v>18</v>
      </c>
      <c r="M4" s="68"/>
    </row>
    <row r="5" spans="1:1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</row>
    <row r="6" spans="1:13" s="19" customFormat="1" ht="36" customHeight="1">
      <c r="A6" s="11">
        <v>1</v>
      </c>
      <c r="B6" s="41" t="s">
        <v>26</v>
      </c>
      <c r="C6" s="10" t="s">
        <v>3</v>
      </c>
      <c r="D6" s="41" t="s">
        <v>2</v>
      </c>
      <c r="E6" s="12">
        <v>1435</v>
      </c>
      <c r="F6" s="8"/>
      <c r="G6" s="17"/>
      <c r="H6" s="6"/>
      <c r="I6" s="17"/>
      <c r="J6" s="6"/>
      <c r="K6" s="17"/>
      <c r="L6" s="18"/>
      <c r="M6" s="2">
        <f t="shared" ref="M6" si="0">F6*E6</f>
        <v>0</v>
      </c>
    </row>
    <row r="7" spans="1:13" s="19" customFormat="1" ht="36">
      <c r="A7" s="11">
        <v>2</v>
      </c>
      <c r="B7" s="63" t="s">
        <v>60</v>
      </c>
      <c r="C7" s="10" t="s">
        <v>103</v>
      </c>
      <c r="D7" s="11" t="s">
        <v>84</v>
      </c>
      <c r="E7" s="12">
        <v>360</v>
      </c>
      <c r="F7" s="13"/>
      <c r="G7" s="14"/>
      <c r="H7" s="14"/>
      <c r="I7" s="13"/>
      <c r="J7" s="13"/>
      <c r="K7" s="13"/>
      <c r="L7" s="13"/>
      <c r="M7" s="2">
        <f>SUM(M8:M12)</f>
        <v>0</v>
      </c>
    </row>
    <row r="8" spans="1:13" s="19" customFormat="1">
      <c r="A8" s="11"/>
      <c r="B8" s="64"/>
      <c r="C8" s="3" t="s">
        <v>36</v>
      </c>
      <c r="D8" s="4" t="s">
        <v>5</v>
      </c>
      <c r="E8" s="8">
        <f>0.0132+0.00323</f>
        <v>1.643E-2</v>
      </c>
      <c r="F8" s="6"/>
      <c r="G8" s="6">
        <f>E8*E7</f>
        <v>5.9147999999999996</v>
      </c>
      <c r="H8" s="6">
        <f>G8*F8</f>
        <v>0</v>
      </c>
      <c r="I8" s="6"/>
      <c r="J8" s="6"/>
      <c r="K8" s="6"/>
      <c r="L8" s="6"/>
      <c r="M8" s="1">
        <f>H8+J8+L8</f>
        <v>0</v>
      </c>
    </row>
    <row r="9" spans="1:13" s="19" customFormat="1" ht="19.5">
      <c r="A9" s="11"/>
      <c r="B9" s="64"/>
      <c r="C9" s="3" t="s">
        <v>85</v>
      </c>
      <c r="D9" s="4" t="s">
        <v>27</v>
      </c>
      <c r="E9" s="8">
        <v>2.9499999999999998E-2</v>
      </c>
      <c r="F9" s="6"/>
      <c r="G9" s="6"/>
      <c r="H9" s="6"/>
      <c r="I9" s="6">
        <f>E7*E9</f>
        <v>10.62</v>
      </c>
      <c r="J9" s="6">
        <f>I9*F9</f>
        <v>0</v>
      </c>
      <c r="K9" s="6"/>
      <c r="L9" s="6"/>
      <c r="M9" s="1">
        <f t="shared" ref="M9:M12" si="1">H9+J9+L9</f>
        <v>0</v>
      </c>
    </row>
    <row r="10" spans="1:13" s="19" customFormat="1">
      <c r="A10" s="11"/>
      <c r="B10" s="64"/>
      <c r="C10" s="3" t="s">
        <v>28</v>
      </c>
      <c r="D10" s="4" t="s">
        <v>29</v>
      </c>
      <c r="E10" s="5">
        <f>0.0021+0.00018</f>
        <v>2.2799999999999999E-3</v>
      </c>
      <c r="F10" s="6"/>
      <c r="G10" s="6"/>
      <c r="H10" s="6"/>
      <c r="I10" s="6">
        <f>E7*E10</f>
        <v>0.82079999999999997</v>
      </c>
      <c r="J10" s="6">
        <f t="shared" ref="J10:J11" si="2">I10*F10</f>
        <v>0</v>
      </c>
      <c r="K10" s="6"/>
      <c r="L10" s="6"/>
      <c r="M10" s="1">
        <f t="shared" si="1"/>
        <v>0</v>
      </c>
    </row>
    <row r="11" spans="1:13" s="19" customFormat="1">
      <c r="A11" s="11"/>
      <c r="B11" s="64"/>
      <c r="C11" s="3" t="s">
        <v>6</v>
      </c>
      <c r="D11" s="4" t="s">
        <v>27</v>
      </c>
      <c r="E11" s="5">
        <v>2.63E-3</v>
      </c>
      <c r="F11" s="6"/>
      <c r="G11" s="6"/>
      <c r="H11" s="6"/>
      <c r="I11" s="6">
        <f>E7*E11</f>
        <v>0.94679999999999997</v>
      </c>
      <c r="J11" s="6">
        <f t="shared" si="2"/>
        <v>0</v>
      </c>
      <c r="K11" s="6"/>
      <c r="L11" s="6"/>
      <c r="M11" s="1">
        <f t="shared" si="1"/>
        <v>0</v>
      </c>
    </row>
    <row r="12" spans="1:13" s="19" customFormat="1" ht="19.5">
      <c r="A12" s="11"/>
      <c r="B12" s="64"/>
      <c r="C12" s="3" t="s">
        <v>30</v>
      </c>
      <c r="D12" s="4" t="s">
        <v>70</v>
      </c>
      <c r="E12" s="5">
        <f>0.00005+0.00004</f>
        <v>9.0000000000000006E-5</v>
      </c>
      <c r="F12" s="6"/>
      <c r="G12" s="6"/>
      <c r="H12" s="6"/>
      <c r="I12" s="6"/>
      <c r="J12" s="6"/>
      <c r="K12" s="6">
        <f>E7*E12</f>
        <v>3.2400000000000005E-2</v>
      </c>
      <c r="L12" s="6">
        <f>F12*K12</f>
        <v>0</v>
      </c>
      <c r="M12" s="1">
        <f t="shared" si="1"/>
        <v>0</v>
      </c>
    </row>
    <row r="13" spans="1:13" s="19" customFormat="1" ht="51" customHeight="1">
      <c r="A13" s="11">
        <v>3</v>
      </c>
      <c r="B13" s="63" t="s">
        <v>31</v>
      </c>
      <c r="C13" s="10" t="s">
        <v>104</v>
      </c>
      <c r="D13" s="11" t="s">
        <v>84</v>
      </c>
      <c r="E13" s="12">
        <v>40</v>
      </c>
      <c r="F13" s="6"/>
      <c r="G13" s="6"/>
      <c r="H13" s="6"/>
      <c r="I13" s="6"/>
      <c r="J13" s="6"/>
      <c r="K13" s="6"/>
      <c r="L13" s="6"/>
      <c r="M13" s="2">
        <f>SUM(M14:M17)</f>
        <v>0</v>
      </c>
    </row>
    <row r="14" spans="1:13" s="19" customFormat="1">
      <c r="A14" s="11"/>
      <c r="B14" s="64"/>
      <c r="C14" s="3" t="s">
        <v>36</v>
      </c>
      <c r="D14" s="4" t="s">
        <v>5</v>
      </c>
      <c r="E14" s="5">
        <f>2.06+0.12</f>
        <v>2.1800000000000002</v>
      </c>
      <c r="F14" s="6"/>
      <c r="G14" s="6">
        <f>E14*E13</f>
        <v>87.2</v>
      </c>
      <c r="H14" s="6">
        <f>G14*F14</f>
        <v>0</v>
      </c>
      <c r="I14" s="6"/>
      <c r="J14" s="6"/>
      <c r="K14" s="6"/>
      <c r="L14" s="6"/>
      <c r="M14" s="1">
        <f t="shared" ref="M14:M17" si="3">H14+J14+L14</f>
        <v>0</v>
      </c>
    </row>
    <row r="15" spans="1:13" s="19" customFormat="1">
      <c r="A15" s="11"/>
      <c r="B15" s="64"/>
      <c r="C15" s="3" t="s">
        <v>6</v>
      </c>
      <c r="D15" s="4" t="s">
        <v>27</v>
      </c>
      <c r="E15" s="5">
        <v>2.63E-3</v>
      </c>
      <c r="F15" s="6"/>
      <c r="G15" s="6"/>
      <c r="H15" s="6"/>
      <c r="I15" s="6">
        <f>E13*E15</f>
        <v>0.1052</v>
      </c>
      <c r="J15" s="6">
        <f t="shared" ref="J15:J16" si="4">I15*F15</f>
        <v>0</v>
      </c>
      <c r="K15" s="6"/>
      <c r="L15" s="6"/>
      <c r="M15" s="1">
        <f t="shared" si="3"/>
        <v>0</v>
      </c>
    </row>
    <row r="16" spans="1:13" s="19" customFormat="1">
      <c r="A16" s="11"/>
      <c r="B16" s="64"/>
      <c r="C16" s="3" t="s">
        <v>28</v>
      </c>
      <c r="D16" s="4" t="s">
        <v>29</v>
      </c>
      <c r="E16" s="5">
        <v>1.8000000000000001E-4</v>
      </c>
      <c r="F16" s="6"/>
      <c r="G16" s="6"/>
      <c r="H16" s="6"/>
      <c r="I16" s="7">
        <f>E13*E16</f>
        <v>7.2000000000000007E-3</v>
      </c>
      <c r="J16" s="6">
        <f t="shared" si="4"/>
        <v>0</v>
      </c>
      <c r="K16" s="6"/>
      <c r="L16" s="6"/>
      <c r="M16" s="1">
        <f t="shared" si="3"/>
        <v>0</v>
      </c>
    </row>
    <row r="17" spans="1:13" s="19" customFormat="1" ht="19.5">
      <c r="A17" s="11"/>
      <c r="B17" s="64"/>
      <c r="C17" s="3" t="s">
        <v>30</v>
      </c>
      <c r="D17" s="4" t="s">
        <v>70</v>
      </c>
      <c r="E17" s="5">
        <v>4.0000000000000003E-5</v>
      </c>
      <c r="F17" s="6"/>
      <c r="G17" s="6"/>
      <c r="H17" s="6"/>
      <c r="I17" s="6"/>
      <c r="J17" s="6"/>
      <c r="K17" s="8">
        <f>E13*E17</f>
        <v>1.6000000000000001E-3</v>
      </c>
      <c r="L17" s="6">
        <f>F17*K17</f>
        <v>0</v>
      </c>
      <c r="M17" s="1">
        <f t="shared" si="3"/>
        <v>0</v>
      </c>
    </row>
    <row r="18" spans="1:13" s="19" customFormat="1" ht="36" customHeight="1">
      <c r="A18" s="11">
        <v>4</v>
      </c>
      <c r="B18" s="65" t="s">
        <v>105</v>
      </c>
      <c r="C18" s="10" t="s">
        <v>106</v>
      </c>
      <c r="D18" s="11" t="s">
        <v>84</v>
      </c>
      <c r="E18" s="12">
        <v>400</v>
      </c>
      <c r="F18" s="13"/>
      <c r="G18" s="6"/>
      <c r="H18" s="6"/>
      <c r="I18" s="6"/>
      <c r="J18" s="6"/>
      <c r="K18" s="6"/>
      <c r="L18" s="6"/>
      <c r="M18" s="2">
        <f>M19</f>
        <v>0</v>
      </c>
    </row>
    <row r="19" spans="1:13" s="19" customFormat="1">
      <c r="A19" s="11"/>
      <c r="B19" s="65"/>
      <c r="C19" s="3" t="s">
        <v>107</v>
      </c>
      <c r="D19" s="4" t="s">
        <v>1</v>
      </c>
      <c r="E19" s="8">
        <v>1.55</v>
      </c>
      <c r="F19" s="6"/>
      <c r="G19" s="6"/>
      <c r="H19" s="6"/>
      <c r="I19" s="6">
        <f>E18*E19</f>
        <v>620</v>
      </c>
      <c r="J19" s="6">
        <f t="shared" ref="J19" si="5">I19*F19</f>
        <v>0</v>
      </c>
      <c r="K19" s="6"/>
      <c r="L19" s="6"/>
      <c r="M19" s="1">
        <f t="shared" ref="M19" si="6">H19+J19+L19</f>
        <v>0</v>
      </c>
    </row>
    <row r="20" spans="1:13" s="19" customFormat="1" ht="36">
      <c r="A20" s="11">
        <v>5</v>
      </c>
      <c r="B20" s="60" t="s">
        <v>61</v>
      </c>
      <c r="C20" s="10" t="s">
        <v>65</v>
      </c>
      <c r="D20" s="11" t="s">
        <v>84</v>
      </c>
      <c r="E20" s="12">
        <v>250</v>
      </c>
      <c r="F20" s="6"/>
      <c r="G20" s="6"/>
      <c r="H20" s="6"/>
      <c r="I20" s="6"/>
      <c r="J20" s="6"/>
      <c r="K20" s="6"/>
      <c r="L20" s="6"/>
      <c r="M20" s="2">
        <f>SUM(M21:M28)</f>
        <v>0</v>
      </c>
    </row>
    <row r="21" spans="1:13" s="19" customFormat="1">
      <c r="A21" s="11"/>
      <c r="B21" s="60"/>
      <c r="C21" s="3" t="s">
        <v>36</v>
      </c>
      <c r="D21" s="4" t="s">
        <v>5</v>
      </c>
      <c r="E21" s="5">
        <v>0.14499999999999999</v>
      </c>
      <c r="F21" s="6"/>
      <c r="G21" s="6">
        <f>E21*E20</f>
        <v>36.25</v>
      </c>
      <c r="H21" s="6">
        <f>G21*F21</f>
        <v>0</v>
      </c>
      <c r="I21" s="6"/>
      <c r="J21" s="6"/>
      <c r="K21" s="6"/>
      <c r="L21" s="6"/>
      <c r="M21" s="1">
        <f>H21+J21+L21</f>
        <v>0</v>
      </c>
    </row>
    <row r="22" spans="1:13" s="19" customFormat="1">
      <c r="A22" s="11"/>
      <c r="B22" s="60"/>
      <c r="C22" s="3" t="s">
        <v>33</v>
      </c>
      <c r="D22" s="4" t="s">
        <v>27</v>
      </c>
      <c r="E22" s="8">
        <v>3.1800000000000002E-2</v>
      </c>
      <c r="F22" s="6"/>
      <c r="G22" s="6"/>
      <c r="H22" s="6"/>
      <c r="I22" s="6">
        <f>E20*E22</f>
        <v>7.95</v>
      </c>
      <c r="J22" s="6">
        <f t="shared" ref="J22:J28" si="7">I22*F22</f>
        <v>0</v>
      </c>
      <c r="K22" s="6"/>
      <c r="L22" s="6"/>
      <c r="M22" s="1">
        <f t="shared" ref="M22:M28" si="8">H22+J22+L22</f>
        <v>0</v>
      </c>
    </row>
    <row r="23" spans="1:13" s="19" customFormat="1">
      <c r="A23" s="11"/>
      <c r="B23" s="60"/>
      <c r="C23" s="3" t="s">
        <v>44</v>
      </c>
      <c r="D23" s="4" t="s">
        <v>27</v>
      </c>
      <c r="E23" s="8">
        <v>2.4199999999999999E-2</v>
      </c>
      <c r="F23" s="6"/>
      <c r="G23" s="6"/>
      <c r="H23" s="6"/>
      <c r="I23" s="6">
        <f>E20*E23</f>
        <v>6.05</v>
      </c>
      <c r="J23" s="6">
        <f t="shared" si="7"/>
        <v>0</v>
      </c>
      <c r="K23" s="6"/>
      <c r="L23" s="6"/>
      <c r="M23" s="1">
        <f t="shared" si="8"/>
        <v>0</v>
      </c>
    </row>
    <row r="24" spans="1:13" s="19" customFormat="1">
      <c r="A24" s="11"/>
      <c r="B24" s="60"/>
      <c r="C24" s="3" t="s">
        <v>43</v>
      </c>
      <c r="D24" s="4" t="s">
        <v>27</v>
      </c>
      <c r="E24" s="8">
        <v>2.4199999999999999E-2</v>
      </c>
      <c r="F24" s="6"/>
      <c r="G24" s="6"/>
      <c r="H24" s="6"/>
      <c r="I24" s="6">
        <f>E20*E24</f>
        <v>6.05</v>
      </c>
      <c r="J24" s="6">
        <f t="shared" si="7"/>
        <v>0</v>
      </c>
      <c r="K24" s="6"/>
      <c r="L24" s="6"/>
      <c r="M24" s="1">
        <f t="shared" si="8"/>
        <v>0</v>
      </c>
    </row>
    <row r="25" spans="1:13" s="19" customFormat="1">
      <c r="A25" s="11"/>
      <c r="B25" s="60"/>
      <c r="C25" s="3" t="s">
        <v>62</v>
      </c>
      <c r="D25" s="4" t="s">
        <v>27</v>
      </c>
      <c r="E25" s="8">
        <f>0.00149-0.00012*2</f>
        <v>1.25E-3</v>
      </c>
      <c r="F25" s="6"/>
      <c r="G25" s="6"/>
      <c r="H25" s="6"/>
      <c r="I25" s="6">
        <f>E20*E25</f>
        <v>0.3125</v>
      </c>
      <c r="J25" s="6">
        <f t="shared" si="7"/>
        <v>0</v>
      </c>
      <c r="K25" s="6"/>
      <c r="L25" s="6"/>
      <c r="M25" s="1">
        <f t="shared" si="8"/>
        <v>0</v>
      </c>
    </row>
    <row r="26" spans="1:13" s="19" customFormat="1">
      <c r="A26" s="11"/>
      <c r="B26" s="60"/>
      <c r="C26" s="3" t="s">
        <v>6</v>
      </c>
      <c r="D26" s="4" t="s">
        <v>27</v>
      </c>
      <c r="E26" s="5">
        <f>0.0159-0.00158*2</f>
        <v>1.2740000000000001E-2</v>
      </c>
      <c r="F26" s="6"/>
      <c r="G26" s="6"/>
      <c r="H26" s="6"/>
      <c r="I26" s="6">
        <f>E20*E26</f>
        <v>3.1850000000000005</v>
      </c>
      <c r="J26" s="6">
        <f t="shared" si="7"/>
        <v>0</v>
      </c>
      <c r="K26" s="6"/>
      <c r="L26" s="6"/>
      <c r="M26" s="1">
        <f t="shared" si="8"/>
        <v>0</v>
      </c>
    </row>
    <row r="27" spans="1:13" s="19" customFormat="1">
      <c r="A27" s="11"/>
      <c r="B27" s="60"/>
      <c r="C27" s="3" t="s">
        <v>49</v>
      </c>
      <c r="D27" s="4" t="s">
        <v>27</v>
      </c>
      <c r="E27" s="8">
        <f>0.00149-0.00012*2</f>
        <v>1.25E-3</v>
      </c>
      <c r="F27" s="6"/>
      <c r="G27" s="6"/>
      <c r="H27" s="6"/>
      <c r="I27" s="6">
        <f>E20*E27</f>
        <v>0.3125</v>
      </c>
      <c r="J27" s="6">
        <f t="shared" si="7"/>
        <v>0</v>
      </c>
      <c r="K27" s="6"/>
      <c r="L27" s="6"/>
      <c r="M27" s="1">
        <f t="shared" si="8"/>
        <v>0</v>
      </c>
    </row>
    <row r="28" spans="1:13" s="19" customFormat="1">
      <c r="A28" s="11"/>
      <c r="B28" s="60"/>
      <c r="C28" s="3" t="s">
        <v>28</v>
      </c>
      <c r="D28" s="4" t="s">
        <v>29</v>
      </c>
      <c r="E28" s="5">
        <v>1.4500000000000001E-2</v>
      </c>
      <c r="F28" s="6"/>
      <c r="G28" s="6"/>
      <c r="H28" s="6"/>
      <c r="I28" s="6">
        <f>E20*E28</f>
        <v>3.625</v>
      </c>
      <c r="J28" s="6">
        <f t="shared" si="7"/>
        <v>0</v>
      </c>
      <c r="K28" s="6"/>
      <c r="L28" s="6"/>
      <c r="M28" s="1">
        <f t="shared" si="8"/>
        <v>0</v>
      </c>
    </row>
    <row r="29" spans="1:13" s="19" customFormat="1" ht="32.25" customHeight="1">
      <c r="A29" s="11">
        <v>6</v>
      </c>
      <c r="B29" s="63" t="s">
        <v>32</v>
      </c>
      <c r="C29" s="10" t="s">
        <v>4</v>
      </c>
      <c r="D29" s="11" t="s">
        <v>84</v>
      </c>
      <c r="E29" s="12">
        <v>115</v>
      </c>
      <c r="F29" s="20"/>
      <c r="G29" s="21"/>
      <c r="H29" s="21"/>
      <c r="I29" s="20"/>
      <c r="J29" s="20"/>
      <c r="K29" s="22"/>
      <c r="L29" s="22"/>
      <c r="M29" s="2">
        <f>SUM(M30:M35)</f>
        <v>0</v>
      </c>
    </row>
    <row r="30" spans="1:13" s="19" customFormat="1">
      <c r="A30" s="11"/>
      <c r="B30" s="64"/>
      <c r="C30" s="3" t="s">
        <v>36</v>
      </c>
      <c r="D30" s="4" t="s">
        <v>5</v>
      </c>
      <c r="E30" s="8">
        <v>0.15</v>
      </c>
      <c r="F30" s="6"/>
      <c r="G30" s="6">
        <f>E30*E29</f>
        <v>17.25</v>
      </c>
      <c r="H30" s="6">
        <f>G30*F30</f>
        <v>0</v>
      </c>
      <c r="I30" s="6"/>
      <c r="J30" s="6"/>
      <c r="K30" s="6"/>
      <c r="L30" s="6"/>
      <c r="M30" s="1">
        <f t="shared" ref="M30:M35" si="9">H30+J30+L30</f>
        <v>0</v>
      </c>
    </row>
    <row r="31" spans="1:13" s="19" customFormat="1">
      <c r="A31" s="11"/>
      <c r="B31" s="64"/>
      <c r="C31" s="3" t="s">
        <v>33</v>
      </c>
      <c r="D31" s="4" t="s">
        <v>27</v>
      </c>
      <c r="E31" s="8">
        <v>2.1600000000000001E-2</v>
      </c>
      <c r="F31" s="6"/>
      <c r="G31" s="6"/>
      <c r="H31" s="6"/>
      <c r="I31" s="6">
        <f>E29*E31</f>
        <v>2.484</v>
      </c>
      <c r="J31" s="6">
        <f t="shared" ref="J31:J33" si="10">I31*F31</f>
        <v>0</v>
      </c>
      <c r="K31" s="6"/>
      <c r="L31" s="6"/>
      <c r="M31" s="1">
        <f t="shared" si="9"/>
        <v>0</v>
      </c>
    </row>
    <row r="32" spans="1:13" s="19" customFormat="1">
      <c r="A32" s="11"/>
      <c r="B32" s="64"/>
      <c r="C32" s="3" t="s">
        <v>34</v>
      </c>
      <c r="D32" s="4" t="s">
        <v>27</v>
      </c>
      <c r="E32" s="8">
        <v>2.7300000000000001E-2</v>
      </c>
      <c r="F32" s="6"/>
      <c r="G32" s="6"/>
      <c r="H32" s="6"/>
      <c r="I32" s="6">
        <f>E29*E32</f>
        <v>3.1395</v>
      </c>
      <c r="J32" s="6">
        <f t="shared" si="10"/>
        <v>0</v>
      </c>
      <c r="K32" s="6"/>
      <c r="L32" s="6"/>
      <c r="M32" s="1">
        <f t="shared" si="9"/>
        <v>0</v>
      </c>
    </row>
    <row r="33" spans="1:18" s="19" customFormat="1">
      <c r="A33" s="11"/>
      <c r="B33" s="64"/>
      <c r="C33" s="23" t="s">
        <v>35</v>
      </c>
      <c r="D33" s="9" t="s">
        <v>27</v>
      </c>
      <c r="E33" s="8">
        <v>9.7000000000000003E-3</v>
      </c>
      <c r="F33" s="6"/>
      <c r="G33" s="6"/>
      <c r="H33" s="6"/>
      <c r="I33" s="6">
        <f>E29*E33</f>
        <v>1.1154999999999999</v>
      </c>
      <c r="J33" s="6">
        <f t="shared" si="10"/>
        <v>0</v>
      </c>
      <c r="K33" s="6"/>
      <c r="L33" s="6"/>
      <c r="M33" s="1">
        <f t="shared" si="9"/>
        <v>0</v>
      </c>
    </row>
    <row r="34" spans="1:18" s="19" customFormat="1" ht="19.5">
      <c r="A34" s="11"/>
      <c r="B34" s="64"/>
      <c r="C34" s="3" t="s">
        <v>59</v>
      </c>
      <c r="D34" s="9" t="s">
        <v>70</v>
      </c>
      <c r="E34" s="8">
        <v>1.22</v>
      </c>
      <c r="F34" s="6"/>
      <c r="G34" s="6"/>
      <c r="H34" s="6"/>
      <c r="I34" s="6"/>
      <c r="J34" s="6"/>
      <c r="K34" s="6">
        <f>E29*E34</f>
        <v>140.29999999999998</v>
      </c>
      <c r="L34" s="6">
        <f>K34*F34</f>
        <v>0</v>
      </c>
      <c r="M34" s="1">
        <f t="shared" si="9"/>
        <v>0</v>
      </c>
    </row>
    <row r="35" spans="1:18" s="19" customFormat="1" ht="19.5">
      <c r="A35" s="11"/>
      <c r="B35" s="64"/>
      <c r="C35" s="3" t="s">
        <v>7</v>
      </c>
      <c r="D35" s="9" t="s">
        <v>70</v>
      </c>
      <c r="E35" s="8">
        <v>7.0000000000000007E-2</v>
      </c>
      <c r="F35" s="6"/>
      <c r="G35" s="6"/>
      <c r="H35" s="6"/>
      <c r="I35" s="6"/>
      <c r="J35" s="6"/>
      <c r="K35" s="6">
        <f>E29*E35</f>
        <v>8.0500000000000007</v>
      </c>
      <c r="L35" s="6">
        <f t="shared" ref="L35" si="11">K35*F35</f>
        <v>0</v>
      </c>
      <c r="M35" s="1">
        <f t="shared" si="9"/>
        <v>0</v>
      </c>
    </row>
    <row r="36" spans="1:18" s="19" customFormat="1" ht="36">
      <c r="A36" s="11">
        <v>7</v>
      </c>
      <c r="B36" s="60" t="s">
        <v>42</v>
      </c>
      <c r="C36" s="10" t="s">
        <v>108</v>
      </c>
      <c r="D36" s="11" t="s">
        <v>86</v>
      </c>
      <c r="E36" s="12">
        <v>6032.25</v>
      </c>
      <c r="F36" s="24"/>
      <c r="G36" s="24"/>
      <c r="H36" s="24"/>
      <c r="I36" s="25"/>
      <c r="J36" s="25"/>
      <c r="K36" s="13"/>
      <c r="L36" s="13"/>
      <c r="M36" s="2">
        <f>SUM(M37:M44)</f>
        <v>0</v>
      </c>
    </row>
    <row r="37" spans="1:18" s="19" customFormat="1">
      <c r="A37" s="11"/>
      <c r="B37" s="60"/>
      <c r="C37" s="3" t="s">
        <v>36</v>
      </c>
      <c r="D37" s="4" t="s">
        <v>5</v>
      </c>
      <c r="E37" s="8">
        <f>42.9*0.001</f>
        <v>4.2900000000000001E-2</v>
      </c>
      <c r="F37" s="6"/>
      <c r="G37" s="6">
        <f>E37*E36</f>
        <v>258.783525</v>
      </c>
      <c r="H37" s="6">
        <f>G37*F37</f>
        <v>0</v>
      </c>
      <c r="I37" s="6"/>
      <c r="J37" s="6"/>
      <c r="K37" s="6"/>
      <c r="L37" s="6"/>
      <c r="M37" s="1">
        <f t="shared" ref="M37:M44" si="12">H37+J37+L37</f>
        <v>0</v>
      </c>
    </row>
    <row r="38" spans="1:18" s="19" customFormat="1">
      <c r="A38" s="11"/>
      <c r="B38" s="60"/>
      <c r="C38" s="3" t="s">
        <v>33</v>
      </c>
      <c r="D38" s="4" t="s">
        <v>27</v>
      </c>
      <c r="E38" s="5">
        <f>2.69*0.001</f>
        <v>2.6900000000000001E-3</v>
      </c>
      <c r="F38" s="6"/>
      <c r="G38" s="6"/>
      <c r="H38" s="6"/>
      <c r="I38" s="6">
        <f>E36*E38</f>
        <v>16.2267525</v>
      </c>
      <c r="J38" s="6">
        <f t="shared" ref="J38:J42" si="13">I38*F38</f>
        <v>0</v>
      </c>
      <c r="K38" s="6"/>
      <c r="L38" s="6"/>
      <c r="M38" s="1">
        <f t="shared" si="12"/>
        <v>0</v>
      </c>
    </row>
    <row r="39" spans="1:18" s="19" customFormat="1">
      <c r="A39" s="11"/>
      <c r="B39" s="60"/>
      <c r="C39" s="3" t="s">
        <v>34</v>
      </c>
      <c r="D39" s="4" t="s">
        <v>27</v>
      </c>
      <c r="E39" s="5">
        <f>0.41*0.001</f>
        <v>4.0999999999999999E-4</v>
      </c>
      <c r="F39" s="6"/>
      <c r="G39" s="6"/>
      <c r="H39" s="6"/>
      <c r="I39" s="6">
        <f>E36*E39</f>
        <v>2.4732224999999999</v>
      </c>
      <c r="J39" s="6">
        <f t="shared" si="13"/>
        <v>0</v>
      </c>
      <c r="K39" s="6"/>
      <c r="L39" s="6"/>
      <c r="M39" s="1">
        <f t="shared" si="12"/>
        <v>0</v>
      </c>
    </row>
    <row r="40" spans="1:18" s="19" customFormat="1">
      <c r="A40" s="11"/>
      <c r="B40" s="60"/>
      <c r="C40" s="3" t="s">
        <v>38</v>
      </c>
      <c r="D40" s="4" t="s">
        <v>27</v>
      </c>
      <c r="E40" s="5">
        <f>7.6*0.001</f>
        <v>7.6E-3</v>
      </c>
      <c r="F40" s="6"/>
      <c r="G40" s="6"/>
      <c r="H40" s="6"/>
      <c r="I40" s="6">
        <f>E36*E40</f>
        <v>45.845100000000002</v>
      </c>
      <c r="J40" s="6">
        <f t="shared" si="13"/>
        <v>0</v>
      </c>
      <c r="K40" s="6"/>
      <c r="L40" s="6"/>
      <c r="M40" s="1">
        <f t="shared" si="12"/>
        <v>0</v>
      </c>
    </row>
    <row r="41" spans="1:18" s="19" customFormat="1">
      <c r="A41" s="11"/>
      <c r="B41" s="60"/>
      <c r="C41" s="3" t="s">
        <v>39</v>
      </c>
      <c r="D41" s="4" t="s">
        <v>27</v>
      </c>
      <c r="E41" s="5">
        <f>7.4*0.01</f>
        <v>7.400000000000001E-2</v>
      </c>
      <c r="F41" s="6"/>
      <c r="G41" s="6"/>
      <c r="H41" s="6"/>
      <c r="I41" s="6">
        <f>E36*E41</f>
        <v>446.38650000000007</v>
      </c>
      <c r="J41" s="6">
        <f t="shared" si="13"/>
        <v>0</v>
      </c>
      <c r="K41" s="6"/>
      <c r="L41" s="6"/>
      <c r="M41" s="1">
        <f t="shared" si="12"/>
        <v>0</v>
      </c>
    </row>
    <row r="42" spans="1:18" s="19" customFormat="1">
      <c r="A42" s="11"/>
      <c r="B42" s="60"/>
      <c r="C42" s="23" t="s">
        <v>35</v>
      </c>
      <c r="D42" s="9" t="s">
        <v>27</v>
      </c>
      <c r="E42" s="5">
        <f>1.48*0.01</f>
        <v>1.4800000000000001E-2</v>
      </c>
      <c r="F42" s="6"/>
      <c r="G42" s="6"/>
      <c r="H42" s="6"/>
      <c r="I42" s="6">
        <f>E36*E42</f>
        <v>89.277300000000011</v>
      </c>
      <c r="J42" s="6">
        <f t="shared" si="13"/>
        <v>0</v>
      </c>
      <c r="K42" s="6"/>
      <c r="L42" s="6"/>
      <c r="M42" s="1">
        <f t="shared" si="12"/>
        <v>0</v>
      </c>
    </row>
    <row r="43" spans="1:18" s="19" customFormat="1" ht="19.5">
      <c r="A43" s="11"/>
      <c r="B43" s="60"/>
      <c r="C43" s="26" t="s">
        <v>59</v>
      </c>
      <c r="D43" s="9" t="s">
        <v>70</v>
      </c>
      <c r="E43" s="8">
        <f>(149-12.4*2)*0.001</f>
        <v>0.1242</v>
      </c>
      <c r="F43" s="6"/>
      <c r="G43" s="6"/>
      <c r="H43" s="6"/>
      <c r="I43" s="6"/>
      <c r="J43" s="6"/>
      <c r="K43" s="6">
        <f>E36*E43</f>
        <v>749.20545000000004</v>
      </c>
      <c r="L43" s="6">
        <f>K43*F43</f>
        <v>0</v>
      </c>
      <c r="M43" s="1">
        <f t="shared" si="12"/>
        <v>0</v>
      </c>
    </row>
    <row r="44" spans="1:18" s="19" customFormat="1" ht="19.5">
      <c r="A44" s="11"/>
      <c r="B44" s="60"/>
      <c r="C44" s="3" t="s">
        <v>7</v>
      </c>
      <c r="D44" s="9" t="s">
        <v>70</v>
      </c>
      <c r="E44" s="8">
        <v>1.0999999999999999E-2</v>
      </c>
      <c r="F44" s="6"/>
      <c r="G44" s="6"/>
      <c r="H44" s="6"/>
      <c r="I44" s="6"/>
      <c r="J44" s="6"/>
      <c r="K44" s="6">
        <f>E36*E44</f>
        <v>66.354749999999996</v>
      </c>
      <c r="L44" s="6">
        <f t="shared" ref="L44" si="14">K44*F44</f>
        <v>0</v>
      </c>
      <c r="M44" s="1">
        <f t="shared" si="12"/>
        <v>0</v>
      </c>
    </row>
    <row r="45" spans="1:18" s="19" customFormat="1" ht="36.75" customHeight="1">
      <c r="A45" s="11">
        <v>8</v>
      </c>
      <c r="B45" s="63" t="s">
        <v>45</v>
      </c>
      <c r="C45" s="10" t="s">
        <v>119</v>
      </c>
      <c r="D45" s="11" t="s">
        <v>86</v>
      </c>
      <c r="E45" s="12">
        <v>5745</v>
      </c>
      <c r="F45" s="6"/>
      <c r="G45" s="6"/>
      <c r="H45" s="6"/>
      <c r="I45" s="6"/>
      <c r="J45" s="6"/>
      <c r="K45" s="6"/>
      <c r="L45" s="6"/>
      <c r="M45" s="2">
        <f>SUM(M46:M56)</f>
        <v>0</v>
      </c>
      <c r="R45" s="27"/>
    </row>
    <row r="46" spans="1:18" s="19" customFormat="1">
      <c r="A46" s="11"/>
      <c r="B46" s="64"/>
      <c r="C46" s="3" t="s">
        <v>36</v>
      </c>
      <c r="D46" s="4" t="s">
        <v>5</v>
      </c>
      <c r="E46" s="5">
        <f>0.153+0.117</f>
        <v>0.27</v>
      </c>
      <c r="F46" s="6"/>
      <c r="G46" s="6">
        <f>E45*E46</f>
        <v>1551.15</v>
      </c>
      <c r="H46" s="6">
        <f>F46*G46</f>
        <v>0</v>
      </c>
      <c r="I46" s="6"/>
      <c r="J46" s="6"/>
      <c r="K46" s="6"/>
      <c r="L46" s="6"/>
      <c r="M46" s="1">
        <f t="shared" ref="M46:M56" si="15">H46+J46+L46</f>
        <v>0</v>
      </c>
    </row>
    <row r="47" spans="1:18" s="19" customFormat="1">
      <c r="A47" s="11"/>
      <c r="B47" s="64"/>
      <c r="C47" s="3" t="s">
        <v>46</v>
      </c>
      <c r="D47" s="4" t="s">
        <v>27</v>
      </c>
      <c r="E47" s="8">
        <v>6.0000000000000001E-3</v>
      </c>
      <c r="F47" s="6"/>
      <c r="G47" s="6"/>
      <c r="H47" s="6"/>
      <c r="I47" s="6">
        <f>E45*E47</f>
        <v>34.47</v>
      </c>
      <c r="J47" s="6">
        <f>F47*I47</f>
        <v>0</v>
      </c>
      <c r="K47" s="6"/>
      <c r="L47" s="6"/>
      <c r="M47" s="1">
        <f t="shared" si="15"/>
        <v>0</v>
      </c>
    </row>
    <row r="48" spans="1:18" s="19" customFormat="1">
      <c r="A48" s="11"/>
      <c r="B48" s="64"/>
      <c r="C48" s="3" t="s">
        <v>47</v>
      </c>
      <c r="D48" s="4" t="s">
        <v>27</v>
      </c>
      <c r="E48" s="8">
        <v>6.4999999999999997E-3</v>
      </c>
      <c r="F48" s="6"/>
      <c r="G48" s="6"/>
      <c r="H48" s="6"/>
      <c r="I48" s="6">
        <f>E45*E48</f>
        <v>37.342500000000001</v>
      </c>
      <c r="J48" s="6">
        <f t="shared" ref="J48:J51" si="16">F48*I48</f>
        <v>0</v>
      </c>
      <c r="K48" s="6"/>
      <c r="L48" s="6"/>
      <c r="M48" s="1">
        <f t="shared" si="15"/>
        <v>0</v>
      </c>
    </row>
    <row r="49" spans="1:13" s="19" customFormat="1">
      <c r="A49" s="11"/>
      <c r="B49" s="64"/>
      <c r="C49" s="3" t="s">
        <v>48</v>
      </c>
      <c r="D49" s="4" t="s">
        <v>27</v>
      </c>
      <c r="E49" s="8">
        <v>1.8599999999999998E-2</v>
      </c>
      <c r="F49" s="6"/>
      <c r="G49" s="6"/>
      <c r="H49" s="6"/>
      <c r="I49" s="6">
        <f>E45*E49</f>
        <v>106.85699999999999</v>
      </c>
      <c r="J49" s="6">
        <f t="shared" si="16"/>
        <v>0</v>
      </c>
      <c r="K49" s="6"/>
      <c r="L49" s="6"/>
      <c r="M49" s="1">
        <f t="shared" si="15"/>
        <v>0</v>
      </c>
    </row>
    <row r="50" spans="1:13" s="19" customFormat="1">
      <c r="A50" s="11"/>
      <c r="B50" s="64"/>
      <c r="C50" s="3" t="s">
        <v>49</v>
      </c>
      <c r="D50" s="4" t="s">
        <v>27</v>
      </c>
      <c r="E50" s="8">
        <v>1.6E-2</v>
      </c>
      <c r="F50" s="6"/>
      <c r="G50" s="6"/>
      <c r="H50" s="6"/>
      <c r="I50" s="6">
        <f>E45*E50</f>
        <v>91.92</v>
      </c>
      <c r="J50" s="6">
        <f t="shared" si="16"/>
        <v>0</v>
      </c>
      <c r="K50" s="6"/>
      <c r="L50" s="6"/>
      <c r="M50" s="1">
        <f t="shared" si="15"/>
        <v>0</v>
      </c>
    </row>
    <row r="51" spans="1:13" s="19" customFormat="1">
      <c r="A51" s="11"/>
      <c r="B51" s="64"/>
      <c r="C51" s="3" t="s">
        <v>28</v>
      </c>
      <c r="D51" s="4" t="s">
        <v>29</v>
      </c>
      <c r="E51" s="8">
        <v>3.4700000000000002E-2</v>
      </c>
      <c r="F51" s="6"/>
      <c r="G51" s="6"/>
      <c r="H51" s="6"/>
      <c r="I51" s="6">
        <f>E45*E51</f>
        <v>199.35150000000002</v>
      </c>
      <c r="J51" s="6">
        <f t="shared" si="16"/>
        <v>0</v>
      </c>
      <c r="K51" s="6"/>
      <c r="L51" s="6"/>
      <c r="M51" s="1">
        <f t="shared" si="15"/>
        <v>0</v>
      </c>
    </row>
    <row r="52" spans="1:13" s="19" customFormat="1" ht="19.5">
      <c r="A52" s="11"/>
      <c r="B52" s="64"/>
      <c r="C52" s="3" t="s">
        <v>50</v>
      </c>
      <c r="D52" s="9" t="s">
        <v>70</v>
      </c>
      <c r="E52" s="8">
        <v>0.16300000000000001</v>
      </c>
      <c r="F52" s="6"/>
      <c r="G52" s="6"/>
      <c r="H52" s="6"/>
      <c r="I52" s="6"/>
      <c r="J52" s="6"/>
      <c r="K52" s="6">
        <f>E45*E52</f>
        <v>936.43500000000006</v>
      </c>
      <c r="L52" s="6">
        <f>F52*K52</f>
        <v>0</v>
      </c>
      <c r="M52" s="1">
        <f t="shared" si="15"/>
        <v>0</v>
      </c>
    </row>
    <row r="53" spans="1:13" s="19" customFormat="1">
      <c r="A53" s="11"/>
      <c r="B53" s="64"/>
      <c r="C53" s="3" t="s">
        <v>51</v>
      </c>
      <c r="D53" s="4" t="s">
        <v>1</v>
      </c>
      <c r="E53" s="8">
        <f>K53/E45</f>
        <v>4.1390774586597037E-3</v>
      </c>
      <c r="F53" s="6"/>
      <c r="G53" s="6"/>
      <c r="H53" s="6"/>
      <c r="I53" s="6"/>
      <c r="J53" s="6"/>
      <c r="K53" s="6">
        <v>23.779</v>
      </c>
      <c r="L53" s="6">
        <f t="shared" ref="L53:L56" si="17">F53*K53</f>
        <v>0</v>
      </c>
      <c r="M53" s="1">
        <f t="shared" si="15"/>
        <v>0</v>
      </c>
    </row>
    <row r="54" spans="1:13" s="19" customFormat="1">
      <c r="A54" s="11"/>
      <c r="B54" s="64"/>
      <c r="C54" s="3" t="s">
        <v>52</v>
      </c>
      <c r="D54" s="4" t="s">
        <v>1</v>
      </c>
      <c r="E54" s="5">
        <v>1.1E-4</v>
      </c>
      <c r="F54" s="6"/>
      <c r="G54" s="6"/>
      <c r="H54" s="6"/>
      <c r="I54" s="6"/>
      <c r="J54" s="6"/>
      <c r="K54" s="6">
        <f>E45*E54</f>
        <v>0.63195000000000001</v>
      </c>
      <c r="L54" s="6">
        <f t="shared" si="17"/>
        <v>0</v>
      </c>
      <c r="M54" s="1">
        <f t="shared" si="15"/>
        <v>0</v>
      </c>
    </row>
    <row r="55" spans="1:13" s="19" customFormat="1">
      <c r="A55" s="11"/>
      <c r="B55" s="64"/>
      <c r="C55" s="3" t="s">
        <v>53</v>
      </c>
      <c r="D55" s="4" t="s">
        <v>1</v>
      </c>
      <c r="E55" s="5">
        <v>5.0000000000000001E-4</v>
      </c>
      <c r="F55" s="6"/>
      <c r="G55" s="6"/>
      <c r="H55" s="6"/>
      <c r="I55" s="6"/>
      <c r="J55" s="6"/>
      <c r="K55" s="6">
        <f>E45*E55</f>
        <v>2.8725000000000001</v>
      </c>
      <c r="L55" s="6">
        <f t="shared" si="17"/>
        <v>0</v>
      </c>
      <c r="M55" s="1">
        <f t="shared" si="15"/>
        <v>0</v>
      </c>
    </row>
    <row r="56" spans="1:13" s="19" customFormat="1">
      <c r="A56" s="11"/>
      <c r="B56" s="64"/>
      <c r="C56" s="3" t="s">
        <v>40</v>
      </c>
      <c r="D56" s="4" t="s">
        <v>29</v>
      </c>
      <c r="E56" s="5">
        <v>4.6000000000000001E-4</v>
      </c>
      <c r="F56" s="6"/>
      <c r="G56" s="6"/>
      <c r="H56" s="6"/>
      <c r="I56" s="6"/>
      <c r="J56" s="6"/>
      <c r="K56" s="6">
        <f>E45*E56</f>
        <v>2.6427</v>
      </c>
      <c r="L56" s="6">
        <f t="shared" si="17"/>
        <v>0</v>
      </c>
      <c r="M56" s="1">
        <f t="shared" si="15"/>
        <v>0</v>
      </c>
    </row>
    <row r="57" spans="1:13" s="19" customFormat="1" ht="36" customHeight="1">
      <c r="A57" s="11">
        <v>9</v>
      </c>
      <c r="B57" s="63" t="s">
        <v>54</v>
      </c>
      <c r="C57" s="10" t="s">
        <v>55</v>
      </c>
      <c r="D57" s="11" t="s">
        <v>2</v>
      </c>
      <c r="E57" s="12">
        <v>1152</v>
      </c>
      <c r="F57" s="6"/>
      <c r="G57" s="6"/>
      <c r="H57" s="6"/>
      <c r="I57" s="6"/>
      <c r="J57" s="6"/>
      <c r="K57" s="6"/>
      <c r="L57" s="6"/>
      <c r="M57" s="2">
        <f>SUM(M58:M67)</f>
        <v>0</v>
      </c>
    </row>
    <row r="58" spans="1:13" s="19" customFormat="1">
      <c r="A58" s="11"/>
      <c r="B58" s="64"/>
      <c r="C58" s="3" t="s">
        <v>36</v>
      </c>
      <c r="D58" s="4" t="s">
        <v>5</v>
      </c>
      <c r="E58" s="5">
        <v>7.6999999999999999E-2</v>
      </c>
      <c r="F58" s="6"/>
      <c r="G58" s="6">
        <f>E57*E58</f>
        <v>88.703999999999994</v>
      </c>
      <c r="H58" s="6">
        <f>F58*G58</f>
        <v>0</v>
      </c>
      <c r="I58" s="6"/>
      <c r="J58" s="6"/>
      <c r="K58" s="6"/>
      <c r="L58" s="6"/>
      <c r="M58" s="1">
        <f t="shared" ref="M58:M67" si="18">H58+J58+L58</f>
        <v>0</v>
      </c>
    </row>
    <row r="59" spans="1:13">
      <c r="A59" s="11"/>
      <c r="B59" s="64"/>
      <c r="C59" s="3" t="s">
        <v>56</v>
      </c>
      <c r="D59" s="4" t="s">
        <v>27</v>
      </c>
      <c r="E59" s="8">
        <v>0.19400000000000001</v>
      </c>
      <c r="F59" s="6"/>
      <c r="G59" s="6"/>
      <c r="H59" s="6"/>
      <c r="I59" s="6">
        <f>E57*E59</f>
        <v>223.488</v>
      </c>
      <c r="J59" s="6">
        <f>F59*I59</f>
        <v>0</v>
      </c>
      <c r="K59" s="6"/>
      <c r="L59" s="6"/>
      <c r="M59" s="1">
        <f t="shared" si="18"/>
        <v>0</v>
      </c>
    </row>
    <row r="60" spans="1:13">
      <c r="A60" s="11"/>
      <c r="B60" s="64"/>
      <c r="C60" s="3" t="s">
        <v>49</v>
      </c>
      <c r="D60" s="4" t="s">
        <v>27</v>
      </c>
      <c r="E60" s="8">
        <v>2.4199999999999999E-2</v>
      </c>
      <c r="F60" s="6"/>
      <c r="G60" s="6"/>
      <c r="H60" s="6"/>
      <c r="I60" s="6">
        <f>E57*E60</f>
        <v>27.878399999999999</v>
      </c>
      <c r="J60" s="6">
        <f t="shared" ref="J60:J63" si="19">F60*I60</f>
        <v>0</v>
      </c>
      <c r="K60" s="6"/>
      <c r="L60" s="6"/>
      <c r="M60" s="1">
        <f t="shared" si="18"/>
        <v>0</v>
      </c>
    </row>
    <row r="61" spans="1:13">
      <c r="A61" s="11"/>
      <c r="B61" s="64"/>
      <c r="C61" s="3" t="s">
        <v>57</v>
      </c>
      <c r="D61" s="4" t="s">
        <v>27</v>
      </c>
      <c r="E61" s="8">
        <v>1.67E-2</v>
      </c>
      <c r="F61" s="6"/>
      <c r="G61" s="6"/>
      <c r="H61" s="6"/>
      <c r="I61" s="6">
        <f>E57*E61</f>
        <v>19.238399999999999</v>
      </c>
      <c r="J61" s="6">
        <f t="shared" si="19"/>
        <v>0</v>
      </c>
      <c r="K61" s="6"/>
      <c r="L61" s="6"/>
      <c r="M61" s="1">
        <f t="shared" si="18"/>
        <v>0</v>
      </c>
    </row>
    <row r="62" spans="1:13">
      <c r="A62" s="11"/>
      <c r="B62" s="64"/>
      <c r="C62" s="23" t="s">
        <v>35</v>
      </c>
      <c r="D62" s="9" t="s">
        <v>27</v>
      </c>
      <c r="E62" s="8">
        <v>8.8000000000000005E-3</v>
      </c>
      <c r="F62" s="6"/>
      <c r="G62" s="6"/>
      <c r="H62" s="6"/>
      <c r="I62" s="6">
        <f>E57*E62</f>
        <v>10.137600000000001</v>
      </c>
      <c r="J62" s="6">
        <f t="shared" si="19"/>
        <v>0</v>
      </c>
      <c r="K62" s="6"/>
      <c r="L62" s="6"/>
      <c r="M62" s="1">
        <f t="shared" si="18"/>
        <v>0</v>
      </c>
    </row>
    <row r="63" spans="1:13">
      <c r="A63" s="11"/>
      <c r="B63" s="64"/>
      <c r="C63" s="3" t="s">
        <v>28</v>
      </c>
      <c r="D63" s="4" t="s">
        <v>29</v>
      </c>
      <c r="E63" s="8">
        <v>6.3700000000000007E-2</v>
      </c>
      <c r="F63" s="6"/>
      <c r="G63" s="6"/>
      <c r="H63" s="6"/>
      <c r="I63" s="6">
        <f>E57*E63</f>
        <v>73.382400000000004</v>
      </c>
      <c r="J63" s="6">
        <f t="shared" si="19"/>
        <v>0</v>
      </c>
      <c r="K63" s="6"/>
      <c r="L63" s="6"/>
      <c r="M63" s="1">
        <f t="shared" si="18"/>
        <v>0</v>
      </c>
    </row>
    <row r="64" spans="1:13">
      <c r="A64" s="11"/>
      <c r="B64" s="64"/>
      <c r="C64" s="23" t="s">
        <v>37</v>
      </c>
      <c r="D64" s="9" t="s">
        <v>1</v>
      </c>
      <c r="E64" s="5">
        <v>1.2999999999999999E-3</v>
      </c>
      <c r="F64" s="6"/>
      <c r="G64" s="6"/>
      <c r="H64" s="6"/>
      <c r="I64" s="6"/>
      <c r="J64" s="6"/>
      <c r="K64" s="6">
        <f>E57*E64</f>
        <v>1.4975999999999998</v>
      </c>
      <c r="L64" s="6">
        <f>F64*K64</f>
        <v>0</v>
      </c>
      <c r="M64" s="1">
        <f t="shared" si="18"/>
        <v>0</v>
      </c>
    </row>
    <row r="65" spans="1:15" ht="19.5">
      <c r="A65" s="11"/>
      <c r="B65" s="64"/>
      <c r="C65" s="3" t="s">
        <v>7</v>
      </c>
      <c r="D65" s="9" t="s">
        <v>70</v>
      </c>
      <c r="E65" s="8">
        <v>6.2E-2</v>
      </c>
      <c r="F65" s="6"/>
      <c r="G65" s="6"/>
      <c r="H65" s="6"/>
      <c r="I65" s="6"/>
      <c r="J65" s="6"/>
      <c r="K65" s="6">
        <f>E57*E65</f>
        <v>71.424000000000007</v>
      </c>
      <c r="L65" s="6">
        <f t="shared" ref="L65:L67" si="20">F65*K65</f>
        <v>0</v>
      </c>
      <c r="M65" s="1">
        <f t="shared" si="18"/>
        <v>0</v>
      </c>
    </row>
    <row r="66" spans="1:15" ht="19.5">
      <c r="A66" s="11"/>
      <c r="B66" s="64"/>
      <c r="C66" s="3" t="s">
        <v>58</v>
      </c>
      <c r="D66" s="9" t="s">
        <v>70</v>
      </c>
      <c r="E66" s="8">
        <v>0.01</v>
      </c>
      <c r="F66" s="6"/>
      <c r="G66" s="6"/>
      <c r="H66" s="6"/>
      <c r="I66" s="6"/>
      <c r="J66" s="6"/>
      <c r="K66" s="6">
        <f>E57*E66</f>
        <v>11.52</v>
      </c>
      <c r="L66" s="6">
        <f t="shared" si="20"/>
        <v>0</v>
      </c>
      <c r="M66" s="1">
        <f t="shared" si="18"/>
        <v>0</v>
      </c>
    </row>
    <row r="67" spans="1:15">
      <c r="A67" s="11"/>
      <c r="B67" s="66"/>
      <c r="C67" s="3" t="s">
        <v>40</v>
      </c>
      <c r="D67" s="4" t="s">
        <v>29</v>
      </c>
      <c r="E67" s="8">
        <v>1.78E-2</v>
      </c>
      <c r="F67" s="6"/>
      <c r="G67" s="6"/>
      <c r="H67" s="6"/>
      <c r="I67" s="6"/>
      <c r="J67" s="6"/>
      <c r="K67" s="6">
        <f>E57*E67</f>
        <v>20.505600000000001</v>
      </c>
      <c r="L67" s="6">
        <f t="shared" si="20"/>
        <v>0</v>
      </c>
      <c r="M67" s="1">
        <f t="shared" si="18"/>
        <v>0</v>
      </c>
    </row>
    <row r="68" spans="1:15" ht="35.25" customHeight="1">
      <c r="A68" s="11">
        <v>10</v>
      </c>
      <c r="B68" s="60" t="s">
        <v>32</v>
      </c>
      <c r="C68" s="10" t="s">
        <v>41</v>
      </c>
      <c r="D68" s="41" t="s">
        <v>87</v>
      </c>
      <c r="E68" s="12">
        <v>136.32499999999999</v>
      </c>
      <c r="F68" s="28"/>
      <c r="G68" s="28"/>
      <c r="H68" s="6"/>
      <c r="I68" s="28"/>
      <c r="J68" s="6"/>
      <c r="K68" s="28"/>
      <c r="L68" s="6"/>
      <c r="M68" s="2">
        <f>SUM(M69:M74)</f>
        <v>0</v>
      </c>
    </row>
    <row r="69" spans="1:15">
      <c r="A69" s="11"/>
      <c r="B69" s="60"/>
      <c r="C69" s="3" t="s">
        <v>36</v>
      </c>
      <c r="D69" s="4" t="s">
        <v>5</v>
      </c>
      <c r="E69" s="8">
        <v>0.15</v>
      </c>
      <c r="F69" s="6"/>
      <c r="G69" s="6">
        <f>E68*E69</f>
        <v>20.448749999999997</v>
      </c>
      <c r="H69" s="6">
        <f>F69*G69</f>
        <v>0</v>
      </c>
      <c r="I69" s="6"/>
      <c r="J69" s="6"/>
      <c r="K69" s="6"/>
      <c r="L69" s="6"/>
      <c r="M69" s="1">
        <f t="shared" ref="M69:M74" si="21">H69+J69+L69</f>
        <v>0</v>
      </c>
    </row>
    <row r="70" spans="1:15">
      <c r="A70" s="11"/>
      <c r="B70" s="60"/>
      <c r="C70" s="3" t="s">
        <v>33</v>
      </c>
      <c r="D70" s="4" t="s">
        <v>27</v>
      </c>
      <c r="E70" s="8">
        <v>2.1600000000000001E-2</v>
      </c>
      <c r="F70" s="6"/>
      <c r="G70" s="6"/>
      <c r="H70" s="6"/>
      <c r="I70" s="6">
        <f>E68*E70</f>
        <v>2.94462</v>
      </c>
      <c r="J70" s="6">
        <f>F70*I70</f>
        <v>0</v>
      </c>
      <c r="K70" s="6"/>
      <c r="L70" s="6"/>
      <c r="M70" s="1">
        <f>H70+J70+L70</f>
        <v>0</v>
      </c>
    </row>
    <row r="71" spans="1:15">
      <c r="A71" s="11"/>
      <c r="B71" s="60"/>
      <c r="C71" s="3" t="s">
        <v>34</v>
      </c>
      <c r="D71" s="4" t="s">
        <v>27</v>
      </c>
      <c r="E71" s="8">
        <v>2.7300000000000001E-2</v>
      </c>
      <c r="F71" s="6"/>
      <c r="G71" s="6"/>
      <c r="H71" s="6"/>
      <c r="I71" s="6">
        <f>E68*E71</f>
        <v>3.7216724999999999</v>
      </c>
      <c r="J71" s="6">
        <f t="shared" ref="J71:J72" si="22">F71*I71</f>
        <v>0</v>
      </c>
      <c r="K71" s="6"/>
      <c r="L71" s="6"/>
      <c r="M71" s="1">
        <f t="shared" si="21"/>
        <v>0</v>
      </c>
    </row>
    <row r="72" spans="1:15">
      <c r="A72" s="11"/>
      <c r="B72" s="60"/>
      <c r="C72" s="23" t="s">
        <v>35</v>
      </c>
      <c r="D72" s="9" t="s">
        <v>27</v>
      </c>
      <c r="E72" s="8">
        <v>9.7000000000000003E-3</v>
      </c>
      <c r="F72" s="6"/>
      <c r="G72" s="6"/>
      <c r="H72" s="6"/>
      <c r="I72" s="6">
        <f>E68*E72</f>
        <v>1.3223524999999998</v>
      </c>
      <c r="J72" s="6">
        <f t="shared" si="22"/>
        <v>0</v>
      </c>
      <c r="K72" s="6"/>
      <c r="L72" s="6"/>
      <c r="M72" s="1">
        <f t="shared" si="21"/>
        <v>0</v>
      </c>
    </row>
    <row r="73" spans="1:15" ht="19.5">
      <c r="A73" s="11"/>
      <c r="B73" s="60"/>
      <c r="C73" s="3" t="s">
        <v>59</v>
      </c>
      <c r="D73" s="9" t="s">
        <v>70</v>
      </c>
      <c r="E73" s="8">
        <v>1.22</v>
      </c>
      <c r="F73" s="6"/>
      <c r="G73" s="6"/>
      <c r="H73" s="6"/>
      <c r="I73" s="6"/>
      <c r="J73" s="6"/>
      <c r="K73" s="6">
        <f>E68*E73</f>
        <v>166.31649999999999</v>
      </c>
      <c r="L73" s="6">
        <f>F73*K73</f>
        <v>0</v>
      </c>
      <c r="M73" s="1">
        <f t="shared" si="21"/>
        <v>0</v>
      </c>
      <c r="O73" s="19"/>
    </row>
    <row r="74" spans="1:15" ht="19.5">
      <c r="A74" s="11"/>
      <c r="B74" s="60"/>
      <c r="C74" s="3" t="s">
        <v>7</v>
      </c>
      <c r="D74" s="9" t="s">
        <v>70</v>
      </c>
      <c r="E74" s="8">
        <v>7.0000000000000007E-2</v>
      </c>
      <c r="F74" s="6"/>
      <c r="G74" s="6"/>
      <c r="H74" s="6"/>
      <c r="I74" s="6"/>
      <c r="J74" s="6"/>
      <c r="K74" s="6">
        <f>E68*E74</f>
        <v>9.5427499999999998</v>
      </c>
      <c r="L74" s="6">
        <f>F74*K74</f>
        <v>0</v>
      </c>
      <c r="M74" s="1">
        <f t="shared" si="21"/>
        <v>0</v>
      </c>
    </row>
    <row r="75" spans="1:15" ht="36">
      <c r="A75" s="11">
        <v>11</v>
      </c>
      <c r="B75" s="60" t="s">
        <v>67</v>
      </c>
      <c r="C75" s="10" t="s">
        <v>66</v>
      </c>
      <c r="D75" s="41" t="s">
        <v>88</v>
      </c>
      <c r="E75" s="12">
        <v>86.1</v>
      </c>
      <c r="F75" s="6"/>
      <c r="G75" s="28"/>
      <c r="H75" s="6"/>
      <c r="I75" s="28"/>
      <c r="J75" s="6"/>
      <c r="K75" s="28"/>
      <c r="L75" s="6"/>
      <c r="M75" s="2">
        <f>SUM(M76:M81)</f>
        <v>0</v>
      </c>
    </row>
    <row r="76" spans="1:15">
      <c r="A76" s="11"/>
      <c r="B76" s="60"/>
      <c r="C76" s="3" t="s">
        <v>36</v>
      </c>
      <c r="D76" s="4" t="s">
        <v>5</v>
      </c>
      <c r="E76" s="5">
        <v>2.5099999999999998</v>
      </c>
      <c r="F76" s="6"/>
      <c r="G76" s="6">
        <f>E76*E75</f>
        <v>216.11099999999996</v>
      </c>
      <c r="H76" s="6">
        <f>G76*F76</f>
        <v>0</v>
      </c>
      <c r="I76" s="6"/>
      <c r="J76" s="6"/>
      <c r="K76" s="6"/>
      <c r="L76" s="6"/>
      <c r="M76" s="1">
        <f t="shared" ref="M76:M81" si="23">H76+J76+L76</f>
        <v>0</v>
      </c>
    </row>
    <row r="77" spans="1:15">
      <c r="A77" s="11"/>
      <c r="B77" s="60"/>
      <c r="C77" s="3" t="s">
        <v>68</v>
      </c>
      <c r="D77" s="4" t="s">
        <v>27</v>
      </c>
      <c r="E77" s="7">
        <v>9.6000000000000002E-2</v>
      </c>
      <c r="F77" s="6"/>
      <c r="G77" s="6"/>
      <c r="H77" s="6"/>
      <c r="I77" s="6">
        <f>E75*E77</f>
        <v>8.2655999999999992</v>
      </c>
      <c r="J77" s="6">
        <f t="shared" ref="J77:J78" si="24">I77*F77</f>
        <v>0</v>
      </c>
      <c r="K77" s="6"/>
      <c r="L77" s="6"/>
      <c r="M77" s="1">
        <f t="shared" si="23"/>
        <v>0</v>
      </c>
    </row>
    <row r="78" spans="1:15">
      <c r="A78" s="11"/>
      <c r="B78" s="60"/>
      <c r="C78" s="3" t="s">
        <v>28</v>
      </c>
      <c r="D78" s="4" t="s">
        <v>29</v>
      </c>
      <c r="E78" s="8">
        <v>3.73E-2</v>
      </c>
      <c r="F78" s="6"/>
      <c r="G78" s="6"/>
      <c r="H78" s="6"/>
      <c r="I78" s="6">
        <f>E75*E78</f>
        <v>3.2115299999999998</v>
      </c>
      <c r="J78" s="6">
        <f t="shared" si="24"/>
        <v>0</v>
      </c>
      <c r="K78" s="6"/>
      <c r="L78" s="6"/>
      <c r="M78" s="1">
        <f t="shared" si="23"/>
        <v>0</v>
      </c>
    </row>
    <row r="79" spans="1:15" ht="19.5">
      <c r="A79" s="11"/>
      <c r="B79" s="60"/>
      <c r="C79" s="3" t="s">
        <v>69</v>
      </c>
      <c r="D79" s="9" t="s">
        <v>70</v>
      </c>
      <c r="E79" s="7">
        <v>1.0149999999999999</v>
      </c>
      <c r="F79" s="6"/>
      <c r="G79" s="6"/>
      <c r="H79" s="6"/>
      <c r="I79" s="6"/>
      <c r="J79" s="6"/>
      <c r="K79" s="6">
        <f>E75*E79</f>
        <v>87.391499999999979</v>
      </c>
      <c r="L79" s="6">
        <f>K79*F79</f>
        <v>0</v>
      </c>
      <c r="M79" s="1">
        <f t="shared" si="23"/>
        <v>0</v>
      </c>
    </row>
    <row r="80" spans="1:15" ht="19.5">
      <c r="A80" s="11"/>
      <c r="B80" s="60"/>
      <c r="C80" s="3" t="s">
        <v>71</v>
      </c>
      <c r="D80" s="4" t="s">
        <v>72</v>
      </c>
      <c r="E80" s="8">
        <v>1.7100000000000001E-2</v>
      </c>
      <c r="F80" s="6"/>
      <c r="G80" s="6"/>
      <c r="H80" s="6"/>
      <c r="I80" s="6"/>
      <c r="J80" s="6"/>
      <c r="K80" s="6">
        <f>E75*E80</f>
        <v>1.47231</v>
      </c>
      <c r="L80" s="6">
        <f t="shared" ref="L80:L81" si="25">K80*F80</f>
        <v>0</v>
      </c>
      <c r="M80" s="1">
        <f t="shared" si="23"/>
        <v>0</v>
      </c>
    </row>
    <row r="81" spans="1:13">
      <c r="A81" s="11"/>
      <c r="B81" s="60"/>
      <c r="C81" s="3" t="s">
        <v>40</v>
      </c>
      <c r="D81" s="4" t="s">
        <v>29</v>
      </c>
      <c r="E81" s="8">
        <v>3.59</v>
      </c>
      <c r="F81" s="6"/>
      <c r="G81" s="6"/>
      <c r="H81" s="6"/>
      <c r="I81" s="6"/>
      <c r="J81" s="6"/>
      <c r="K81" s="6">
        <f>E75*E81</f>
        <v>309.09899999999999</v>
      </c>
      <c r="L81" s="6">
        <f t="shared" si="25"/>
        <v>0</v>
      </c>
      <c r="M81" s="1">
        <f t="shared" si="23"/>
        <v>0</v>
      </c>
    </row>
    <row r="82" spans="1:13" ht="54" customHeight="1">
      <c r="A82" s="11">
        <v>12</v>
      </c>
      <c r="B82" s="60" t="s">
        <v>73</v>
      </c>
      <c r="C82" s="10" t="s">
        <v>109</v>
      </c>
      <c r="D82" s="41" t="s">
        <v>88</v>
      </c>
      <c r="E82" s="12">
        <v>200.9</v>
      </c>
      <c r="F82" s="28"/>
      <c r="G82" s="28"/>
      <c r="H82" s="6"/>
      <c r="I82" s="28"/>
      <c r="J82" s="6"/>
      <c r="K82" s="28"/>
      <c r="L82" s="6"/>
      <c r="M82" s="2">
        <f>SUM(M83:M95)</f>
        <v>0</v>
      </c>
    </row>
    <row r="83" spans="1:13">
      <c r="A83" s="11"/>
      <c r="B83" s="60"/>
      <c r="C83" s="3" t="s">
        <v>36</v>
      </c>
      <c r="D83" s="4" t="s">
        <v>5</v>
      </c>
      <c r="E83" s="5">
        <v>5.18</v>
      </c>
      <c r="F83" s="6"/>
      <c r="G83" s="6">
        <f>E83*E82</f>
        <v>1040.662</v>
      </c>
      <c r="H83" s="6">
        <f>G83*F83</f>
        <v>0</v>
      </c>
      <c r="I83" s="6"/>
      <c r="J83" s="6"/>
      <c r="K83" s="6"/>
      <c r="L83" s="6"/>
      <c r="M83" s="1">
        <f t="shared" ref="M83:M95" si="26">H83+J83+L83</f>
        <v>0</v>
      </c>
    </row>
    <row r="84" spans="1:13">
      <c r="A84" s="11"/>
      <c r="B84" s="60"/>
      <c r="C84" s="3" t="s">
        <v>68</v>
      </c>
      <c r="D84" s="4" t="s">
        <v>27</v>
      </c>
      <c r="E84" s="7">
        <v>9.6000000000000002E-2</v>
      </c>
      <c r="F84" s="6"/>
      <c r="G84" s="6"/>
      <c r="H84" s="6"/>
      <c r="I84" s="6">
        <f>E82*E84</f>
        <v>19.2864</v>
      </c>
      <c r="J84" s="6">
        <f t="shared" ref="J84:J85" si="27">I84*F84</f>
        <v>0</v>
      </c>
      <c r="K84" s="6"/>
      <c r="L84" s="6"/>
      <c r="M84" s="1">
        <f t="shared" si="26"/>
        <v>0</v>
      </c>
    </row>
    <row r="85" spans="1:13">
      <c r="A85" s="11"/>
      <c r="B85" s="60"/>
      <c r="C85" s="3" t="s">
        <v>28</v>
      </c>
      <c r="D85" s="4" t="s">
        <v>29</v>
      </c>
      <c r="E85" s="8">
        <v>0.23100000000000001</v>
      </c>
      <c r="F85" s="6"/>
      <c r="G85" s="6"/>
      <c r="H85" s="6"/>
      <c r="I85" s="6">
        <f>E82*E85</f>
        <v>46.407900000000005</v>
      </c>
      <c r="J85" s="6">
        <f t="shared" si="27"/>
        <v>0</v>
      </c>
      <c r="K85" s="6"/>
      <c r="L85" s="6"/>
      <c r="M85" s="1">
        <f t="shared" si="26"/>
        <v>0</v>
      </c>
    </row>
    <row r="86" spans="1:13" ht="19.5">
      <c r="A86" s="11"/>
      <c r="B86" s="60"/>
      <c r="C86" s="3" t="s">
        <v>74</v>
      </c>
      <c r="D86" s="4" t="s">
        <v>70</v>
      </c>
      <c r="E86" s="7">
        <v>1.0149999999999999</v>
      </c>
      <c r="F86" s="6"/>
      <c r="G86" s="6"/>
      <c r="H86" s="6"/>
      <c r="I86" s="6"/>
      <c r="J86" s="6"/>
      <c r="K86" s="6">
        <f>E82*E86</f>
        <v>203.9135</v>
      </c>
      <c r="L86" s="6">
        <f>K86*F86</f>
        <v>0</v>
      </c>
      <c r="M86" s="1">
        <f t="shared" si="26"/>
        <v>0</v>
      </c>
    </row>
    <row r="87" spans="1:13">
      <c r="A87" s="11"/>
      <c r="B87" s="60"/>
      <c r="C87" s="3" t="s">
        <v>75</v>
      </c>
      <c r="D87" s="4" t="s">
        <v>1</v>
      </c>
      <c r="E87" s="7">
        <f>(1/0.14)*0.0075</f>
        <v>5.3571428571428568E-2</v>
      </c>
      <c r="F87" s="6"/>
      <c r="G87" s="6"/>
      <c r="H87" s="6"/>
      <c r="I87" s="6"/>
      <c r="J87" s="6"/>
      <c r="K87" s="6">
        <f>E82*E87</f>
        <v>10.762499999999999</v>
      </c>
      <c r="L87" s="6">
        <f t="shared" ref="L87:L95" si="28">K87*F87</f>
        <v>0</v>
      </c>
      <c r="M87" s="1">
        <f t="shared" si="26"/>
        <v>0</v>
      </c>
    </row>
    <row r="88" spans="1:13" ht="19.5">
      <c r="A88" s="11"/>
      <c r="B88" s="60"/>
      <c r="C88" s="3" t="s">
        <v>63</v>
      </c>
      <c r="D88" s="4" t="s">
        <v>70</v>
      </c>
      <c r="E88" s="7">
        <v>2.6599999999999999E-2</v>
      </c>
      <c r="F88" s="6"/>
      <c r="G88" s="6"/>
      <c r="H88" s="6"/>
      <c r="I88" s="6"/>
      <c r="J88" s="6"/>
      <c r="K88" s="6">
        <f>E82*E88</f>
        <v>5.3439399999999999</v>
      </c>
      <c r="L88" s="6">
        <f t="shared" si="28"/>
        <v>0</v>
      </c>
      <c r="M88" s="1">
        <f t="shared" si="26"/>
        <v>0</v>
      </c>
    </row>
    <row r="89" spans="1:13" ht="19.5">
      <c r="A89" s="11"/>
      <c r="B89" s="60"/>
      <c r="C89" s="3" t="s">
        <v>76</v>
      </c>
      <c r="D89" s="4" t="s">
        <v>77</v>
      </c>
      <c r="E89" s="7">
        <v>0.82</v>
      </c>
      <c r="F89" s="6"/>
      <c r="G89" s="6"/>
      <c r="H89" s="6"/>
      <c r="I89" s="6"/>
      <c r="J89" s="6"/>
      <c r="K89" s="6">
        <f>E82*E89</f>
        <v>164.738</v>
      </c>
      <c r="L89" s="6">
        <f t="shared" si="28"/>
        <v>0</v>
      </c>
      <c r="M89" s="1">
        <f t="shared" si="26"/>
        <v>0</v>
      </c>
    </row>
    <row r="90" spans="1:13" ht="19.5">
      <c r="A90" s="11"/>
      <c r="B90" s="60"/>
      <c r="C90" s="3" t="s">
        <v>78</v>
      </c>
      <c r="D90" s="4" t="s">
        <v>70</v>
      </c>
      <c r="E90" s="8">
        <v>6.9999999999999999E-4</v>
      </c>
      <c r="F90" s="6"/>
      <c r="G90" s="6"/>
      <c r="H90" s="6"/>
      <c r="I90" s="6"/>
      <c r="J90" s="6"/>
      <c r="K90" s="6">
        <f>E82*E90</f>
        <v>0.14063000000000001</v>
      </c>
      <c r="L90" s="6">
        <f t="shared" si="28"/>
        <v>0</v>
      </c>
      <c r="M90" s="1">
        <f t="shared" si="26"/>
        <v>0</v>
      </c>
    </row>
    <row r="91" spans="1:13" ht="19.5">
      <c r="A91" s="11"/>
      <c r="B91" s="60"/>
      <c r="C91" s="3" t="s">
        <v>79</v>
      </c>
      <c r="D91" s="4" t="s">
        <v>70</v>
      </c>
      <c r="E91" s="8">
        <v>8.0000000000000004E-4</v>
      </c>
      <c r="F91" s="6"/>
      <c r="G91" s="6"/>
      <c r="H91" s="6"/>
      <c r="I91" s="6"/>
      <c r="J91" s="6"/>
      <c r="K91" s="6">
        <f>E82*E91</f>
        <v>0.16072</v>
      </c>
      <c r="L91" s="6">
        <f t="shared" si="28"/>
        <v>0</v>
      </c>
      <c r="M91" s="1">
        <f t="shared" si="26"/>
        <v>0</v>
      </c>
    </row>
    <row r="92" spans="1:13" ht="19.5">
      <c r="A92" s="11"/>
      <c r="B92" s="60"/>
      <c r="C92" s="3" t="s">
        <v>80</v>
      </c>
      <c r="D92" s="4" t="s">
        <v>70</v>
      </c>
      <c r="E92" s="8">
        <v>8.0000000000000004E-4</v>
      </c>
      <c r="F92" s="6"/>
      <c r="G92" s="6"/>
      <c r="H92" s="6"/>
      <c r="I92" s="6"/>
      <c r="J92" s="6"/>
      <c r="K92" s="6">
        <f>E82*E92</f>
        <v>0.16072</v>
      </c>
      <c r="L92" s="6">
        <f t="shared" si="28"/>
        <v>0</v>
      </c>
      <c r="M92" s="1">
        <f t="shared" si="26"/>
        <v>0</v>
      </c>
    </row>
    <row r="93" spans="1:13" ht="19.5">
      <c r="A93" s="11"/>
      <c r="B93" s="60"/>
      <c r="C93" s="3" t="s">
        <v>81</v>
      </c>
      <c r="D93" s="4" t="s">
        <v>72</v>
      </c>
      <c r="E93" s="8">
        <v>1.7399999999999999E-2</v>
      </c>
      <c r="F93" s="6"/>
      <c r="G93" s="6"/>
      <c r="H93" s="6"/>
      <c r="I93" s="6"/>
      <c r="J93" s="6"/>
      <c r="K93" s="6">
        <f>E82*E93</f>
        <v>3.49566</v>
      </c>
      <c r="L93" s="6">
        <f t="shared" si="28"/>
        <v>0</v>
      </c>
      <c r="M93" s="1">
        <f t="shared" si="26"/>
        <v>0</v>
      </c>
    </row>
    <row r="94" spans="1:13">
      <c r="A94" s="11"/>
      <c r="B94" s="60"/>
      <c r="C94" s="3" t="s">
        <v>82</v>
      </c>
      <c r="D94" s="4" t="s">
        <v>83</v>
      </c>
      <c r="E94" s="7">
        <v>0.49</v>
      </c>
      <c r="F94" s="6"/>
      <c r="G94" s="6"/>
      <c r="H94" s="6"/>
      <c r="I94" s="6"/>
      <c r="J94" s="6"/>
      <c r="K94" s="6">
        <f>E82*E94</f>
        <v>98.441000000000003</v>
      </c>
      <c r="L94" s="6">
        <f t="shared" si="28"/>
        <v>0</v>
      </c>
      <c r="M94" s="1">
        <f t="shared" si="26"/>
        <v>0</v>
      </c>
    </row>
    <row r="95" spans="1:13">
      <c r="A95" s="11"/>
      <c r="B95" s="60"/>
      <c r="C95" s="3" t="s">
        <v>40</v>
      </c>
      <c r="D95" s="4" t="s">
        <v>29</v>
      </c>
      <c r="E95" s="6">
        <v>0.61199999999999999</v>
      </c>
      <c r="F95" s="6"/>
      <c r="G95" s="6"/>
      <c r="H95" s="6"/>
      <c r="I95" s="6"/>
      <c r="J95" s="6"/>
      <c r="K95" s="6">
        <f>E82*E95</f>
        <v>122.9508</v>
      </c>
      <c r="L95" s="6">
        <f t="shared" si="28"/>
        <v>0</v>
      </c>
      <c r="M95" s="1">
        <f t="shared" si="26"/>
        <v>0</v>
      </c>
    </row>
    <row r="96" spans="1:13" ht="54">
      <c r="A96" s="11">
        <v>13</v>
      </c>
      <c r="B96" s="61" t="s">
        <v>113</v>
      </c>
      <c r="C96" s="10" t="s">
        <v>110</v>
      </c>
      <c r="D96" s="41" t="s">
        <v>2</v>
      </c>
      <c r="E96" s="12">
        <v>6.72</v>
      </c>
      <c r="F96" s="6"/>
      <c r="G96" s="6"/>
      <c r="H96" s="6"/>
      <c r="I96" s="6"/>
      <c r="J96" s="6"/>
      <c r="K96" s="6"/>
      <c r="L96" s="6"/>
      <c r="M96" s="2">
        <f>SUM(M97:M102)</f>
        <v>0</v>
      </c>
    </row>
    <row r="97" spans="1:13">
      <c r="A97" s="11"/>
      <c r="B97" s="61"/>
      <c r="C97" s="3" t="s">
        <v>36</v>
      </c>
      <c r="D97" s="4" t="s">
        <v>5</v>
      </c>
      <c r="E97" s="7">
        <v>2.58</v>
      </c>
      <c r="F97" s="6"/>
      <c r="G97" s="6">
        <f>E97*E96</f>
        <v>17.337599999999998</v>
      </c>
      <c r="H97" s="6">
        <f>F97*G97</f>
        <v>0</v>
      </c>
      <c r="I97" s="6"/>
      <c r="J97" s="6"/>
      <c r="K97" s="6"/>
      <c r="L97" s="6"/>
      <c r="M97" s="1">
        <f t="shared" ref="M97:M102" si="29">H97+J97+L97</f>
        <v>0</v>
      </c>
    </row>
    <row r="98" spans="1:13">
      <c r="A98" s="11"/>
      <c r="B98" s="61"/>
      <c r="C98" s="3" t="s">
        <v>68</v>
      </c>
      <c r="D98" s="4" t="s">
        <v>27</v>
      </c>
      <c r="E98" s="6">
        <v>0.48</v>
      </c>
      <c r="F98" s="6"/>
      <c r="G98" s="6"/>
      <c r="H98" s="6"/>
      <c r="I98" s="6">
        <f>E96*E98</f>
        <v>3.2255999999999996</v>
      </c>
      <c r="J98" s="6">
        <f t="shared" ref="J98:J100" si="30">I98*F98</f>
        <v>0</v>
      </c>
      <c r="K98" s="6"/>
      <c r="L98" s="6"/>
      <c r="M98" s="1">
        <f t="shared" si="29"/>
        <v>0</v>
      </c>
    </row>
    <row r="99" spans="1:13" ht="19.5">
      <c r="A99" s="11"/>
      <c r="B99" s="61"/>
      <c r="C99" s="3" t="s">
        <v>114</v>
      </c>
      <c r="D99" s="4" t="s">
        <v>70</v>
      </c>
      <c r="E99" s="6">
        <v>1</v>
      </c>
      <c r="F99" s="6"/>
      <c r="G99" s="6"/>
      <c r="H99" s="6"/>
      <c r="I99" s="6">
        <f>E96*E99</f>
        <v>6.72</v>
      </c>
      <c r="J99" s="6">
        <f t="shared" si="30"/>
        <v>0</v>
      </c>
      <c r="K99" s="6"/>
      <c r="L99" s="6"/>
      <c r="M99" s="1">
        <f t="shared" si="29"/>
        <v>0</v>
      </c>
    </row>
    <row r="100" spans="1:13" ht="19.5">
      <c r="A100" s="11"/>
      <c r="B100" s="61"/>
      <c r="C100" s="3" t="s">
        <v>74</v>
      </c>
      <c r="D100" s="4" t="s">
        <v>70</v>
      </c>
      <c r="E100" s="7">
        <v>0.13</v>
      </c>
      <c r="F100" s="6"/>
      <c r="G100" s="6"/>
      <c r="H100" s="6"/>
      <c r="I100" s="6">
        <f>E96*E100</f>
        <v>0.87360000000000004</v>
      </c>
      <c r="J100" s="6">
        <f t="shared" si="30"/>
        <v>0</v>
      </c>
      <c r="K100" s="6"/>
      <c r="L100" s="6"/>
      <c r="M100" s="1">
        <f t="shared" si="29"/>
        <v>0</v>
      </c>
    </row>
    <row r="101" spans="1:13">
      <c r="A101" s="11"/>
      <c r="B101" s="61"/>
      <c r="C101" s="3" t="s">
        <v>63</v>
      </c>
      <c r="D101" s="4" t="s">
        <v>2</v>
      </c>
      <c r="E101" s="7">
        <v>0.18</v>
      </c>
      <c r="F101" s="6"/>
      <c r="G101" s="6"/>
      <c r="H101" s="6"/>
      <c r="I101" s="6"/>
      <c r="J101" s="6"/>
      <c r="K101" s="6">
        <f>E96*E101</f>
        <v>1.2096</v>
      </c>
      <c r="L101" s="6">
        <f>K101*F101</f>
        <v>0</v>
      </c>
      <c r="M101" s="1">
        <f t="shared" si="29"/>
        <v>0</v>
      </c>
    </row>
    <row r="102" spans="1:13">
      <c r="A102" s="11"/>
      <c r="B102" s="61"/>
      <c r="C102" s="3" t="s">
        <v>40</v>
      </c>
      <c r="D102" s="4" t="s">
        <v>29</v>
      </c>
      <c r="E102" s="7">
        <v>1.69</v>
      </c>
      <c r="F102" s="6"/>
      <c r="G102" s="6"/>
      <c r="H102" s="6"/>
      <c r="I102" s="6"/>
      <c r="J102" s="6"/>
      <c r="K102" s="6">
        <f>E96*E102</f>
        <v>11.3568</v>
      </c>
      <c r="L102" s="6">
        <f>K102*F102</f>
        <v>0</v>
      </c>
      <c r="M102" s="1">
        <f t="shared" si="29"/>
        <v>0</v>
      </c>
    </row>
    <row r="103" spans="1:13" ht="40.5" customHeight="1">
      <c r="A103" s="11">
        <v>14</v>
      </c>
      <c r="B103" s="61" t="s">
        <v>117</v>
      </c>
      <c r="C103" s="34" t="s">
        <v>112</v>
      </c>
      <c r="D103" s="35" t="s">
        <v>2</v>
      </c>
      <c r="E103" s="12">
        <v>5</v>
      </c>
      <c r="F103" s="6"/>
      <c r="G103" s="6"/>
      <c r="H103" s="6"/>
      <c r="I103" s="6"/>
      <c r="J103" s="6"/>
      <c r="K103" s="6"/>
      <c r="L103" s="6"/>
      <c r="M103" s="2">
        <f>SUM(M104:M106)</f>
        <v>0</v>
      </c>
    </row>
    <row r="104" spans="1:13">
      <c r="A104" s="11"/>
      <c r="B104" s="61"/>
      <c r="C104" s="36" t="s">
        <v>36</v>
      </c>
      <c r="D104" s="37" t="s">
        <v>5</v>
      </c>
      <c r="E104" s="54">
        <f>8*0.8</f>
        <v>6.4</v>
      </c>
      <c r="F104" s="38"/>
      <c r="G104" s="38">
        <f>E103*E104</f>
        <v>32</v>
      </c>
      <c r="H104" s="38">
        <f>F104*G104</f>
        <v>0</v>
      </c>
      <c r="I104" s="38"/>
      <c r="J104" s="38"/>
      <c r="K104" s="38"/>
      <c r="L104" s="38"/>
      <c r="M104" s="1">
        <f t="shared" ref="M104:M106" si="31">H104+J104+L104</f>
        <v>0</v>
      </c>
    </row>
    <row r="105" spans="1:13">
      <c r="A105" s="11"/>
      <c r="B105" s="61"/>
      <c r="C105" s="36" t="s">
        <v>64</v>
      </c>
      <c r="D105" s="37" t="s">
        <v>27</v>
      </c>
      <c r="E105" s="38">
        <f>1.98*0.8</f>
        <v>1.5840000000000001</v>
      </c>
      <c r="F105" s="38"/>
      <c r="G105" s="38"/>
      <c r="H105" s="38"/>
      <c r="I105" s="38">
        <f>E103*E105</f>
        <v>7.92</v>
      </c>
      <c r="J105" s="38">
        <f>F105*I105</f>
        <v>0</v>
      </c>
      <c r="K105" s="38"/>
      <c r="L105" s="38"/>
      <c r="M105" s="1">
        <f t="shared" si="31"/>
        <v>0</v>
      </c>
    </row>
    <row r="106" spans="1:13">
      <c r="A106" s="11"/>
      <c r="B106" s="61"/>
      <c r="C106" s="36" t="s">
        <v>40</v>
      </c>
      <c r="D106" s="37" t="s">
        <v>29</v>
      </c>
      <c r="E106" s="38">
        <f>6.36*0.8</f>
        <v>5.088000000000001</v>
      </c>
      <c r="F106" s="38"/>
      <c r="G106" s="38"/>
      <c r="H106" s="38"/>
      <c r="I106" s="38"/>
      <c r="J106" s="38"/>
      <c r="K106" s="6">
        <f>E103*E106</f>
        <v>25.440000000000005</v>
      </c>
      <c r="L106" s="6">
        <f>K106*F106</f>
        <v>0</v>
      </c>
      <c r="M106" s="1">
        <f t="shared" si="31"/>
        <v>0</v>
      </c>
    </row>
    <row r="107" spans="1:13" ht="32.25" customHeight="1">
      <c r="A107" s="11">
        <v>15</v>
      </c>
      <c r="B107" s="61" t="s">
        <v>115</v>
      </c>
      <c r="C107" s="34" t="s">
        <v>111</v>
      </c>
      <c r="D107" s="35" t="s">
        <v>2</v>
      </c>
      <c r="E107" s="12">
        <v>7</v>
      </c>
      <c r="F107" s="6"/>
      <c r="G107" s="6"/>
      <c r="H107" s="6"/>
      <c r="I107" s="6"/>
      <c r="J107" s="6"/>
      <c r="K107" s="6"/>
      <c r="L107" s="6"/>
      <c r="M107" s="2">
        <f>SUM(M108:M111)</f>
        <v>0</v>
      </c>
    </row>
    <row r="108" spans="1:13">
      <c r="A108" s="11"/>
      <c r="B108" s="61"/>
      <c r="C108" s="36" t="s">
        <v>36</v>
      </c>
      <c r="D108" s="37" t="s">
        <v>5</v>
      </c>
      <c r="E108" s="54">
        <v>8</v>
      </c>
      <c r="F108" s="38"/>
      <c r="G108" s="38">
        <f>E107*E108</f>
        <v>56</v>
      </c>
      <c r="H108" s="38">
        <f>F108*G108</f>
        <v>0</v>
      </c>
      <c r="I108" s="38"/>
      <c r="J108" s="38"/>
      <c r="K108" s="38"/>
      <c r="L108" s="38"/>
      <c r="M108" s="1">
        <f t="shared" ref="M108:M111" si="32">H108+J108+L108</f>
        <v>0</v>
      </c>
    </row>
    <row r="109" spans="1:13">
      <c r="A109" s="11"/>
      <c r="B109" s="61"/>
      <c r="C109" s="36" t="s">
        <v>64</v>
      </c>
      <c r="D109" s="37" t="s">
        <v>27</v>
      </c>
      <c r="E109" s="38">
        <v>1.98</v>
      </c>
      <c r="F109" s="38"/>
      <c r="G109" s="38"/>
      <c r="H109" s="38"/>
      <c r="I109" s="38">
        <f>E107*E109</f>
        <v>13.86</v>
      </c>
      <c r="J109" s="38">
        <f>F109*I109</f>
        <v>0</v>
      </c>
      <c r="K109" s="38"/>
      <c r="L109" s="38"/>
      <c r="M109" s="1">
        <f t="shared" si="32"/>
        <v>0</v>
      </c>
    </row>
    <row r="110" spans="1:13">
      <c r="A110" s="11"/>
      <c r="B110" s="61"/>
      <c r="C110" s="36" t="s">
        <v>116</v>
      </c>
      <c r="D110" s="37" t="s">
        <v>2</v>
      </c>
      <c r="E110" s="38">
        <v>1</v>
      </c>
      <c r="F110" s="38"/>
      <c r="G110" s="38"/>
      <c r="H110" s="38"/>
      <c r="I110" s="38"/>
      <c r="J110" s="38"/>
      <c r="K110" s="6">
        <f>E107*E110</f>
        <v>7</v>
      </c>
      <c r="L110" s="6">
        <f>K110*F110</f>
        <v>0</v>
      </c>
      <c r="M110" s="1">
        <f t="shared" si="32"/>
        <v>0</v>
      </c>
    </row>
    <row r="111" spans="1:13">
      <c r="A111" s="11"/>
      <c r="B111" s="61"/>
      <c r="C111" s="36" t="s">
        <v>40</v>
      </c>
      <c r="D111" s="37" t="s">
        <v>29</v>
      </c>
      <c r="E111" s="38">
        <v>6.36</v>
      </c>
      <c r="F111" s="38"/>
      <c r="G111" s="38"/>
      <c r="H111" s="38"/>
      <c r="I111" s="38"/>
      <c r="J111" s="38"/>
      <c r="K111" s="6">
        <f>E107*E111</f>
        <v>44.52</v>
      </c>
      <c r="L111" s="6">
        <f>K111*F111</f>
        <v>0</v>
      </c>
      <c r="M111" s="1">
        <f t="shared" si="32"/>
        <v>0</v>
      </c>
    </row>
    <row r="112" spans="1:13" ht="34.5" customHeight="1">
      <c r="A112" s="11">
        <v>16</v>
      </c>
      <c r="B112" s="60" t="s">
        <v>89</v>
      </c>
      <c r="C112" s="10" t="s">
        <v>102</v>
      </c>
      <c r="D112" s="11" t="s">
        <v>84</v>
      </c>
      <c r="E112" s="12">
        <v>12</v>
      </c>
      <c r="F112" s="6"/>
      <c r="G112" s="6"/>
      <c r="H112" s="6"/>
      <c r="I112" s="6"/>
      <c r="J112" s="6"/>
      <c r="K112" s="6"/>
      <c r="L112" s="6"/>
      <c r="M112" s="2">
        <f>SUM(M113:M124)</f>
        <v>0</v>
      </c>
    </row>
    <row r="113" spans="1:13">
      <c r="A113" s="11"/>
      <c r="B113" s="60"/>
      <c r="C113" s="3" t="s">
        <v>36</v>
      </c>
      <c r="D113" s="4" t="s">
        <v>5</v>
      </c>
      <c r="E113" s="7">
        <v>6.6</v>
      </c>
      <c r="F113" s="6"/>
      <c r="G113" s="6">
        <f>E112*E113</f>
        <v>79.199999999999989</v>
      </c>
      <c r="H113" s="6">
        <f>G113*F113</f>
        <v>0</v>
      </c>
      <c r="I113" s="6"/>
      <c r="J113" s="6"/>
      <c r="K113" s="6"/>
      <c r="L113" s="6"/>
      <c r="M113" s="1">
        <f>H113+J113+L113</f>
        <v>0</v>
      </c>
    </row>
    <row r="114" spans="1:13">
      <c r="A114" s="11"/>
      <c r="B114" s="60"/>
      <c r="C114" s="3" t="s">
        <v>68</v>
      </c>
      <c r="D114" s="4" t="s">
        <v>27</v>
      </c>
      <c r="E114" s="7">
        <v>9.6000000000000002E-2</v>
      </c>
      <c r="F114" s="6"/>
      <c r="G114" s="6"/>
      <c r="H114" s="6"/>
      <c r="I114" s="6">
        <f>E112*E114</f>
        <v>1.1520000000000001</v>
      </c>
      <c r="J114" s="6">
        <f t="shared" ref="J114:J115" si="33">I114*F114</f>
        <v>0</v>
      </c>
      <c r="K114" s="6"/>
      <c r="L114" s="6"/>
      <c r="M114" s="1">
        <f t="shared" ref="M114:M124" si="34">H114+J114+L114</f>
        <v>0</v>
      </c>
    </row>
    <row r="115" spans="1:13">
      <c r="A115" s="11"/>
      <c r="B115" s="60"/>
      <c r="C115" s="3" t="s">
        <v>28</v>
      </c>
      <c r="D115" s="4" t="s">
        <v>29</v>
      </c>
      <c r="E115" s="7">
        <v>0.32900000000000001</v>
      </c>
      <c r="F115" s="6"/>
      <c r="G115" s="6"/>
      <c r="H115" s="6"/>
      <c r="I115" s="6">
        <f>E112*E115</f>
        <v>3.9480000000000004</v>
      </c>
      <c r="J115" s="6">
        <f t="shared" si="33"/>
        <v>0</v>
      </c>
      <c r="K115" s="6"/>
      <c r="L115" s="6"/>
      <c r="M115" s="1">
        <f t="shared" si="34"/>
        <v>0</v>
      </c>
    </row>
    <row r="116" spans="1:13" ht="19.5">
      <c r="A116" s="11"/>
      <c r="B116" s="60"/>
      <c r="C116" s="3" t="s">
        <v>74</v>
      </c>
      <c r="D116" s="4" t="s">
        <v>70</v>
      </c>
      <c r="E116" s="7">
        <v>1.0149999999999999</v>
      </c>
      <c r="F116" s="6"/>
      <c r="G116" s="6"/>
      <c r="H116" s="6"/>
      <c r="I116" s="6"/>
      <c r="J116" s="6"/>
      <c r="K116" s="6">
        <f>E112*E116</f>
        <v>12.18</v>
      </c>
      <c r="L116" s="6">
        <f>K116*F116</f>
        <v>0</v>
      </c>
      <c r="M116" s="1">
        <f t="shared" si="34"/>
        <v>0</v>
      </c>
    </row>
    <row r="117" spans="1:13" ht="19.5">
      <c r="A117" s="11"/>
      <c r="B117" s="60"/>
      <c r="C117" s="3" t="s">
        <v>63</v>
      </c>
      <c r="D117" s="4" t="s">
        <v>70</v>
      </c>
      <c r="E117" s="7">
        <v>2.47E-2</v>
      </c>
      <c r="F117" s="6"/>
      <c r="G117" s="6"/>
      <c r="H117" s="6"/>
      <c r="I117" s="6"/>
      <c r="J117" s="6"/>
      <c r="K117" s="6">
        <f>E112*E117</f>
        <v>0.2964</v>
      </c>
      <c r="L117" s="6">
        <f>K117*F117</f>
        <v>0</v>
      </c>
      <c r="M117" s="1">
        <f t="shared" si="34"/>
        <v>0</v>
      </c>
    </row>
    <row r="118" spans="1:13" ht="19.5">
      <c r="A118" s="11"/>
      <c r="B118" s="60"/>
      <c r="C118" s="3" t="s">
        <v>76</v>
      </c>
      <c r="D118" s="4" t="s">
        <v>77</v>
      </c>
      <c r="E118" s="7">
        <v>0.39</v>
      </c>
      <c r="F118" s="6"/>
      <c r="G118" s="6"/>
      <c r="H118" s="6"/>
      <c r="I118" s="6"/>
      <c r="J118" s="6"/>
      <c r="K118" s="6">
        <f>E112*E118</f>
        <v>4.68</v>
      </c>
      <c r="L118" s="6">
        <f t="shared" ref="L118:L124" si="35">K118*F118</f>
        <v>0</v>
      </c>
      <c r="M118" s="1">
        <f t="shared" si="34"/>
        <v>0</v>
      </c>
    </row>
    <row r="119" spans="1:13" ht="19.5">
      <c r="A119" s="11"/>
      <c r="B119" s="60"/>
      <c r="C119" s="3" t="s">
        <v>91</v>
      </c>
      <c r="D119" s="4" t="s">
        <v>70</v>
      </c>
      <c r="E119" s="7">
        <v>4.6800000000000001E-2</v>
      </c>
      <c r="F119" s="6"/>
      <c r="G119" s="6"/>
      <c r="H119" s="6"/>
      <c r="I119" s="6"/>
      <c r="J119" s="6"/>
      <c r="K119" s="6">
        <f>E112*E119</f>
        <v>0.56159999999999999</v>
      </c>
      <c r="L119" s="6">
        <f t="shared" si="35"/>
        <v>0</v>
      </c>
      <c r="M119" s="1">
        <f t="shared" si="34"/>
        <v>0</v>
      </c>
    </row>
    <row r="120" spans="1:13" ht="19.5">
      <c r="A120" s="11"/>
      <c r="B120" s="60"/>
      <c r="C120" s="3" t="s">
        <v>92</v>
      </c>
      <c r="D120" s="4" t="s">
        <v>70</v>
      </c>
      <c r="E120" s="7">
        <v>7.3999999999999996E-2</v>
      </c>
      <c r="F120" s="6"/>
      <c r="G120" s="6"/>
      <c r="H120" s="6"/>
      <c r="I120" s="6"/>
      <c r="J120" s="6"/>
      <c r="K120" s="6">
        <f>E112*E120</f>
        <v>0.8879999999999999</v>
      </c>
      <c r="L120" s="6">
        <f t="shared" si="35"/>
        <v>0</v>
      </c>
      <c r="M120" s="1">
        <f t="shared" si="34"/>
        <v>0</v>
      </c>
    </row>
    <row r="121" spans="1:13" ht="19.5">
      <c r="A121" s="11"/>
      <c r="B121" s="60"/>
      <c r="C121" s="3" t="s">
        <v>81</v>
      </c>
      <c r="D121" s="4" t="s">
        <v>72</v>
      </c>
      <c r="E121" s="7">
        <v>5.3E-3</v>
      </c>
      <c r="F121" s="6"/>
      <c r="G121" s="6"/>
      <c r="H121" s="6"/>
      <c r="I121" s="6"/>
      <c r="J121" s="6"/>
      <c r="K121" s="6">
        <f>E112*E121</f>
        <v>6.3600000000000004E-2</v>
      </c>
      <c r="L121" s="6">
        <f t="shared" si="35"/>
        <v>0</v>
      </c>
      <c r="M121" s="1">
        <f t="shared" si="34"/>
        <v>0</v>
      </c>
    </row>
    <row r="122" spans="1:13">
      <c r="A122" s="11"/>
      <c r="B122" s="60"/>
      <c r="C122" s="3" t="s">
        <v>82</v>
      </c>
      <c r="D122" s="4" t="s">
        <v>83</v>
      </c>
      <c r="E122" s="7">
        <v>1.93</v>
      </c>
      <c r="F122" s="6"/>
      <c r="G122" s="6"/>
      <c r="H122" s="6"/>
      <c r="I122" s="6"/>
      <c r="J122" s="6"/>
      <c r="K122" s="6">
        <f>E112*E122</f>
        <v>23.16</v>
      </c>
      <c r="L122" s="6">
        <f t="shared" si="35"/>
        <v>0</v>
      </c>
      <c r="M122" s="1">
        <f t="shared" si="34"/>
        <v>0</v>
      </c>
    </row>
    <row r="123" spans="1:13">
      <c r="A123" s="11"/>
      <c r="B123" s="60"/>
      <c r="C123" s="3" t="s">
        <v>90</v>
      </c>
      <c r="D123" s="4" t="s">
        <v>83</v>
      </c>
      <c r="E123" s="7">
        <v>11.6</v>
      </c>
      <c r="F123" s="6"/>
      <c r="G123" s="6"/>
      <c r="H123" s="6"/>
      <c r="I123" s="6"/>
      <c r="J123" s="6"/>
      <c r="K123" s="6">
        <f>E112*E123</f>
        <v>139.19999999999999</v>
      </c>
      <c r="L123" s="6">
        <f t="shared" si="35"/>
        <v>0</v>
      </c>
      <c r="M123" s="1">
        <f t="shared" si="34"/>
        <v>0</v>
      </c>
    </row>
    <row r="124" spans="1:13">
      <c r="A124" s="11"/>
      <c r="B124" s="60"/>
      <c r="C124" s="3" t="s">
        <v>40</v>
      </c>
      <c r="D124" s="4" t="s">
        <v>29</v>
      </c>
      <c r="E124" s="6">
        <v>1.56</v>
      </c>
      <c r="F124" s="6"/>
      <c r="G124" s="6"/>
      <c r="H124" s="6"/>
      <c r="I124" s="6"/>
      <c r="J124" s="6"/>
      <c r="K124" s="6">
        <f>E112*E124</f>
        <v>18.72</v>
      </c>
      <c r="L124" s="6">
        <f t="shared" si="35"/>
        <v>0</v>
      </c>
      <c r="M124" s="1">
        <f t="shared" si="34"/>
        <v>0</v>
      </c>
    </row>
    <row r="125" spans="1:13">
      <c r="A125" s="11"/>
      <c r="B125" s="39"/>
      <c r="C125" s="29" t="s">
        <v>19</v>
      </c>
      <c r="D125" s="4"/>
      <c r="E125" s="6"/>
      <c r="F125" s="6"/>
      <c r="G125" s="6"/>
      <c r="H125" s="6"/>
      <c r="I125" s="6"/>
      <c r="J125" s="6"/>
      <c r="K125" s="6"/>
      <c r="L125" s="6"/>
      <c r="M125" s="2">
        <f>M6+M7+M13+M20+M18+M29+M36+M45+M57+M68+M75+M82+M96+M103+M107+M112</f>
        <v>0</v>
      </c>
    </row>
    <row r="126" spans="1:13">
      <c r="A126" s="30"/>
      <c r="B126" s="30"/>
      <c r="C126" s="29" t="s">
        <v>20</v>
      </c>
      <c r="D126" s="31" t="s">
        <v>122</v>
      </c>
      <c r="E126" s="32"/>
      <c r="F126" s="33"/>
      <c r="G126" s="32"/>
      <c r="H126" s="32"/>
      <c r="I126" s="32"/>
      <c r="J126" s="32"/>
      <c r="K126" s="32"/>
      <c r="L126" s="32"/>
      <c r="M126" s="2">
        <v>0</v>
      </c>
    </row>
    <row r="127" spans="1:13">
      <c r="A127" s="30"/>
      <c r="B127" s="30"/>
      <c r="C127" s="29" t="s">
        <v>19</v>
      </c>
      <c r="D127" s="40"/>
      <c r="E127" s="32"/>
      <c r="F127" s="33"/>
      <c r="G127" s="32"/>
      <c r="H127" s="32"/>
      <c r="I127" s="32"/>
      <c r="J127" s="32"/>
      <c r="K127" s="32"/>
      <c r="L127" s="32"/>
      <c r="M127" s="2">
        <f>M125+M126</f>
        <v>0</v>
      </c>
    </row>
    <row r="128" spans="1:13">
      <c r="A128" s="30"/>
      <c r="B128" s="30"/>
      <c r="C128" s="29" t="s">
        <v>21</v>
      </c>
      <c r="D128" s="31" t="s">
        <v>122</v>
      </c>
      <c r="E128" s="32"/>
      <c r="F128" s="33"/>
      <c r="G128" s="32"/>
      <c r="H128" s="32"/>
      <c r="I128" s="32"/>
      <c r="J128" s="32"/>
      <c r="K128" s="32"/>
      <c r="L128" s="32"/>
      <c r="M128" s="2">
        <v>0</v>
      </c>
    </row>
    <row r="129" spans="1:13">
      <c r="A129" s="30"/>
      <c r="B129" s="30"/>
      <c r="C129" s="29" t="s">
        <v>19</v>
      </c>
      <c r="D129" s="40"/>
      <c r="E129" s="32"/>
      <c r="F129" s="32"/>
      <c r="G129" s="32"/>
      <c r="H129" s="32"/>
      <c r="I129" s="32"/>
      <c r="J129" s="32"/>
      <c r="K129" s="32"/>
      <c r="L129" s="32"/>
      <c r="M129" s="2">
        <f>M127+M128</f>
        <v>0</v>
      </c>
    </row>
    <row r="130" spans="1:13">
      <c r="A130" s="30"/>
      <c r="B130" s="30"/>
      <c r="C130" s="29" t="s">
        <v>24</v>
      </c>
      <c r="D130" s="31">
        <v>0.03</v>
      </c>
      <c r="E130" s="32"/>
      <c r="F130" s="32"/>
      <c r="G130" s="32"/>
      <c r="H130" s="32"/>
      <c r="I130" s="32"/>
      <c r="J130" s="32"/>
      <c r="K130" s="32"/>
      <c r="L130" s="32"/>
      <c r="M130" s="2">
        <f>M129*D130</f>
        <v>0</v>
      </c>
    </row>
    <row r="131" spans="1:13">
      <c r="A131" s="30"/>
      <c r="B131" s="30"/>
      <c r="C131" s="29" t="s">
        <v>19</v>
      </c>
      <c r="D131" s="40"/>
      <c r="E131" s="32"/>
      <c r="F131" s="32"/>
      <c r="G131" s="32"/>
      <c r="H131" s="32"/>
      <c r="I131" s="32"/>
      <c r="J131" s="32"/>
      <c r="K131" s="32"/>
      <c r="L131" s="32"/>
      <c r="M131" s="2">
        <f>M129+M130</f>
        <v>0</v>
      </c>
    </row>
    <row r="132" spans="1:13">
      <c r="A132" s="30"/>
      <c r="B132" s="30"/>
      <c r="C132" s="29" t="s">
        <v>22</v>
      </c>
      <c r="D132" s="31">
        <v>0.18</v>
      </c>
      <c r="E132" s="32"/>
      <c r="F132" s="32"/>
      <c r="G132" s="32"/>
      <c r="H132" s="32"/>
      <c r="I132" s="32"/>
      <c r="J132" s="32"/>
      <c r="K132" s="32"/>
      <c r="L132" s="32"/>
      <c r="M132" s="2">
        <f>M131*D132</f>
        <v>0</v>
      </c>
    </row>
    <row r="133" spans="1:13">
      <c r="A133" s="30"/>
      <c r="B133" s="30"/>
      <c r="C133" s="29" t="s">
        <v>23</v>
      </c>
      <c r="D133" s="40"/>
      <c r="E133" s="32"/>
      <c r="F133" s="32"/>
      <c r="G133" s="32"/>
      <c r="H133" s="32"/>
      <c r="I133" s="32"/>
      <c r="J133" s="32"/>
      <c r="K133" s="32"/>
      <c r="L133" s="32"/>
      <c r="M133" s="2">
        <f>M131+M132</f>
        <v>0</v>
      </c>
    </row>
  </sheetData>
  <autoFilter ref="A5:M136"/>
  <mergeCells count="27">
    <mergeCell ref="A1:M1"/>
    <mergeCell ref="A2:A4"/>
    <mergeCell ref="B2:B4"/>
    <mergeCell ref="C2:C4"/>
    <mergeCell ref="D2:D4"/>
    <mergeCell ref="E2:E4"/>
    <mergeCell ref="F2:F4"/>
    <mergeCell ref="G2:L2"/>
    <mergeCell ref="M2:M4"/>
    <mergeCell ref="G3:H3"/>
    <mergeCell ref="B75:B81"/>
    <mergeCell ref="I3:J3"/>
    <mergeCell ref="K3:L3"/>
    <mergeCell ref="B7:B12"/>
    <mergeCell ref="B13:B17"/>
    <mergeCell ref="B20:B28"/>
    <mergeCell ref="B18:B19"/>
    <mergeCell ref="B29:B35"/>
    <mergeCell ref="B36:B44"/>
    <mergeCell ref="B45:B56"/>
    <mergeCell ref="B57:B67"/>
    <mergeCell ref="B68:B74"/>
    <mergeCell ref="B82:B95"/>
    <mergeCell ref="B96:B102"/>
    <mergeCell ref="B103:B106"/>
    <mergeCell ref="B107:B111"/>
    <mergeCell ref="B112:B124"/>
  </mergeCells>
  <pageMargins left="0.23622047244094491" right="0.23622047244094491" top="0.35433070866141736" bottom="0.74803149606299213" header="0.31496062992125984" footer="0.31496062992125984"/>
  <pageSetup paperSize="9" scale="58" fitToHeight="0" orientation="landscape" horizontalDpi="1200" verticalDpi="1200" r:id="rId1"/>
  <rowBreaks count="1" manualBreakCount="1">
    <brk id="3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11"/>
  <sheetViews>
    <sheetView view="pageBreakPreview" topLeftCell="A82" zoomScale="80" zoomScaleNormal="85" zoomScaleSheetLayoutView="80" workbookViewId="0">
      <selection activeCell="F8" sqref="F8"/>
    </sheetView>
  </sheetViews>
  <sheetFormatPr defaultColWidth="9.140625" defaultRowHeight="18"/>
  <cols>
    <col min="1" max="1" width="6.7109375" style="15" customWidth="1"/>
    <col min="2" max="2" width="17.5703125" style="15" customWidth="1"/>
    <col min="3" max="3" width="79.85546875" style="15" customWidth="1"/>
    <col min="4" max="4" width="11.7109375" style="15" customWidth="1"/>
    <col min="5" max="5" width="14.140625" style="15" bestFit="1" customWidth="1"/>
    <col min="6" max="6" width="15.42578125" style="15" bestFit="1" customWidth="1"/>
    <col min="7" max="7" width="15.28515625" style="15" customWidth="1"/>
    <col min="8" max="12" width="13.28515625" style="15" customWidth="1"/>
    <col min="13" max="13" width="18.140625" style="15" customWidth="1"/>
    <col min="14" max="17" width="9.140625" style="15"/>
    <col min="18" max="18" width="10.5703125" style="15" bestFit="1" customWidth="1"/>
    <col min="19" max="16384" width="9.140625" style="15"/>
  </cols>
  <sheetData>
    <row r="1" spans="1:13" ht="48.75" customHeight="1">
      <c r="A1" s="67" t="s">
        <v>120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7.75" customHeight="1">
      <c r="A2" s="68" t="s">
        <v>8</v>
      </c>
      <c r="B2" s="69" t="s">
        <v>25</v>
      </c>
      <c r="C2" s="68" t="s">
        <v>9</v>
      </c>
      <c r="D2" s="70" t="s">
        <v>0</v>
      </c>
      <c r="E2" s="70" t="s">
        <v>10</v>
      </c>
      <c r="F2" s="70" t="s">
        <v>11</v>
      </c>
      <c r="G2" s="62" t="s">
        <v>12</v>
      </c>
      <c r="H2" s="62"/>
      <c r="I2" s="62"/>
      <c r="J2" s="62"/>
      <c r="K2" s="62"/>
      <c r="L2" s="62"/>
      <c r="M2" s="68" t="s">
        <v>13</v>
      </c>
    </row>
    <row r="3" spans="1:13" ht="27.75" customHeight="1">
      <c r="A3" s="68"/>
      <c r="B3" s="69"/>
      <c r="C3" s="68"/>
      <c r="D3" s="70"/>
      <c r="E3" s="68"/>
      <c r="F3" s="70"/>
      <c r="G3" s="62" t="s">
        <v>14</v>
      </c>
      <c r="H3" s="62"/>
      <c r="I3" s="62" t="s">
        <v>15</v>
      </c>
      <c r="J3" s="62"/>
      <c r="K3" s="62" t="s">
        <v>16</v>
      </c>
      <c r="L3" s="62"/>
      <c r="M3" s="68"/>
    </row>
    <row r="4" spans="1:13" ht="27.75" customHeight="1">
      <c r="A4" s="68"/>
      <c r="B4" s="69"/>
      <c r="C4" s="68"/>
      <c r="D4" s="70"/>
      <c r="E4" s="68"/>
      <c r="F4" s="70"/>
      <c r="G4" s="42" t="s">
        <v>17</v>
      </c>
      <c r="H4" s="40" t="s">
        <v>18</v>
      </c>
      <c r="I4" s="42" t="s">
        <v>17</v>
      </c>
      <c r="J4" s="40" t="s">
        <v>18</v>
      </c>
      <c r="K4" s="42" t="s">
        <v>17</v>
      </c>
      <c r="L4" s="40" t="s">
        <v>18</v>
      </c>
      <c r="M4" s="68"/>
    </row>
    <row r="5" spans="1:1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</row>
    <row r="6" spans="1:13" s="19" customFormat="1" ht="36" customHeight="1">
      <c r="A6" s="11">
        <v>1</v>
      </c>
      <c r="B6" s="41" t="s">
        <v>26</v>
      </c>
      <c r="C6" s="10" t="s">
        <v>3</v>
      </c>
      <c r="D6" s="41" t="s">
        <v>2</v>
      </c>
      <c r="E6" s="12">
        <v>555</v>
      </c>
      <c r="F6" s="8"/>
      <c r="G6" s="17"/>
      <c r="H6" s="6"/>
      <c r="I6" s="17"/>
      <c r="J6" s="6"/>
      <c r="K6" s="17"/>
      <c r="L6" s="18"/>
      <c r="M6" s="2">
        <f t="shared" ref="M6" si="0">F6*E6</f>
        <v>0</v>
      </c>
    </row>
    <row r="7" spans="1:13" s="19" customFormat="1" ht="36">
      <c r="A7" s="11">
        <v>2</v>
      </c>
      <c r="B7" s="63" t="s">
        <v>60</v>
      </c>
      <c r="C7" s="10" t="s">
        <v>103</v>
      </c>
      <c r="D7" s="11" t="s">
        <v>84</v>
      </c>
      <c r="E7" s="12">
        <v>135</v>
      </c>
      <c r="F7" s="13"/>
      <c r="G7" s="14"/>
      <c r="H7" s="14"/>
      <c r="I7" s="13"/>
      <c r="J7" s="13"/>
      <c r="K7" s="13"/>
      <c r="L7" s="13"/>
      <c r="M7" s="2">
        <f>SUM(M8:M12)</f>
        <v>0</v>
      </c>
    </row>
    <row r="8" spans="1:13" s="19" customFormat="1">
      <c r="A8" s="11"/>
      <c r="B8" s="64"/>
      <c r="C8" s="3" t="s">
        <v>36</v>
      </c>
      <c r="D8" s="4" t="s">
        <v>5</v>
      </c>
      <c r="E8" s="8">
        <f>0.0132+0.00323</f>
        <v>1.643E-2</v>
      </c>
      <c r="F8" s="6"/>
      <c r="G8" s="6">
        <f>E8*E7</f>
        <v>2.2180499999999999</v>
      </c>
      <c r="H8" s="6">
        <f>G8*F8</f>
        <v>0</v>
      </c>
      <c r="I8" s="6"/>
      <c r="J8" s="6"/>
      <c r="K8" s="6"/>
      <c r="L8" s="6"/>
      <c r="M8" s="1">
        <f>H8+J8+L8</f>
        <v>0</v>
      </c>
    </row>
    <row r="9" spans="1:13" s="19" customFormat="1" ht="19.5">
      <c r="A9" s="11"/>
      <c r="B9" s="64"/>
      <c r="C9" s="3" t="s">
        <v>85</v>
      </c>
      <c r="D9" s="4" t="s">
        <v>27</v>
      </c>
      <c r="E9" s="8">
        <v>2.9499999999999998E-2</v>
      </c>
      <c r="F9" s="6"/>
      <c r="G9" s="6"/>
      <c r="H9" s="6"/>
      <c r="I9" s="6">
        <f>E7*E9</f>
        <v>3.9824999999999999</v>
      </c>
      <c r="J9" s="6">
        <f>I9*F9</f>
        <v>0</v>
      </c>
      <c r="K9" s="6"/>
      <c r="L9" s="6"/>
      <c r="M9" s="1">
        <f t="shared" ref="M9:M12" si="1">H9+J9+L9</f>
        <v>0</v>
      </c>
    </row>
    <row r="10" spans="1:13" s="19" customFormat="1">
      <c r="A10" s="11"/>
      <c r="B10" s="64"/>
      <c r="C10" s="3" t="s">
        <v>28</v>
      </c>
      <c r="D10" s="4" t="s">
        <v>29</v>
      </c>
      <c r="E10" s="5">
        <f>0.0021+0.00018</f>
        <v>2.2799999999999999E-3</v>
      </c>
      <c r="F10" s="6"/>
      <c r="G10" s="6"/>
      <c r="H10" s="6"/>
      <c r="I10" s="6">
        <f>E7*E10</f>
        <v>0.30779999999999996</v>
      </c>
      <c r="J10" s="6">
        <f t="shared" ref="J10:J11" si="2">I10*F10</f>
        <v>0</v>
      </c>
      <c r="K10" s="6"/>
      <c r="L10" s="6"/>
      <c r="M10" s="1">
        <f t="shared" si="1"/>
        <v>0</v>
      </c>
    </row>
    <row r="11" spans="1:13" s="19" customFormat="1">
      <c r="A11" s="11"/>
      <c r="B11" s="64"/>
      <c r="C11" s="3" t="s">
        <v>6</v>
      </c>
      <c r="D11" s="4" t="s">
        <v>27</v>
      </c>
      <c r="E11" s="5">
        <v>2.63E-3</v>
      </c>
      <c r="F11" s="6"/>
      <c r="G11" s="6"/>
      <c r="H11" s="6"/>
      <c r="I11" s="6">
        <f>E7*E11</f>
        <v>0.35504999999999998</v>
      </c>
      <c r="J11" s="6">
        <f t="shared" si="2"/>
        <v>0</v>
      </c>
      <c r="K11" s="6"/>
      <c r="L11" s="6"/>
      <c r="M11" s="1">
        <f t="shared" si="1"/>
        <v>0</v>
      </c>
    </row>
    <row r="12" spans="1:13" s="19" customFormat="1" ht="19.5">
      <c r="A12" s="11"/>
      <c r="B12" s="64"/>
      <c r="C12" s="3" t="s">
        <v>30</v>
      </c>
      <c r="D12" s="4" t="s">
        <v>70</v>
      </c>
      <c r="E12" s="5">
        <f>0.00005+0.00004</f>
        <v>9.0000000000000006E-5</v>
      </c>
      <c r="F12" s="6"/>
      <c r="G12" s="6"/>
      <c r="H12" s="6"/>
      <c r="I12" s="6"/>
      <c r="J12" s="6"/>
      <c r="K12" s="6">
        <f>E7*E12</f>
        <v>1.2150000000000001E-2</v>
      </c>
      <c r="L12" s="6">
        <f>F12*K12</f>
        <v>0</v>
      </c>
      <c r="M12" s="1">
        <f t="shared" si="1"/>
        <v>0</v>
      </c>
    </row>
    <row r="13" spans="1:13" s="19" customFormat="1" ht="81.75" customHeight="1">
      <c r="A13" s="11">
        <v>3</v>
      </c>
      <c r="B13" s="63" t="s">
        <v>31</v>
      </c>
      <c r="C13" s="10" t="s">
        <v>104</v>
      </c>
      <c r="D13" s="11" t="s">
        <v>84</v>
      </c>
      <c r="E13" s="12">
        <v>15</v>
      </c>
      <c r="F13" s="6"/>
      <c r="G13" s="6"/>
      <c r="H13" s="6"/>
      <c r="I13" s="6"/>
      <c r="J13" s="6"/>
      <c r="K13" s="6"/>
      <c r="L13" s="6"/>
      <c r="M13" s="2">
        <f>SUM(M14:M17)</f>
        <v>0</v>
      </c>
    </row>
    <row r="14" spans="1:13" s="19" customFormat="1">
      <c r="A14" s="11"/>
      <c r="B14" s="64"/>
      <c r="C14" s="3" t="s">
        <v>36</v>
      </c>
      <c r="D14" s="4" t="s">
        <v>5</v>
      </c>
      <c r="E14" s="5">
        <f>2.06+0.12</f>
        <v>2.1800000000000002</v>
      </c>
      <c r="F14" s="6"/>
      <c r="G14" s="6">
        <f>E14*E13</f>
        <v>32.700000000000003</v>
      </c>
      <c r="H14" s="6">
        <f>G14*F14</f>
        <v>0</v>
      </c>
      <c r="I14" s="6"/>
      <c r="J14" s="6"/>
      <c r="K14" s="6"/>
      <c r="L14" s="6"/>
      <c r="M14" s="1">
        <f t="shared" ref="M14:M17" si="3">H14+J14+L14</f>
        <v>0</v>
      </c>
    </row>
    <row r="15" spans="1:13" s="19" customFormat="1">
      <c r="A15" s="11"/>
      <c r="B15" s="64"/>
      <c r="C15" s="3" t="s">
        <v>6</v>
      </c>
      <c r="D15" s="4" t="s">
        <v>27</v>
      </c>
      <c r="E15" s="5">
        <v>2.63E-3</v>
      </c>
      <c r="F15" s="6"/>
      <c r="G15" s="6"/>
      <c r="H15" s="6"/>
      <c r="I15" s="6">
        <f>E13*E15</f>
        <v>3.9449999999999999E-2</v>
      </c>
      <c r="J15" s="6">
        <f t="shared" ref="J15:J16" si="4">I15*F15</f>
        <v>0</v>
      </c>
      <c r="K15" s="6"/>
      <c r="L15" s="6"/>
      <c r="M15" s="1">
        <f t="shared" si="3"/>
        <v>0</v>
      </c>
    </row>
    <row r="16" spans="1:13" s="19" customFormat="1">
      <c r="A16" s="11"/>
      <c r="B16" s="64"/>
      <c r="C16" s="3" t="s">
        <v>28</v>
      </c>
      <c r="D16" s="4" t="s">
        <v>29</v>
      </c>
      <c r="E16" s="5">
        <v>1.8000000000000001E-4</v>
      </c>
      <c r="F16" s="6"/>
      <c r="G16" s="6"/>
      <c r="H16" s="6"/>
      <c r="I16" s="7">
        <f>E13*E16</f>
        <v>2.7000000000000001E-3</v>
      </c>
      <c r="J16" s="6">
        <f t="shared" si="4"/>
        <v>0</v>
      </c>
      <c r="K16" s="6"/>
      <c r="L16" s="6"/>
      <c r="M16" s="1">
        <f t="shared" si="3"/>
        <v>0</v>
      </c>
    </row>
    <row r="17" spans="1:13" s="19" customFormat="1" ht="19.5">
      <c r="A17" s="11"/>
      <c r="B17" s="64"/>
      <c r="C17" s="3" t="s">
        <v>30</v>
      </c>
      <c r="D17" s="4" t="s">
        <v>70</v>
      </c>
      <c r="E17" s="5">
        <v>4.0000000000000003E-5</v>
      </c>
      <c r="F17" s="6"/>
      <c r="G17" s="6"/>
      <c r="H17" s="6"/>
      <c r="I17" s="6"/>
      <c r="J17" s="6"/>
      <c r="K17" s="8">
        <f>E13*E17</f>
        <v>6.0000000000000006E-4</v>
      </c>
      <c r="L17" s="6">
        <f>F17*K17</f>
        <v>0</v>
      </c>
      <c r="M17" s="1">
        <f t="shared" si="3"/>
        <v>0</v>
      </c>
    </row>
    <row r="18" spans="1:13" s="19" customFormat="1" ht="33.75" customHeight="1">
      <c r="A18" s="11">
        <v>4</v>
      </c>
      <c r="B18" s="65" t="s">
        <v>105</v>
      </c>
      <c r="C18" s="10" t="s">
        <v>106</v>
      </c>
      <c r="D18" s="11" t="s">
        <v>84</v>
      </c>
      <c r="E18" s="12">
        <v>150</v>
      </c>
      <c r="F18" s="13"/>
      <c r="G18" s="6"/>
      <c r="H18" s="6"/>
      <c r="I18" s="6"/>
      <c r="J18" s="6"/>
      <c r="K18" s="6"/>
      <c r="L18" s="6"/>
      <c r="M18" s="2">
        <f>M19</f>
        <v>0</v>
      </c>
    </row>
    <row r="19" spans="1:13" s="19" customFormat="1">
      <c r="A19" s="11"/>
      <c r="B19" s="65"/>
      <c r="C19" s="3" t="s">
        <v>107</v>
      </c>
      <c r="D19" s="4" t="s">
        <v>1</v>
      </c>
      <c r="E19" s="8">
        <v>1.55</v>
      </c>
      <c r="F19" s="6"/>
      <c r="G19" s="6"/>
      <c r="H19" s="6"/>
      <c r="I19" s="6">
        <f>E18*E19</f>
        <v>232.5</v>
      </c>
      <c r="J19" s="6">
        <f t="shared" ref="J19" si="5">I19*F19</f>
        <v>0</v>
      </c>
      <c r="K19" s="6"/>
      <c r="L19" s="6"/>
      <c r="M19" s="1">
        <f t="shared" ref="M19" si="6">H19+J19+L19</f>
        <v>0</v>
      </c>
    </row>
    <row r="20" spans="1:13" s="19" customFormat="1" ht="36">
      <c r="A20" s="11">
        <v>5</v>
      </c>
      <c r="B20" s="60" t="s">
        <v>61</v>
      </c>
      <c r="C20" s="10" t="s">
        <v>65</v>
      </c>
      <c r="D20" s="11" t="s">
        <v>84</v>
      </c>
      <c r="E20" s="12">
        <v>140</v>
      </c>
      <c r="F20" s="6"/>
      <c r="G20" s="6"/>
      <c r="H20" s="6"/>
      <c r="I20" s="6"/>
      <c r="J20" s="6"/>
      <c r="K20" s="6"/>
      <c r="L20" s="6"/>
      <c r="M20" s="2">
        <f>SUM(M21:M28)</f>
        <v>0</v>
      </c>
    </row>
    <row r="21" spans="1:13" s="19" customFormat="1">
      <c r="A21" s="11"/>
      <c r="B21" s="60"/>
      <c r="C21" s="3" t="s">
        <v>36</v>
      </c>
      <c r="D21" s="4" t="s">
        <v>5</v>
      </c>
      <c r="E21" s="5">
        <v>0.14499999999999999</v>
      </c>
      <c r="F21" s="6"/>
      <c r="G21" s="6">
        <f>E21*E20</f>
        <v>20.299999999999997</v>
      </c>
      <c r="H21" s="6">
        <f>G21*F21</f>
        <v>0</v>
      </c>
      <c r="I21" s="6"/>
      <c r="J21" s="6"/>
      <c r="K21" s="6"/>
      <c r="L21" s="6"/>
      <c r="M21" s="1">
        <f>H21+J21+L21</f>
        <v>0</v>
      </c>
    </row>
    <row r="22" spans="1:13" s="19" customFormat="1">
      <c r="A22" s="11"/>
      <c r="B22" s="60"/>
      <c r="C22" s="3" t="s">
        <v>33</v>
      </c>
      <c r="D22" s="4" t="s">
        <v>27</v>
      </c>
      <c r="E22" s="8">
        <v>3.1800000000000002E-2</v>
      </c>
      <c r="F22" s="6"/>
      <c r="G22" s="6"/>
      <c r="H22" s="6"/>
      <c r="I22" s="6">
        <f>E20*E22</f>
        <v>4.452</v>
      </c>
      <c r="J22" s="6">
        <f t="shared" ref="J22:J28" si="7">I22*F22</f>
        <v>0</v>
      </c>
      <c r="K22" s="6"/>
      <c r="L22" s="6"/>
      <c r="M22" s="1">
        <f t="shared" ref="M22:M28" si="8">H22+J22+L22</f>
        <v>0</v>
      </c>
    </row>
    <row r="23" spans="1:13" s="19" customFormat="1">
      <c r="A23" s="11"/>
      <c r="B23" s="60"/>
      <c r="C23" s="3" t="s">
        <v>44</v>
      </c>
      <c r="D23" s="4" t="s">
        <v>27</v>
      </c>
      <c r="E23" s="8">
        <v>2.4199999999999999E-2</v>
      </c>
      <c r="F23" s="6"/>
      <c r="G23" s="6"/>
      <c r="H23" s="6"/>
      <c r="I23" s="6">
        <f>E20*E23</f>
        <v>3.3879999999999999</v>
      </c>
      <c r="J23" s="6">
        <f t="shared" si="7"/>
        <v>0</v>
      </c>
      <c r="K23" s="6"/>
      <c r="L23" s="6"/>
      <c r="M23" s="1">
        <f t="shared" si="8"/>
        <v>0</v>
      </c>
    </row>
    <row r="24" spans="1:13" s="19" customFormat="1">
      <c r="A24" s="11"/>
      <c r="B24" s="60"/>
      <c r="C24" s="3" t="s">
        <v>43</v>
      </c>
      <c r="D24" s="4" t="s">
        <v>27</v>
      </c>
      <c r="E24" s="8">
        <v>2.4199999999999999E-2</v>
      </c>
      <c r="F24" s="6"/>
      <c r="G24" s="6"/>
      <c r="H24" s="6"/>
      <c r="I24" s="6">
        <f>E20*E24</f>
        <v>3.3879999999999999</v>
      </c>
      <c r="J24" s="6">
        <f t="shared" si="7"/>
        <v>0</v>
      </c>
      <c r="K24" s="6"/>
      <c r="L24" s="6"/>
      <c r="M24" s="1">
        <f t="shared" si="8"/>
        <v>0</v>
      </c>
    </row>
    <row r="25" spans="1:13" s="19" customFormat="1">
      <c r="A25" s="11"/>
      <c r="B25" s="60"/>
      <c r="C25" s="3" t="s">
        <v>62</v>
      </c>
      <c r="D25" s="4" t="s">
        <v>27</v>
      </c>
      <c r="E25" s="8">
        <f>0.00149-0.00012*2</f>
        <v>1.25E-3</v>
      </c>
      <c r="F25" s="6"/>
      <c r="G25" s="6"/>
      <c r="H25" s="6"/>
      <c r="I25" s="6">
        <f>E20*E25</f>
        <v>0.17500000000000002</v>
      </c>
      <c r="J25" s="6">
        <f t="shared" si="7"/>
        <v>0</v>
      </c>
      <c r="K25" s="6"/>
      <c r="L25" s="6"/>
      <c r="M25" s="1">
        <f t="shared" si="8"/>
        <v>0</v>
      </c>
    </row>
    <row r="26" spans="1:13" s="19" customFormat="1">
      <c r="A26" s="11"/>
      <c r="B26" s="60"/>
      <c r="C26" s="3" t="s">
        <v>6</v>
      </c>
      <c r="D26" s="4" t="s">
        <v>27</v>
      </c>
      <c r="E26" s="5">
        <f>0.0159-0.00158*2</f>
        <v>1.2740000000000001E-2</v>
      </c>
      <c r="F26" s="6"/>
      <c r="G26" s="6"/>
      <c r="H26" s="6"/>
      <c r="I26" s="6">
        <f>E20*E26</f>
        <v>1.7836000000000003</v>
      </c>
      <c r="J26" s="6">
        <f t="shared" si="7"/>
        <v>0</v>
      </c>
      <c r="K26" s="6"/>
      <c r="L26" s="6"/>
      <c r="M26" s="1">
        <f t="shared" si="8"/>
        <v>0</v>
      </c>
    </row>
    <row r="27" spans="1:13" s="19" customFormat="1">
      <c r="A27" s="11"/>
      <c r="B27" s="60"/>
      <c r="C27" s="3" t="s">
        <v>49</v>
      </c>
      <c r="D27" s="4" t="s">
        <v>27</v>
      </c>
      <c r="E27" s="8">
        <f>0.00149-0.00012*2</f>
        <v>1.25E-3</v>
      </c>
      <c r="F27" s="6"/>
      <c r="G27" s="6"/>
      <c r="H27" s="6"/>
      <c r="I27" s="6">
        <f>E20*E27</f>
        <v>0.17500000000000002</v>
      </c>
      <c r="J27" s="6">
        <f t="shared" si="7"/>
        <v>0</v>
      </c>
      <c r="K27" s="6"/>
      <c r="L27" s="6"/>
      <c r="M27" s="1">
        <f t="shared" si="8"/>
        <v>0</v>
      </c>
    </row>
    <row r="28" spans="1:13" s="19" customFormat="1">
      <c r="A28" s="11"/>
      <c r="B28" s="60"/>
      <c r="C28" s="3" t="s">
        <v>28</v>
      </c>
      <c r="D28" s="4" t="s">
        <v>29</v>
      </c>
      <c r="E28" s="5">
        <v>1.4500000000000001E-2</v>
      </c>
      <c r="F28" s="6"/>
      <c r="G28" s="6"/>
      <c r="H28" s="6"/>
      <c r="I28" s="6">
        <f>E20*E28</f>
        <v>2.0300000000000002</v>
      </c>
      <c r="J28" s="6">
        <f t="shared" si="7"/>
        <v>0</v>
      </c>
      <c r="K28" s="6"/>
      <c r="L28" s="6"/>
      <c r="M28" s="1">
        <f t="shared" si="8"/>
        <v>0</v>
      </c>
    </row>
    <row r="29" spans="1:13" s="19" customFormat="1" ht="32.25" customHeight="1">
      <c r="A29" s="11">
        <v>6</v>
      </c>
      <c r="B29" s="63" t="s">
        <v>32</v>
      </c>
      <c r="C29" s="10" t="s">
        <v>4</v>
      </c>
      <c r="D29" s="11" t="s">
        <v>84</v>
      </c>
      <c r="E29" s="12">
        <v>45</v>
      </c>
      <c r="F29" s="20"/>
      <c r="G29" s="21"/>
      <c r="H29" s="21"/>
      <c r="I29" s="20"/>
      <c r="J29" s="20"/>
      <c r="K29" s="22"/>
      <c r="L29" s="22"/>
      <c r="M29" s="2">
        <f>SUM(M30:M35)</f>
        <v>0</v>
      </c>
    </row>
    <row r="30" spans="1:13" s="19" customFormat="1">
      <c r="A30" s="11"/>
      <c r="B30" s="64"/>
      <c r="C30" s="3" t="s">
        <v>36</v>
      </c>
      <c r="D30" s="4" t="s">
        <v>5</v>
      </c>
      <c r="E30" s="8">
        <v>0.15</v>
      </c>
      <c r="F30" s="6"/>
      <c r="G30" s="6">
        <f>E30*E29</f>
        <v>6.75</v>
      </c>
      <c r="H30" s="6">
        <f>G30*F30</f>
        <v>0</v>
      </c>
      <c r="I30" s="6"/>
      <c r="J30" s="6"/>
      <c r="K30" s="6"/>
      <c r="L30" s="6"/>
      <c r="M30" s="1">
        <f t="shared" ref="M30:M35" si="9">H30+J30+L30</f>
        <v>0</v>
      </c>
    </row>
    <row r="31" spans="1:13" s="19" customFormat="1">
      <c r="A31" s="11"/>
      <c r="B31" s="64"/>
      <c r="C31" s="3" t="s">
        <v>33</v>
      </c>
      <c r="D31" s="4" t="s">
        <v>27</v>
      </c>
      <c r="E31" s="8">
        <v>2.1600000000000001E-2</v>
      </c>
      <c r="F31" s="6"/>
      <c r="G31" s="6"/>
      <c r="H31" s="6"/>
      <c r="I31" s="6">
        <f>E29*E31</f>
        <v>0.97200000000000009</v>
      </c>
      <c r="J31" s="6">
        <f t="shared" ref="J31:J33" si="10">I31*F31</f>
        <v>0</v>
      </c>
      <c r="K31" s="6"/>
      <c r="L31" s="6"/>
      <c r="M31" s="1">
        <f t="shared" si="9"/>
        <v>0</v>
      </c>
    </row>
    <row r="32" spans="1:13" s="19" customFormat="1">
      <c r="A32" s="11"/>
      <c r="B32" s="64"/>
      <c r="C32" s="3" t="s">
        <v>34</v>
      </c>
      <c r="D32" s="4" t="s">
        <v>27</v>
      </c>
      <c r="E32" s="8">
        <v>2.7300000000000001E-2</v>
      </c>
      <c r="F32" s="6"/>
      <c r="G32" s="6"/>
      <c r="H32" s="6"/>
      <c r="I32" s="6">
        <f>E29*E32</f>
        <v>1.2285000000000001</v>
      </c>
      <c r="J32" s="6">
        <f t="shared" si="10"/>
        <v>0</v>
      </c>
      <c r="K32" s="6"/>
      <c r="L32" s="6"/>
      <c r="M32" s="1">
        <f t="shared" si="9"/>
        <v>0</v>
      </c>
    </row>
    <row r="33" spans="1:18" s="19" customFormat="1">
      <c r="A33" s="11"/>
      <c r="B33" s="64"/>
      <c r="C33" s="23" t="s">
        <v>35</v>
      </c>
      <c r="D33" s="9" t="s">
        <v>27</v>
      </c>
      <c r="E33" s="8">
        <v>9.7000000000000003E-3</v>
      </c>
      <c r="F33" s="6"/>
      <c r="G33" s="6"/>
      <c r="H33" s="6"/>
      <c r="I33" s="6">
        <f>E29*E33</f>
        <v>0.4365</v>
      </c>
      <c r="J33" s="6">
        <f t="shared" si="10"/>
        <v>0</v>
      </c>
      <c r="K33" s="6"/>
      <c r="L33" s="6"/>
      <c r="M33" s="1">
        <f t="shared" si="9"/>
        <v>0</v>
      </c>
    </row>
    <row r="34" spans="1:18" s="19" customFormat="1" ht="19.5">
      <c r="A34" s="11"/>
      <c r="B34" s="64"/>
      <c r="C34" s="3" t="s">
        <v>59</v>
      </c>
      <c r="D34" s="9" t="s">
        <v>70</v>
      </c>
      <c r="E34" s="8">
        <v>1.22</v>
      </c>
      <c r="F34" s="6"/>
      <c r="G34" s="6"/>
      <c r="H34" s="6"/>
      <c r="I34" s="6"/>
      <c r="J34" s="6"/>
      <c r="K34" s="6">
        <f>E29*E34</f>
        <v>54.9</v>
      </c>
      <c r="L34" s="6">
        <f>K34*F34</f>
        <v>0</v>
      </c>
      <c r="M34" s="1">
        <f t="shared" si="9"/>
        <v>0</v>
      </c>
    </row>
    <row r="35" spans="1:18" s="19" customFormat="1" ht="19.5">
      <c r="A35" s="11"/>
      <c r="B35" s="64"/>
      <c r="C35" s="3" t="s">
        <v>7</v>
      </c>
      <c r="D35" s="9" t="s">
        <v>70</v>
      </c>
      <c r="E35" s="8">
        <v>7.0000000000000007E-2</v>
      </c>
      <c r="F35" s="6"/>
      <c r="G35" s="6"/>
      <c r="H35" s="6"/>
      <c r="I35" s="6"/>
      <c r="J35" s="6"/>
      <c r="K35" s="6">
        <f>E29*E35</f>
        <v>3.1500000000000004</v>
      </c>
      <c r="L35" s="6">
        <f t="shared" ref="L35" si="11">K35*F35</f>
        <v>0</v>
      </c>
      <c r="M35" s="1">
        <f t="shared" si="9"/>
        <v>0</v>
      </c>
    </row>
    <row r="36" spans="1:18" s="19" customFormat="1" ht="36">
      <c r="A36" s="11">
        <v>7</v>
      </c>
      <c r="B36" s="60" t="s">
        <v>42</v>
      </c>
      <c r="C36" s="10" t="s">
        <v>108</v>
      </c>
      <c r="D36" s="11" t="s">
        <v>86</v>
      </c>
      <c r="E36" s="12">
        <v>2341.5</v>
      </c>
      <c r="F36" s="24"/>
      <c r="G36" s="24"/>
      <c r="H36" s="24"/>
      <c r="I36" s="25"/>
      <c r="J36" s="25"/>
      <c r="K36" s="13"/>
      <c r="L36" s="13"/>
      <c r="M36" s="2">
        <f>SUM(M37:M44)</f>
        <v>0</v>
      </c>
    </row>
    <row r="37" spans="1:18" s="19" customFormat="1">
      <c r="A37" s="11"/>
      <c r="B37" s="60"/>
      <c r="C37" s="3" t="s">
        <v>36</v>
      </c>
      <c r="D37" s="4" t="s">
        <v>5</v>
      </c>
      <c r="E37" s="8">
        <f>42.9*0.001</f>
        <v>4.2900000000000001E-2</v>
      </c>
      <c r="F37" s="6"/>
      <c r="G37" s="6">
        <f>E37*E36</f>
        <v>100.45035</v>
      </c>
      <c r="H37" s="6">
        <f>G37*F37</f>
        <v>0</v>
      </c>
      <c r="I37" s="6"/>
      <c r="J37" s="6"/>
      <c r="K37" s="6"/>
      <c r="L37" s="6"/>
      <c r="M37" s="1">
        <f t="shared" ref="M37:M44" si="12">H37+J37+L37</f>
        <v>0</v>
      </c>
    </row>
    <row r="38" spans="1:18" s="19" customFormat="1">
      <c r="A38" s="11"/>
      <c r="B38" s="60"/>
      <c r="C38" s="3" t="s">
        <v>33</v>
      </c>
      <c r="D38" s="4" t="s">
        <v>27</v>
      </c>
      <c r="E38" s="5">
        <f>2.69*0.001</f>
        <v>2.6900000000000001E-3</v>
      </c>
      <c r="F38" s="6"/>
      <c r="G38" s="6"/>
      <c r="H38" s="6"/>
      <c r="I38" s="6">
        <f>E36*E38</f>
        <v>6.298635</v>
      </c>
      <c r="J38" s="6">
        <f t="shared" ref="J38:J42" si="13">I38*F38</f>
        <v>0</v>
      </c>
      <c r="K38" s="6"/>
      <c r="L38" s="6"/>
      <c r="M38" s="1">
        <f t="shared" si="12"/>
        <v>0</v>
      </c>
    </row>
    <row r="39" spans="1:18" s="19" customFormat="1">
      <c r="A39" s="11"/>
      <c r="B39" s="60"/>
      <c r="C39" s="3" t="s">
        <v>34</v>
      </c>
      <c r="D39" s="4" t="s">
        <v>27</v>
      </c>
      <c r="E39" s="5">
        <f>0.41*0.001</f>
        <v>4.0999999999999999E-4</v>
      </c>
      <c r="F39" s="6"/>
      <c r="G39" s="6"/>
      <c r="H39" s="6"/>
      <c r="I39" s="6">
        <f>E36*E39</f>
        <v>0.96001499999999995</v>
      </c>
      <c r="J39" s="6">
        <f t="shared" si="13"/>
        <v>0</v>
      </c>
      <c r="K39" s="6"/>
      <c r="L39" s="6"/>
      <c r="M39" s="1">
        <f t="shared" si="12"/>
        <v>0</v>
      </c>
    </row>
    <row r="40" spans="1:18" s="19" customFormat="1">
      <c r="A40" s="11"/>
      <c r="B40" s="60"/>
      <c r="C40" s="3" t="s">
        <v>38</v>
      </c>
      <c r="D40" s="4" t="s">
        <v>27</v>
      </c>
      <c r="E40" s="5">
        <f>7.6*0.001</f>
        <v>7.6E-3</v>
      </c>
      <c r="F40" s="6"/>
      <c r="G40" s="6"/>
      <c r="H40" s="6"/>
      <c r="I40" s="6">
        <f>E36*E40</f>
        <v>17.795400000000001</v>
      </c>
      <c r="J40" s="6">
        <f t="shared" si="13"/>
        <v>0</v>
      </c>
      <c r="K40" s="6"/>
      <c r="L40" s="6"/>
      <c r="M40" s="1">
        <f t="shared" si="12"/>
        <v>0</v>
      </c>
    </row>
    <row r="41" spans="1:18" s="19" customFormat="1">
      <c r="A41" s="11"/>
      <c r="B41" s="60"/>
      <c r="C41" s="3" t="s">
        <v>39</v>
      </c>
      <c r="D41" s="4" t="s">
        <v>27</v>
      </c>
      <c r="E41" s="5">
        <f>7.4*0.01</f>
        <v>7.400000000000001E-2</v>
      </c>
      <c r="F41" s="6"/>
      <c r="G41" s="6"/>
      <c r="H41" s="6"/>
      <c r="I41" s="6">
        <f>E36*E41</f>
        <v>173.27100000000002</v>
      </c>
      <c r="J41" s="6">
        <f t="shared" si="13"/>
        <v>0</v>
      </c>
      <c r="K41" s="6"/>
      <c r="L41" s="6"/>
      <c r="M41" s="1">
        <f t="shared" si="12"/>
        <v>0</v>
      </c>
    </row>
    <row r="42" spans="1:18" s="19" customFormat="1">
      <c r="A42" s="11"/>
      <c r="B42" s="60"/>
      <c r="C42" s="23" t="s">
        <v>35</v>
      </c>
      <c r="D42" s="9" t="s">
        <v>27</v>
      </c>
      <c r="E42" s="5">
        <f>1.48*0.01</f>
        <v>1.4800000000000001E-2</v>
      </c>
      <c r="F42" s="6"/>
      <c r="G42" s="6"/>
      <c r="H42" s="6"/>
      <c r="I42" s="6">
        <f>E36*E42</f>
        <v>34.654200000000003</v>
      </c>
      <c r="J42" s="6">
        <f t="shared" si="13"/>
        <v>0</v>
      </c>
      <c r="K42" s="6"/>
      <c r="L42" s="6"/>
      <c r="M42" s="1">
        <f t="shared" si="12"/>
        <v>0</v>
      </c>
    </row>
    <row r="43" spans="1:18" s="19" customFormat="1" ht="19.5">
      <c r="A43" s="11"/>
      <c r="B43" s="60"/>
      <c r="C43" s="26" t="s">
        <v>59</v>
      </c>
      <c r="D43" s="9" t="s">
        <v>70</v>
      </c>
      <c r="E43" s="8">
        <f>(149-12.4*2)*0.001</f>
        <v>0.1242</v>
      </c>
      <c r="F43" s="6"/>
      <c r="G43" s="6"/>
      <c r="H43" s="6"/>
      <c r="I43" s="6"/>
      <c r="J43" s="6"/>
      <c r="K43" s="6">
        <f>E36*E43</f>
        <v>290.8143</v>
      </c>
      <c r="L43" s="6">
        <f>K43*F43</f>
        <v>0</v>
      </c>
      <c r="M43" s="1">
        <f t="shared" si="12"/>
        <v>0</v>
      </c>
    </row>
    <row r="44" spans="1:18" s="19" customFormat="1" ht="19.5">
      <c r="A44" s="11"/>
      <c r="B44" s="60"/>
      <c r="C44" s="3" t="s">
        <v>7</v>
      </c>
      <c r="D44" s="9" t="s">
        <v>70</v>
      </c>
      <c r="E44" s="8">
        <v>1.0999999999999999E-2</v>
      </c>
      <c r="F44" s="6"/>
      <c r="G44" s="6"/>
      <c r="H44" s="6"/>
      <c r="I44" s="6"/>
      <c r="J44" s="6"/>
      <c r="K44" s="6">
        <f>E36*E44</f>
        <v>25.756499999999999</v>
      </c>
      <c r="L44" s="6">
        <f t="shared" ref="L44" si="14">K44*F44</f>
        <v>0</v>
      </c>
      <c r="M44" s="1">
        <f t="shared" si="12"/>
        <v>0</v>
      </c>
    </row>
    <row r="45" spans="1:18" s="19" customFormat="1" ht="36.75" customHeight="1">
      <c r="A45" s="11">
        <v>8</v>
      </c>
      <c r="B45" s="63" t="s">
        <v>45</v>
      </c>
      <c r="C45" s="10" t="s">
        <v>121</v>
      </c>
      <c r="D45" s="11" t="s">
        <v>86</v>
      </c>
      <c r="E45" s="12">
        <v>2230</v>
      </c>
      <c r="F45" s="6"/>
      <c r="G45" s="6"/>
      <c r="H45" s="6"/>
      <c r="I45" s="6"/>
      <c r="J45" s="6"/>
      <c r="K45" s="6"/>
      <c r="L45" s="6"/>
      <c r="M45" s="2">
        <f>SUM(M46:M56)</f>
        <v>0</v>
      </c>
      <c r="R45" s="27"/>
    </row>
    <row r="46" spans="1:18" s="19" customFormat="1">
      <c r="A46" s="11"/>
      <c r="B46" s="64"/>
      <c r="C46" s="3" t="s">
        <v>36</v>
      </c>
      <c r="D46" s="4" t="s">
        <v>5</v>
      </c>
      <c r="E46" s="5">
        <f>0.153+0.117</f>
        <v>0.27</v>
      </c>
      <c r="F46" s="6"/>
      <c r="G46" s="6">
        <f>E45*E46</f>
        <v>602.1</v>
      </c>
      <c r="H46" s="6">
        <f>F46*G46</f>
        <v>0</v>
      </c>
      <c r="I46" s="6"/>
      <c r="J46" s="6"/>
      <c r="K46" s="6"/>
      <c r="L46" s="6"/>
      <c r="M46" s="1">
        <f t="shared" ref="M46:M56" si="15">H46+J46+L46</f>
        <v>0</v>
      </c>
    </row>
    <row r="47" spans="1:18" s="19" customFormat="1">
      <c r="A47" s="11"/>
      <c r="B47" s="64"/>
      <c r="C47" s="3" t="s">
        <v>46</v>
      </c>
      <c r="D47" s="4" t="s">
        <v>27</v>
      </c>
      <c r="E47" s="8">
        <v>6.0000000000000001E-3</v>
      </c>
      <c r="F47" s="6"/>
      <c r="G47" s="6"/>
      <c r="H47" s="6"/>
      <c r="I47" s="6">
        <f>E45*E47</f>
        <v>13.38</v>
      </c>
      <c r="J47" s="6">
        <f>F47*I47</f>
        <v>0</v>
      </c>
      <c r="K47" s="6"/>
      <c r="L47" s="6"/>
      <c r="M47" s="1">
        <f t="shared" si="15"/>
        <v>0</v>
      </c>
    </row>
    <row r="48" spans="1:18" s="19" customFormat="1">
      <c r="A48" s="11"/>
      <c r="B48" s="64"/>
      <c r="C48" s="3" t="s">
        <v>47</v>
      </c>
      <c r="D48" s="4" t="s">
        <v>27</v>
      </c>
      <c r="E48" s="8">
        <v>6.4999999999999997E-3</v>
      </c>
      <c r="F48" s="6"/>
      <c r="G48" s="6"/>
      <c r="H48" s="6"/>
      <c r="I48" s="6">
        <f>E45*E48</f>
        <v>14.494999999999999</v>
      </c>
      <c r="J48" s="6">
        <f t="shared" ref="J48:J51" si="16">F48*I48</f>
        <v>0</v>
      </c>
      <c r="K48" s="6"/>
      <c r="L48" s="6"/>
      <c r="M48" s="1">
        <f t="shared" si="15"/>
        <v>0</v>
      </c>
    </row>
    <row r="49" spans="1:13" s="19" customFormat="1">
      <c r="A49" s="11"/>
      <c r="B49" s="64"/>
      <c r="C49" s="3" t="s">
        <v>48</v>
      </c>
      <c r="D49" s="4" t="s">
        <v>27</v>
      </c>
      <c r="E49" s="8">
        <v>1.8599999999999998E-2</v>
      </c>
      <c r="F49" s="6"/>
      <c r="G49" s="6"/>
      <c r="H49" s="6"/>
      <c r="I49" s="6">
        <f>E45*E49</f>
        <v>41.477999999999994</v>
      </c>
      <c r="J49" s="6">
        <f t="shared" si="16"/>
        <v>0</v>
      </c>
      <c r="K49" s="6"/>
      <c r="L49" s="6"/>
      <c r="M49" s="1">
        <f t="shared" si="15"/>
        <v>0</v>
      </c>
    </row>
    <row r="50" spans="1:13" s="19" customFormat="1">
      <c r="A50" s="11"/>
      <c r="B50" s="64"/>
      <c r="C50" s="3" t="s">
        <v>49</v>
      </c>
      <c r="D50" s="4" t="s">
        <v>27</v>
      </c>
      <c r="E50" s="8">
        <v>1.6E-2</v>
      </c>
      <c r="F50" s="6"/>
      <c r="G50" s="6"/>
      <c r="H50" s="6"/>
      <c r="I50" s="6">
        <f>E45*E50</f>
        <v>35.68</v>
      </c>
      <c r="J50" s="6">
        <f t="shared" si="16"/>
        <v>0</v>
      </c>
      <c r="K50" s="6"/>
      <c r="L50" s="6"/>
      <c r="M50" s="1">
        <f t="shared" si="15"/>
        <v>0</v>
      </c>
    </row>
    <row r="51" spans="1:13" s="19" customFormat="1">
      <c r="A51" s="11"/>
      <c r="B51" s="64"/>
      <c r="C51" s="3" t="s">
        <v>28</v>
      </c>
      <c r="D51" s="4" t="s">
        <v>29</v>
      </c>
      <c r="E51" s="8">
        <v>3.4700000000000002E-2</v>
      </c>
      <c r="F51" s="6"/>
      <c r="G51" s="6"/>
      <c r="H51" s="6"/>
      <c r="I51" s="6">
        <f>E45*E51</f>
        <v>77.381</v>
      </c>
      <c r="J51" s="6">
        <f t="shared" si="16"/>
        <v>0</v>
      </c>
      <c r="K51" s="6"/>
      <c r="L51" s="6"/>
      <c r="M51" s="1">
        <f t="shared" si="15"/>
        <v>0</v>
      </c>
    </row>
    <row r="52" spans="1:13" s="19" customFormat="1" ht="19.5">
      <c r="A52" s="11"/>
      <c r="B52" s="64"/>
      <c r="C52" s="3" t="s">
        <v>50</v>
      </c>
      <c r="D52" s="9" t="s">
        <v>70</v>
      </c>
      <c r="E52" s="8">
        <v>0.16300000000000001</v>
      </c>
      <c r="F52" s="6"/>
      <c r="G52" s="6"/>
      <c r="H52" s="6"/>
      <c r="I52" s="6"/>
      <c r="J52" s="6"/>
      <c r="K52" s="6">
        <f>E45*E52</f>
        <v>363.49</v>
      </c>
      <c r="L52" s="6">
        <f>F52*K52</f>
        <v>0</v>
      </c>
      <c r="M52" s="1">
        <f t="shared" si="15"/>
        <v>0</v>
      </c>
    </row>
    <row r="53" spans="1:13" s="19" customFormat="1">
      <c r="A53" s="11"/>
      <c r="B53" s="64"/>
      <c r="C53" s="3" t="s">
        <v>51</v>
      </c>
      <c r="D53" s="4" t="s">
        <v>1</v>
      </c>
      <c r="E53" s="8">
        <f>K53/E45</f>
        <v>4.1390134529147981E-3</v>
      </c>
      <c r="F53" s="6"/>
      <c r="G53" s="6"/>
      <c r="H53" s="6"/>
      <c r="I53" s="6"/>
      <c r="J53" s="6"/>
      <c r="K53" s="6">
        <v>9.23</v>
      </c>
      <c r="L53" s="6">
        <f t="shared" ref="L53:L56" si="17">F53*K53</f>
        <v>0</v>
      </c>
      <c r="M53" s="1">
        <f t="shared" si="15"/>
        <v>0</v>
      </c>
    </row>
    <row r="54" spans="1:13" s="19" customFormat="1">
      <c r="A54" s="11"/>
      <c r="B54" s="64"/>
      <c r="C54" s="3" t="s">
        <v>52</v>
      </c>
      <c r="D54" s="4" t="s">
        <v>1</v>
      </c>
      <c r="E54" s="5">
        <v>1.1E-4</v>
      </c>
      <c r="F54" s="6"/>
      <c r="G54" s="6"/>
      <c r="H54" s="6"/>
      <c r="I54" s="6"/>
      <c r="J54" s="6"/>
      <c r="K54" s="6">
        <f>E45*E54</f>
        <v>0.24530000000000002</v>
      </c>
      <c r="L54" s="6">
        <f t="shared" si="17"/>
        <v>0</v>
      </c>
      <c r="M54" s="1">
        <f t="shared" si="15"/>
        <v>0</v>
      </c>
    </row>
    <row r="55" spans="1:13" s="19" customFormat="1">
      <c r="A55" s="11"/>
      <c r="B55" s="64"/>
      <c r="C55" s="3" t="s">
        <v>53</v>
      </c>
      <c r="D55" s="4" t="s">
        <v>1</v>
      </c>
      <c r="E55" s="5">
        <v>5.0000000000000001E-4</v>
      </c>
      <c r="F55" s="6"/>
      <c r="G55" s="6"/>
      <c r="H55" s="6"/>
      <c r="I55" s="6"/>
      <c r="J55" s="6"/>
      <c r="K55" s="6">
        <f>E45*E55</f>
        <v>1.115</v>
      </c>
      <c r="L55" s="6">
        <f t="shared" si="17"/>
        <v>0</v>
      </c>
      <c r="M55" s="1">
        <f t="shared" si="15"/>
        <v>0</v>
      </c>
    </row>
    <row r="56" spans="1:13" s="19" customFormat="1">
      <c r="A56" s="11"/>
      <c r="B56" s="64"/>
      <c r="C56" s="3" t="s">
        <v>40</v>
      </c>
      <c r="D56" s="4" t="s">
        <v>29</v>
      </c>
      <c r="E56" s="5">
        <v>4.6000000000000001E-4</v>
      </c>
      <c r="F56" s="6"/>
      <c r="G56" s="6"/>
      <c r="H56" s="6"/>
      <c r="I56" s="6"/>
      <c r="J56" s="6"/>
      <c r="K56" s="6">
        <f>E45*E56</f>
        <v>1.0258</v>
      </c>
      <c r="L56" s="6">
        <f t="shared" si="17"/>
        <v>0</v>
      </c>
      <c r="M56" s="1">
        <f t="shared" si="15"/>
        <v>0</v>
      </c>
    </row>
    <row r="57" spans="1:13" s="19" customFormat="1" ht="36" customHeight="1">
      <c r="A57" s="11">
        <v>9</v>
      </c>
      <c r="B57" s="63" t="s">
        <v>54</v>
      </c>
      <c r="C57" s="10" t="s">
        <v>55</v>
      </c>
      <c r="D57" s="11" t="s">
        <v>2</v>
      </c>
      <c r="E57" s="12">
        <v>448</v>
      </c>
      <c r="F57" s="6"/>
      <c r="G57" s="6"/>
      <c r="H57" s="6"/>
      <c r="I57" s="6"/>
      <c r="J57" s="6"/>
      <c r="K57" s="6"/>
      <c r="L57" s="6"/>
      <c r="M57" s="2">
        <f>SUM(M58:M67)</f>
        <v>0</v>
      </c>
    </row>
    <row r="58" spans="1:13" s="19" customFormat="1">
      <c r="A58" s="11"/>
      <c r="B58" s="64"/>
      <c r="C58" s="3" t="s">
        <v>36</v>
      </c>
      <c r="D58" s="4" t="s">
        <v>5</v>
      </c>
      <c r="E58" s="5">
        <v>7.6999999999999999E-2</v>
      </c>
      <c r="F58" s="6"/>
      <c r="G58" s="6">
        <f>E57*E58</f>
        <v>34.496000000000002</v>
      </c>
      <c r="H58" s="6">
        <f>F58*G58</f>
        <v>0</v>
      </c>
      <c r="I58" s="6"/>
      <c r="J58" s="6"/>
      <c r="K58" s="6"/>
      <c r="L58" s="6"/>
      <c r="M58" s="1">
        <f t="shared" ref="M58:M67" si="18">H58+J58+L58</f>
        <v>0</v>
      </c>
    </row>
    <row r="59" spans="1:13">
      <c r="A59" s="11"/>
      <c r="B59" s="64"/>
      <c r="C59" s="3" t="s">
        <v>56</v>
      </c>
      <c r="D59" s="4" t="s">
        <v>27</v>
      </c>
      <c r="E59" s="8">
        <v>0.19400000000000001</v>
      </c>
      <c r="F59" s="6"/>
      <c r="G59" s="6"/>
      <c r="H59" s="6"/>
      <c r="I59" s="6">
        <f>E57*E59</f>
        <v>86.912000000000006</v>
      </c>
      <c r="J59" s="6">
        <f>F59*I59</f>
        <v>0</v>
      </c>
      <c r="K59" s="6"/>
      <c r="L59" s="6"/>
      <c r="M59" s="1">
        <f t="shared" si="18"/>
        <v>0</v>
      </c>
    </row>
    <row r="60" spans="1:13">
      <c r="A60" s="11"/>
      <c r="B60" s="64"/>
      <c r="C60" s="3" t="s">
        <v>49</v>
      </c>
      <c r="D60" s="4" t="s">
        <v>27</v>
      </c>
      <c r="E60" s="8">
        <v>2.4199999999999999E-2</v>
      </c>
      <c r="F60" s="6"/>
      <c r="G60" s="6"/>
      <c r="H60" s="6"/>
      <c r="I60" s="6">
        <f>E57*E60</f>
        <v>10.8416</v>
      </c>
      <c r="J60" s="6">
        <f t="shared" ref="J60:J63" si="19">F60*I60</f>
        <v>0</v>
      </c>
      <c r="K60" s="6"/>
      <c r="L60" s="6"/>
      <c r="M60" s="1">
        <f t="shared" si="18"/>
        <v>0</v>
      </c>
    </row>
    <row r="61" spans="1:13">
      <c r="A61" s="11"/>
      <c r="B61" s="64"/>
      <c r="C61" s="3" t="s">
        <v>57</v>
      </c>
      <c r="D61" s="4" t="s">
        <v>27</v>
      </c>
      <c r="E61" s="8">
        <v>1.67E-2</v>
      </c>
      <c r="F61" s="6"/>
      <c r="G61" s="6"/>
      <c r="H61" s="6"/>
      <c r="I61" s="6">
        <f>E57*E61</f>
        <v>7.4816000000000003</v>
      </c>
      <c r="J61" s="6">
        <f t="shared" si="19"/>
        <v>0</v>
      </c>
      <c r="K61" s="6"/>
      <c r="L61" s="6"/>
      <c r="M61" s="1">
        <f t="shared" si="18"/>
        <v>0</v>
      </c>
    </row>
    <row r="62" spans="1:13">
      <c r="A62" s="11"/>
      <c r="B62" s="64"/>
      <c r="C62" s="23" t="s">
        <v>35</v>
      </c>
      <c r="D62" s="9" t="s">
        <v>27</v>
      </c>
      <c r="E62" s="8">
        <v>8.8000000000000005E-3</v>
      </c>
      <c r="F62" s="6"/>
      <c r="G62" s="6"/>
      <c r="H62" s="6"/>
      <c r="I62" s="6">
        <f>E57*E62</f>
        <v>3.9424000000000001</v>
      </c>
      <c r="J62" s="6">
        <f t="shared" si="19"/>
        <v>0</v>
      </c>
      <c r="K62" s="6"/>
      <c r="L62" s="6"/>
      <c r="M62" s="1">
        <f t="shared" si="18"/>
        <v>0</v>
      </c>
    </row>
    <row r="63" spans="1:13">
      <c r="A63" s="11"/>
      <c r="B63" s="64"/>
      <c r="C63" s="3" t="s">
        <v>28</v>
      </c>
      <c r="D63" s="4" t="s">
        <v>29</v>
      </c>
      <c r="E63" s="8">
        <v>6.3700000000000007E-2</v>
      </c>
      <c r="F63" s="6"/>
      <c r="G63" s="6"/>
      <c r="H63" s="6"/>
      <c r="I63" s="6">
        <f>E57*E63</f>
        <v>28.537600000000005</v>
      </c>
      <c r="J63" s="6">
        <f t="shared" si="19"/>
        <v>0</v>
      </c>
      <c r="K63" s="6"/>
      <c r="L63" s="6"/>
      <c r="M63" s="1">
        <f t="shared" si="18"/>
        <v>0</v>
      </c>
    </row>
    <row r="64" spans="1:13">
      <c r="A64" s="11"/>
      <c r="B64" s="64"/>
      <c r="C64" s="23" t="s">
        <v>37</v>
      </c>
      <c r="D64" s="9" t="s">
        <v>1</v>
      </c>
      <c r="E64" s="5">
        <v>1.2999999999999999E-3</v>
      </c>
      <c r="F64" s="6"/>
      <c r="G64" s="6"/>
      <c r="H64" s="6"/>
      <c r="I64" s="6"/>
      <c r="J64" s="6"/>
      <c r="K64" s="6">
        <f>E57*E64</f>
        <v>0.58240000000000003</v>
      </c>
      <c r="L64" s="6">
        <f>F64*K64</f>
        <v>0</v>
      </c>
      <c r="M64" s="1">
        <f t="shared" si="18"/>
        <v>0</v>
      </c>
    </row>
    <row r="65" spans="1:15" ht="19.5">
      <c r="A65" s="11"/>
      <c r="B65" s="64"/>
      <c r="C65" s="3" t="s">
        <v>7</v>
      </c>
      <c r="D65" s="9" t="s">
        <v>70</v>
      </c>
      <c r="E65" s="8">
        <v>6.2E-2</v>
      </c>
      <c r="F65" s="6"/>
      <c r="G65" s="6"/>
      <c r="H65" s="6"/>
      <c r="I65" s="6"/>
      <c r="J65" s="6"/>
      <c r="K65" s="6">
        <f>E57*E65</f>
        <v>27.776</v>
      </c>
      <c r="L65" s="6">
        <f t="shared" ref="L65:L67" si="20">F65*K65</f>
        <v>0</v>
      </c>
      <c r="M65" s="1">
        <f t="shared" si="18"/>
        <v>0</v>
      </c>
    </row>
    <row r="66" spans="1:15" ht="19.5">
      <c r="A66" s="11"/>
      <c r="B66" s="64"/>
      <c r="C66" s="3" t="s">
        <v>58</v>
      </c>
      <c r="D66" s="9" t="s">
        <v>70</v>
      </c>
      <c r="E66" s="8">
        <v>0.01</v>
      </c>
      <c r="F66" s="6"/>
      <c r="G66" s="6"/>
      <c r="H66" s="6"/>
      <c r="I66" s="6"/>
      <c r="J66" s="6"/>
      <c r="K66" s="6">
        <f>E57*E66</f>
        <v>4.4800000000000004</v>
      </c>
      <c r="L66" s="6">
        <f t="shared" si="20"/>
        <v>0</v>
      </c>
      <c r="M66" s="1">
        <f t="shared" si="18"/>
        <v>0</v>
      </c>
    </row>
    <row r="67" spans="1:15">
      <c r="A67" s="11"/>
      <c r="B67" s="66"/>
      <c r="C67" s="3" t="s">
        <v>40</v>
      </c>
      <c r="D67" s="4" t="s">
        <v>29</v>
      </c>
      <c r="E67" s="8">
        <v>1.78E-2</v>
      </c>
      <c r="F67" s="6"/>
      <c r="G67" s="6"/>
      <c r="H67" s="6"/>
      <c r="I67" s="6"/>
      <c r="J67" s="6"/>
      <c r="K67" s="6">
        <f>E57*E67</f>
        <v>7.9744000000000002</v>
      </c>
      <c r="L67" s="6">
        <f t="shared" si="20"/>
        <v>0</v>
      </c>
      <c r="M67" s="1">
        <f t="shared" si="18"/>
        <v>0</v>
      </c>
    </row>
    <row r="68" spans="1:15" ht="35.25" customHeight="1">
      <c r="A68" s="11">
        <v>10</v>
      </c>
      <c r="B68" s="60" t="s">
        <v>32</v>
      </c>
      <c r="C68" s="10" t="s">
        <v>41</v>
      </c>
      <c r="D68" s="41" t="s">
        <v>87</v>
      </c>
      <c r="E68" s="12">
        <v>52.725000000000001</v>
      </c>
      <c r="F68" s="28"/>
      <c r="G68" s="28"/>
      <c r="H68" s="6"/>
      <c r="I68" s="28"/>
      <c r="J68" s="6"/>
      <c r="K68" s="28"/>
      <c r="L68" s="6"/>
      <c r="M68" s="2">
        <f>SUM(M69:M74)</f>
        <v>0</v>
      </c>
    </row>
    <row r="69" spans="1:15">
      <c r="A69" s="11"/>
      <c r="B69" s="60"/>
      <c r="C69" s="3" t="s">
        <v>36</v>
      </c>
      <c r="D69" s="4" t="s">
        <v>5</v>
      </c>
      <c r="E69" s="8">
        <v>0.15</v>
      </c>
      <c r="F69" s="6"/>
      <c r="G69" s="6">
        <f>E68*E69</f>
        <v>7.9087499999999995</v>
      </c>
      <c r="H69" s="6">
        <f>F69*G69</f>
        <v>0</v>
      </c>
      <c r="I69" s="6"/>
      <c r="J69" s="6"/>
      <c r="K69" s="6"/>
      <c r="L69" s="6"/>
      <c r="M69" s="1">
        <f t="shared" ref="M69:M74" si="21">H69+J69+L69</f>
        <v>0</v>
      </c>
    </row>
    <row r="70" spans="1:15">
      <c r="A70" s="11"/>
      <c r="B70" s="60"/>
      <c r="C70" s="3" t="s">
        <v>33</v>
      </c>
      <c r="D70" s="4" t="s">
        <v>27</v>
      </c>
      <c r="E70" s="8">
        <v>2.1600000000000001E-2</v>
      </c>
      <c r="F70" s="6"/>
      <c r="G70" s="6"/>
      <c r="H70" s="6"/>
      <c r="I70" s="6">
        <f>E68*E70</f>
        <v>1.13886</v>
      </c>
      <c r="J70" s="6">
        <f>F70*I70</f>
        <v>0</v>
      </c>
      <c r="K70" s="6"/>
      <c r="L70" s="6"/>
      <c r="M70" s="1">
        <f>H70+J70+L70</f>
        <v>0</v>
      </c>
    </row>
    <row r="71" spans="1:15">
      <c r="A71" s="11"/>
      <c r="B71" s="60"/>
      <c r="C71" s="3" t="s">
        <v>34</v>
      </c>
      <c r="D71" s="4" t="s">
        <v>27</v>
      </c>
      <c r="E71" s="8">
        <v>2.7300000000000001E-2</v>
      </c>
      <c r="F71" s="6"/>
      <c r="G71" s="6"/>
      <c r="H71" s="6"/>
      <c r="I71" s="6">
        <f>E68*E71</f>
        <v>1.4393925000000001</v>
      </c>
      <c r="J71" s="6">
        <f t="shared" ref="J71:J72" si="22">F71*I71</f>
        <v>0</v>
      </c>
      <c r="K71" s="6"/>
      <c r="L71" s="6"/>
      <c r="M71" s="1">
        <f t="shared" si="21"/>
        <v>0</v>
      </c>
    </row>
    <row r="72" spans="1:15">
      <c r="A72" s="11"/>
      <c r="B72" s="60"/>
      <c r="C72" s="23" t="s">
        <v>35</v>
      </c>
      <c r="D72" s="9" t="s">
        <v>27</v>
      </c>
      <c r="E72" s="8">
        <v>9.7000000000000003E-3</v>
      </c>
      <c r="F72" s="6"/>
      <c r="G72" s="6"/>
      <c r="H72" s="6"/>
      <c r="I72" s="6">
        <f>E68*E72</f>
        <v>0.51143250000000007</v>
      </c>
      <c r="J72" s="6">
        <f t="shared" si="22"/>
        <v>0</v>
      </c>
      <c r="K72" s="6"/>
      <c r="L72" s="6"/>
      <c r="M72" s="1">
        <f t="shared" si="21"/>
        <v>0</v>
      </c>
    </row>
    <row r="73" spans="1:15" ht="19.5">
      <c r="A73" s="11"/>
      <c r="B73" s="60"/>
      <c r="C73" s="3" t="s">
        <v>59</v>
      </c>
      <c r="D73" s="9" t="s">
        <v>70</v>
      </c>
      <c r="E73" s="8">
        <v>1.22</v>
      </c>
      <c r="F73" s="6"/>
      <c r="G73" s="6"/>
      <c r="H73" s="6"/>
      <c r="I73" s="6"/>
      <c r="J73" s="6"/>
      <c r="K73" s="6">
        <f>E68*E73</f>
        <v>64.3245</v>
      </c>
      <c r="L73" s="6">
        <f>F73*K73</f>
        <v>0</v>
      </c>
      <c r="M73" s="1">
        <f t="shared" si="21"/>
        <v>0</v>
      </c>
      <c r="O73" s="19"/>
    </row>
    <row r="74" spans="1:15" ht="19.5">
      <c r="A74" s="11"/>
      <c r="B74" s="60"/>
      <c r="C74" s="3" t="s">
        <v>7</v>
      </c>
      <c r="D74" s="9" t="s">
        <v>70</v>
      </c>
      <c r="E74" s="8">
        <v>7.0000000000000007E-2</v>
      </c>
      <c r="F74" s="6"/>
      <c r="G74" s="6"/>
      <c r="H74" s="6"/>
      <c r="I74" s="6"/>
      <c r="J74" s="6"/>
      <c r="K74" s="6">
        <f>E68*E74</f>
        <v>3.6907500000000004</v>
      </c>
      <c r="L74" s="6">
        <f>F74*K74</f>
        <v>0</v>
      </c>
      <c r="M74" s="1">
        <f t="shared" si="21"/>
        <v>0</v>
      </c>
    </row>
    <row r="75" spans="1:15" ht="36">
      <c r="A75" s="11">
        <v>11</v>
      </c>
      <c r="B75" s="60" t="s">
        <v>67</v>
      </c>
      <c r="C75" s="10" t="s">
        <v>66</v>
      </c>
      <c r="D75" s="41" t="s">
        <v>88</v>
      </c>
      <c r="E75" s="12">
        <v>33.299999999999997</v>
      </c>
      <c r="F75" s="6"/>
      <c r="G75" s="28"/>
      <c r="H75" s="6"/>
      <c r="I75" s="28"/>
      <c r="J75" s="6"/>
      <c r="K75" s="28"/>
      <c r="L75" s="6"/>
      <c r="M75" s="2">
        <f>SUM(M76:M81)</f>
        <v>0</v>
      </c>
    </row>
    <row r="76" spans="1:15">
      <c r="A76" s="11"/>
      <c r="B76" s="60"/>
      <c r="C76" s="3" t="s">
        <v>36</v>
      </c>
      <c r="D76" s="4" t="s">
        <v>5</v>
      </c>
      <c r="E76" s="5">
        <v>2.5099999999999998</v>
      </c>
      <c r="F76" s="6"/>
      <c r="G76" s="6">
        <f>E76*E75</f>
        <v>83.582999999999984</v>
      </c>
      <c r="H76" s="6">
        <f>G76*F76</f>
        <v>0</v>
      </c>
      <c r="I76" s="6"/>
      <c r="J76" s="6"/>
      <c r="K76" s="6"/>
      <c r="L76" s="6"/>
      <c r="M76" s="1">
        <f t="shared" ref="M76:M81" si="23">H76+J76+L76</f>
        <v>0</v>
      </c>
    </row>
    <row r="77" spans="1:15">
      <c r="A77" s="11"/>
      <c r="B77" s="60"/>
      <c r="C77" s="3" t="s">
        <v>68</v>
      </c>
      <c r="D77" s="4" t="s">
        <v>27</v>
      </c>
      <c r="E77" s="7">
        <v>9.6000000000000002E-2</v>
      </c>
      <c r="F77" s="6"/>
      <c r="G77" s="6"/>
      <c r="H77" s="6"/>
      <c r="I77" s="6">
        <f>E75*E77</f>
        <v>3.1967999999999996</v>
      </c>
      <c r="J77" s="6">
        <f t="shared" ref="J77:J78" si="24">I77*F77</f>
        <v>0</v>
      </c>
      <c r="K77" s="6"/>
      <c r="L77" s="6"/>
      <c r="M77" s="1">
        <f t="shared" si="23"/>
        <v>0</v>
      </c>
    </row>
    <row r="78" spans="1:15">
      <c r="A78" s="11"/>
      <c r="B78" s="60"/>
      <c r="C78" s="3" t="s">
        <v>28</v>
      </c>
      <c r="D78" s="4" t="s">
        <v>29</v>
      </c>
      <c r="E78" s="8">
        <v>3.73E-2</v>
      </c>
      <c r="F78" s="6"/>
      <c r="G78" s="6"/>
      <c r="H78" s="6"/>
      <c r="I78" s="6">
        <f>E75*E78</f>
        <v>1.2420899999999999</v>
      </c>
      <c r="J78" s="6">
        <f t="shared" si="24"/>
        <v>0</v>
      </c>
      <c r="K78" s="6"/>
      <c r="L78" s="6"/>
      <c r="M78" s="1">
        <f t="shared" si="23"/>
        <v>0</v>
      </c>
    </row>
    <row r="79" spans="1:15" ht="19.5">
      <c r="A79" s="11"/>
      <c r="B79" s="60"/>
      <c r="C79" s="3" t="s">
        <v>69</v>
      </c>
      <c r="D79" s="9" t="s">
        <v>70</v>
      </c>
      <c r="E79" s="7">
        <v>1.0149999999999999</v>
      </c>
      <c r="F79" s="6"/>
      <c r="G79" s="6"/>
      <c r="H79" s="6"/>
      <c r="I79" s="6"/>
      <c r="J79" s="6"/>
      <c r="K79" s="6">
        <f>E75*E79</f>
        <v>33.799499999999995</v>
      </c>
      <c r="L79" s="6">
        <f>K79*F79</f>
        <v>0</v>
      </c>
      <c r="M79" s="1">
        <f t="shared" si="23"/>
        <v>0</v>
      </c>
    </row>
    <row r="80" spans="1:15" ht="19.5">
      <c r="A80" s="11"/>
      <c r="B80" s="60"/>
      <c r="C80" s="3" t="s">
        <v>71</v>
      </c>
      <c r="D80" s="4" t="s">
        <v>72</v>
      </c>
      <c r="E80" s="8">
        <v>1.7100000000000001E-2</v>
      </c>
      <c r="F80" s="6"/>
      <c r="G80" s="6"/>
      <c r="H80" s="6"/>
      <c r="I80" s="6"/>
      <c r="J80" s="6"/>
      <c r="K80" s="6">
        <f>E75*E80</f>
        <v>0.56942999999999999</v>
      </c>
      <c r="L80" s="6">
        <f t="shared" ref="L80:L81" si="25">K80*F80</f>
        <v>0</v>
      </c>
      <c r="M80" s="1">
        <f t="shared" si="23"/>
        <v>0</v>
      </c>
    </row>
    <row r="81" spans="1:13">
      <c r="A81" s="11"/>
      <c r="B81" s="60"/>
      <c r="C81" s="3" t="s">
        <v>40</v>
      </c>
      <c r="D81" s="4" t="s">
        <v>29</v>
      </c>
      <c r="E81" s="8">
        <v>3.59</v>
      </c>
      <c r="F81" s="6"/>
      <c r="G81" s="6"/>
      <c r="H81" s="6"/>
      <c r="I81" s="6"/>
      <c r="J81" s="6"/>
      <c r="K81" s="6">
        <f>E75*E81</f>
        <v>119.54699999999998</v>
      </c>
      <c r="L81" s="6">
        <f t="shared" si="25"/>
        <v>0</v>
      </c>
      <c r="M81" s="1">
        <f t="shared" si="23"/>
        <v>0</v>
      </c>
    </row>
    <row r="82" spans="1:13" ht="54" customHeight="1">
      <c r="A82" s="11">
        <v>12</v>
      </c>
      <c r="B82" s="60" t="s">
        <v>73</v>
      </c>
      <c r="C82" s="10" t="s">
        <v>109</v>
      </c>
      <c r="D82" s="41" t="s">
        <v>88</v>
      </c>
      <c r="E82" s="12">
        <v>77.7</v>
      </c>
      <c r="F82" s="28"/>
      <c r="G82" s="28"/>
      <c r="H82" s="6"/>
      <c r="I82" s="28"/>
      <c r="J82" s="6"/>
      <c r="K82" s="28"/>
      <c r="L82" s="6"/>
      <c r="M82" s="2">
        <f>SUM(M83:M95)</f>
        <v>0</v>
      </c>
    </row>
    <row r="83" spans="1:13">
      <c r="A83" s="11"/>
      <c r="B83" s="60"/>
      <c r="C83" s="3" t="s">
        <v>36</v>
      </c>
      <c r="D83" s="4" t="s">
        <v>5</v>
      </c>
      <c r="E83" s="5">
        <v>5.18</v>
      </c>
      <c r="F83" s="6"/>
      <c r="G83" s="6">
        <f>E83*E82</f>
        <v>402.48599999999999</v>
      </c>
      <c r="H83" s="6">
        <f>G83*F83</f>
        <v>0</v>
      </c>
      <c r="I83" s="6"/>
      <c r="J83" s="6"/>
      <c r="K83" s="6"/>
      <c r="L83" s="6"/>
      <c r="M83" s="1">
        <f t="shared" ref="M83:M95" si="26">H83+J83+L83</f>
        <v>0</v>
      </c>
    </row>
    <row r="84" spans="1:13">
      <c r="A84" s="11"/>
      <c r="B84" s="60"/>
      <c r="C84" s="3" t="s">
        <v>68</v>
      </c>
      <c r="D84" s="4" t="s">
        <v>27</v>
      </c>
      <c r="E84" s="7">
        <v>9.6000000000000002E-2</v>
      </c>
      <c r="F84" s="6"/>
      <c r="G84" s="6"/>
      <c r="H84" s="6"/>
      <c r="I84" s="6">
        <f>E82*E84</f>
        <v>7.4592000000000001</v>
      </c>
      <c r="J84" s="6">
        <f t="shared" ref="J84:J85" si="27">I84*F84</f>
        <v>0</v>
      </c>
      <c r="K84" s="6"/>
      <c r="L84" s="6"/>
      <c r="M84" s="1">
        <f t="shared" si="26"/>
        <v>0</v>
      </c>
    </row>
    <row r="85" spans="1:13">
      <c r="A85" s="11"/>
      <c r="B85" s="60"/>
      <c r="C85" s="3" t="s">
        <v>28</v>
      </c>
      <c r="D85" s="4" t="s">
        <v>29</v>
      </c>
      <c r="E85" s="8">
        <v>0.23100000000000001</v>
      </c>
      <c r="F85" s="6"/>
      <c r="G85" s="6"/>
      <c r="H85" s="6"/>
      <c r="I85" s="6">
        <f>E82*E85</f>
        <v>17.948700000000002</v>
      </c>
      <c r="J85" s="6">
        <f t="shared" si="27"/>
        <v>0</v>
      </c>
      <c r="K85" s="6"/>
      <c r="L85" s="6"/>
      <c r="M85" s="1">
        <f t="shared" si="26"/>
        <v>0</v>
      </c>
    </row>
    <row r="86" spans="1:13" ht="19.5">
      <c r="A86" s="11"/>
      <c r="B86" s="60"/>
      <c r="C86" s="3" t="s">
        <v>74</v>
      </c>
      <c r="D86" s="4" t="s">
        <v>70</v>
      </c>
      <c r="E86" s="7">
        <v>1.0149999999999999</v>
      </c>
      <c r="F86" s="6"/>
      <c r="G86" s="6"/>
      <c r="H86" s="6"/>
      <c r="I86" s="6"/>
      <c r="J86" s="6"/>
      <c r="K86" s="6">
        <f>E82*E86</f>
        <v>78.865499999999997</v>
      </c>
      <c r="L86" s="6">
        <f>K86*F86</f>
        <v>0</v>
      </c>
      <c r="M86" s="1">
        <f t="shared" si="26"/>
        <v>0</v>
      </c>
    </row>
    <row r="87" spans="1:13">
      <c r="A87" s="11"/>
      <c r="B87" s="60"/>
      <c r="C87" s="3" t="s">
        <v>75</v>
      </c>
      <c r="D87" s="4" t="s">
        <v>1</v>
      </c>
      <c r="E87" s="7">
        <f>(1/0.14)*0.0075</f>
        <v>5.3571428571428568E-2</v>
      </c>
      <c r="F87" s="6"/>
      <c r="G87" s="6"/>
      <c r="H87" s="6"/>
      <c r="I87" s="6"/>
      <c r="J87" s="6"/>
      <c r="K87" s="6">
        <f>E82*E87</f>
        <v>4.1624999999999996</v>
      </c>
      <c r="L87" s="6">
        <f t="shared" ref="L87:L95" si="28">K87*F87</f>
        <v>0</v>
      </c>
      <c r="M87" s="1">
        <f t="shared" si="26"/>
        <v>0</v>
      </c>
    </row>
    <row r="88" spans="1:13" ht="19.5">
      <c r="A88" s="11"/>
      <c r="B88" s="60"/>
      <c r="C88" s="3" t="s">
        <v>63</v>
      </c>
      <c r="D88" s="4" t="s">
        <v>70</v>
      </c>
      <c r="E88" s="7">
        <v>2.6599999999999999E-2</v>
      </c>
      <c r="F88" s="6"/>
      <c r="G88" s="6"/>
      <c r="H88" s="6"/>
      <c r="I88" s="6"/>
      <c r="J88" s="6"/>
      <c r="K88" s="6">
        <f>E82*E88</f>
        <v>2.0668199999999999</v>
      </c>
      <c r="L88" s="6">
        <f t="shared" si="28"/>
        <v>0</v>
      </c>
      <c r="M88" s="1">
        <f t="shared" si="26"/>
        <v>0</v>
      </c>
    </row>
    <row r="89" spans="1:13" ht="19.5">
      <c r="A89" s="11"/>
      <c r="B89" s="60"/>
      <c r="C89" s="3" t="s">
        <v>76</v>
      </c>
      <c r="D89" s="4" t="s">
        <v>77</v>
      </c>
      <c r="E89" s="7">
        <v>0.82</v>
      </c>
      <c r="F89" s="6"/>
      <c r="G89" s="6"/>
      <c r="H89" s="6"/>
      <c r="I89" s="6"/>
      <c r="J89" s="6"/>
      <c r="K89" s="6">
        <f>E82*E89</f>
        <v>63.713999999999999</v>
      </c>
      <c r="L89" s="6">
        <f t="shared" si="28"/>
        <v>0</v>
      </c>
      <c r="M89" s="1">
        <f t="shared" si="26"/>
        <v>0</v>
      </c>
    </row>
    <row r="90" spans="1:13" ht="19.5">
      <c r="A90" s="11"/>
      <c r="B90" s="60"/>
      <c r="C90" s="3" t="s">
        <v>78</v>
      </c>
      <c r="D90" s="4" t="s">
        <v>70</v>
      </c>
      <c r="E90" s="8">
        <v>6.9999999999999999E-4</v>
      </c>
      <c r="F90" s="6"/>
      <c r="G90" s="6"/>
      <c r="H90" s="6"/>
      <c r="I90" s="6"/>
      <c r="J90" s="6"/>
      <c r="K90" s="6">
        <f>E82*E90</f>
        <v>5.4390000000000001E-2</v>
      </c>
      <c r="L90" s="6">
        <f t="shared" si="28"/>
        <v>0</v>
      </c>
      <c r="M90" s="1">
        <f t="shared" si="26"/>
        <v>0</v>
      </c>
    </row>
    <row r="91" spans="1:13" ht="19.5">
      <c r="A91" s="11"/>
      <c r="B91" s="60"/>
      <c r="C91" s="3" t="s">
        <v>79</v>
      </c>
      <c r="D91" s="4" t="s">
        <v>70</v>
      </c>
      <c r="E91" s="8">
        <v>8.0000000000000004E-4</v>
      </c>
      <c r="F91" s="6"/>
      <c r="G91" s="6"/>
      <c r="H91" s="6"/>
      <c r="I91" s="6"/>
      <c r="J91" s="6"/>
      <c r="K91" s="6">
        <f>E82*E91</f>
        <v>6.2160000000000007E-2</v>
      </c>
      <c r="L91" s="6">
        <f t="shared" si="28"/>
        <v>0</v>
      </c>
      <c r="M91" s="1">
        <f t="shared" si="26"/>
        <v>0</v>
      </c>
    </row>
    <row r="92" spans="1:13" ht="19.5">
      <c r="A92" s="11"/>
      <c r="B92" s="60"/>
      <c r="C92" s="3" t="s">
        <v>80</v>
      </c>
      <c r="D92" s="4" t="s">
        <v>70</v>
      </c>
      <c r="E92" s="8">
        <v>8.0000000000000004E-4</v>
      </c>
      <c r="F92" s="6"/>
      <c r="G92" s="6"/>
      <c r="H92" s="6"/>
      <c r="I92" s="6"/>
      <c r="J92" s="6"/>
      <c r="K92" s="6">
        <f>E82*E92</f>
        <v>6.2160000000000007E-2</v>
      </c>
      <c r="L92" s="6">
        <f t="shared" si="28"/>
        <v>0</v>
      </c>
      <c r="M92" s="1">
        <f t="shared" si="26"/>
        <v>0</v>
      </c>
    </row>
    <row r="93" spans="1:13" ht="19.5">
      <c r="A93" s="11"/>
      <c r="B93" s="60"/>
      <c r="C93" s="3" t="s">
        <v>81</v>
      </c>
      <c r="D93" s="4" t="s">
        <v>72</v>
      </c>
      <c r="E93" s="8">
        <v>1.7399999999999999E-2</v>
      </c>
      <c r="F93" s="6"/>
      <c r="G93" s="6"/>
      <c r="H93" s="6"/>
      <c r="I93" s="6"/>
      <c r="J93" s="6"/>
      <c r="K93" s="6">
        <f>E82*E93</f>
        <v>1.35198</v>
      </c>
      <c r="L93" s="6">
        <f t="shared" si="28"/>
        <v>0</v>
      </c>
      <c r="M93" s="1">
        <f t="shared" si="26"/>
        <v>0</v>
      </c>
    </row>
    <row r="94" spans="1:13">
      <c r="A94" s="11"/>
      <c r="B94" s="60"/>
      <c r="C94" s="3" t="s">
        <v>82</v>
      </c>
      <c r="D94" s="4" t="s">
        <v>83</v>
      </c>
      <c r="E94" s="7">
        <v>0.49</v>
      </c>
      <c r="F94" s="6"/>
      <c r="G94" s="6"/>
      <c r="H94" s="6"/>
      <c r="I94" s="6"/>
      <c r="J94" s="6"/>
      <c r="K94" s="6">
        <f>E82*E94</f>
        <v>38.073</v>
      </c>
      <c r="L94" s="6">
        <f t="shared" si="28"/>
        <v>0</v>
      </c>
      <c r="M94" s="1">
        <f t="shared" si="26"/>
        <v>0</v>
      </c>
    </row>
    <row r="95" spans="1:13">
      <c r="A95" s="11"/>
      <c r="B95" s="60"/>
      <c r="C95" s="3" t="s">
        <v>40</v>
      </c>
      <c r="D95" s="4" t="s">
        <v>29</v>
      </c>
      <c r="E95" s="6">
        <v>0.61199999999999999</v>
      </c>
      <c r="F95" s="6"/>
      <c r="G95" s="6"/>
      <c r="H95" s="6"/>
      <c r="I95" s="6"/>
      <c r="J95" s="6"/>
      <c r="K95" s="6">
        <f>E82*E95</f>
        <v>47.552399999999999</v>
      </c>
      <c r="L95" s="6">
        <f t="shared" si="28"/>
        <v>0</v>
      </c>
      <c r="M95" s="1">
        <f t="shared" si="26"/>
        <v>0</v>
      </c>
    </row>
    <row r="96" spans="1:13" ht="54">
      <c r="A96" s="11">
        <v>13</v>
      </c>
      <c r="B96" s="61" t="s">
        <v>113</v>
      </c>
      <c r="C96" s="10" t="s">
        <v>110</v>
      </c>
      <c r="D96" s="41" t="s">
        <v>2</v>
      </c>
      <c r="E96" s="12">
        <v>3.36</v>
      </c>
      <c r="F96" s="6"/>
      <c r="G96" s="6"/>
      <c r="H96" s="6"/>
      <c r="I96" s="6"/>
      <c r="J96" s="6"/>
      <c r="K96" s="6"/>
      <c r="L96" s="6"/>
      <c r="M96" s="2">
        <f>SUM(M97:M102)</f>
        <v>0</v>
      </c>
    </row>
    <row r="97" spans="1:13">
      <c r="A97" s="11"/>
      <c r="B97" s="61"/>
      <c r="C97" s="3" t="s">
        <v>36</v>
      </c>
      <c r="D97" s="4" t="s">
        <v>5</v>
      </c>
      <c r="E97" s="7">
        <v>2.58</v>
      </c>
      <c r="F97" s="6"/>
      <c r="G97" s="6">
        <f>E97*E96</f>
        <v>8.6687999999999992</v>
      </c>
      <c r="H97" s="6">
        <f>F97*G97</f>
        <v>0</v>
      </c>
      <c r="I97" s="6"/>
      <c r="J97" s="6"/>
      <c r="K97" s="6"/>
      <c r="L97" s="6"/>
      <c r="M97" s="1">
        <f t="shared" ref="M97:M102" si="29">H97+J97+L97</f>
        <v>0</v>
      </c>
    </row>
    <row r="98" spans="1:13">
      <c r="A98" s="11"/>
      <c r="B98" s="61"/>
      <c r="C98" s="3" t="s">
        <v>68</v>
      </c>
      <c r="D98" s="4" t="s">
        <v>27</v>
      </c>
      <c r="E98" s="6">
        <v>0.48</v>
      </c>
      <c r="F98" s="6"/>
      <c r="G98" s="6"/>
      <c r="H98" s="6"/>
      <c r="I98" s="6">
        <f>E96*E98</f>
        <v>1.6127999999999998</v>
      </c>
      <c r="J98" s="6">
        <f t="shared" ref="J98:J100" si="30">I98*F98</f>
        <v>0</v>
      </c>
      <c r="K98" s="6"/>
      <c r="L98" s="6"/>
      <c r="M98" s="1">
        <f t="shared" si="29"/>
        <v>0</v>
      </c>
    </row>
    <row r="99" spans="1:13" ht="19.5">
      <c r="A99" s="11"/>
      <c r="B99" s="61"/>
      <c r="C99" s="3" t="s">
        <v>114</v>
      </c>
      <c r="D99" s="4" t="s">
        <v>70</v>
      </c>
      <c r="E99" s="6">
        <v>1</v>
      </c>
      <c r="F99" s="6"/>
      <c r="G99" s="6"/>
      <c r="H99" s="6"/>
      <c r="I99" s="6">
        <f>E96*E99</f>
        <v>3.36</v>
      </c>
      <c r="J99" s="6">
        <f t="shared" si="30"/>
        <v>0</v>
      </c>
      <c r="K99" s="6"/>
      <c r="L99" s="6"/>
      <c r="M99" s="1">
        <f t="shared" si="29"/>
        <v>0</v>
      </c>
    </row>
    <row r="100" spans="1:13" ht="19.5">
      <c r="A100" s="11"/>
      <c r="B100" s="61"/>
      <c r="C100" s="3" t="s">
        <v>74</v>
      </c>
      <c r="D100" s="4" t="s">
        <v>70</v>
      </c>
      <c r="E100" s="7">
        <v>0.13</v>
      </c>
      <c r="F100" s="6"/>
      <c r="G100" s="6"/>
      <c r="H100" s="6"/>
      <c r="I100" s="6">
        <f>E96*E100</f>
        <v>0.43680000000000002</v>
      </c>
      <c r="J100" s="6">
        <f t="shared" si="30"/>
        <v>0</v>
      </c>
      <c r="K100" s="6"/>
      <c r="L100" s="6"/>
      <c r="M100" s="1">
        <f t="shared" si="29"/>
        <v>0</v>
      </c>
    </row>
    <row r="101" spans="1:13">
      <c r="A101" s="11"/>
      <c r="B101" s="61"/>
      <c r="C101" s="3" t="s">
        <v>63</v>
      </c>
      <c r="D101" s="4" t="s">
        <v>2</v>
      </c>
      <c r="E101" s="7">
        <v>0.18</v>
      </c>
      <c r="F101" s="6"/>
      <c r="G101" s="6"/>
      <c r="H101" s="6"/>
      <c r="I101" s="6"/>
      <c r="J101" s="6"/>
      <c r="K101" s="6">
        <f>E96*E101</f>
        <v>0.6048</v>
      </c>
      <c r="L101" s="6">
        <f>K101*F101</f>
        <v>0</v>
      </c>
      <c r="M101" s="1">
        <f t="shared" si="29"/>
        <v>0</v>
      </c>
    </row>
    <row r="102" spans="1:13">
      <c r="A102" s="11"/>
      <c r="B102" s="61"/>
      <c r="C102" s="3" t="s">
        <v>40</v>
      </c>
      <c r="D102" s="4" t="s">
        <v>29</v>
      </c>
      <c r="E102" s="7">
        <v>1.69</v>
      </c>
      <c r="F102" s="6"/>
      <c r="G102" s="6"/>
      <c r="H102" s="6"/>
      <c r="I102" s="6"/>
      <c r="J102" s="6"/>
      <c r="K102" s="6">
        <f>E96*E102</f>
        <v>5.6783999999999999</v>
      </c>
      <c r="L102" s="6">
        <f>K102*F102</f>
        <v>0</v>
      </c>
      <c r="M102" s="1">
        <f t="shared" si="29"/>
        <v>0</v>
      </c>
    </row>
    <row r="103" spans="1:13">
      <c r="A103" s="11"/>
      <c r="B103" s="39"/>
      <c r="C103" s="29" t="s">
        <v>19</v>
      </c>
      <c r="D103" s="4"/>
      <c r="E103" s="6"/>
      <c r="F103" s="6"/>
      <c r="G103" s="6"/>
      <c r="H103" s="6"/>
      <c r="I103" s="6"/>
      <c r="J103" s="6"/>
      <c r="K103" s="6"/>
      <c r="L103" s="6"/>
      <c r="M103" s="2">
        <f>M6+M7+M13+M20+M18+M29+M36+M45+M57+M68+M75+M82+M96</f>
        <v>0</v>
      </c>
    </row>
    <row r="104" spans="1:13">
      <c r="A104" s="30"/>
      <c r="B104" s="30"/>
      <c r="C104" s="29" t="s">
        <v>20</v>
      </c>
      <c r="D104" s="31" t="s">
        <v>122</v>
      </c>
      <c r="E104" s="32"/>
      <c r="F104" s="33"/>
      <c r="G104" s="32"/>
      <c r="H104" s="32"/>
      <c r="I104" s="32"/>
      <c r="J104" s="32"/>
      <c r="K104" s="32"/>
      <c r="L104" s="32"/>
      <c r="M104" s="2">
        <v>0</v>
      </c>
    </row>
    <row r="105" spans="1:13">
      <c r="A105" s="30"/>
      <c r="B105" s="30"/>
      <c r="C105" s="29" t="s">
        <v>19</v>
      </c>
      <c r="D105" s="40"/>
      <c r="E105" s="32"/>
      <c r="F105" s="33"/>
      <c r="G105" s="32"/>
      <c r="H105" s="32"/>
      <c r="I105" s="32"/>
      <c r="J105" s="32"/>
      <c r="K105" s="32"/>
      <c r="L105" s="32"/>
      <c r="M105" s="2">
        <f>M103+M104</f>
        <v>0</v>
      </c>
    </row>
    <row r="106" spans="1:13">
      <c r="A106" s="30"/>
      <c r="B106" s="30"/>
      <c r="C106" s="29" t="s">
        <v>21</v>
      </c>
      <c r="D106" s="31" t="s">
        <v>122</v>
      </c>
      <c r="E106" s="32"/>
      <c r="F106" s="33"/>
      <c r="G106" s="32"/>
      <c r="H106" s="32"/>
      <c r="I106" s="32"/>
      <c r="J106" s="32"/>
      <c r="K106" s="32"/>
      <c r="L106" s="32"/>
      <c r="M106" s="2">
        <v>0</v>
      </c>
    </row>
    <row r="107" spans="1:13">
      <c r="A107" s="30"/>
      <c r="B107" s="30"/>
      <c r="C107" s="29" t="s">
        <v>19</v>
      </c>
      <c r="D107" s="40"/>
      <c r="E107" s="32"/>
      <c r="F107" s="32"/>
      <c r="G107" s="32"/>
      <c r="H107" s="32"/>
      <c r="I107" s="32"/>
      <c r="J107" s="32"/>
      <c r="K107" s="32"/>
      <c r="L107" s="32"/>
      <c r="M107" s="2">
        <f>M105+M106</f>
        <v>0</v>
      </c>
    </row>
    <row r="108" spans="1:13">
      <c r="A108" s="30"/>
      <c r="B108" s="30"/>
      <c r="C108" s="29" t="s">
        <v>24</v>
      </c>
      <c r="D108" s="31">
        <v>0.03</v>
      </c>
      <c r="E108" s="32"/>
      <c r="F108" s="32"/>
      <c r="G108" s="32"/>
      <c r="H108" s="32"/>
      <c r="I108" s="32"/>
      <c r="J108" s="32"/>
      <c r="K108" s="32"/>
      <c r="L108" s="32"/>
      <c r="M108" s="2">
        <f>M107*D108</f>
        <v>0</v>
      </c>
    </row>
    <row r="109" spans="1:13">
      <c r="A109" s="30"/>
      <c r="B109" s="30"/>
      <c r="C109" s="29" t="s">
        <v>19</v>
      </c>
      <c r="D109" s="40"/>
      <c r="E109" s="32"/>
      <c r="F109" s="32"/>
      <c r="G109" s="32"/>
      <c r="H109" s="32"/>
      <c r="I109" s="32"/>
      <c r="J109" s="32"/>
      <c r="K109" s="32"/>
      <c r="L109" s="32"/>
      <c r="M109" s="2">
        <f>M107+M108</f>
        <v>0</v>
      </c>
    </row>
    <row r="110" spans="1:13">
      <c r="A110" s="30"/>
      <c r="B110" s="30"/>
      <c r="C110" s="29" t="s">
        <v>22</v>
      </c>
      <c r="D110" s="31">
        <v>0.18</v>
      </c>
      <c r="E110" s="32"/>
      <c r="F110" s="32"/>
      <c r="G110" s="32"/>
      <c r="H110" s="32"/>
      <c r="I110" s="32"/>
      <c r="J110" s="32"/>
      <c r="K110" s="32"/>
      <c r="L110" s="32"/>
      <c r="M110" s="2">
        <f>M109*D110</f>
        <v>0</v>
      </c>
    </row>
    <row r="111" spans="1:13">
      <c r="A111" s="30"/>
      <c r="B111" s="30"/>
      <c r="C111" s="29" t="s">
        <v>23</v>
      </c>
      <c r="D111" s="40"/>
      <c r="E111" s="32"/>
      <c r="F111" s="32"/>
      <c r="G111" s="32"/>
      <c r="H111" s="32"/>
      <c r="I111" s="32"/>
      <c r="J111" s="32"/>
      <c r="K111" s="32"/>
      <c r="L111" s="32"/>
      <c r="M111" s="2">
        <f>M109+M110</f>
        <v>0</v>
      </c>
    </row>
  </sheetData>
  <autoFilter ref="A5:M114"/>
  <mergeCells count="24">
    <mergeCell ref="B20:B28"/>
    <mergeCell ref="A1:M1"/>
    <mergeCell ref="A2:A4"/>
    <mergeCell ref="B2:B4"/>
    <mergeCell ref="C2:C4"/>
    <mergeCell ref="D2:D4"/>
    <mergeCell ref="E2:E4"/>
    <mergeCell ref="F2:F4"/>
    <mergeCell ref="G2:L2"/>
    <mergeCell ref="M2:M4"/>
    <mergeCell ref="G3:H3"/>
    <mergeCell ref="I3:J3"/>
    <mergeCell ref="K3:L3"/>
    <mergeCell ref="B7:B12"/>
    <mergeCell ref="B13:B17"/>
    <mergeCell ref="B18:B19"/>
    <mergeCell ref="B82:B95"/>
    <mergeCell ref="B96:B102"/>
    <mergeCell ref="B29:B35"/>
    <mergeCell ref="B36:B44"/>
    <mergeCell ref="B45:B56"/>
    <mergeCell ref="B57:B67"/>
    <mergeCell ref="B68:B74"/>
    <mergeCell ref="B75:B81"/>
  </mergeCells>
  <pageMargins left="0.23622047244094491" right="0.23622047244094491" top="0.35433070866141736" bottom="0.74803149606299213" header="0.31496062992125984" footer="0.31496062992125984"/>
  <pageSetup paperSize="9" scale="58" fitToHeight="0" orientation="landscape" horizontalDpi="1200" verticalDpi="1200" r:id="rId1"/>
  <rowBreaks count="1" manualBreakCount="1">
    <brk id="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2</vt:lpstr>
      <vt:lpstr>3</vt:lpstr>
      <vt:lpstr>'2'!Print_Area</vt:lpstr>
      <vt:lpstr>'3'!Print_Area</vt:lpstr>
      <vt:lpstr>'2'!Print_Titles</vt:lpstr>
      <vt:lpstr>'3'!Print_Titles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2019-04-25T10:28:50Z</dcterms:modified>
</cp:coreProperties>
</file>