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 tabRatio="925" firstSheet="4" activeTab="17"/>
  </bookViews>
  <sheets>
    <sheet name="დანართი 1" sheetId="1" r:id="rId1"/>
    <sheet name="# 17 ბაღი გუმბრა" sheetId="2" r:id="rId2"/>
    <sheet name="#19 ბაღი რიონი" sheetId="3" r:id="rId3"/>
    <sheet name="#16 ბაღი საყულია" sheetId="4" r:id="rId4"/>
    <sheet name="#15 ბაღი საყულია" sheetId="5" r:id="rId5"/>
    <sheet name="#14 ბაღი ოფშკვითი" sheetId="6" r:id="rId6"/>
    <sheet name="#12 ბაღი პატრიკეთი" sheetId="7" r:id="rId7"/>
    <sheet name="#7 ბაღი ფარცხანაყანევი" sheetId="8" r:id="rId8"/>
    <sheet name="#10 მუხიანი" sheetId="9" r:id="rId9"/>
    <sheet name="#9 ზედა მესხეთი" sheetId="10" r:id="rId10"/>
    <sheet name="#20 ქვიტირი" sheetId="11" r:id="rId11"/>
    <sheet name="#6 ბაღი მაღლაკი" sheetId="12" r:id="rId12"/>
    <sheet name="#23 ბაღი თერნალი" sheetId="13" r:id="rId13"/>
    <sheet name="#5 ბაღი გვიშტიბი" sheetId="14" r:id="rId14"/>
    <sheet name="#22 ბაღი ცხუნკური" sheetId="15" r:id="rId15"/>
    <sheet name="#21 ბაღი ხომული" sheetId="20" r:id="rId16"/>
    <sheet name="#1 ბაღი" sheetId="16" r:id="rId17"/>
    <sheet name="#2 ბაღი" sheetId="17" r:id="rId18"/>
    <sheet name="#3 ბაღი" sheetId="18" r:id="rId19"/>
    <sheet name="#4 ბაღი" sheetId="19" r:id="rId20"/>
    <sheet name="#2 ბაღის ააიპ ადმინისტრაცია" sheetId="21" r:id="rId2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1"/>
  <c r="F12"/>
  <c r="F35"/>
  <c r="F21" i="13"/>
  <c r="F23"/>
  <c r="F104" i="21" l="1"/>
  <c r="F103"/>
  <c r="F102"/>
  <c r="F101"/>
  <c r="F99" l="1"/>
  <c r="F98"/>
  <c r="F97"/>
  <c r="F96"/>
  <c r="F95"/>
  <c r="F34" l="1"/>
  <c r="F33"/>
  <c r="F32"/>
  <c r="F31"/>
  <c r="F29"/>
  <c r="F25"/>
  <c r="F26"/>
  <c r="F40"/>
  <c r="F37"/>
  <c r="F48"/>
  <c r="F47"/>
  <c r="F46"/>
  <c r="F45"/>
  <c r="F44"/>
  <c r="F43"/>
  <c r="F42"/>
  <c r="F38" l="1"/>
  <c r="F39"/>
  <c r="F36"/>
  <c r="F27"/>
  <c r="F90" l="1"/>
  <c r="F89"/>
  <c r="F91"/>
  <c r="F81"/>
  <c r="F83"/>
  <c r="F53"/>
  <c r="F50"/>
  <c r="F93" l="1"/>
  <c r="F88"/>
  <c r="F92"/>
  <c r="F87"/>
  <c r="F85"/>
  <c r="F82"/>
  <c r="F80"/>
  <c r="F84"/>
  <c r="F79"/>
  <c r="F51"/>
  <c r="F58"/>
  <c r="F57"/>
  <c r="F55"/>
  <c r="F56"/>
  <c r="F63"/>
  <c r="F75"/>
  <c r="F60" l="1"/>
  <c r="F65"/>
  <c r="F62"/>
  <c r="F64"/>
  <c r="F77"/>
  <c r="F74"/>
  <c r="F73"/>
  <c r="F76"/>
  <c r="F17" l="1"/>
  <c r="F16"/>
  <c r="F14" l="1"/>
  <c r="F11"/>
  <c r="F13" l="1"/>
  <c r="F19" l="1"/>
  <c r="F22"/>
  <c r="F20"/>
  <c r="F21" s="1"/>
  <c r="F71" l="1"/>
  <c r="F70"/>
  <c r="F69"/>
  <c r="F68"/>
  <c r="F67"/>
  <c r="F43" i="8"/>
  <c r="F30"/>
  <c r="F28"/>
  <c r="F27"/>
  <c r="F42" l="1"/>
  <c r="F17" i="20"/>
  <c r="F24" i="15"/>
  <c r="F9" i="20" l="1"/>
  <c r="F12" s="1"/>
  <c r="F9" i="8"/>
  <c r="F11" s="1"/>
  <c r="F20" i="20"/>
  <c r="F22" s="1"/>
  <c r="F19"/>
  <c r="F16"/>
  <c r="F15"/>
  <c r="F21" i="16"/>
  <c r="F20"/>
  <c r="F31" i="17"/>
  <c r="F27"/>
  <c r="F26"/>
  <c r="F37" i="2"/>
  <c r="F36"/>
  <c r="F35"/>
  <c r="F34"/>
  <c r="F35" i="13"/>
  <c r="F22"/>
  <c r="F37"/>
  <c r="F34"/>
  <c r="F33"/>
  <c r="F32"/>
  <c r="F30"/>
  <c r="F29"/>
  <c r="F28"/>
  <c r="F27"/>
  <c r="F25"/>
  <c r="F24"/>
  <c r="F10" i="8" l="1"/>
  <c r="F11" i="20"/>
  <c r="F10"/>
  <c r="F13"/>
  <c r="F13" i="8"/>
  <c r="F12"/>
  <c r="F25" i="20"/>
  <c r="F21"/>
  <c r="F24" i="16"/>
  <c r="F36" i="13"/>
  <c r="F52" i="15" l="1"/>
  <c r="F51"/>
  <c r="F50"/>
  <c r="F49"/>
  <c r="F48"/>
  <c r="F47"/>
  <c r="F45"/>
  <c r="F112" i="10" l="1"/>
  <c r="F114" s="1"/>
  <c r="F111"/>
  <c r="F110"/>
  <c r="F109"/>
  <c r="F108"/>
  <c r="M5" i="21" l="1"/>
  <c r="F113" i="10"/>
  <c r="F116"/>
  <c r="M5" i="20" l="1"/>
  <c r="F121" i="10"/>
  <c r="F120"/>
  <c r="F119"/>
  <c r="F118"/>
  <c r="F50" i="18"/>
  <c r="F57" s="1"/>
  <c r="F62"/>
  <c r="F61"/>
  <c r="F60"/>
  <c r="F59"/>
  <c r="F51"/>
  <c r="F49"/>
  <c r="F46"/>
  <c r="F45"/>
  <c r="F52" l="1"/>
  <c r="F94" l="1"/>
  <c r="F92"/>
  <c r="F90"/>
  <c r="F88"/>
  <c r="F87"/>
  <c r="F86"/>
  <c r="F85"/>
  <c r="F84"/>
  <c r="F82"/>
  <c r="F81"/>
  <c r="F80"/>
  <c r="F79"/>
  <c r="F78"/>
  <c r="F77"/>
  <c r="F76"/>
  <c r="F74"/>
  <c r="F73"/>
  <c r="F72"/>
  <c r="F71"/>
  <c r="F69"/>
  <c r="F68"/>
  <c r="F67"/>
  <c r="F66"/>
  <c r="F65"/>
  <c r="F43"/>
  <c r="F42"/>
  <c r="F41"/>
  <c r="F40"/>
  <c r="F39"/>
  <c r="F32"/>
  <c r="F36" s="1"/>
  <c r="F37"/>
  <c r="F35"/>
  <c r="F34"/>
  <c r="F93" i="5"/>
  <c r="F92"/>
  <c r="F90"/>
  <c r="F89"/>
  <c r="F88"/>
  <c r="F79"/>
  <c r="F83" s="1"/>
  <c r="F93" i="18" l="1"/>
  <c r="F91"/>
  <c r="F33"/>
  <c r="F86" i="5"/>
  <c r="F80"/>
  <c r="F85"/>
  <c r="F81"/>
  <c r="F84"/>
  <c r="F111" l="1"/>
  <c r="F110"/>
  <c r="F109"/>
  <c r="F108"/>
  <c r="F107"/>
  <c r="F31" i="18" l="1"/>
  <c r="F30"/>
  <c r="F29"/>
  <c r="F28"/>
  <c r="F27"/>
  <c r="F26"/>
  <c r="F25"/>
  <c r="F23"/>
  <c r="F22"/>
  <c r="F21"/>
  <c r="F20"/>
  <c r="F14"/>
  <c r="F17" s="1"/>
  <c r="F13"/>
  <c r="F9"/>
  <c r="F10" s="1"/>
  <c r="F9" i="19"/>
  <c r="F15"/>
  <c r="F16"/>
  <c r="F12"/>
  <c r="F13"/>
  <c r="F24" i="17"/>
  <c r="F23"/>
  <c r="F22"/>
  <c r="F21"/>
  <c r="F20"/>
  <c r="F19"/>
  <c r="F18"/>
  <c r="F16"/>
  <c r="F15"/>
  <c r="F14"/>
  <c r="F13"/>
  <c r="F12"/>
  <c r="F11"/>
  <c r="F10"/>
  <c r="F18" i="16"/>
  <c r="F17"/>
  <c r="F16"/>
  <c r="F15"/>
  <c r="F13"/>
  <c r="F11"/>
  <c r="F10"/>
  <c r="J95" i="18" l="1"/>
  <c r="L95"/>
  <c r="H95"/>
  <c r="F11"/>
  <c r="F19" i="19"/>
  <c r="F11"/>
  <c r="F10"/>
  <c r="F33" i="3"/>
  <c r="F35" s="1"/>
  <c r="F38" i="15"/>
  <c r="F61" i="9"/>
  <c r="F37" i="15"/>
  <c r="F29"/>
  <c r="F33"/>
  <c r="F32"/>
  <c r="F25"/>
  <c r="F21"/>
  <c r="F20"/>
  <c r="F23" s="1"/>
  <c r="F19"/>
  <c r="F9"/>
  <c r="F12" s="1"/>
  <c r="F14"/>
  <c r="F13"/>
  <c r="F17"/>
  <c r="F16"/>
  <c r="F38" i="14"/>
  <c r="F37"/>
  <c r="F36"/>
  <c r="F35"/>
  <c r="F29"/>
  <c r="F28"/>
  <c r="F23"/>
  <c r="F25" s="1"/>
  <c r="F34" i="3" l="1"/>
  <c r="M95" i="18"/>
  <c r="F38" i="3"/>
  <c r="F40" i="15"/>
  <c r="F39"/>
  <c r="F15"/>
  <c r="F28"/>
  <c r="F27"/>
  <c r="F30"/>
  <c r="F11"/>
  <c r="F10"/>
  <c r="F24" i="14"/>
  <c r="M5" i="16" l="1"/>
  <c r="F43" i="15"/>
  <c r="M5" i="17" l="1"/>
  <c r="M5" i="19" l="1"/>
  <c r="M5" i="18"/>
  <c r="M5" i="15" l="1"/>
  <c r="F22" i="14" l="1"/>
  <c r="F21"/>
  <c r="F20"/>
  <c r="F19"/>
  <c r="F18"/>
  <c r="F17"/>
  <c r="F16"/>
  <c r="F14"/>
  <c r="F11"/>
  <c r="F10"/>
  <c r="F9" i="13"/>
  <c r="F10" s="1"/>
  <c r="F14"/>
  <c r="F16" s="1"/>
  <c r="M5"/>
  <c r="F31" i="12"/>
  <c r="F28"/>
  <c r="F27"/>
  <c r="F20"/>
  <c r="F19"/>
  <c r="F18"/>
  <c r="F17"/>
  <c r="F16"/>
  <c r="F15"/>
  <c r="F14"/>
  <c r="F13"/>
  <c r="F11"/>
  <c r="F10"/>
  <c r="F20" i="11"/>
  <c r="F19"/>
  <c r="F17"/>
  <c r="F16"/>
  <c r="F15"/>
  <c r="F9"/>
  <c r="F13" s="1"/>
  <c r="F15" i="13" l="1"/>
  <c r="F33" i="14"/>
  <c r="F11" i="13"/>
  <c r="F13"/>
  <c r="F12"/>
  <c r="F19"/>
  <c r="F22" i="12"/>
  <c r="F21"/>
  <c r="F22" i="11"/>
  <c r="F21"/>
  <c r="F10"/>
  <c r="F11"/>
  <c r="F12"/>
  <c r="F26" i="10"/>
  <c r="F28" s="1"/>
  <c r="F27"/>
  <c r="F55"/>
  <c r="F58" s="1"/>
  <c r="F43"/>
  <c r="F46" s="1"/>
  <c r="F79"/>
  <c r="F81" s="1"/>
  <c r="F77"/>
  <c r="F78" s="1"/>
  <c r="F101"/>
  <c r="F102" s="1"/>
  <c r="F100"/>
  <c r="F99"/>
  <c r="F98"/>
  <c r="F97"/>
  <c r="F95"/>
  <c r="F91"/>
  <c r="F90"/>
  <c r="F85"/>
  <c r="F84"/>
  <c r="F76"/>
  <c r="F74"/>
  <c r="F73"/>
  <c r="F69"/>
  <c r="F68"/>
  <c r="F67"/>
  <c r="F65"/>
  <c r="F64"/>
  <c r="F63"/>
  <c r="F62"/>
  <c r="F54"/>
  <c r="F53"/>
  <c r="F52"/>
  <c r="F51"/>
  <c r="F50"/>
  <c r="F39"/>
  <c r="F41" s="1"/>
  <c r="F33"/>
  <c r="F35" s="1"/>
  <c r="F25"/>
  <c r="F24"/>
  <c r="F23"/>
  <c r="F22"/>
  <c r="F21"/>
  <c r="F19"/>
  <c r="F18"/>
  <c r="F17"/>
  <c r="F16"/>
  <c r="F14"/>
  <c r="F13"/>
  <c r="F12"/>
  <c r="F11"/>
  <c r="F10"/>
  <c r="F40" i="9"/>
  <c r="F39"/>
  <c r="F38"/>
  <c r="F37"/>
  <c r="F79"/>
  <c r="F78"/>
  <c r="F77"/>
  <c r="F76"/>
  <c r="F74"/>
  <c r="F72"/>
  <c r="F71"/>
  <c r="F67"/>
  <c r="F66"/>
  <c r="F69" s="1"/>
  <c r="F65"/>
  <c r="F62"/>
  <c r="F63"/>
  <c r="F49"/>
  <c r="F53" s="1"/>
  <c r="F44"/>
  <c r="F42"/>
  <c r="F56"/>
  <c r="F52"/>
  <c r="F51"/>
  <c r="F50"/>
  <c r="F47"/>
  <c r="F48" s="1"/>
  <c r="F45"/>
  <c r="F43"/>
  <c r="F44" i="10" l="1"/>
  <c r="F47"/>
  <c r="F29"/>
  <c r="F59"/>
  <c r="F32"/>
  <c r="F25" i="12"/>
  <c r="F25" i="11"/>
  <c r="F30" i="10"/>
  <c r="F31"/>
  <c r="F36"/>
  <c r="F48"/>
  <c r="F57"/>
  <c r="F56"/>
  <c r="F60"/>
  <c r="F45"/>
  <c r="F37"/>
  <c r="F80"/>
  <c r="F34"/>
  <c r="F82"/>
  <c r="F38"/>
  <c r="F40"/>
  <c r="F42"/>
  <c r="F88"/>
  <c r="F106"/>
  <c r="F71"/>
  <c r="F103"/>
  <c r="F55" i="9"/>
  <c r="F46"/>
  <c r="M5" i="14" l="1"/>
  <c r="F35" i="9"/>
  <c r="F34"/>
  <c r="F33"/>
  <c r="F32"/>
  <c r="F27"/>
  <c r="F28"/>
  <c r="F20"/>
  <c r="F16"/>
  <c r="F17"/>
  <c r="F19"/>
  <c r="F12"/>
  <c r="F14" s="1"/>
  <c r="F9"/>
  <c r="F11" s="1"/>
  <c r="F40" i="8"/>
  <c r="F39"/>
  <c r="F38"/>
  <c r="M5" i="11" l="1"/>
  <c r="F30" i="9"/>
  <c r="F29"/>
  <c r="F22"/>
  <c r="F21"/>
  <c r="F13"/>
  <c r="F10"/>
  <c r="M5" i="12" l="1"/>
  <c r="F25" i="9"/>
  <c r="M5" i="10" l="1"/>
  <c r="M5" i="9" l="1"/>
  <c r="F31" i="8"/>
  <c r="F25"/>
  <c r="F22"/>
  <c r="F21"/>
  <c r="F17"/>
  <c r="F16" i="7"/>
  <c r="F17"/>
  <c r="F19"/>
  <c r="F9"/>
  <c r="F10"/>
  <c r="F11"/>
  <c r="F12"/>
  <c r="F13" s="1"/>
  <c r="F36" i="8" l="1"/>
  <c r="F33"/>
  <c r="F32"/>
  <c r="F16"/>
  <c r="F15"/>
  <c r="F19"/>
  <c r="F14" i="7"/>
  <c r="F57"/>
  <c r="F56"/>
  <c r="F55"/>
  <c r="F47"/>
  <c r="F42"/>
  <c r="F40"/>
  <c r="F45"/>
  <c r="F51"/>
  <c r="F53"/>
  <c r="F52"/>
  <c r="F50"/>
  <c r="F39" l="1"/>
  <c r="F43"/>
  <c r="F46"/>
  <c r="F48"/>
  <c r="F20" l="1"/>
  <c r="F21" s="1"/>
  <c r="F135" i="5"/>
  <c r="F37" i="7"/>
  <c r="F36"/>
  <c r="F35"/>
  <c r="F34"/>
  <c r="F32"/>
  <c r="F28"/>
  <c r="F27"/>
  <c r="F26" i="6"/>
  <c r="F29" s="1"/>
  <c r="F68" i="5"/>
  <c r="F25" i="6"/>
  <c r="F23"/>
  <c r="F19"/>
  <c r="F18"/>
  <c r="F17"/>
  <c r="F16"/>
  <c r="F15"/>
  <c r="F14"/>
  <c r="F13"/>
  <c r="F11"/>
  <c r="F10"/>
  <c r="M5" i="8" l="1"/>
  <c r="F25" i="7"/>
  <c r="F22"/>
  <c r="F21" i="6"/>
  <c r="F31"/>
  <c r="F28"/>
  <c r="F27"/>
  <c r="F22"/>
  <c r="F24"/>
  <c r="M5" l="1"/>
  <c r="M5" i="7"/>
  <c r="F128" i="5" l="1"/>
  <c r="F126"/>
  <c r="F125"/>
  <c r="F121"/>
  <c r="F120"/>
  <c r="F123" s="1"/>
  <c r="F119"/>
  <c r="F153"/>
  <c r="F158" s="1"/>
  <c r="F155"/>
  <c r="F154"/>
  <c r="F152"/>
  <c r="F151"/>
  <c r="F150"/>
  <c r="F149"/>
  <c r="F20"/>
  <c r="F18"/>
  <c r="F23"/>
  <c r="F16"/>
  <c r="F15"/>
  <c r="F14"/>
  <c r="F13"/>
  <c r="F11"/>
  <c r="F21" l="1"/>
  <c r="F22"/>
  <c r="F19"/>
  <c r="F147" l="1"/>
  <c r="F143"/>
  <c r="F142"/>
  <c r="F131"/>
  <c r="F133" s="1"/>
  <c r="F130"/>
  <c r="F117"/>
  <c r="F115"/>
  <c r="F114"/>
  <c r="F113"/>
  <c r="F105"/>
  <c r="F104"/>
  <c r="F103"/>
  <c r="F102"/>
  <c r="F101"/>
  <c r="F99"/>
  <c r="F98"/>
  <c r="F97"/>
  <c r="F96"/>
  <c r="F95"/>
  <c r="F75"/>
  <c r="F77" s="1"/>
  <c r="F71"/>
  <c r="F70"/>
  <c r="F67"/>
  <c r="F66"/>
  <c r="F65"/>
  <c r="F64"/>
  <c r="F63"/>
  <c r="F61"/>
  <c r="F60"/>
  <c r="F59"/>
  <c r="F57"/>
  <c r="F56"/>
  <c r="F55"/>
  <c r="F54"/>
  <c r="F52"/>
  <c r="F51"/>
  <c r="F50"/>
  <c r="F49"/>
  <c r="F48"/>
  <c r="F46"/>
  <c r="F45"/>
  <c r="F44"/>
  <c r="F43"/>
  <c r="F42"/>
  <c r="F41"/>
  <c r="F40"/>
  <c r="F38"/>
  <c r="F37"/>
  <c r="F36"/>
  <c r="F35"/>
  <c r="F34"/>
  <c r="F33"/>
  <c r="F31"/>
  <c r="F30"/>
  <c r="F29"/>
  <c r="F28"/>
  <c r="F26"/>
  <c r="F78" l="1"/>
  <c r="F134"/>
  <c r="F76"/>
  <c r="F72"/>
  <c r="F137"/>
  <c r="F69"/>
  <c r="F74"/>
  <c r="F132"/>
  <c r="F140"/>
  <c r="F136"/>
  <c r="M5" l="1"/>
  <c r="F24" i="4" l="1"/>
  <c r="F22"/>
  <c r="F21"/>
  <c r="F17"/>
  <c r="F16"/>
  <c r="F15"/>
  <c r="F32"/>
  <c r="F31"/>
  <c r="F30"/>
  <c r="F29"/>
  <c r="F19" l="1"/>
  <c r="F13" l="1"/>
  <c r="F12"/>
  <c r="F11"/>
  <c r="F10"/>
  <c r="F26" l="1"/>
  <c r="F22" i="3" l="1"/>
  <c r="F25" s="1"/>
  <c r="F28" l="1"/>
  <c r="F24"/>
  <c r="F23"/>
  <c r="F19" l="1"/>
  <c r="F21" s="1"/>
  <c r="F14"/>
  <c r="F18" s="1"/>
  <c r="F13"/>
  <c r="F12"/>
  <c r="F11"/>
  <c r="F10"/>
  <c r="F30" l="1"/>
  <c r="F29"/>
  <c r="F20"/>
  <c r="F17"/>
  <c r="F16"/>
  <c r="F15"/>
  <c r="M5" i="4" l="1"/>
  <c r="F32" i="2"/>
  <c r="F29"/>
  <c r="F28"/>
  <c r="F24"/>
  <c r="F23"/>
  <c r="F22"/>
  <c r="F14"/>
  <c r="F13"/>
  <c r="F12"/>
  <c r="F11"/>
  <c r="F10"/>
  <c r="F20"/>
  <c r="F19"/>
  <c r="F18"/>
  <c r="F17"/>
  <c r="F16"/>
  <c r="M5" i="3" l="1"/>
  <c r="F26" i="2"/>
  <c r="M5" l="1"/>
</calcChain>
</file>

<file path=xl/sharedStrings.xml><?xml version="1.0" encoding="utf-8"?>
<sst xmlns="http://schemas.openxmlformats.org/spreadsheetml/2006/main" count="2743" uniqueCount="470">
  <si>
    <t>#</t>
  </si>
  <si>
    <t>samuSaoebis dasaxeleba</t>
  </si>
  <si>
    <t>ganz. erTeuli</t>
  </si>
  <si>
    <t>Rirebuleba. Llari</t>
  </si>
  <si>
    <t>maT Soris xelfasi</t>
  </si>
  <si>
    <t>ლარი</t>
  </si>
  <si>
    <t>ჯამი</t>
  </si>
  <si>
    <t>gauTvaliswinebeli xarjebi %</t>
  </si>
  <si>
    <t>jami</t>
  </si>
  <si>
    <t>დღგ %</t>
  </si>
  <si>
    <t>სულ ჯამი</t>
  </si>
  <si>
    <t>შპს "ვაზნარი"</t>
  </si>
  <si>
    <t xml:space="preserve">დირექტორის მინდობილი პირი </t>
  </si>
  <si>
    <t xml:space="preserve"> კობა ბაბუნაშვილი</t>
  </si>
  <si>
    <t>დანართი №2</t>
  </si>
  <si>
    <t>სახარჯთაღრიცხვო ღირებულება</t>
  </si>
  <si>
    <t>№</t>
  </si>
  <si>
    <t>საფუძველი</t>
  </si>
  <si>
    <t>სამუშაოების, რესურსების  დასახელება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</si>
  <si>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</si>
  <si>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</si>
  <si>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</si>
  <si>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</si>
  <si>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</si>
  <si>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ერთეული</t>
  </si>
  <si>
    <t>სულ</t>
  </si>
  <si>
    <t>ერთ. ფასი</t>
  </si>
  <si>
    <t>შრომითი რესურსი</t>
  </si>
  <si>
    <t>კაც/სთ</t>
  </si>
  <si>
    <t>მანქანები</t>
  </si>
  <si>
    <t>კგ.</t>
  </si>
  <si>
    <t>სხვა მასალები</t>
  </si>
  <si>
    <t>კომპ.</t>
  </si>
  <si>
    <t>ცალი</t>
  </si>
  <si>
    <t>სხვა ხარჯები</t>
  </si>
  <si>
    <t xml:space="preserve">ზედნადები ხარჯები </t>
  </si>
  <si>
    <t>გეგმიური დაგროვება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</si>
  <si>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</si>
  <si>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კაც/სათ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</si>
  <si>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</si>
  <si>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წებო-ცემენტი</t>
  </si>
  <si>
    <t>დაზიანებულ ადგილებში იატაკზე კერამო-გრანიტის ფილების მოწყობა (არსებულთან შესაბამისობაში)</t>
  </si>
  <si>
    <t xml:space="preserve">კერამო-გრანიტის ფილა </t>
  </si>
  <si>
    <t>კერამიკული ფილების მოწყობა კედელზე 1.7მ. სიმაღლეზე სანკვანძებში</t>
  </si>
  <si>
    <t>კერამიკული ფილები (ტექსტურა დამკვეთთან შეთანხმებით)</t>
  </si>
  <si>
    <t>ჭურჭლის სარეცხელას მონტაჟი მდფის სადგამით</t>
  </si>
  <si>
    <t>კომპ</t>
  </si>
  <si>
    <t>შრომითი დანახარჯები</t>
  </si>
  <si>
    <t>სხვამანქანა</t>
  </si>
  <si>
    <t>სარეცხელა ერთსექციანი</t>
  </si>
  <si>
    <t>მზა მდფს სადგამი</t>
  </si>
  <si>
    <t>ლარიı</t>
  </si>
  <si>
    <t>კომპლ</t>
  </si>
  <si>
    <t>სხვადასხვა მანქანები</t>
  </si>
  <si>
    <t>ლ</t>
  </si>
  <si>
    <t>წყალშემრევების მოწყობა</t>
  </si>
  <si>
    <t>მასალის ტრანსპორტი</t>
  </si>
  <si>
    <t>შედგენილია: I კვარტლის მიხედვით</t>
  </si>
  <si>
    <t>ღირებულება : 2019 წლის მიმდინარე ფასები</t>
  </si>
  <si>
    <t>ობიექტის ლოკალური ხარჯთაღრიცხვა</t>
  </si>
  <si>
    <t>ქვიშა ცემენტის ხსნარი 1/3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</si>
  <si>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</si>
  <si>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ს.ნ და წ.              15-52-1</t>
  </si>
  <si>
    <t>ხსნარის ტუმბო 3 კუბ/სთ</t>
  </si>
  <si>
    <t>მანქ/სთ</t>
  </si>
  <si>
    <t>ს.ნ და წ                               17-3-3</t>
  </si>
  <si>
    <t>ს.ნ და წ                                             17-6-1</t>
  </si>
  <si>
    <t>ს.ნ და წ                                                11-20-3</t>
  </si>
  <si>
    <t>ს.ნ და წ                                                      15-14-1</t>
  </si>
  <si>
    <t>ბეტონი B-15</t>
  </si>
  <si>
    <t>საწყობის კარის შესასვლელში ბეტონის B-15  მოწყობა (1,2*1,2) სისქით 10 სმ.</t>
  </si>
  <si>
    <t>ს.ნ და წ.                                       6-1-1</t>
  </si>
  <si>
    <t>ამწე საავტომობილო სვლაზე 3ტ.</t>
  </si>
  <si>
    <t>მეტალო პლასტმასის ფანჯრის ბლოკის მოწყობა (0,5*0,95)</t>
  </si>
  <si>
    <t>მეტალო პლასტმასის ფანჯრის ბლოკი ორმაგი მინა პაკეტით (0,5*0,95*1ც)</t>
  </si>
  <si>
    <t xml:space="preserve">ს.ნ და წ.  
9-2-6 </t>
  </si>
  <si>
    <t>1ტ.</t>
  </si>
  <si>
    <t>ამწე საავტომობილო სვლაზე 6,3ტ.</t>
  </si>
  <si>
    <t>ფოლადის კვადრატული მილი 30*30*2 მმ.</t>
  </si>
  <si>
    <t>გრძ.მ.</t>
  </si>
  <si>
    <t>მოსაჩუქურთმებელი მზა ლითონის დეტალები</t>
  </si>
  <si>
    <t>ელექტროდი 4 მმ.</t>
  </si>
  <si>
    <t>ს.ნ და წ.                                           9-14-5</t>
  </si>
  <si>
    <t>მისადაგებით</t>
  </si>
  <si>
    <t>წყალტუბოს მუნიციპალიტეტის სოფ. რიონის №19 საბავშვო ბაღის რეაბილიტაცია</t>
  </si>
  <si>
    <t>წყალტუბოს მუნიციპალიტეტის სოფ. გუმბრინის №17 საბავშვო ბაღის რეაბილიტაცია</t>
  </si>
  <si>
    <t>საწყობის შესასვლელში წინაფრის მოწყობა ლითონის კონსტრუქციებით</t>
  </si>
  <si>
    <t>ბურულის მოწყობა ფერადი პროფნასტილით სისქით 0,5 მმ.</t>
  </si>
  <si>
    <t>ლამინირებული ფანერა სისქით 18 მმ.</t>
  </si>
  <si>
    <t>ც</t>
  </si>
  <si>
    <t>დანართი №3</t>
  </si>
  <si>
    <t xml:space="preserve">პლასტმასის ფასონური ნაწილები </t>
  </si>
  <si>
    <t xml:space="preserve">პლასტმასის კანალიზაციის ფასონური ნაწილები  </t>
  </si>
  <si>
    <t>ს.ნ და წ.                                                         22-23-2</t>
  </si>
  <si>
    <t>სამკაპი დ=100 მმ.</t>
  </si>
  <si>
    <t>მეტალო პლასტმასის ფანჯრის ბლოკის გასწორება და ბადის სამაგრი დეტალების მოწყობა</t>
  </si>
  <si>
    <t>მეტალო პლასტმასის ფანჯრის ბლოკის სამაგრი დეტალები</t>
  </si>
  <si>
    <t>ს.ნ და წ.  
ტომი. 8.                   8-595-1</t>
  </si>
  <si>
    <t>საბაზრო</t>
  </si>
  <si>
    <t>დაზიანებული სანათების შეცვლა ლედ ტიპის მისადგმელი სანათებით</t>
  </si>
  <si>
    <t>ლედ ტიპის მისადგმელი სანათი 18 ვატ.</t>
  </si>
  <si>
    <t>მატერიალური რესურსი</t>
  </si>
  <si>
    <t>წყალტუბოს მუნიციპალიტეტის სოფ. საყულიას №16 საბავშვო ბაღის რეაბილიტაცია</t>
  </si>
  <si>
    <t xml:space="preserve">ხელსაბანის მოწყობა გარე საპირფარეშოში </t>
  </si>
  <si>
    <t>ს.ნ და წ                                             17-6-3</t>
  </si>
  <si>
    <t>კერამიკის ხელსაბანი თეთრი</t>
  </si>
  <si>
    <t>ხელსაბანის ფეხი</t>
  </si>
  <si>
    <t>წყალშემრევი ხელსაბანის</t>
  </si>
  <si>
    <t xml:space="preserve">სამზარეულოს ონკანი </t>
  </si>
  <si>
    <t>წყალშემრევის მოწყობა</t>
  </si>
  <si>
    <t>დანართი №5</t>
  </si>
  <si>
    <t>დანართი №4</t>
  </si>
  <si>
    <t>ს.ნ და წ.            1-80-3</t>
  </si>
  <si>
    <t>მიწის გაჭრა ხელით III კატეგორიის გრუნტში ლენტური საფუძვლის მოსაწყობად</t>
  </si>
  <si>
    <r>
      <t>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</si>
  <si>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ს.ნ და წ.        8-3-2</t>
  </si>
  <si>
    <t>ქვიშა-ღორღის საფუძვლის მოწყობა დატკეპვნით ფუნდამენტში</t>
  </si>
  <si>
    <t>სხვა მანქანები</t>
  </si>
  <si>
    <t>ქვიშა-ღორღი ფრაქცია 10-20 მმ.</t>
  </si>
  <si>
    <r>
      <t>მ</t>
    </r>
    <r>
      <rPr>
        <vertAlign val="superscript"/>
        <sz val="11"/>
        <rFont val="Calibri"/>
        <family val="2"/>
        <charset val="204"/>
        <scheme val="minor"/>
      </rPr>
      <t>3</t>
    </r>
  </si>
  <si>
    <t>ს.ნ და წ.      6-1-20</t>
  </si>
  <si>
    <t>ბეტონის მოწყობა საფუძვლისათვის ფუნდამენტში</t>
  </si>
  <si>
    <t>ბეტონი მ-200</t>
  </si>
  <si>
    <t>ფარი ყალიბის 25მმ.</t>
  </si>
  <si>
    <r>
      <t>მ</t>
    </r>
    <r>
      <rPr>
        <vertAlign val="superscript"/>
        <sz val="11"/>
        <rFont val="Calibri"/>
        <family val="2"/>
        <charset val="204"/>
        <scheme val="minor"/>
      </rPr>
      <t>2</t>
    </r>
  </si>
  <si>
    <t>ხე-მასალა 40 მმ. და ზევით</t>
  </si>
  <si>
    <t>ს.ნ და წ.      6-1-16</t>
  </si>
  <si>
    <t>ბეტონის იატაკის მოწყობა სისქით 20 სმ.</t>
  </si>
  <si>
    <t>არმატურა დ-12 ა-III კლასი</t>
  </si>
  <si>
    <t>ტ.</t>
  </si>
  <si>
    <r>
      <t xml:space="preserve">ბეტონი მ-250 </t>
    </r>
    <r>
      <rPr>
        <sz val="11"/>
        <rFont val="Calibri Light"/>
        <family val="2"/>
        <charset val="204"/>
        <scheme val="major"/>
      </rPr>
      <t>B-20</t>
    </r>
  </si>
  <si>
    <t>ფარი ყალიბის 40მმ.</t>
  </si>
  <si>
    <t>ს.ნ და წ.                            8-15-1</t>
  </si>
  <si>
    <t>კედლის წყობა ბლოკით</t>
  </si>
  <si>
    <r>
      <t>1მ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</si>
  <si>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ცემენტის ხსნარი წყობის 1:3</t>
  </si>
  <si>
    <t>ბლოკი 39*19*19</t>
  </si>
  <si>
    <t>ს.ნ და წ.                 15-52-1</t>
  </si>
  <si>
    <t>კედლების შელესვა ქვიშა ცემენტის ხსნარით</t>
  </si>
  <si>
    <t>ხსნარის ტუმბო 1 კუბ.მ./სთ</t>
  </si>
  <si>
    <t>ს.ნ და წ.                     15-52-3</t>
  </si>
  <si>
    <t xml:space="preserve">ფანჯრისა და კარების ფერდოების შელესვა </t>
  </si>
  <si>
    <t>მ</t>
  </si>
  <si>
    <t>ს.ნ და წ.                       15-168-7</t>
  </si>
  <si>
    <t xml:space="preserve">კედლებისა და ფერდოების შეღებვა ფასადის წყალემულსიური საღებავით </t>
  </si>
  <si>
    <t>ფასადის წყალემულსიური საღებავი</t>
  </si>
  <si>
    <t>საფითხი ფასადის</t>
  </si>
  <si>
    <t>ს.ნ და წ.                                  10-20-1</t>
  </si>
  <si>
    <t xml:space="preserve">მეტალო პლასტმასის კარის ბლოკის მოწყობა </t>
  </si>
  <si>
    <t>ფიცარი 25-32</t>
  </si>
  <si>
    <t>ს.ნ და წ.                 9-14-5</t>
  </si>
  <si>
    <t xml:space="preserve">მეტალო პლასტმასის ფანჯრის ბლოკის მოწყობა </t>
  </si>
  <si>
    <t>ს.ნ და წ.                                       11-20-3</t>
  </si>
  <si>
    <t>კერამო-გრანიტის ფილა (ხაოიანი)</t>
  </si>
  <si>
    <t>ს.ნ და წ.                               15-14-1</t>
  </si>
  <si>
    <t>ს.ნ და წ            17-4-1</t>
  </si>
  <si>
    <t>აზიური უნიტაზის  მოწყობა</t>
  </si>
  <si>
    <t>უნიტაზი აზიური (კომპლექტი)</t>
  </si>
  <si>
    <t>ს.ნ და წ.                             1-80-3</t>
  </si>
  <si>
    <t>ს.ნ და წ.                  30-3-2</t>
  </si>
  <si>
    <t xml:space="preserve">ქვიშის ბალიშის მოწყობა ტრანშეიში მილებისათვის </t>
  </si>
  <si>
    <t>ქვიშა</t>
  </si>
  <si>
    <t>ს.ნ და წ.                            22-8-3</t>
  </si>
  <si>
    <t>1კმ.</t>
  </si>
  <si>
    <t xml:space="preserve">პლასტმასის  მილი დ-100*3,2 მმ. </t>
  </si>
  <si>
    <t>მეტრი</t>
  </si>
  <si>
    <t>ს.ნ და წ.                                16-12-1</t>
  </si>
  <si>
    <t>მუხლი დ=100 მმ.</t>
  </si>
  <si>
    <t>მასალის ტრანპორტი (მასალიდან)</t>
  </si>
  <si>
    <t>ზედნადები ხარჯები</t>
  </si>
  <si>
    <t>მეტალო პლასტმასის ფანჯრის ბლოკი ორმაგი მინა პაკეტით (0,6*0,6*1ც)</t>
  </si>
  <si>
    <t>ს.ნ და წ.        1-64-3</t>
  </si>
  <si>
    <r>
      <t>მ</t>
    </r>
    <r>
      <rPr>
        <b/>
        <vertAlign val="superscript"/>
        <sz val="11"/>
        <rFont val="Calibri"/>
        <family val="2"/>
        <charset val="204"/>
        <scheme val="minor"/>
      </rPr>
      <t>2</t>
    </r>
  </si>
  <si>
    <t>გრუნტის  მოსწორება მოშანდაკება ხელით საპირფარეშომდე მისასვლელი ბილიკის მოსაწყობად</t>
  </si>
  <si>
    <t>I. საპირფარეშომდე მისასვლელი ბილიკის მოწყობა</t>
  </si>
  <si>
    <t>II. საპირფარეშოს მოწყობის სამუშაოები</t>
  </si>
  <si>
    <t>ბეტონის მოწყობა sisqiT 10 sm.</t>
  </si>
  <si>
    <t>შეასვლელში და შიდა იატაკზე კერამო-გრანიტის ფილების მოწყობა (1,6*1,6)</t>
  </si>
  <si>
    <t>III-კატეგორიის გრუნტის დამუშავება ხელით საკანალიზაციო და წყალსადენი მილის მოსაწყობად (0,4*0,4*5)</t>
  </si>
  <si>
    <t xml:space="preserve">პლასტმასის კანალიზაციის მილების მოწყობა </t>
  </si>
  <si>
    <t xml:space="preserve">პლასტმასის  მილი დ-50*2,4 მმ. </t>
  </si>
  <si>
    <t>სმკაპი 100*50 მმ.</t>
  </si>
  <si>
    <t>ც.</t>
  </si>
  <si>
    <t>მუხლი დ=50 მმ.</t>
  </si>
  <si>
    <t>ს.ნ. და წ.                                    22-8-1</t>
  </si>
  <si>
    <t>ს.ნ. და წ.       22-23-1</t>
  </si>
  <si>
    <t xml:space="preserve">ფასონური ნაწილები </t>
  </si>
  <si>
    <t>წყალსადენი მილის მოწყობა დ-20 მმ.</t>
  </si>
  <si>
    <t>მუხლი დ=20 მმ. 45º</t>
  </si>
  <si>
    <t xml:space="preserve">მუფტა დ=20 მმ </t>
  </si>
  <si>
    <t>მილი დ-20X1,8 მმ.</t>
  </si>
  <si>
    <t>წყალტუბოს მუნიციპალიტეტის სოფ. საყულიას №15 საბავშვო ბაღში გარე საპირფარეშოს აშენების სამუშაოების</t>
  </si>
  <si>
    <t>წყალტუბოს მუნიციპალიტეტის სოფ. ოფშკვითის №14 საბავშვო ბაღის რეაბილიტაცია</t>
  </si>
  <si>
    <t>დანართი №6</t>
  </si>
  <si>
    <t>ს.ნ. და წ.                     46-15-2</t>
  </si>
  <si>
    <t>სასაწყობე ფართის კედლების გასუფძთავება  ძველი საღებავისაგან</t>
  </si>
  <si>
    <t>კედლების დამუშავება ფითხით და შეღებვა წყალემულსიური საღებავით</t>
  </si>
  <si>
    <t>საფითხი</t>
  </si>
  <si>
    <t>გამო.</t>
  </si>
  <si>
    <t>ზუმფარა</t>
  </si>
  <si>
    <t>სჭვალი თვითმჭრელი</t>
  </si>
  <si>
    <t>ს.ნ. და წ.                       34-59-8
34-61-13         გამოყ.</t>
  </si>
  <si>
    <t>გრუნტი შიდა კედლებისათვის</t>
  </si>
  <si>
    <t xml:space="preserve">პლასტიკატის ჭერის მოწყობა </t>
  </si>
  <si>
    <t>ს.ნ. და წ.                                      15-168-9</t>
  </si>
  <si>
    <t>წყალემულსიური საღებავი კედლის</t>
  </si>
  <si>
    <t>პლასტიკატის ჭერი (კომპლექტი ლითონის პროფილით)</t>
  </si>
  <si>
    <t>მეტალო პლასტმასის კარის ბლოკი (2*0,85)</t>
  </si>
  <si>
    <t>სმკაპი 50*50 მმ.</t>
  </si>
  <si>
    <t>მეტალო პლასტმასის კარის ბლოკის საკეტების შეცვლა მოწყობა</t>
  </si>
  <si>
    <t>მეტალო პლასტმასის კარის საკეტები</t>
  </si>
  <si>
    <t>კომპლ.</t>
  </si>
  <si>
    <t>ს.ნ. და წ.                                    17-1-9</t>
  </si>
  <si>
    <t>კომპ..</t>
  </si>
  <si>
    <t>ტრაპი პლასტმასის</t>
  </si>
  <si>
    <t>46-16-1</t>
  </si>
  <si>
    <t xml:space="preserve">ღიობის გაჭრა მეტალოპლასტმასის ფანჯრის მოსაწყობად (0,5*0,5*0,4) </t>
  </si>
  <si>
    <t>მეტალო პლასტმასის ფანჯრის ბლოკი ორმაგი მინა პაკეტით (0,5*0,5*1ც)</t>
  </si>
  <si>
    <t>წყალშემკრები ტრაპის მოწყობა</t>
  </si>
  <si>
    <t>ჩამრთველ-გამომრთველების მონტაჟი</t>
  </si>
  <si>
    <t xml:space="preserve">ელ. სადენი 3*0,75
</t>
  </si>
  <si>
    <t>საკაბელო პლასტმასის არხების მოწყობა</t>
  </si>
  <si>
    <t>საკაბელო არხი 12*12 მმ.</t>
  </si>
  <si>
    <t>გამჭედი შურუფი</t>
  </si>
  <si>
    <t>მ.</t>
  </si>
  <si>
    <t>ელ. სადენის მონტაჟი</t>
  </si>
  <si>
    <t>ჩამრთველ-გამომრთველი 1 პოლუსიანი  გარე გაყვანილობის</t>
  </si>
  <si>
    <t>გამწოვი ვენტილიატორის მონტაჟი</t>
  </si>
  <si>
    <t>ს.ნ. და წ.                                        8-409-1</t>
  </si>
  <si>
    <t>ს.ნ. და წ.                                       8-403-1</t>
  </si>
  <si>
    <t>ს.ნ. და წ.                                            8-591-6</t>
  </si>
  <si>
    <t>ს.ნ. და წ.                                               21-11</t>
  </si>
  <si>
    <t>გამწოვი ვენტილიატორი</t>
  </si>
  <si>
    <t>მეტალო პლასტმასის ფანჯრის ბლოკის მოწყობა სამრეცხაოში</t>
  </si>
  <si>
    <t>წყალტუბოს მუნიციპალიტეტის სოფ. პატრიკეთის №12 საბავშვო ბაღის რეაბილიტაციის სამუშაოები</t>
  </si>
  <si>
    <t>დანართი №7</t>
  </si>
  <si>
    <t>წყალტუბოს მუნიციპალიტეტის სოფ. ფარცხანაყანევის №7 საბავშვო ბაღის რეაბილიტაცია</t>
  </si>
  <si>
    <t>გაზქურის გამწოვზე მოთუთიებული თუნუქის მილის მოწყობა</t>
  </si>
  <si>
    <t>ს.ნ და წ                                             20-44-1</t>
  </si>
  <si>
    <t>მოთუთიებული თუნუქის მილი დ=150 მმ (კომლექტი თავისი მუხლით და ქუდით)</t>
  </si>
  <si>
    <t>გამოანგარ.</t>
  </si>
  <si>
    <t>ს.ნ და წ.                    15-165-4</t>
  </si>
  <si>
    <r>
      <t>მ</t>
    </r>
    <r>
      <rPr>
        <b/>
        <vertAlign val="superscript"/>
        <sz val="11"/>
        <rFont val="AcadNusx"/>
      </rPr>
      <t>2</t>
    </r>
  </si>
  <si>
    <t>ლაქი ხის ანტიკოროზიული</t>
  </si>
  <si>
    <t>ხის კარების დამუშავება და გალაქვა მაღალხარისხოვანი ლაქით</t>
  </si>
  <si>
    <t>სიფონი</t>
  </si>
  <si>
    <t>მეტალო პლასტმასის ფანჯრის ბლოკის მოწყობა საწყობში</t>
  </si>
  <si>
    <t>წყალტუბოს მუნიციპალიტეტის სოფ. მუხიანის №10 საბავშვო ბაღის რეაბილიტაციის სამუშაოები</t>
  </si>
  <si>
    <t xml:space="preserve">ს.ნ და წ.  
10-29-2 </t>
  </si>
  <si>
    <t>არსებული ხის თაროების შეცვლა ახალი ლამინირებული ფანერით</t>
  </si>
  <si>
    <t>III-კატეგორიის გრუნტის დამუშავება ხელით მილების მოსაწყობად (0,3*0,5*130 მ.)</t>
  </si>
  <si>
    <r>
      <t>100მ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</si>
  <si>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t>ქვიშის ბალიშის მოწყობა ტრანშეიში მილებისათვის (0,3*0,2*228 მ.)</t>
  </si>
  <si>
    <t>მანქანები ქვიშის ტრანსპორტირებისათვის 15კმ.</t>
  </si>
  <si>
    <t>ტ</t>
  </si>
  <si>
    <t>10ც.</t>
  </si>
  <si>
    <t>გარე საპირფარეშოს რეაბილიტაცია</t>
  </si>
  <si>
    <t>გადამყვანი დ=20</t>
  </si>
  <si>
    <t>ქურო დ=20 მმ პლასტმასის</t>
  </si>
  <si>
    <t>სამკაპი 20*20*20</t>
  </si>
  <si>
    <t>გრუნტის უკუმიყრა ხელით</t>
  </si>
  <si>
    <t>ს.ნ. და წ.                            22-23-1</t>
  </si>
  <si>
    <t>ს.ნ. და წ.                                      1-81-4</t>
  </si>
  <si>
    <t>ს.ნ და წ                                      17-3-3</t>
  </si>
  <si>
    <t>ს.ნ. და წ.                                 22-8-1</t>
  </si>
  <si>
    <t>ს.ნ. და წ.                           30-3-2</t>
  </si>
  <si>
    <t>ს.ნ. და წ.                              1-80-3</t>
  </si>
  <si>
    <t>ს.ნ და წ                                                          20-44-1</t>
  </si>
  <si>
    <t>ს.ნ და წ.                                       46-16-1</t>
  </si>
  <si>
    <t>უნიტაზის  მოწყობა</t>
  </si>
  <si>
    <t>უნიტაზი ჩამრეცხი ავზით (კომპლექტი)</t>
  </si>
  <si>
    <t>ს.ნ და წ            12-8-5</t>
  </si>
  <si>
    <t>არსებული ჭის სახურავის მოწყობა მოთუთიებული თუნუქით</t>
  </si>
  <si>
    <t>მოთუთიებული თუნუქი სისქით 0,5 მმ.</t>
  </si>
  <si>
    <t>მილი დ-20 *1,8 მმ.   pn16</t>
  </si>
  <si>
    <t>წყალტუბოს მუნიციპალიტეტის სოფ. ზედა მესხეთის №9 საბავშვო ბაღში საპირფარეშოს მოწყობის სამუშაოები</t>
  </si>
  <si>
    <t xml:space="preserve">კედლებისა და ფერდოების შეღებვა წყალემულსიური საღებავით </t>
  </si>
  <si>
    <t>წყალემულსიური საღებავი</t>
  </si>
  <si>
    <t xml:space="preserve">ხელსაბანის მოწყობა საპირფარეშოში </t>
  </si>
  <si>
    <t>III-კატეგორიის გრუნტის დამუშავება ხელით საკანალიზაციო მილის მოსაწყობად (0,4*0,4*25)</t>
  </si>
  <si>
    <t>ღიობის ამოშენება ბლოკით</t>
  </si>
  <si>
    <t>იატაკზე კერამო-გრანიტის ფილების მოწყობა (2,8*2)</t>
  </si>
  <si>
    <t>ამაღლებული ბეტონის იატაკის მოწყობა სისქით 10 სმ.</t>
  </si>
  <si>
    <t>წყალტუბოს მუნიციპალიტეტის სოფ. ქვიტირის №20 საბავშვო ბაღში საპირფარეშოს მოწყობის სამუშაოები</t>
  </si>
  <si>
    <t>წყალტუბოს მუნიციპალიტეტის სოფ. ქვიტირის №20 საბავშვო ბაღის რეაბილიტაციის სამუშაოები</t>
  </si>
  <si>
    <t>წყალტუბოს მუნიციპალიტეტის სოფ. მაღლაკის №6 საბავშვო ბაღის რეაბილიტაციის სამუშაოები</t>
  </si>
  <si>
    <t>დაზიანებული კედლების გასუფძთავება  ძველი საღებავისაგან</t>
  </si>
  <si>
    <t>დანართი №8</t>
  </si>
  <si>
    <t>დანართი №9</t>
  </si>
  <si>
    <t>დანართი №10</t>
  </si>
  <si>
    <t>დანართი №11</t>
  </si>
  <si>
    <t>დანართი №12</t>
  </si>
  <si>
    <t>წყალტუბოს მუნიციპალიტეტის სოფ. თერნალის №23 საბავშვო ბაღის რეაბილიტაციის სამუშაოები</t>
  </si>
  <si>
    <t>საწყობის და სარკმლის კედლების დამუშავება ფითხით და შეღებვა წყალემულსიური საღებავით</t>
  </si>
  <si>
    <t>27-9-4</t>
  </si>
  <si>
    <t>სანგრევი ჩაქუჩები</t>
  </si>
  <si>
    <t>მან.სთ</t>
  </si>
  <si>
    <t>შესასვლელში ბეტონის გადაჭრა მილის ჩასადებად სანგრევი ჩაქუჩით</t>
  </si>
  <si>
    <t>წებო ცემენტი გადაჭრილი მონაკვეთის შესავსებად</t>
  </si>
  <si>
    <t xml:space="preserve">მუხლი დ=20 მმ. </t>
  </si>
  <si>
    <t xml:space="preserve">პლასტმასის ფასონური ნაწილები (სარდაფში დაზიანებული ცხელიწყლის გაყვანილობის მუხლებისა და მუფტების გამოსაცვლელად) </t>
  </si>
  <si>
    <t>მუფტა დ=20 მმ პლასტმასის</t>
  </si>
  <si>
    <t>გადამყვანი დ=20*25</t>
  </si>
  <si>
    <t>წყალტუბოს მუნიციპალიტეტის სოფ. გვიშტიბის №5 საბავშვო ბაღის რეაბილიტაციის სამუშაოები</t>
  </si>
  <si>
    <t>საწყობის შესასვლელში და გარე საპირფარეშოს გვერდითა კედელზე  წინაფრის მოწყობა ლითონის კონსტრუქციებით</t>
  </si>
  <si>
    <t>ხელსაბანის მოწყობა გარე საპირფარეშოს წინაფრის ქვეშ</t>
  </si>
  <si>
    <t>თეთრი ცემენტი მილის გარშემო ღარების ამოსავსებად</t>
  </si>
  <si>
    <t>საწყობის შესასვლელ კართან კედელების ლესვა ქვიშა ცემენტის ხსნარით</t>
  </si>
  <si>
    <t>წყალტუბოს მუნიციპალიტეტის სოფ. ცხუნკურის №22 საბავშვო ბაღის რეაბილიტაციის სამუშაოები</t>
  </si>
  <si>
    <t>ქ. წყალტუბოს №1 საბავშვო ბაღის რეაბილიტაციის სამუშაოები</t>
  </si>
  <si>
    <t>დანართი №13</t>
  </si>
  <si>
    <t>დანართი №14</t>
  </si>
  <si>
    <t>დანართი №15</t>
  </si>
  <si>
    <t>დანართი №16</t>
  </si>
  <si>
    <t>დანართი №17</t>
  </si>
  <si>
    <t>ს.ნ. და წ.                            10-19</t>
  </si>
  <si>
    <t>სამზარეულოში მეტალოპლასტმასის რაფის მოწყობა</t>
  </si>
  <si>
    <t>თაბაშირი</t>
  </si>
  <si>
    <t>ხე მასალა</t>
  </si>
  <si>
    <t>ქვიშა-ცემენტის ხსნარი 1:3</t>
  </si>
  <si>
    <t>სილიკონი</t>
  </si>
  <si>
    <t xml:space="preserve">ფანჯრის რაფა PVC b=40სმ. </t>
  </si>
  <si>
    <t>სამზარეულოში დაზიანებული კედლების დამუშავება ფითხით და შეღებვა წყალემულსიური საღებავით</t>
  </si>
  <si>
    <t>ქ. წყალტუბოს №2 საბავშვო ბაღის რეაბილიტაციის სამუშაოები</t>
  </si>
  <si>
    <t>ქ. წყალტუბოს №4 საბავშვო ბაღის რეაბილიტაციის სამუშაოები</t>
  </si>
  <si>
    <t>დანართი №19</t>
  </si>
  <si>
    <t>ქ. წყალტუბოს №3 საბავშვო ბაღის რეაბილიტაციის სამუშაოები</t>
  </si>
  <si>
    <t>საპირფარეშოს არსებულ ღიობში მეტალო პლასტმასის ფანჯრის ბლოკის მოწყობა საწყობში</t>
  </si>
  <si>
    <t>მეტალო პლასტმასის ფანჯრის ბლოკი ორმაგი მინა პაკეტით (0,37*1,1*1ც)</t>
  </si>
  <si>
    <t>გაზქურის ელექტრო გამწოვის შეძენა მონტაჟი</t>
  </si>
  <si>
    <t>სამზარეულოში და სასაწყობე ფართებში დაზიანებული კედლების დამუშავება ფითხით და შეღებვა წყალემულსიური საღებავით</t>
  </si>
  <si>
    <t>წყალემულსიური საღებავი კედლის (მაღალი ხარისხის)</t>
  </si>
  <si>
    <t>ს.ნ და წ.                   10-11</t>
  </si>
  <si>
    <r>
      <t>მ</t>
    </r>
    <r>
      <rPr>
        <b/>
        <vertAlign val="superscript"/>
        <sz val="11"/>
        <rFont val="AcadNusx"/>
      </rPr>
      <t>3</t>
    </r>
  </si>
  <si>
    <t>კუბ.მ.</t>
  </si>
  <si>
    <t>ანტისეპტიკური პასტა</t>
  </si>
  <si>
    <t>ჰიდროიზოლაცია სახურავის ორშრიანი პოლიპროპილენის მასალა</t>
  </si>
  <si>
    <t>კვ.მ.</t>
  </si>
  <si>
    <t xml:space="preserve">სჭვალი დ=8 მმ. </t>
  </si>
  <si>
    <t>სახურავის მოწყობა ფერადი მეტალოკრამიტით სისქით 0,5მმ.</t>
  </si>
  <si>
    <t>მეტალოკრამიტის თუნუქი ფერადი სისქით 0,5მმ. (ფერი შეთანხმდეს დამკვეთთან)</t>
  </si>
  <si>
    <t>სჭვალი ფერადი (1 კვ.მ. 6 ცალი)</t>
  </si>
  <si>
    <t xml:space="preserve">ხის კონსტრუქციების მოწყობა </t>
  </si>
  <si>
    <t>ს.ნ და წ.               12-6-2</t>
  </si>
  <si>
    <t>პლასტიკატის ჭერის მოწყობა საწყობში</t>
  </si>
  <si>
    <t>ს.ნ და წ.                    15-164-8</t>
  </si>
  <si>
    <t>საღებავი ზეთოვანი ანტიკოროზიული 3:1 ში მაღალი ხარისხის</t>
  </si>
  <si>
    <t>ოლიფა</t>
  </si>
  <si>
    <t>ლიტრ</t>
  </si>
  <si>
    <t>ლითონის მაგიდების დეტალების შეღებვა ზეთოვანი ანტიკოროზიული საღებავით ორ პირზე</t>
  </si>
  <si>
    <t>კედლის წყობა სატიხრე ბლოკით</t>
  </si>
  <si>
    <t>ბლოკი 39*10*10</t>
  </si>
  <si>
    <t>სამზარეულოში ორ სექციანი სარეცხი ჩანის მოწყობა</t>
  </si>
  <si>
    <t>ბეტონის იატაკის მოწყობა სისქით 5 სმ.</t>
  </si>
  <si>
    <t xml:space="preserve">კერამიკული ფილების მოწყობა ჩანის კედელზე </t>
  </si>
  <si>
    <t>ჩანის იატაკზე კერამო-გრანიტის ფილების მოწყობა (1,6*0,7)</t>
  </si>
  <si>
    <t xml:space="preserve">სამზარეულოს ჩანის ონკანი </t>
  </si>
  <si>
    <t>8-409-3</t>
  </si>
  <si>
    <t>საკაბელო არხი 80*40 მმ.</t>
  </si>
  <si>
    <t>საკაბელო პლასტმასის არხების მოწყობა არსებული მილგაყვანილობებისა და ელექტრო კაბელების ჩასალაგებლად</t>
  </si>
  <si>
    <t>საკაბელო არხი 100*60 მმ.</t>
  </si>
  <si>
    <t>საკაბელო არხი 20*20 მმ.</t>
  </si>
  <si>
    <t xml:space="preserve"> ლედ ტიპის მისადგმელი სანათები</t>
  </si>
  <si>
    <t>ჩამრთველ-გამომრთველ 1 პოლუსიანი  გარე გაყვანილობის</t>
  </si>
  <si>
    <t>ს.ნ და წ.  
ტომი. 8.                            8-591-1</t>
  </si>
  <si>
    <t>ელ. სადენების მონტაჟი</t>
  </si>
  <si>
    <t>ს.ნ და წ.  
ტომი. 8.                                          8-402-2</t>
  </si>
  <si>
    <t>sn da w
46-31-14</t>
  </si>
  <si>
    <r>
      <t>m</t>
    </r>
    <r>
      <rPr>
        <b/>
        <vertAlign val="superscript"/>
        <sz val="11"/>
        <rFont val="AcadMtavr"/>
      </rPr>
      <t>2</t>
    </r>
  </si>
  <si>
    <t>შენობის ცენტრში არსებული სვეტის შემინვის დემონტაჟი</t>
  </si>
  <si>
    <r>
      <t>მ</t>
    </r>
    <r>
      <rPr>
        <b/>
        <vertAlign val="superscript"/>
        <sz val="11"/>
        <rFont val="AcadMtavr"/>
      </rPr>
      <t>2</t>
    </r>
  </si>
  <si>
    <t>sn da w
14-17-1</t>
  </si>
  <si>
    <r>
      <t>m</t>
    </r>
    <r>
      <rPr>
        <vertAlign val="superscript"/>
        <sz val="11"/>
        <rFont val="AcadMtavr"/>
      </rPr>
      <t>2</t>
    </r>
  </si>
  <si>
    <t>kg.</t>
  </si>
  <si>
    <t xml:space="preserve">ფიჭური პოლიკარბონატის ფილების მოწყობა არსებულ კუთხოვანაში </t>
  </si>
  <si>
    <t>ფიჭური პოლიკარბონატის ფილები სისქით 10 მმ.</t>
  </si>
  <si>
    <t xml:space="preserve">წებო სილიკონის </t>
  </si>
  <si>
    <t xml:space="preserve">შუასადები რეზინის </t>
  </si>
  <si>
    <t>ტონა</t>
  </si>
  <si>
    <r>
      <t>ბეტონი მ-250 (</t>
    </r>
    <r>
      <rPr>
        <sz val="11"/>
        <rFont val="Calibri Light"/>
        <family val="2"/>
        <charset val="204"/>
        <scheme val="major"/>
      </rPr>
      <t>B</t>
    </r>
    <r>
      <rPr>
        <sz val="11"/>
        <rFont val="AcadNusx"/>
      </rPr>
      <t>-18,5)</t>
    </r>
  </si>
  <si>
    <r>
      <t>მ</t>
    </r>
    <r>
      <rPr>
        <vertAlign val="superscript"/>
        <sz val="11"/>
        <rFont val="AcadNusx"/>
      </rPr>
      <t>3</t>
    </r>
  </si>
  <si>
    <t>ფარი ყალიბის</t>
  </si>
  <si>
    <r>
      <t>მ</t>
    </r>
    <r>
      <rPr>
        <vertAlign val="superscript"/>
        <sz val="11"/>
        <rFont val="AcadNusx"/>
      </rPr>
      <t>2</t>
    </r>
  </si>
  <si>
    <t>ს.ნ და წ.                7-21-11</t>
  </si>
  <si>
    <t xml:space="preserve">მზა ლითონის შემოღობვის მონტაჟი თავისივე სამაგრი დეტალებით </t>
  </si>
  <si>
    <t xml:space="preserve">ბეტონი მ-100 </t>
  </si>
  <si>
    <t>შემოღობვის სამუშაოები</t>
  </si>
  <si>
    <t>ლითონის მზა შემოღობვა თავისივე ლითონის მილკვადრატებით 50*50*2 და სამაგრი დეტალებით, სიმაღლით 1,3 მ. (კომპლექტი)</t>
  </si>
  <si>
    <t>გადამყვანი მილი  დ=20 მმ.  სიგ. 60სმ.</t>
  </si>
  <si>
    <t>წყლის პოლიეთილენის ავზის (საკვები სამ შრიანი მაღალი ხარისხის) 1500 ლ.  შეძენა მონტაჟი არსებულ სადგარზე თავისი ფითინგებით</t>
  </si>
  <si>
    <t>წყლის პოლიეთილენის ავზის 1000 ლ. (საკვები სამ შრიანი მაღალი ხარისხის) მონტაჟი არსებულ სადგარზე თავისი ფითინგებით</t>
  </si>
  <si>
    <t>წყლის ტვინიანი ტუმბოს შეძენა მონტაჟი თავისი ფითინგებით</t>
  </si>
  <si>
    <t>გამოან.</t>
  </si>
  <si>
    <t>წყალტუბოს მუნიციპალიტეტის სოფ. ხომულში №21 საბავშვო ბაღის რეაბილიტაცია</t>
  </si>
  <si>
    <t xml:space="preserve">ხელსაბანის მოწყობა გარე და შიდა  საპირფარეშოში </t>
  </si>
  <si>
    <t>არსებული შიდა მეტალოპლასტმასის კარებებზე საკეტების შეცვლა მოწყობა</t>
  </si>
  <si>
    <t>ჩამრეცხი მექნიზმის შეძენა მონტაჟი არსებულ შიდა უნიტაზებზე</t>
  </si>
  <si>
    <t xml:space="preserve">არსებულ მეტალო პლასტმასის კარზე დამცავი ბადისა და დეზობარიერის მოწყობა </t>
  </si>
  <si>
    <t>დამცავი ბადე (კომპლექტი თავისივე სამაგრი დეტალებით)</t>
  </si>
  <si>
    <t>დეზობარიერი</t>
  </si>
  <si>
    <t>არსებულ მეტალო პლასტმასის ფანჯარაზე დამცავი ბადის მოწყობა 2 ცალი (1,7*0,65)</t>
  </si>
  <si>
    <t xml:space="preserve">არსებულ ხის კარზე დამცავი ბადისა და დეზობარიერის მოწყობა </t>
  </si>
  <si>
    <t xml:space="preserve">არსებულ მეტალო პლასტმასის ფანჯარაზე დამცავი ბადის მოწყობა </t>
  </si>
  <si>
    <t xml:space="preserve">დეზობარიერი </t>
  </si>
  <si>
    <t>არსებულ მეტალო პლასტმასის ფანჯარებზე დამცავი ბადის მოწყობა 3 ცალი (1,7*0,55+1,7*0,65+1,65*0,75)</t>
  </si>
  <si>
    <t xml:space="preserve">არსებულ მეტალოპლასტმასის კარზე დამცავი ბადისა და დეზობარიერის მოწყობა </t>
  </si>
  <si>
    <t>მეტალო პლასტმასის ფანჯრის საკეტები შეცვლა მოწყობა</t>
  </si>
  <si>
    <t>მეტალო პლასტმასის საკეტები</t>
  </si>
  <si>
    <t>დანართი №20</t>
  </si>
  <si>
    <t xml:space="preserve">I.  დემონტაჟის სამუშაოები </t>
  </si>
  <si>
    <t>რ21-87</t>
  </si>
  <si>
    <t>ტერიტორიის გასუფთავება სამშენებლო ნაგვისგან</t>
  </si>
  <si>
    <t>რ1-3 გამ.</t>
  </si>
  <si>
    <t>სამშენებლო ნაგვის დატვირთვა ავტოთვითმცლელზე ხელით</t>
  </si>
  <si>
    <t>სამშენებლო ნაგვის ტრანსპორტირება 20 კმ-ზე</t>
  </si>
  <si>
    <t xml:space="preserve">II.  სამშენებლო სამუშაოები </t>
  </si>
  <si>
    <t>კედლებისა და ჭერის გასუფძთავება  ძველი საღებავისაგან (კიბის უჯრედში, ბუღალტერიაში, მნეს და სამუშაო ოთახში</t>
  </si>
  <si>
    <t>ძველი კერამიკული ფილის იატაკის დემონტაჟი ბეტონის კონსტრუქციამდე</t>
  </si>
  <si>
    <t>ქვიშა-ცემენტის ხსნარი მ-100</t>
  </si>
  <si>
    <t>იატაკზე კერამო-გრანიტის ფილების მოწყობა (კიბის უჯრედში და სამზარეულოში)</t>
  </si>
  <si>
    <t>იატაკზე ქვიშა-ცემენტის ხსნარის მოჭიმვა გასაშვალებული სისქით 5სმ. (კიბის უჯრედში და სამზარეულოში)</t>
  </si>
  <si>
    <t>ლამინირებული იატაკი (გასანთლული მაღალი ხარისხის)</t>
  </si>
  <si>
    <t>პლასტმასის პლინტუსი</t>
  </si>
  <si>
    <t>ლამინირებული პარკეტის დასაგები ღრუბელი სისქით 3 მმ.</t>
  </si>
  <si>
    <t>პარკეტის იატაკის დამუშავება და გალაქვა 2 პირზე (1 სართულის სამუშაო ოთახში)</t>
  </si>
  <si>
    <t xml:space="preserve">ლაქი </t>
  </si>
  <si>
    <t>პარკეტის მოსახვეწი მანქანა</t>
  </si>
  <si>
    <t>საგრუნტი შიდა კედლებისათვის</t>
  </si>
  <si>
    <t>ჭერის დამუშავება ფითხით და შეღებვა წყალემულსიური საღებავით</t>
  </si>
  <si>
    <t>მეტალოპლასტმასის რაფის მოწყობა (სამუშაო და მნეს ოთახში)</t>
  </si>
  <si>
    <t xml:space="preserve">ფანჯრის რაფა PVC b=30სმ. </t>
  </si>
  <si>
    <t xml:space="preserve">კერამიკული ფილების მოწყობა კედელზე  სამზარეულოში 1.7მ. სიმაღლეზე და კიბის უჯრედის პირველ სართულზე  0,4 მ. სიმაღლეზე </t>
  </si>
  <si>
    <t xml:space="preserve">კედლების მაღალხარისხოვანი ლესვა </t>
  </si>
  <si>
    <t>ბეტონის ბლოკი (39*19*19სმ.)</t>
  </si>
  <si>
    <t>ქვიშა-ცემენტის ხსნარი 1-3</t>
  </si>
  <si>
    <t>ქვიშა-ცემენტის ხსნარი მ-25</t>
  </si>
  <si>
    <t>ლითონის მოაჯირის დეტალების შეღებვა ზეთოვანი ანტიკოროზიული საღებავით</t>
  </si>
  <si>
    <t>შეკიდული ჭერის ლედ სანათების მონტაჟი</t>
  </si>
  <si>
    <t>შეკიდული ჭერის ლედ ტიპის სანათი 20ვატ.</t>
  </si>
  <si>
    <t>ქ. წყალტუბოს №2 საბავშვო ბაღის შენობაში არსებული საბავშვო ბაღების                                                                                       გაერთიანების შესასვლელისა და ოთახების რეაბილიტაციის სამუშაოები</t>
  </si>
  <si>
    <t>ს.ნ. და წ.                                                                             46-30-5</t>
  </si>
  <si>
    <t>ს.ნ. და წ.                                  46-32-3</t>
  </si>
  <si>
    <t>ს.ნ. და წ.                                                                      46-15-2</t>
  </si>
  <si>
    <t>ს.ნ. და წ.                                                8-15-2</t>
  </si>
  <si>
    <t>ს.ნ. და წ.                        15-55-9</t>
  </si>
  <si>
    <t>ს.ნ. და წ.                                  10-20-1</t>
  </si>
  <si>
    <t>ს.ნ. და წ.                                         15-163-2</t>
  </si>
  <si>
    <t>ს.ნ. და წ.                               11-27-6</t>
  </si>
  <si>
    <t>ს.ნ. და წ.                                    11-8-1-2</t>
  </si>
  <si>
    <t>ს.ნ. და წ.                                    11-20-3</t>
  </si>
  <si>
    <t>ს.ნ. და წ.                                 15-168-8</t>
  </si>
  <si>
    <t>წყალემულსიური საღებავი კედლის მაღალი ხარისხის</t>
  </si>
  <si>
    <t>წყალემულსიური საღებავი ჭერის მაღალი ხარისხის</t>
  </si>
  <si>
    <t>ს.ნ. და წ.                                    8-599-1</t>
  </si>
  <si>
    <t>ს.ნ და წ.              6-1-13</t>
  </si>
  <si>
    <t>გლინულა გაჭიმული 8 მმ. (შემოღობვის ძირზე გასაყოლებლად)</t>
  </si>
  <si>
    <t>ს.ნ და წ.             1-80-6</t>
  </si>
  <si>
    <t>ბეტონის წერტილოვანი ქვეძირკვლისა და ზეძირკვლის მოწყობა (0,4*0,4*0,5)111ც.</t>
  </si>
  <si>
    <t>II კატეგორიის გრუნტის დამუშავება ხელით წერტილოვანი საძირკვლის მოსაწყობად ადგილზე მოსწორებით (0,4*0,4*0,4მ.)111ც.</t>
  </si>
  <si>
    <t xml:space="preserve">მდფ-ის კარის ბლოკის მოწყობა 2ცალი </t>
  </si>
  <si>
    <t>მდფ-ის კარის ბლოკი (2.05*0.85*2ც.)</t>
  </si>
  <si>
    <t>ხის კარების ღიობის დემონტაჟი (2,1*0,9) 2ც.</t>
  </si>
  <si>
    <t xml:space="preserve">კარების ღიობის  ამოშენება ბეტონის ბლოკით </t>
  </si>
  <si>
    <t xml:space="preserve">ლამინირებული იატაკის მოწყობა </t>
  </si>
  <si>
    <t>მეტალო პლასტმასის კარის ბლოკი (2*0,8)</t>
  </si>
  <si>
    <t xml:space="preserve">ფერადი თუნუქი 0,5მმ. </t>
  </si>
  <si>
    <r>
      <t xml:space="preserve">                                                                                                       </t>
    </r>
    <r>
      <rPr>
        <b/>
        <sz val="12"/>
        <rFont val="AcadNusx"/>
      </rPr>
      <t>danarTi #1</t>
    </r>
    <r>
      <rPr>
        <sz val="10"/>
        <rFont val="AcadNusx"/>
      </rPr>
      <t xml:space="preserve">
</t>
    </r>
    <r>
      <rPr>
        <b/>
        <sz val="12"/>
        <rFont val="AcadNusx"/>
      </rPr>
      <t xml:space="preserve"> წინადადების ფასი და ხარჯთაღრიცხვა</t>
    </r>
    <r>
      <rPr>
        <sz val="10"/>
        <rFont val="AcadNusx"/>
      </rPr>
      <t xml:space="preserve">
                                                                                   „___” ___________________ 2019წ. 
                                                                                                   (შევსების თარიღი)                                         
                                                                                                                                                                                                          ___________________________  ფასი ________________ (_________________________) ლარად.                                                                              (პრეტენდენტის დასახელება)                   (თანხა ციფრებით)       (თანხა სიტყვიერად) 
</t>
    </r>
  </si>
  <si>
    <t>დანართი №18</t>
  </si>
  <si>
    <t>დანართი №21</t>
  </si>
  <si>
    <t>%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</si>
</sst>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0.0000"/>
    <numFmt numFmtId="166" formatCode="0.000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cadNusx"/>
    </font>
    <font>
      <b/>
      <sz val="12"/>
      <name val="AcadNusx"/>
    </font>
    <font>
      <sz val="10"/>
      <name val="Arial"/>
      <family val="2"/>
    </font>
    <font>
      <b/>
      <i/>
      <sz val="10"/>
      <color theme="1"/>
      <name val="AcadNusx"/>
    </font>
    <font>
      <sz val="10"/>
      <color theme="1"/>
      <name val="AcadNusx"/>
    </font>
    <font>
      <sz val="11"/>
      <color theme="1"/>
      <name val="AcadNusx"/>
    </font>
    <font>
      <b/>
      <sz val="10"/>
      <color theme="1"/>
      <name val="AcadNusx"/>
    </font>
    <font>
      <b/>
      <sz val="11"/>
      <color theme="1"/>
      <name val="AcadMtavr"/>
    </font>
    <font>
      <b/>
      <sz val="10"/>
      <color theme="1"/>
      <name val="Calibri"/>
      <family val="2"/>
      <charset val="204"/>
      <scheme val="minor"/>
    </font>
    <font>
      <b/>
      <sz val="11"/>
      <name val="AcadNusx"/>
    </font>
    <font>
      <b/>
      <sz val="11"/>
      <name val="Calibri"/>
      <family val="2"/>
      <charset val="204"/>
      <scheme val="minor"/>
    </font>
    <font>
      <sz val="11"/>
      <name val="AcadNusx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name val="Sylfaen"/>
      <family val="1"/>
    </font>
    <font>
      <sz val="11"/>
      <color rgb="FF000000"/>
      <name val="Calibri"/>
      <family val="2"/>
      <charset val="204"/>
      <scheme val="minor"/>
    </font>
    <font>
      <sz val="11"/>
      <name val="Sylfaen"/>
      <family val="1"/>
    </font>
    <font>
      <i/>
      <sz val="11"/>
      <name val="Calibri"/>
      <family val="2"/>
      <charset val="204"/>
      <scheme val="minor"/>
    </font>
    <font>
      <b/>
      <sz val="10"/>
      <name val="Sylfaen"/>
      <family val="1"/>
    </font>
    <font>
      <b/>
      <sz val="11"/>
      <name val="Sylfae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Sylfaen"/>
      <family val="1"/>
      <charset val="204"/>
    </font>
    <font>
      <b/>
      <sz val="8"/>
      <name val="Sylfaen"/>
      <family val="1"/>
    </font>
    <font>
      <b/>
      <sz val="9"/>
      <name val="Calibri"/>
      <family val="2"/>
      <charset val="204"/>
      <scheme val="minor"/>
    </font>
    <font>
      <b/>
      <sz val="11"/>
      <name val="AcadMtav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cadNusx"/>
    </font>
    <font>
      <sz val="8"/>
      <name val="AcadNusx"/>
    </font>
    <font>
      <vertAlign val="superscript"/>
      <sz val="11"/>
      <name val="Calibri"/>
      <family val="2"/>
      <charset val="204"/>
      <scheme val="minor"/>
    </font>
    <font>
      <sz val="11"/>
      <name val="Calibri Light"/>
      <family val="2"/>
      <charset val="204"/>
      <scheme val="major"/>
    </font>
    <font>
      <b/>
      <sz val="11"/>
      <color theme="1"/>
      <name val="AcadNusx"/>
    </font>
    <font>
      <sz val="9"/>
      <name val="AcadMtavr"/>
    </font>
    <font>
      <b/>
      <vertAlign val="superscript"/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vertAlign val="superscript"/>
      <sz val="11"/>
      <name val="AcadNusx"/>
    </font>
    <font>
      <b/>
      <sz val="8"/>
      <name val="Calibri"/>
      <family val="2"/>
      <charset val="204"/>
      <scheme val="minor"/>
    </font>
    <font>
      <sz val="11"/>
      <color theme="1"/>
      <name val="AcadMtavr"/>
    </font>
    <font>
      <b/>
      <vertAlign val="superscript"/>
      <sz val="11"/>
      <name val="AcadMtavr"/>
    </font>
    <font>
      <sz val="11"/>
      <name val="AcadMtavr"/>
    </font>
    <font>
      <b/>
      <sz val="8"/>
      <color theme="1"/>
      <name val="AcadMtavr"/>
    </font>
    <font>
      <vertAlign val="superscript"/>
      <sz val="11"/>
      <name val="AcadMtavr"/>
    </font>
    <font>
      <vertAlign val="superscript"/>
      <sz val="11"/>
      <name val="AcadNusx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8" tint="0.79998168889431442"/>
        <bgColor rgb="FFD8D8D8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0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50" fillId="0" borderId="0" applyFont="0" applyFill="0" applyBorder="0" applyAlignment="0" applyProtection="0"/>
    <xf numFmtId="0" fontId="12" fillId="0" borderId="0"/>
    <xf numFmtId="0" fontId="12" fillId="0" borderId="0"/>
  </cellStyleXfs>
  <cellXfs count="566">
    <xf numFmtId="0" fontId="0" fillId="0" borderId="0" xfId="0"/>
    <xf numFmtId="0" fontId="15" fillId="0" borderId="0" xfId="3"/>
    <xf numFmtId="0" fontId="16" fillId="0" borderId="1" xfId="3" applyFont="1" applyBorder="1" applyAlignment="1">
      <alignment horizontal="center" vertical="center"/>
    </xf>
    <xf numFmtId="0" fontId="17" fillId="0" borderId="0" xfId="3" applyFont="1"/>
    <xf numFmtId="0" fontId="16" fillId="2" borderId="1" xfId="3" applyFont="1" applyFill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/>
    </xf>
    <xf numFmtId="2" fontId="19" fillId="0" borderId="1" xfId="3" applyNumberFormat="1" applyFont="1" applyBorder="1" applyAlignment="1">
      <alignment horizontal="center" vertical="center"/>
    </xf>
    <xf numFmtId="1" fontId="19" fillId="0" borderId="1" xfId="3" applyNumberFormat="1" applyFont="1" applyBorder="1" applyAlignment="1">
      <alignment horizontal="center" vertical="center"/>
    </xf>
    <xf numFmtId="9" fontId="16" fillId="0" borderId="1" xfId="3" applyNumberFormat="1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4" borderId="0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vertical="center"/>
    </xf>
    <xf numFmtId="0" fontId="26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165" fontId="0" fillId="7" borderId="1" xfId="0" applyNumberFormat="1" applyFill="1" applyBorder="1"/>
    <xf numFmtId="2" fontId="0" fillId="7" borderId="1" xfId="0" applyNumberFormat="1" applyFill="1" applyBorder="1" applyAlignment="1">
      <alignment vertical="center"/>
    </xf>
    <xf numFmtId="2" fontId="11" fillId="7" borderId="1" xfId="0" applyNumberFormat="1" applyFont="1" applyFill="1" applyBorder="1" applyAlignment="1">
      <alignment vertical="center"/>
    </xf>
    <xf numFmtId="9" fontId="11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2" fontId="0" fillId="7" borderId="1" xfId="0" applyNumberFormat="1" applyFill="1" applyBorder="1"/>
    <xf numFmtId="0" fontId="0" fillId="0" borderId="0" xfId="0" applyAlignment="1">
      <alignment vertical="center"/>
    </xf>
    <xf numFmtId="0" fontId="26" fillId="0" borderId="0" xfId="0" applyFont="1"/>
    <xf numFmtId="0" fontId="11" fillId="8" borderId="1" xfId="0" applyFont="1" applyFill="1" applyBorder="1" applyAlignment="1">
      <alignment vertical="center" wrapText="1"/>
    </xf>
    <xf numFmtId="2" fontId="0" fillId="8" borderId="1" xfId="0" applyNumberForma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2" fontId="9" fillId="8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9" fillId="10" borderId="1" xfId="0" applyFont="1" applyFill="1" applyBorder="1" applyAlignment="1">
      <alignment horizontal="left" vertical="center" wrapText="1"/>
    </xf>
    <xf numFmtId="0" fontId="29" fillId="10" borderId="1" xfId="0" applyFont="1" applyFill="1" applyBorder="1" applyAlignment="1">
      <alignment horizontal="center" vertical="center" wrapText="1"/>
    </xf>
    <xf numFmtId="165" fontId="23" fillId="10" borderId="1" xfId="0" applyNumberFormat="1" applyFont="1" applyFill="1" applyBorder="1" applyAlignment="1">
      <alignment horizontal="right" vertical="center" wrapText="1"/>
    </xf>
    <xf numFmtId="0" fontId="30" fillId="8" borderId="1" xfId="0" applyFont="1" applyFill="1" applyBorder="1" applyAlignment="1">
      <alignment horizontal="right" vertical="center"/>
    </xf>
    <xf numFmtId="43" fontId="32" fillId="0" borderId="1" xfId="1" applyNumberFormat="1" applyFont="1" applyFill="1" applyBorder="1" applyAlignment="1" applyProtection="1">
      <alignment horizontal="right" vertical="center" wrapText="1"/>
    </xf>
    <xf numFmtId="43" fontId="25" fillId="0" borderId="1" xfId="1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right" vertical="center" wrapText="1"/>
    </xf>
    <xf numFmtId="0" fontId="30" fillId="0" borderId="1" xfId="0" applyFont="1" applyFill="1" applyBorder="1" applyAlignment="1">
      <alignment horizontal="right" vertical="center"/>
    </xf>
    <xf numFmtId="165" fontId="25" fillId="10" borderId="1" xfId="0" applyNumberFormat="1" applyFont="1" applyFill="1" applyBorder="1" applyAlignment="1">
      <alignment horizontal="right" vertical="center" wrapText="1"/>
    </xf>
    <xf numFmtId="165" fontId="25" fillId="8" borderId="1" xfId="0" applyNumberFormat="1" applyFont="1" applyFill="1" applyBorder="1" applyAlignment="1">
      <alignment horizontal="right" vertical="center" wrapText="1"/>
    </xf>
    <xf numFmtId="0" fontId="34" fillId="8" borderId="1" xfId="0" applyFont="1" applyFill="1" applyBorder="1" applyAlignment="1">
      <alignment horizontal="left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165" fontId="25" fillId="7" borderId="1" xfId="0" applyNumberFormat="1" applyFont="1" applyFill="1" applyBorder="1" applyAlignment="1">
      <alignment horizontal="right" vertical="center" wrapText="1"/>
    </xf>
    <xf numFmtId="43" fontId="25" fillId="7" borderId="1" xfId="1" applyNumberFormat="1" applyFont="1" applyFill="1" applyBorder="1" applyAlignment="1" applyProtection="1">
      <alignment horizontal="right" vertical="center" wrapText="1"/>
    </xf>
    <xf numFmtId="2" fontId="23" fillId="7" borderId="1" xfId="1" applyNumberFormat="1" applyFont="1" applyFill="1" applyBorder="1" applyAlignment="1" applyProtection="1">
      <alignment horizontal="right" vertical="center" wrapText="1"/>
    </xf>
    <xf numFmtId="9" fontId="23" fillId="7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2" fontId="35" fillId="7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11" fillId="8" borderId="1" xfId="0" applyFont="1" applyFill="1" applyBorder="1" applyAlignment="1">
      <alignment wrapText="1"/>
    </xf>
    <xf numFmtId="165" fontId="11" fillId="8" borderId="1" xfId="0" applyNumberFormat="1" applyFont="1" applyFill="1" applyBorder="1"/>
    <xf numFmtId="0" fontId="0" fillId="0" borderId="1" xfId="0" applyFont="1" applyBorder="1"/>
    <xf numFmtId="0" fontId="11" fillId="8" borderId="1" xfId="0" applyNumberFormat="1" applyFont="1" applyFill="1" applyBorder="1" applyAlignment="1">
      <alignment horizontal="right" vertical="center"/>
    </xf>
    <xf numFmtId="0" fontId="11" fillId="8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5" fontId="25" fillId="0" borderId="1" xfId="0" applyNumberFormat="1" applyFont="1" applyFill="1" applyBorder="1" applyAlignment="1">
      <alignment horizontal="right" vertical="center" wrapText="1"/>
    </xf>
    <xf numFmtId="165" fontId="23" fillId="8" borderId="1" xfId="0" applyNumberFormat="1" applyFont="1" applyFill="1" applyBorder="1" applyAlignment="1">
      <alignment horizontal="right" vertical="center" wrapText="1"/>
    </xf>
    <xf numFmtId="0" fontId="36" fillId="8" borderId="1" xfId="0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/>
    </xf>
    <xf numFmtId="165" fontId="9" fillId="7" borderId="1" xfId="0" applyNumberFormat="1" applyFont="1" applyFill="1" applyBorder="1"/>
    <xf numFmtId="0" fontId="9" fillId="7" borderId="1" xfId="0" applyFont="1" applyFill="1" applyBorder="1"/>
    <xf numFmtId="2" fontId="9" fillId="7" borderId="1" xfId="0" applyNumberFormat="1" applyFont="1" applyFill="1" applyBorder="1"/>
    <xf numFmtId="0" fontId="11" fillId="8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 vertical="center" wrapText="1"/>
    </xf>
    <xf numFmtId="2" fontId="11" fillId="8" borderId="1" xfId="0" applyNumberFormat="1" applyFont="1" applyFill="1" applyBorder="1" applyAlignment="1">
      <alignment horizontal="right" vertical="center"/>
    </xf>
    <xf numFmtId="2" fontId="8" fillId="8" borderId="1" xfId="0" applyNumberFormat="1" applyFont="1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/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right" vertical="center"/>
    </xf>
    <xf numFmtId="0" fontId="11" fillId="12" borderId="1" xfId="0" applyFont="1" applyFill="1" applyBorder="1" applyAlignment="1">
      <alignment horizontal="center" vertical="center"/>
    </xf>
    <xf numFmtId="165" fontId="0" fillId="0" borderId="1" xfId="0" applyNumberFormat="1" applyBorder="1"/>
    <xf numFmtId="165" fontId="8" fillId="0" borderId="1" xfId="0" applyNumberFormat="1" applyFont="1" applyBorder="1" applyAlignment="1">
      <alignment horizontal="right" vertical="center"/>
    </xf>
    <xf numFmtId="0" fontId="8" fillId="0" borderId="1" xfId="0" applyFont="1" applyBorder="1"/>
    <xf numFmtId="0" fontId="25" fillId="5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25" fillId="5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36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165" fontId="8" fillId="8" borderId="1" xfId="0" applyNumberFormat="1" applyFont="1" applyFill="1" applyBorder="1" applyAlignment="1">
      <alignment horizontal="right" vertical="center"/>
    </xf>
    <xf numFmtId="165" fontId="11" fillId="8" borderId="1" xfId="0" applyNumberFormat="1" applyFont="1" applyFill="1" applyBorder="1" applyAlignment="1">
      <alignment horizontal="right" vertical="center"/>
    </xf>
    <xf numFmtId="2" fontId="8" fillId="8" borderId="1" xfId="0" applyNumberFormat="1" applyFont="1" applyFill="1" applyBorder="1" applyAlignment="1">
      <alignment horizontal="right" vertical="center"/>
    </xf>
    <xf numFmtId="49" fontId="43" fillId="5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center" vertical="center"/>
    </xf>
    <xf numFmtId="165" fontId="25" fillId="5" borderId="1" xfId="1" applyNumberFormat="1" applyFont="1" applyFill="1" applyBorder="1" applyAlignment="1">
      <alignment horizontal="right" vertical="center"/>
    </xf>
    <xf numFmtId="2" fontId="0" fillId="5" borderId="1" xfId="0" applyNumberFormat="1" applyFont="1" applyFill="1" applyBorder="1" applyAlignment="1">
      <alignment horizontal="right" vertical="center"/>
    </xf>
    <xf numFmtId="2" fontId="25" fillId="5" borderId="1" xfId="1" applyNumberFormat="1" applyFont="1" applyFill="1" applyBorder="1" applyAlignment="1" applyProtection="1">
      <alignment horizontal="right" vertical="center"/>
      <protection locked="0"/>
    </xf>
    <xf numFmtId="2" fontId="25" fillId="5" borderId="1" xfId="1" applyNumberFormat="1" applyFont="1" applyFill="1" applyBorder="1" applyAlignment="1">
      <alignment horizontal="right" vertical="center"/>
    </xf>
    <xf numFmtId="0" fontId="25" fillId="6" borderId="1" xfId="0" applyFont="1" applyFill="1" applyBorder="1" applyAlignment="1">
      <alignment horizontal="center"/>
    </xf>
    <xf numFmtId="49" fontId="44" fillId="5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/>
    </xf>
    <xf numFmtId="49" fontId="44" fillId="0" borderId="1" xfId="4" applyNumberFormat="1" applyFont="1" applyBorder="1" applyAlignment="1">
      <alignment horizontal="center"/>
    </xf>
    <xf numFmtId="165" fontId="25" fillId="6" borderId="1" xfId="1" applyNumberFormat="1" applyFont="1" applyFill="1" applyBorder="1" applyAlignment="1">
      <alignment horizontal="right" vertical="center" wrapText="1"/>
    </xf>
    <xf numFmtId="2" fontId="25" fillId="6" borderId="1" xfId="1" applyNumberFormat="1" applyFont="1" applyFill="1" applyBorder="1" applyAlignment="1" applyProtection="1">
      <alignment horizontal="right" vertical="center" wrapText="1"/>
      <protection locked="0"/>
    </xf>
    <xf numFmtId="2" fontId="25" fillId="6" borderId="1" xfId="1" applyNumberFormat="1" applyFont="1" applyFill="1" applyBorder="1" applyAlignment="1">
      <alignment horizontal="right" vertical="center" wrapText="1"/>
    </xf>
    <xf numFmtId="49" fontId="44" fillId="6" borderId="1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left"/>
    </xf>
    <xf numFmtId="0" fontId="8" fillId="0" borderId="5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65" fontId="0" fillId="0" borderId="1" xfId="0" applyNumberFormat="1" applyFont="1" applyBorder="1"/>
    <xf numFmtId="165" fontId="0" fillId="0" borderId="1" xfId="0" applyNumberFormat="1" applyBorder="1" applyAlignment="1">
      <alignment horizontal="right" vertical="center"/>
    </xf>
    <xf numFmtId="0" fontId="0" fillId="5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/>
    </xf>
    <xf numFmtId="0" fontId="31" fillId="5" borderId="1" xfId="6" applyFont="1" applyFill="1" applyBorder="1" applyAlignment="1" applyProtection="1">
      <alignment horizontal="center" vertical="top" wrapText="1"/>
    </xf>
    <xf numFmtId="165" fontId="25" fillId="0" borderId="1" xfId="6" applyNumberFormat="1" applyFont="1" applyFill="1" applyBorder="1" applyAlignment="1" applyProtection="1">
      <alignment horizontal="right" vertical="center" wrapText="1"/>
    </xf>
    <xf numFmtId="165" fontId="25" fillId="0" borderId="1" xfId="1" applyNumberFormat="1" applyFont="1" applyFill="1" applyBorder="1" applyAlignment="1" applyProtection="1">
      <alignment horizontal="right" vertical="center" wrapText="1"/>
    </xf>
    <xf numFmtId="2" fontId="25" fillId="0" borderId="1" xfId="1" applyNumberFormat="1" applyFont="1" applyFill="1" applyBorder="1" applyAlignment="1" applyProtection="1">
      <alignment horizontal="right" vertical="center" wrapText="1"/>
    </xf>
    <xf numFmtId="2" fontId="32" fillId="0" borderId="1" xfId="1" applyNumberFormat="1" applyFont="1" applyFill="1" applyBorder="1" applyAlignment="1" applyProtection="1">
      <alignment horizontal="right" vertical="center" wrapText="1"/>
    </xf>
    <xf numFmtId="0" fontId="31" fillId="0" borderId="1" xfId="0" applyFont="1" applyFill="1" applyBorder="1" applyAlignment="1" applyProtection="1">
      <alignment horizontal="center" vertical="top" wrapText="1"/>
    </xf>
    <xf numFmtId="0" fontId="31" fillId="0" borderId="1" xfId="6" applyFont="1" applyFill="1" applyBorder="1" applyAlignment="1" applyProtection="1">
      <alignment horizontal="center" vertical="top" wrapText="1"/>
    </xf>
    <xf numFmtId="2" fontId="8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11" fillId="7" borderId="1" xfId="0" applyFont="1" applyFill="1" applyBorder="1" applyAlignment="1">
      <alignment horizontal="right" vertical="center"/>
    </xf>
    <xf numFmtId="2" fontId="11" fillId="7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43" fillId="5" borderId="1" xfId="0" applyNumberFormat="1" applyFont="1" applyFill="1" applyBorder="1" applyAlignment="1">
      <alignment horizontal="center" vertical="center"/>
    </xf>
    <xf numFmtId="165" fontId="25" fillId="5" borderId="1" xfId="0" applyNumberFormat="1" applyFont="1" applyFill="1" applyBorder="1" applyAlignment="1">
      <alignment horizontal="right" vertical="center"/>
    </xf>
    <xf numFmtId="49" fontId="36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165" fontId="25" fillId="5" borderId="1" xfId="7" applyNumberFormat="1" applyFont="1" applyFill="1" applyBorder="1" applyAlignment="1">
      <alignment horizontal="right" vertical="center" wrapText="1"/>
    </xf>
    <xf numFmtId="165" fontId="25" fillId="5" borderId="1" xfId="7" applyNumberFormat="1" applyFont="1" applyFill="1" applyBorder="1" applyAlignment="1">
      <alignment horizontal="right" vertical="center"/>
    </xf>
    <xf numFmtId="2" fontId="0" fillId="5" borderId="1" xfId="0" applyNumberFormat="1" applyFont="1" applyFill="1" applyBorder="1" applyAlignment="1">
      <alignment vertical="center"/>
    </xf>
    <xf numFmtId="2" fontId="25" fillId="5" borderId="1" xfId="7" applyNumberFormat="1" applyFont="1" applyFill="1" applyBorder="1" applyAlignment="1" applyProtection="1">
      <alignment horizontal="right" vertical="center" wrapText="1"/>
      <protection locked="0"/>
    </xf>
    <xf numFmtId="2" fontId="25" fillId="5" borderId="1" xfId="7" applyNumberFormat="1" applyFont="1" applyFill="1" applyBorder="1" applyAlignment="1">
      <alignment horizontal="right" vertical="center" wrapText="1"/>
    </xf>
    <xf numFmtId="0" fontId="0" fillId="5" borderId="1" xfId="0" applyFont="1" applyFill="1" applyBorder="1" applyAlignment="1">
      <alignment horizontal="left" vertical="center"/>
    </xf>
    <xf numFmtId="165" fontId="0" fillId="5" borderId="1" xfId="0" applyNumberFormat="1" applyFont="1" applyFill="1" applyBorder="1" applyAlignment="1">
      <alignment horizontal="right" vertical="center"/>
    </xf>
    <xf numFmtId="0" fontId="24" fillId="5" borderId="1" xfId="5" applyFont="1" applyFill="1" applyBorder="1" applyAlignment="1">
      <alignment horizontal="left" vertical="center" wrapText="1"/>
    </xf>
    <xf numFmtId="0" fontId="24" fillId="5" borderId="1" xfId="8" applyFont="1" applyFill="1" applyBorder="1" applyAlignment="1">
      <alignment horizontal="center" vertical="center" wrapText="1"/>
    </xf>
    <xf numFmtId="2" fontId="25" fillId="5" borderId="1" xfId="7" applyNumberFormat="1" applyFont="1" applyFill="1" applyBorder="1" applyAlignment="1" applyProtection="1">
      <alignment horizontal="right" vertical="center"/>
      <protection locked="0"/>
    </xf>
    <xf numFmtId="2" fontId="25" fillId="5" borderId="1" xfId="7" applyNumberFormat="1" applyFont="1" applyFill="1" applyBorder="1" applyAlignment="1">
      <alignment horizontal="right" vertical="center"/>
    </xf>
    <xf numFmtId="49" fontId="36" fillId="5" borderId="1" xfId="0" applyNumberFormat="1" applyFont="1" applyFill="1" applyBorder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center" vertical="center"/>
    </xf>
    <xf numFmtId="165" fontId="23" fillId="8" borderId="1" xfId="0" applyNumberFormat="1" applyFont="1" applyFill="1" applyBorder="1" applyAlignment="1">
      <alignment horizontal="right" vertical="center"/>
    </xf>
    <xf numFmtId="2" fontId="23" fillId="8" borderId="1" xfId="1" applyNumberFormat="1" applyFont="1" applyFill="1" applyBorder="1" applyAlignment="1">
      <alignment horizontal="right" vertical="center"/>
    </xf>
    <xf numFmtId="0" fontId="36" fillId="5" borderId="1" xfId="0" applyFont="1" applyFill="1" applyBorder="1" applyAlignment="1">
      <alignment horizontal="center" vertical="center" wrapText="1"/>
    </xf>
    <xf numFmtId="49" fontId="44" fillId="5" borderId="1" xfId="4" applyNumberFormat="1" applyFont="1" applyFill="1" applyBorder="1" applyAlignment="1">
      <alignment horizontal="center"/>
    </xf>
    <xf numFmtId="49" fontId="44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165" fontId="23" fillId="8" borderId="1" xfId="1" applyNumberFormat="1" applyFont="1" applyFill="1" applyBorder="1" applyAlignment="1">
      <alignment horizontal="right" vertical="center" wrapText="1"/>
    </xf>
    <xf numFmtId="2" fontId="23" fillId="8" borderId="1" xfId="1" applyNumberFormat="1" applyFont="1" applyFill="1" applyBorder="1" applyAlignment="1" applyProtection="1">
      <alignment horizontal="right" vertical="center" wrapText="1"/>
      <protection locked="0"/>
    </xf>
    <xf numFmtId="2" fontId="23" fillId="8" borderId="1" xfId="1" applyNumberFormat="1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left" vertical="center" wrapText="1"/>
    </xf>
    <xf numFmtId="165" fontId="11" fillId="8" borderId="1" xfId="0" applyNumberFormat="1" applyFont="1" applyFill="1" applyBorder="1" applyAlignment="1">
      <alignment horizontal="right"/>
    </xf>
    <xf numFmtId="2" fontId="0" fillId="12" borderId="1" xfId="0" applyNumberFormat="1" applyFill="1" applyBorder="1" applyAlignment="1">
      <alignment horizontal="right" vertical="center"/>
    </xf>
    <xf numFmtId="0" fontId="11" fillId="8" borderId="5" xfId="0" applyFont="1" applyFill="1" applyBorder="1" applyAlignment="1">
      <alignment vertical="center"/>
    </xf>
    <xf numFmtId="165" fontId="0" fillId="8" borderId="1" xfId="0" applyNumberFormat="1" applyFill="1" applyBorder="1"/>
    <xf numFmtId="2" fontId="0" fillId="8" borderId="1" xfId="0" applyNumberFormat="1" applyFill="1" applyBorder="1" applyAlignment="1">
      <alignment horizontal="right" vertical="center"/>
    </xf>
    <xf numFmtId="0" fontId="11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 wrapText="1"/>
    </xf>
    <xf numFmtId="165" fontId="11" fillId="8" borderId="0" xfId="0" applyNumberFormat="1" applyFont="1" applyFill="1"/>
    <xf numFmtId="0" fontId="29" fillId="8" borderId="1" xfId="6" applyFont="1" applyFill="1" applyBorder="1" applyAlignment="1" applyProtection="1">
      <alignment horizontal="center" vertical="top" wrapText="1"/>
    </xf>
    <xf numFmtId="165" fontId="25" fillId="8" borderId="1" xfId="6" applyNumberFormat="1" applyFont="1" applyFill="1" applyBorder="1" applyAlignment="1" applyProtection="1">
      <alignment horizontal="right" vertical="center" wrapText="1"/>
    </xf>
    <xf numFmtId="165" fontId="23" fillId="8" borderId="1" xfId="1" applyNumberFormat="1" applyFont="1" applyFill="1" applyBorder="1" applyAlignment="1" applyProtection="1">
      <alignment horizontal="right" vertical="center" wrapText="1"/>
    </xf>
    <xf numFmtId="2" fontId="25" fillId="8" borderId="1" xfId="1" applyNumberFormat="1" applyFont="1" applyFill="1" applyBorder="1" applyAlignment="1" applyProtection="1">
      <alignment horizontal="right" vertical="center" wrapText="1"/>
    </xf>
    <xf numFmtId="0" fontId="47" fillId="8" borderId="1" xfId="0" applyFont="1" applyFill="1" applyBorder="1" applyAlignment="1">
      <alignment vertical="center" wrapText="1"/>
    </xf>
    <xf numFmtId="165" fontId="8" fillId="8" borderId="1" xfId="0" applyNumberFormat="1" applyFont="1" applyFill="1" applyBorder="1"/>
    <xf numFmtId="2" fontId="11" fillId="8" borderId="1" xfId="0" applyNumberFormat="1" applyFont="1" applyFill="1" applyBorder="1" applyAlignment="1">
      <alignment horizontal="right"/>
    </xf>
    <xf numFmtId="2" fontId="0" fillId="8" borderId="1" xfId="0" applyNumberFormat="1" applyFont="1" applyFill="1" applyBorder="1"/>
    <xf numFmtId="0" fontId="22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49" fontId="37" fillId="9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/>
    </xf>
    <xf numFmtId="0" fontId="42" fillId="0" borderId="7" xfId="0" applyFont="1" applyBorder="1" applyAlignment="1">
      <alignment horizontal="center" vertical="center" wrapText="1"/>
    </xf>
    <xf numFmtId="0" fontId="36" fillId="0" borderId="6" xfId="0" applyFont="1" applyBorder="1" applyAlignment="1">
      <alignment vertical="center"/>
    </xf>
    <xf numFmtId="165" fontId="0" fillId="8" borderId="1" xfId="0" applyNumberFormat="1" applyFill="1" applyBorder="1" applyAlignment="1">
      <alignment horizontal="center" vertical="center"/>
    </xf>
    <xf numFmtId="2" fontId="25" fillId="7" borderId="1" xfId="1" applyNumberFormat="1" applyFont="1" applyFill="1" applyBorder="1" applyAlignment="1" applyProtection="1">
      <alignment horizontal="right" vertical="center" wrapText="1"/>
    </xf>
    <xf numFmtId="165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1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48" fillId="7" borderId="1" xfId="0" applyFont="1" applyFill="1" applyBorder="1" applyAlignment="1">
      <alignment horizontal="center" vertical="center" wrapText="1"/>
    </xf>
    <xf numFmtId="0" fontId="40" fillId="7" borderId="1" xfId="3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165" fontId="23" fillId="7" borderId="1" xfId="0" applyNumberFormat="1" applyFont="1" applyFill="1" applyBorder="1" applyAlignment="1">
      <alignment horizontal="right" vertical="center" wrapText="1"/>
    </xf>
    <xf numFmtId="165" fontId="23" fillId="7" borderId="1" xfId="3" applyNumberFormat="1" applyFont="1" applyFill="1" applyBorder="1" applyAlignment="1">
      <alignment horizontal="right" vertical="center" wrapText="1"/>
    </xf>
    <xf numFmtId="2" fontId="0" fillId="7" borderId="1" xfId="0" applyNumberFormat="1" applyFont="1" applyFill="1" applyBorder="1" applyAlignment="1">
      <alignment horizontal="right" vertical="center"/>
    </xf>
    <xf numFmtId="9" fontId="40" fillId="7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49" fontId="37" fillId="9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37" fillId="9" borderId="1" xfId="0" applyNumberFormat="1" applyFont="1" applyFill="1" applyBorder="1" applyAlignment="1">
      <alignment vertical="center" wrapText="1"/>
    </xf>
    <xf numFmtId="165" fontId="0" fillId="8" borderId="1" xfId="0" applyNumberFormat="1" applyFill="1" applyBorder="1" applyAlignment="1">
      <alignment horizontal="right" vertical="center"/>
    </xf>
    <xf numFmtId="49" fontId="37" fillId="9" borderId="3" xfId="0" applyNumberFormat="1" applyFont="1" applyFill="1" applyBorder="1" applyAlignment="1">
      <alignment vertical="center" wrapText="1"/>
    </xf>
    <xf numFmtId="0" fontId="33" fillId="11" borderId="6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right" vertical="center" wrapText="1"/>
    </xf>
    <xf numFmtId="43" fontId="25" fillId="0" borderId="3" xfId="1" applyNumberFormat="1" applyFont="1" applyFill="1" applyBorder="1" applyAlignment="1" applyProtection="1">
      <alignment horizontal="right" vertical="center" wrapText="1"/>
    </xf>
    <xf numFmtId="0" fontId="22" fillId="7" borderId="6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 wrapText="1"/>
    </xf>
    <xf numFmtId="165" fontId="25" fillId="7" borderId="6" xfId="0" applyNumberFormat="1" applyFont="1" applyFill="1" applyBorder="1" applyAlignment="1">
      <alignment horizontal="right" vertical="center" wrapText="1"/>
    </xf>
    <xf numFmtId="2" fontId="35" fillId="7" borderId="6" xfId="0" applyNumberFormat="1" applyFont="1" applyFill="1" applyBorder="1" applyAlignment="1">
      <alignment horizontal="right" vertical="center"/>
    </xf>
    <xf numFmtId="2" fontId="23" fillId="7" borderId="6" xfId="1" applyNumberFormat="1" applyFont="1" applyFill="1" applyBorder="1" applyAlignment="1" applyProtection="1">
      <alignment horizontal="right" vertical="center" wrapText="1"/>
    </xf>
    <xf numFmtId="165" fontId="6" fillId="8" borderId="1" xfId="0" applyNumberFormat="1" applyFont="1" applyFill="1" applyBorder="1"/>
    <xf numFmtId="2" fontId="6" fillId="8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/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right" vertical="center"/>
    </xf>
    <xf numFmtId="0" fontId="24" fillId="6" borderId="1" xfId="8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2" fontId="9" fillId="12" borderId="1" xfId="0" applyNumberFormat="1" applyFont="1" applyFill="1" applyBorder="1" applyAlignment="1">
      <alignment horizontal="right" vertical="center"/>
    </xf>
    <xf numFmtId="165" fontId="25" fillId="6" borderId="1" xfId="7" applyNumberFormat="1" applyFont="1" applyFill="1" applyBorder="1" applyAlignment="1">
      <alignment horizontal="right" vertical="center" wrapText="1"/>
    </xf>
    <xf numFmtId="165" fontId="25" fillId="6" borderId="1" xfId="7" applyNumberFormat="1" applyFont="1" applyFill="1" applyBorder="1" applyAlignment="1">
      <alignment horizontal="right" vertical="center"/>
    </xf>
    <xf numFmtId="2" fontId="25" fillId="6" borderId="1" xfId="7" applyNumberFormat="1" applyFont="1" applyFill="1" applyBorder="1" applyAlignment="1" applyProtection="1">
      <alignment horizontal="right" vertical="center" wrapText="1"/>
      <protection locked="0"/>
    </xf>
    <xf numFmtId="2" fontId="25" fillId="0" borderId="1" xfId="7" applyNumberFormat="1" applyFont="1" applyBorder="1" applyAlignment="1">
      <alignment horizontal="right" vertical="center" wrapText="1"/>
    </xf>
    <xf numFmtId="2" fontId="25" fillId="6" borderId="1" xfId="7" applyNumberFormat="1" applyFont="1" applyFill="1" applyBorder="1" applyAlignment="1" applyProtection="1">
      <alignment horizontal="right" vertical="center"/>
      <protection locked="0"/>
    </xf>
    <xf numFmtId="2" fontId="25" fillId="6" borderId="1" xfId="7" applyNumberFormat="1" applyFont="1" applyFill="1" applyBorder="1" applyAlignment="1">
      <alignment horizontal="right" vertical="center"/>
    </xf>
    <xf numFmtId="0" fontId="22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49" fontId="37" fillId="9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65" fontId="0" fillId="0" borderId="0" xfId="0" applyNumberFormat="1"/>
    <xf numFmtId="0" fontId="5" fillId="0" borderId="0" xfId="0" applyFont="1"/>
    <xf numFmtId="0" fontId="5" fillId="0" borderId="1" xfId="0" applyFont="1" applyBorder="1"/>
    <xf numFmtId="165" fontId="25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2" fontId="54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25" fillId="0" borderId="1" xfId="0" applyNumberFormat="1" applyFont="1" applyBorder="1" applyAlignment="1">
      <alignment horizontal="right"/>
    </xf>
    <xf numFmtId="165" fontId="0" fillId="8" borderId="1" xfId="0" applyNumberFormat="1" applyFont="1" applyFill="1" applyBorder="1" applyAlignment="1">
      <alignment horizontal="right"/>
    </xf>
    <xf numFmtId="2" fontId="54" fillId="8" borderId="1" xfId="0" applyNumberFormat="1" applyFont="1" applyFill="1" applyBorder="1" applyAlignment="1">
      <alignment horizontal="right"/>
    </xf>
    <xf numFmtId="2" fontId="0" fillId="8" borderId="1" xfId="0" applyNumberFormat="1" applyFont="1" applyFill="1" applyBorder="1" applyAlignment="1">
      <alignment horizontal="right"/>
    </xf>
    <xf numFmtId="2" fontId="25" fillId="8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25" fillId="6" borderId="1" xfId="1" applyNumberFormat="1" applyFont="1" applyFill="1" applyBorder="1" applyAlignment="1">
      <alignment horizontal="center" vertical="center"/>
    </xf>
    <xf numFmtId="165" fontId="25" fillId="6" borderId="1" xfId="1" applyNumberFormat="1" applyFont="1" applyFill="1" applyBorder="1" applyAlignment="1">
      <alignment horizontal="center" vertical="center"/>
    </xf>
    <xf numFmtId="2" fontId="25" fillId="6" borderId="1" xfId="1" applyNumberFormat="1" applyFont="1" applyFill="1" applyBorder="1" applyAlignment="1" applyProtection="1">
      <alignment horizontal="center" vertical="center"/>
      <protection locked="0"/>
    </xf>
    <xf numFmtId="2" fontId="25" fillId="6" borderId="1" xfId="1" applyNumberFormat="1" applyFont="1" applyFill="1" applyBorder="1" applyAlignment="1">
      <alignment horizontal="center" vertical="center" wrapText="1"/>
    </xf>
    <xf numFmtId="0" fontId="24" fillId="6" borderId="1" xfId="9" applyFont="1" applyFill="1" applyBorder="1" applyAlignment="1">
      <alignment horizontal="left" vertical="center" wrapText="1"/>
    </xf>
    <xf numFmtId="0" fontId="24" fillId="6" borderId="1" xfId="9" applyFont="1" applyFill="1" applyBorder="1" applyAlignment="1">
      <alignment horizontal="center" vertical="center"/>
    </xf>
    <xf numFmtId="165" fontId="25" fillId="6" borderId="1" xfId="1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center" wrapText="1"/>
    </xf>
    <xf numFmtId="165" fontId="23" fillId="8" borderId="1" xfId="1" applyNumberFormat="1" applyFont="1" applyFill="1" applyBorder="1" applyAlignment="1">
      <alignment horizontal="center" vertical="center" wrapText="1"/>
    </xf>
    <xf numFmtId="2" fontId="23" fillId="8" borderId="1" xfId="1" applyNumberFormat="1" applyFont="1" applyFill="1" applyBorder="1" applyAlignment="1" applyProtection="1">
      <alignment horizontal="center" vertical="center" wrapText="1"/>
      <protection locked="0"/>
    </xf>
    <xf numFmtId="2" fontId="23" fillId="8" borderId="1" xfId="1" applyNumberFormat="1" applyFont="1" applyFill="1" applyBorder="1" applyAlignment="1">
      <alignment horizontal="center" vertical="center" wrapText="1"/>
    </xf>
    <xf numFmtId="165" fontId="23" fillId="8" borderId="1" xfId="1" applyNumberFormat="1" applyFont="1" applyFill="1" applyBorder="1" applyAlignment="1">
      <alignment horizontal="center" vertical="center"/>
    </xf>
    <xf numFmtId="2" fontId="23" fillId="8" borderId="1" xfId="1" applyNumberFormat="1" applyFont="1" applyFill="1" applyBorder="1" applyAlignment="1">
      <alignment horizontal="center" vertical="center"/>
    </xf>
    <xf numFmtId="2" fontId="23" fillId="8" borderId="1" xfId="1" applyNumberFormat="1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right" vertical="center"/>
    </xf>
    <xf numFmtId="0" fontId="11" fillId="8" borderId="1" xfId="0" applyFont="1" applyFill="1" applyBorder="1" applyAlignment="1">
      <alignment horizontal="right" vertical="center"/>
    </xf>
    <xf numFmtId="2" fontId="0" fillId="7" borderId="1" xfId="0" applyNumberFormat="1" applyFill="1" applyBorder="1" applyAlignment="1">
      <alignment horizontal="right"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49" fontId="37" fillId="9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4" fillId="0" borderId="1" xfId="0" applyFont="1" applyBorder="1"/>
    <xf numFmtId="165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0" fillId="8" borderId="1" xfId="0" applyFont="1" applyFill="1" applyBorder="1" applyAlignment="1">
      <alignment wrapText="1"/>
    </xf>
    <xf numFmtId="0" fontId="40" fillId="8" borderId="1" xfId="0" applyFont="1" applyFill="1" applyBorder="1" applyAlignment="1">
      <alignment horizontal="center" vertical="center" wrapText="1"/>
    </xf>
    <xf numFmtId="0" fontId="57" fillId="5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wrapText="1"/>
    </xf>
    <xf numFmtId="0" fontId="56" fillId="5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2" fontId="25" fillId="0" borderId="1" xfId="4" applyNumberFormat="1" applyFont="1" applyBorder="1" applyAlignment="1">
      <alignment horizontal="center" vertical="center"/>
    </xf>
    <xf numFmtId="2" fontId="2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6" borderId="1" xfId="0" applyFont="1" applyFill="1" applyBorder="1" applyAlignment="1">
      <alignment wrapText="1"/>
    </xf>
    <xf numFmtId="0" fontId="24" fillId="6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horizontal="center" vertical="center" wrapText="1"/>
    </xf>
    <xf numFmtId="43" fontId="25" fillId="7" borderId="3" xfId="1" applyNumberFormat="1" applyFont="1" applyFill="1" applyBorder="1" applyAlignment="1" applyProtection="1">
      <alignment horizontal="right" vertical="center" wrapText="1"/>
    </xf>
    <xf numFmtId="49" fontId="43" fillId="5" borderId="1" xfId="0" applyNumberFormat="1" applyFont="1" applyFill="1" applyBorder="1" applyAlignment="1">
      <alignment horizontal="center" wrapText="1"/>
    </xf>
    <xf numFmtId="49" fontId="44" fillId="5" borderId="0" xfId="4" applyNumberFormat="1" applyFont="1" applyFill="1" applyAlignment="1">
      <alignment horizontal="center"/>
    </xf>
    <xf numFmtId="49" fontId="44" fillId="5" borderId="1" xfId="0" applyNumberFormat="1" applyFont="1" applyFill="1" applyBorder="1" applyAlignment="1">
      <alignment horizontal="center" vertical="center"/>
    </xf>
    <xf numFmtId="165" fontId="3" fillId="8" borderId="1" xfId="0" applyNumberFormat="1" applyFont="1" applyFill="1" applyBorder="1" applyAlignment="1">
      <alignment horizontal="right" vertical="center"/>
    </xf>
    <xf numFmtId="2" fontId="3" fillId="8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/>
    <xf numFmtId="0" fontId="11" fillId="8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2" fontId="8" fillId="8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30" fillId="8" borderId="1" xfId="0" applyNumberFormat="1" applyFont="1" applyFill="1" applyBorder="1" applyAlignment="1">
      <alignment horizontal="right" vertical="center"/>
    </xf>
    <xf numFmtId="2" fontId="30" fillId="0" borderId="1" xfId="0" applyNumberFormat="1" applyFont="1" applyFill="1" applyBorder="1" applyAlignment="1">
      <alignment horizontal="right" vertical="center"/>
    </xf>
    <xf numFmtId="2" fontId="12" fillId="8" borderId="1" xfId="8" applyNumberFormat="1" applyFill="1" applyBorder="1" applyAlignment="1">
      <alignment horizontal="right" vertical="center"/>
    </xf>
    <xf numFmtId="165" fontId="9" fillId="8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2" fontId="11" fillId="8" borderId="1" xfId="0" applyNumberFormat="1" applyFont="1" applyFill="1" applyBorder="1" applyAlignment="1">
      <alignment vertical="center"/>
    </xf>
    <xf numFmtId="2" fontId="9" fillId="7" borderId="1" xfId="0" applyNumberFormat="1" applyFont="1" applyFill="1" applyBorder="1" applyAlignment="1">
      <alignment horizontal="right" vertical="center"/>
    </xf>
    <xf numFmtId="2" fontId="23" fillId="8" borderId="1" xfId="1" applyNumberFormat="1" applyFont="1" applyFill="1" applyBorder="1" applyAlignment="1">
      <alignment vertical="center"/>
    </xf>
    <xf numFmtId="2" fontId="25" fillId="5" borderId="1" xfId="1" applyNumberFormat="1" applyFont="1" applyFill="1" applyBorder="1" applyAlignment="1">
      <alignment vertical="center"/>
    </xf>
    <xf numFmtId="2" fontId="23" fillId="8" borderId="1" xfId="1" applyNumberFormat="1" applyFont="1" applyFill="1" applyBorder="1" applyAlignment="1" applyProtection="1">
      <alignment vertical="center" wrapText="1"/>
      <protection locked="0"/>
    </xf>
    <xf numFmtId="2" fontId="23" fillId="8" borderId="1" xfId="1" applyNumberFormat="1" applyFont="1" applyFill="1" applyBorder="1" applyAlignment="1">
      <alignment vertical="center" wrapText="1"/>
    </xf>
    <xf numFmtId="2" fontId="25" fillId="5" borderId="1" xfId="1" applyNumberFormat="1" applyFont="1" applyFill="1" applyBorder="1" applyAlignment="1" applyProtection="1">
      <alignment vertical="center"/>
      <protection locked="0"/>
    </xf>
    <xf numFmtId="2" fontId="25" fillId="6" borderId="1" xfId="1" applyNumberFormat="1" applyFont="1" applyFill="1" applyBorder="1" applyAlignment="1" applyProtection="1">
      <alignment vertical="center" wrapText="1"/>
      <protection locked="0"/>
    </xf>
    <xf numFmtId="2" fontId="25" fillId="6" borderId="1" xfId="1" applyNumberFormat="1" applyFont="1" applyFill="1" applyBorder="1" applyAlignment="1">
      <alignment vertical="center" wrapText="1"/>
    </xf>
    <xf numFmtId="165" fontId="23" fillId="8" borderId="1" xfId="1" applyNumberFormat="1" applyFont="1" applyFill="1" applyBorder="1" applyAlignment="1">
      <alignment vertical="center" wrapText="1"/>
    </xf>
    <xf numFmtId="165" fontId="25" fillId="5" borderId="1" xfId="1" applyNumberFormat="1" applyFont="1" applyFill="1" applyBorder="1" applyAlignment="1">
      <alignment vertical="center"/>
    </xf>
    <xf numFmtId="165" fontId="25" fillId="6" borderId="1" xfId="1" applyNumberFormat="1" applyFont="1" applyFill="1" applyBorder="1" applyAlignment="1">
      <alignment vertical="center" wrapText="1"/>
    </xf>
    <xf numFmtId="165" fontId="0" fillId="8" borderId="1" xfId="0" applyNumberFormat="1" applyFill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2" fontId="0" fillId="8" borderId="1" xfId="0" applyNumberFormat="1" applyFill="1" applyBorder="1" applyAlignment="1">
      <alignment vertical="center"/>
    </xf>
    <xf numFmtId="165" fontId="11" fillId="8" borderId="0" xfId="0" applyNumberFormat="1" applyFont="1" applyFill="1" applyAlignment="1">
      <alignment vertical="center"/>
    </xf>
    <xf numFmtId="165" fontId="8" fillId="8" borderId="1" xfId="0" applyNumberFormat="1" applyFont="1" applyFill="1" applyBorder="1" applyAlignment="1">
      <alignment vertical="center"/>
    </xf>
    <xf numFmtId="2" fontId="0" fillId="8" borderId="1" xfId="0" applyNumberFormat="1" applyFont="1" applyFill="1" applyBorder="1" applyAlignment="1">
      <alignment vertical="center"/>
    </xf>
    <xf numFmtId="2" fontId="25" fillId="6" borderId="1" xfId="1" applyNumberFormat="1" applyFont="1" applyFill="1" applyBorder="1" applyAlignment="1">
      <alignment vertical="center"/>
    </xf>
    <xf numFmtId="165" fontId="25" fillId="6" borderId="1" xfId="1" applyNumberFormat="1" applyFont="1" applyFill="1" applyBorder="1" applyAlignment="1">
      <alignment vertical="center"/>
    </xf>
    <xf numFmtId="2" fontId="25" fillId="6" borderId="1" xfId="1" applyNumberFormat="1" applyFont="1" applyFill="1" applyBorder="1" applyAlignment="1" applyProtection="1">
      <alignment vertical="center"/>
      <protection locked="0"/>
    </xf>
    <xf numFmtId="165" fontId="23" fillId="8" borderId="1" xfId="1" applyNumberFormat="1" applyFont="1" applyFill="1" applyBorder="1" applyAlignment="1">
      <alignment vertical="center"/>
    </xf>
    <xf numFmtId="2" fontId="23" fillId="8" borderId="1" xfId="1" applyNumberFormat="1" applyFont="1" applyFill="1" applyBorder="1" applyAlignment="1" applyProtection="1">
      <alignment vertical="center"/>
      <protection locked="0"/>
    </xf>
    <xf numFmtId="165" fontId="25" fillId="8" borderId="1" xfId="6" applyNumberFormat="1" applyFont="1" applyFill="1" applyBorder="1" applyAlignment="1" applyProtection="1">
      <alignment vertical="center" wrapText="1"/>
    </xf>
    <xf numFmtId="165" fontId="23" fillId="8" borderId="1" xfId="1" applyNumberFormat="1" applyFont="1" applyFill="1" applyBorder="1" applyAlignment="1" applyProtection="1">
      <alignment vertical="center" wrapText="1"/>
    </xf>
    <xf numFmtId="2" fontId="25" fillId="8" borderId="1" xfId="1" applyNumberFormat="1" applyFont="1" applyFill="1" applyBorder="1" applyAlignment="1" applyProtection="1">
      <alignment vertical="center" wrapText="1"/>
    </xf>
    <xf numFmtId="165" fontId="25" fillId="0" borderId="1" xfId="6" applyNumberFormat="1" applyFont="1" applyFill="1" applyBorder="1" applyAlignment="1" applyProtection="1">
      <alignment vertical="center" wrapText="1"/>
    </xf>
    <xf numFmtId="165" fontId="25" fillId="0" borderId="1" xfId="1" applyNumberFormat="1" applyFont="1" applyFill="1" applyBorder="1" applyAlignment="1" applyProtection="1">
      <alignment vertical="center" wrapText="1"/>
    </xf>
    <xf numFmtId="2" fontId="25" fillId="0" borderId="1" xfId="1" applyNumberFormat="1" applyFont="1" applyFill="1" applyBorder="1" applyAlignment="1" applyProtection="1">
      <alignment vertical="center" wrapText="1"/>
    </xf>
    <xf numFmtId="2" fontId="32" fillId="0" borderId="1" xfId="1" applyNumberFormat="1" applyFont="1" applyFill="1" applyBorder="1" applyAlignment="1" applyProtection="1">
      <alignment vertical="center" wrapText="1"/>
    </xf>
    <xf numFmtId="165" fontId="23" fillId="10" borderId="1" xfId="0" applyNumberFormat="1" applyFont="1" applyFill="1" applyBorder="1" applyAlignment="1">
      <alignment vertical="center" wrapText="1"/>
    </xf>
    <xf numFmtId="165" fontId="25" fillId="0" borderId="1" xfId="0" applyNumberFormat="1" applyFont="1" applyBorder="1" applyAlignment="1">
      <alignment vertical="center" wrapText="1"/>
    </xf>
    <xf numFmtId="165" fontId="25" fillId="10" borderId="1" xfId="0" applyNumberFormat="1" applyFont="1" applyFill="1" applyBorder="1" applyAlignment="1">
      <alignment vertical="center" wrapText="1"/>
    </xf>
    <xf numFmtId="165" fontId="25" fillId="5" borderId="1" xfId="7" applyNumberFormat="1" applyFont="1" applyFill="1" applyBorder="1" applyAlignment="1">
      <alignment vertical="center" wrapText="1"/>
    </xf>
    <xf numFmtId="165" fontId="25" fillId="5" borderId="1" xfId="7" applyNumberFormat="1" applyFont="1" applyFill="1" applyBorder="1" applyAlignment="1">
      <alignment vertical="center"/>
    </xf>
    <xf numFmtId="2" fontId="25" fillId="5" borderId="1" xfId="7" applyNumberFormat="1" applyFont="1" applyFill="1" applyBorder="1" applyAlignment="1" applyProtection="1">
      <alignment vertical="center" wrapText="1"/>
      <protection locked="0"/>
    </xf>
    <xf numFmtId="2" fontId="25" fillId="5" borderId="1" xfId="7" applyNumberFormat="1" applyFont="1" applyFill="1" applyBorder="1" applyAlignment="1">
      <alignment vertical="center" wrapText="1"/>
    </xf>
    <xf numFmtId="165" fontId="0" fillId="5" borderId="1" xfId="0" applyNumberFormat="1" applyFont="1" applyFill="1" applyBorder="1" applyAlignment="1">
      <alignment vertical="center"/>
    </xf>
    <xf numFmtId="2" fontId="25" fillId="5" borderId="1" xfId="7" applyNumberFormat="1" applyFont="1" applyFill="1" applyBorder="1" applyAlignment="1" applyProtection="1">
      <alignment vertical="center"/>
      <protection locked="0"/>
    </xf>
    <xf numFmtId="2" fontId="25" fillId="5" borderId="1" xfId="7" applyNumberFormat="1" applyFont="1" applyFill="1" applyBorder="1" applyAlignment="1">
      <alignment vertical="center"/>
    </xf>
    <xf numFmtId="165" fontId="23" fillId="7" borderId="1" xfId="0" applyNumberFormat="1" applyFont="1" applyFill="1" applyBorder="1" applyAlignment="1">
      <alignment vertical="center" wrapText="1"/>
    </xf>
    <xf numFmtId="165" fontId="23" fillId="7" borderId="1" xfId="3" applyNumberFormat="1" applyFont="1" applyFill="1" applyBorder="1" applyAlignment="1">
      <alignment vertical="center" wrapText="1"/>
    </xf>
    <xf numFmtId="2" fontId="0" fillId="7" borderId="1" xfId="0" applyNumberFormat="1" applyFont="1" applyFill="1" applyBorder="1" applyAlignment="1">
      <alignment vertical="center"/>
    </xf>
    <xf numFmtId="2" fontId="30" fillId="8" borderId="1" xfId="0" applyNumberFormat="1" applyFont="1" applyFill="1" applyBorder="1" applyAlignment="1">
      <alignment vertical="center"/>
    </xf>
    <xf numFmtId="2" fontId="30" fillId="0" borderId="1" xfId="0" applyNumberFormat="1" applyFont="1" applyFill="1" applyBorder="1" applyAlignment="1">
      <alignment vertical="center"/>
    </xf>
    <xf numFmtId="2" fontId="25" fillId="0" borderId="3" xfId="1" applyNumberFormat="1" applyFont="1" applyFill="1" applyBorder="1" applyAlignment="1" applyProtection="1">
      <alignment horizontal="right" vertical="center" wrapText="1"/>
    </xf>
    <xf numFmtId="2" fontId="25" fillId="7" borderId="6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Alignment="1">
      <alignment horizontal="right" vertical="center"/>
    </xf>
    <xf numFmtId="165" fontId="6" fillId="8" borderId="1" xfId="0" applyNumberFormat="1" applyFont="1" applyFill="1" applyBorder="1" applyAlignment="1">
      <alignment horizontal="right" vertical="center"/>
    </xf>
    <xf numFmtId="0" fontId="36" fillId="0" borderId="6" xfId="0" applyFont="1" applyBorder="1" applyAlignment="1">
      <alignment horizontal="center" vertical="center" wrapText="1"/>
    </xf>
    <xf numFmtId="2" fontId="0" fillId="4" borderId="1" xfId="0" applyNumberFormat="1" applyFill="1" applyBorder="1"/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right" vertical="center"/>
    </xf>
    <xf numFmtId="0" fontId="0" fillId="3" borderId="1" xfId="0" applyNumberFormat="1" applyFill="1" applyBorder="1" applyAlignment="1">
      <alignment horizontal="right" vertical="center"/>
    </xf>
    <xf numFmtId="2" fontId="0" fillId="3" borderId="1" xfId="0" applyNumberForma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2" fontId="11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 wrapText="1"/>
    </xf>
    <xf numFmtId="165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/>
    <xf numFmtId="0" fontId="0" fillId="0" borderId="1" xfId="0" applyNumberFormat="1" applyBorder="1"/>
    <xf numFmtId="165" fontId="9" fillId="3" borderId="1" xfId="0" applyNumberFormat="1" applyFont="1" applyFill="1" applyBorder="1" applyAlignment="1">
      <alignment horizontal="right" vertical="center"/>
    </xf>
    <xf numFmtId="165" fontId="11" fillId="3" borderId="1" xfId="0" applyNumberFormat="1" applyFont="1" applyFill="1" applyBorder="1"/>
    <xf numFmtId="2" fontId="9" fillId="3" borderId="1" xfId="0" applyNumberFormat="1" applyFont="1" applyFill="1" applyBorder="1" applyAlignment="1">
      <alignment horizontal="right" vertical="center"/>
    </xf>
    <xf numFmtId="0" fontId="0" fillId="3" borderId="1" xfId="0" applyNumberFormat="1" applyFill="1" applyBorder="1"/>
    <xf numFmtId="0" fontId="11" fillId="3" borderId="1" xfId="0" applyNumberFormat="1" applyFont="1" applyFill="1" applyBorder="1"/>
    <xf numFmtId="0" fontId="11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5" fontId="6" fillId="3" borderId="1" xfId="0" applyNumberFormat="1" applyFont="1" applyFill="1" applyBorder="1"/>
    <xf numFmtId="0" fontId="1" fillId="0" borderId="1" xfId="0" applyFont="1" applyBorder="1" applyAlignment="1">
      <alignment horizontal="left" vertical="center"/>
    </xf>
    <xf numFmtId="166" fontId="11" fillId="3" borderId="1" xfId="0" applyNumberFormat="1" applyFont="1" applyFill="1" applyBorder="1" applyAlignment="1">
      <alignment horizontal="right" vertical="center"/>
    </xf>
    <xf numFmtId="165" fontId="11" fillId="3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165" fontId="1" fillId="5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right"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49" fontId="37" fillId="9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/>
    </xf>
    <xf numFmtId="0" fontId="20" fillId="8" borderId="1" xfId="0" applyFont="1" applyFill="1" applyBorder="1" applyAlignment="1">
      <alignment horizontal="left" vertical="center" wrapText="1"/>
    </xf>
    <xf numFmtId="49" fontId="37" fillId="10" borderId="1" xfId="0" applyNumberFormat="1" applyFont="1" applyFill="1" applyBorder="1" applyAlignment="1">
      <alignment vertical="center" wrapText="1"/>
    </xf>
    <xf numFmtId="43" fontId="25" fillId="8" borderId="1" xfId="1" applyNumberFormat="1" applyFont="1" applyFill="1" applyBorder="1" applyAlignment="1" applyProtection="1">
      <alignment horizontal="right" vertical="center" wrapText="1"/>
    </xf>
    <xf numFmtId="0" fontId="13" fillId="0" borderId="0" xfId="2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49" fontId="37" fillId="9" borderId="1" xfId="0" applyNumberFormat="1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textRotation="90"/>
    </xf>
    <xf numFmtId="0" fontId="36" fillId="0" borderId="6" xfId="0" applyFont="1" applyBorder="1" applyAlignment="1">
      <alignment horizontal="center" vertical="center" textRotation="90"/>
    </xf>
    <xf numFmtId="49" fontId="39" fillId="5" borderId="1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36" fillId="5" borderId="6" xfId="0" applyFont="1" applyFill="1" applyBorder="1" applyAlignment="1">
      <alignment horizontal="center" vertical="center" wrapText="1"/>
    </xf>
    <xf numFmtId="49" fontId="43" fillId="5" borderId="3" xfId="0" applyNumberFormat="1" applyFont="1" applyFill="1" applyBorder="1" applyAlignment="1">
      <alignment horizontal="center" vertical="center" wrapText="1"/>
    </xf>
    <xf numFmtId="49" fontId="43" fillId="5" borderId="7" xfId="0" applyNumberFormat="1" applyFont="1" applyFill="1" applyBorder="1" applyAlignment="1">
      <alignment horizontal="center" vertical="center" wrapText="1"/>
    </xf>
    <xf numFmtId="49" fontId="43" fillId="5" borderId="6" xfId="0" applyNumberFormat="1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textRotation="90"/>
    </xf>
    <xf numFmtId="0" fontId="21" fillId="0" borderId="6" xfId="0" applyFont="1" applyBorder="1" applyAlignment="1">
      <alignment horizontal="center" vertical="center" textRotation="90"/>
    </xf>
    <xf numFmtId="0" fontId="22" fillId="8" borderId="8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 wrapText="1"/>
    </xf>
    <xf numFmtId="49" fontId="36" fillId="0" borderId="7" xfId="0" applyNumberFormat="1" applyFont="1" applyBorder="1" applyAlignment="1">
      <alignment horizontal="center" vertical="center"/>
    </xf>
    <xf numFmtId="49" fontId="36" fillId="0" borderId="6" xfId="0" applyNumberFormat="1" applyFont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16" fontId="36" fillId="5" borderId="3" xfId="0" applyNumberFormat="1" applyFont="1" applyFill="1" applyBorder="1" applyAlignment="1">
      <alignment horizontal="center" vertical="center" wrapText="1"/>
    </xf>
    <xf numFmtId="49" fontId="51" fillId="5" borderId="1" xfId="0" applyNumberFormat="1" applyFont="1" applyFill="1" applyBorder="1" applyAlignment="1">
      <alignment horizontal="center" vertical="center" wrapText="1"/>
    </xf>
    <xf numFmtId="49" fontId="53" fillId="5" borderId="1" xfId="0" applyNumberFormat="1" applyFont="1" applyFill="1" applyBorder="1" applyAlignment="1">
      <alignment horizontal="center" vertical="center" wrapText="1"/>
    </xf>
    <xf numFmtId="49" fontId="23" fillId="12" borderId="4" xfId="0" applyNumberFormat="1" applyFont="1" applyFill="1" applyBorder="1" applyAlignment="1">
      <alignment horizontal="center" vertical="center" wrapText="1"/>
    </xf>
    <xf numFmtId="49" fontId="23" fillId="12" borderId="10" xfId="0" applyNumberFormat="1" applyFont="1" applyFill="1" applyBorder="1" applyAlignment="1">
      <alignment horizontal="center" vertical="center" wrapText="1"/>
    </xf>
    <xf numFmtId="49" fontId="23" fillId="12" borderId="5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/>
    </xf>
    <xf numFmtId="0" fontId="36" fillId="5" borderId="6" xfId="0" applyFont="1" applyFill="1" applyBorder="1" applyAlignment="1">
      <alignment horizontal="center" vertical="center"/>
    </xf>
    <xf numFmtId="49" fontId="37" fillId="9" borderId="3" xfId="0" applyNumberFormat="1" applyFont="1" applyFill="1" applyBorder="1" applyAlignment="1">
      <alignment horizontal="center" vertical="center" wrapText="1"/>
    </xf>
    <xf numFmtId="49" fontId="37" fillId="9" borderId="7" xfId="0" applyNumberFormat="1" applyFont="1" applyFill="1" applyBorder="1" applyAlignment="1">
      <alignment horizontal="center" vertical="center" wrapText="1"/>
    </xf>
    <xf numFmtId="49" fontId="37" fillId="9" borderId="6" xfId="0" applyNumberFormat="1" applyFont="1" applyFill="1" applyBorder="1" applyAlignment="1">
      <alignment horizontal="center" vertical="center" wrapText="1"/>
    </xf>
    <xf numFmtId="49" fontId="34" fillId="11" borderId="4" xfId="0" applyNumberFormat="1" applyFont="1" applyFill="1" applyBorder="1" applyAlignment="1">
      <alignment horizontal="center" vertical="center" wrapText="1"/>
    </xf>
    <xf numFmtId="49" fontId="34" fillId="11" borderId="10" xfId="0" applyNumberFormat="1" applyFont="1" applyFill="1" applyBorder="1" applyAlignment="1">
      <alignment horizontal="center" vertical="center" wrapText="1"/>
    </xf>
    <xf numFmtId="49" fontId="34" fillId="11" borderId="5" xfId="0" applyNumberFormat="1" applyFont="1" applyFill="1" applyBorder="1" applyAlignment="1">
      <alignment horizontal="center" vertical="center" wrapText="1"/>
    </xf>
    <xf numFmtId="49" fontId="39" fillId="5" borderId="1" xfId="0" applyNumberFormat="1" applyFont="1" applyFill="1" applyBorder="1" applyAlignment="1">
      <alignment horizontal="center" vertical="center"/>
    </xf>
    <xf numFmtId="0" fontId="54" fillId="8" borderId="1" xfId="0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49" fontId="36" fillId="5" borderId="3" xfId="0" applyNumberFormat="1" applyFont="1" applyFill="1" applyBorder="1" applyAlignment="1">
      <alignment horizontal="center" vertical="center" wrapText="1"/>
    </xf>
    <xf numFmtId="49" fontId="36" fillId="5" borderId="7" xfId="0" applyNumberFormat="1" applyFont="1" applyFill="1" applyBorder="1" applyAlignment="1">
      <alignment horizontal="center" vertical="center" wrapText="1"/>
    </xf>
    <xf numFmtId="49" fontId="36" fillId="5" borderId="6" xfId="0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textRotation="90"/>
    </xf>
    <xf numFmtId="0" fontId="60" fillId="4" borderId="4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5" xfId="0" applyFont="1" applyFill="1" applyBorder="1" applyAlignment="1">
      <alignment horizontal="center" vertical="center"/>
    </xf>
  </cellXfs>
  <cellStyles count="10">
    <cellStyle name="Normal 10" xfId="4"/>
    <cellStyle name="Normal 2" xfId="3"/>
    <cellStyle name="Normal 3" xfId="6"/>
    <cellStyle name="Normal_gare wyalsadfenigagarini 2_SMSH2008-IIkv ." xfId="5"/>
    <cellStyle name="Обычный" xfId="0" builtinId="0"/>
    <cellStyle name="Обычный 4_პუშკინის 13" xfId="2"/>
    <cellStyle name="Обычный_Лист10" xfId="9"/>
    <cellStyle name="Обычный_Лист3" xfId="8"/>
    <cellStyle name="Финансовый" xfId="1" builtinId="3"/>
    <cellStyle name="მძიმე 2" xfId="7"/>
  </cellStyles>
  <dxfs count="1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opLeftCell="A21" workbookViewId="0">
      <selection activeCell="M19" sqref="M19"/>
    </sheetView>
  </sheetViews>
  <sheetFormatPr defaultRowHeight="12.75"/>
  <cols>
    <col min="1" max="1" width="4" style="1" customWidth="1"/>
    <col min="2" max="2" width="66.85546875" style="1" customWidth="1"/>
    <col min="3" max="3" width="22.28515625" style="1" customWidth="1"/>
    <col min="4" max="4" width="25.28515625" style="1" customWidth="1"/>
    <col min="5" max="5" width="27.5703125" style="1" customWidth="1"/>
    <col min="6" max="6" width="12.140625" style="1" customWidth="1"/>
    <col min="7" max="7" width="11.85546875" style="1" customWidth="1"/>
    <col min="8" max="16384" width="9.140625" style="1"/>
  </cols>
  <sheetData>
    <row r="1" spans="1:6" ht="37.5" customHeight="1">
      <c r="A1" s="475" t="s">
        <v>466</v>
      </c>
      <c r="B1" s="475"/>
      <c r="C1" s="475"/>
      <c r="D1" s="475"/>
      <c r="E1" s="475"/>
    </row>
    <row r="2" spans="1:6">
      <c r="A2" s="475"/>
      <c r="B2" s="475"/>
      <c r="C2" s="475"/>
      <c r="D2" s="475"/>
      <c r="E2" s="475"/>
    </row>
    <row r="3" spans="1:6">
      <c r="A3" s="475"/>
      <c r="B3" s="475"/>
      <c r="C3" s="475"/>
      <c r="D3" s="475"/>
      <c r="E3" s="475"/>
    </row>
    <row r="4" spans="1:6">
      <c r="A4" s="475"/>
      <c r="B4" s="475"/>
      <c r="C4" s="475"/>
      <c r="D4" s="475"/>
      <c r="E4" s="475"/>
    </row>
    <row r="5" spans="1:6">
      <c r="A5" s="475"/>
      <c r="B5" s="475"/>
      <c r="C5" s="475"/>
      <c r="D5" s="475"/>
      <c r="E5" s="475"/>
    </row>
    <row r="6" spans="1:6">
      <c r="A6" s="475"/>
      <c r="B6" s="475"/>
      <c r="C6" s="475"/>
      <c r="D6" s="475"/>
      <c r="E6" s="475"/>
    </row>
    <row r="7" spans="1:6">
      <c r="A7" s="475"/>
      <c r="B7" s="475"/>
      <c r="C7" s="475"/>
      <c r="D7" s="475"/>
      <c r="E7" s="475"/>
    </row>
    <row r="8" spans="1:6">
      <c r="A8" s="475"/>
      <c r="B8" s="475"/>
      <c r="C8" s="475"/>
      <c r="D8" s="475"/>
      <c r="E8" s="475"/>
    </row>
    <row r="9" spans="1:6" ht="18.75" customHeight="1">
      <c r="A9" s="475"/>
      <c r="B9" s="475"/>
      <c r="C9" s="475"/>
      <c r="D9" s="475"/>
      <c r="E9" s="475"/>
    </row>
    <row r="10" spans="1:6" ht="24.7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/>
    </row>
    <row r="11" spans="1:6" ht="13.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3"/>
    </row>
    <row r="12" spans="1:6" ht="31.5">
      <c r="A12" s="5">
        <v>1</v>
      </c>
      <c r="B12" s="6" t="s">
        <v>85</v>
      </c>
      <c r="C12" s="5" t="s">
        <v>5</v>
      </c>
      <c r="D12" s="7"/>
      <c r="E12" s="7"/>
      <c r="F12" s="3"/>
    </row>
    <row r="13" spans="1:6" ht="31.5">
      <c r="A13" s="5">
        <v>2</v>
      </c>
      <c r="B13" s="6" t="s">
        <v>84</v>
      </c>
      <c r="C13" s="5" t="s">
        <v>5</v>
      </c>
      <c r="D13" s="7"/>
      <c r="E13" s="7"/>
      <c r="F13" s="3"/>
    </row>
    <row r="14" spans="1:6" ht="31.5">
      <c r="A14" s="5">
        <v>3</v>
      </c>
      <c r="B14" s="6" t="s">
        <v>102</v>
      </c>
      <c r="C14" s="5" t="s">
        <v>5</v>
      </c>
      <c r="D14" s="7"/>
      <c r="E14" s="7"/>
      <c r="F14" s="3"/>
    </row>
    <row r="15" spans="1:6" ht="31.5">
      <c r="A15" s="5">
        <v>4</v>
      </c>
      <c r="B15" s="6" t="s">
        <v>191</v>
      </c>
      <c r="C15" s="5" t="s">
        <v>5</v>
      </c>
      <c r="D15" s="7"/>
      <c r="E15" s="7"/>
      <c r="F15" s="3"/>
    </row>
    <row r="16" spans="1:6" ht="31.5">
      <c r="A16" s="5">
        <v>5</v>
      </c>
      <c r="B16" s="6" t="s">
        <v>192</v>
      </c>
      <c r="C16" s="5" t="s">
        <v>5</v>
      </c>
      <c r="D16" s="7"/>
      <c r="E16" s="7"/>
      <c r="F16" s="3"/>
    </row>
    <row r="17" spans="1:6" ht="31.5">
      <c r="A17" s="5">
        <v>6</v>
      </c>
      <c r="B17" s="6" t="s">
        <v>234</v>
      </c>
      <c r="C17" s="5" t="s">
        <v>5</v>
      </c>
      <c r="D17" s="7"/>
      <c r="E17" s="7"/>
      <c r="F17" s="3"/>
    </row>
    <row r="18" spans="1:6" ht="31.5">
      <c r="A18" s="5">
        <v>7</v>
      </c>
      <c r="B18" s="6" t="s">
        <v>236</v>
      </c>
      <c r="C18" s="5" t="s">
        <v>5</v>
      </c>
      <c r="D18" s="7"/>
      <c r="E18" s="7"/>
      <c r="F18" s="3"/>
    </row>
    <row r="19" spans="1:6" ht="31.5">
      <c r="A19" s="5">
        <v>8</v>
      </c>
      <c r="B19" s="6" t="s">
        <v>247</v>
      </c>
      <c r="C19" s="5" t="s">
        <v>5</v>
      </c>
      <c r="D19" s="7"/>
      <c r="E19" s="7"/>
      <c r="F19" s="3"/>
    </row>
    <row r="20" spans="1:6" ht="31.5">
      <c r="A20" s="5">
        <v>9</v>
      </c>
      <c r="B20" s="6" t="s">
        <v>275</v>
      </c>
      <c r="C20" s="5" t="s">
        <v>5</v>
      </c>
      <c r="D20" s="7"/>
      <c r="E20" s="7"/>
      <c r="F20" s="3"/>
    </row>
    <row r="21" spans="1:6" ht="31.5">
      <c r="A21" s="5">
        <v>10</v>
      </c>
      <c r="B21" s="6" t="s">
        <v>283</v>
      </c>
      <c r="C21" s="5" t="s">
        <v>5</v>
      </c>
      <c r="D21" s="7"/>
      <c r="E21" s="7"/>
      <c r="F21" s="3"/>
    </row>
    <row r="22" spans="1:6" ht="31.5">
      <c r="A22" s="5">
        <v>11</v>
      </c>
      <c r="B22" s="6" t="s">
        <v>285</v>
      </c>
      <c r="C22" s="5" t="s">
        <v>5</v>
      </c>
      <c r="D22" s="7"/>
      <c r="E22" s="7"/>
      <c r="F22" s="3"/>
    </row>
    <row r="23" spans="1:6" ht="31.5">
      <c r="A23" s="5">
        <v>12</v>
      </c>
      <c r="B23" s="6" t="s">
        <v>292</v>
      </c>
      <c r="C23" s="5" t="s">
        <v>5</v>
      </c>
      <c r="D23" s="7"/>
      <c r="E23" s="7"/>
      <c r="F23" s="3"/>
    </row>
    <row r="24" spans="1:6" ht="31.5">
      <c r="A24" s="5">
        <v>13</v>
      </c>
      <c r="B24" s="6" t="s">
        <v>303</v>
      </c>
      <c r="C24" s="5" t="s">
        <v>5</v>
      </c>
      <c r="D24" s="7"/>
      <c r="E24" s="7"/>
      <c r="F24" s="3"/>
    </row>
    <row r="25" spans="1:6" ht="31.5">
      <c r="A25" s="5">
        <v>14</v>
      </c>
      <c r="B25" s="6" t="s">
        <v>308</v>
      </c>
      <c r="C25" s="5" t="s">
        <v>5</v>
      </c>
      <c r="D25" s="7"/>
      <c r="E25" s="7"/>
      <c r="F25" s="3"/>
    </row>
    <row r="26" spans="1:6" ht="31.5">
      <c r="A26" s="5">
        <v>15</v>
      </c>
      <c r="B26" s="6" t="s">
        <v>393</v>
      </c>
      <c r="C26" s="5" t="s">
        <v>5</v>
      </c>
      <c r="D26" s="7"/>
      <c r="E26" s="7"/>
      <c r="F26" s="3"/>
    </row>
    <row r="27" spans="1:6" ht="31.5">
      <c r="A27" s="5">
        <v>16</v>
      </c>
      <c r="B27" s="6" t="s">
        <v>309</v>
      </c>
      <c r="C27" s="5" t="s">
        <v>5</v>
      </c>
      <c r="D27" s="7"/>
      <c r="E27" s="7"/>
      <c r="F27" s="3"/>
    </row>
    <row r="28" spans="1:6" ht="31.5">
      <c r="A28" s="5">
        <v>17</v>
      </c>
      <c r="B28" s="6" t="s">
        <v>323</v>
      </c>
      <c r="C28" s="5" t="s">
        <v>5</v>
      </c>
      <c r="D28" s="7"/>
      <c r="E28" s="7"/>
      <c r="F28" s="3"/>
    </row>
    <row r="29" spans="1:6" ht="31.5">
      <c r="A29" s="5">
        <v>18</v>
      </c>
      <c r="B29" s="6" t="s">
        <v>326</v>
      </c>
      <c r="C29" s="5" t="s">
        <v>5</v>
      </c>
      <c r="D29" s="7"/>
      <c r="E29" s="7"/>
      <c r="F29" s="3"/>
    </row>
    <row r="30" spans="1:6" ht="31.5">
      <c r="A30" s="5">
        <v>19</v>
      </c>
      <c r="B30" s="6" t="s">
        <v>324</v>
      </c>
      <c r="C30" s="5" t="s">
        <v>5</v>
      </c>
      <c r="D30" s="7"/>
      <c r="E30" s="7"/>
      <c r="F30" s="3"/>
    </row>
    <row r="31" spans="1:6" ht="63">
      <c r="A31" s="5">
        <v>20</v>
      </c>
      <c r="B31" s="6" t="s">
        <v>439</v>
      </c>
      <c r="C31" s="5" t="s">
        <v>5</v>
      </c>
      <c r="D31" s="7"/>
      <c r="E31" s="7"/>
      <c r="F31" s="3"/>
    </row>
    <row r="32" spans="1:6" ht="13.5">
      <c r="A32" s="5"/>
      <c r="B32" s="2" t="s">
        <v>6</v>
      </c>
      <c r="C32" s="2"/>
      <c r="D32" s="8"/>
      <c r="E32" s="9"/>
      <c r="F32" s="3"/>
    </row>
    <row r="33" spans="1:10" ht="13.5">
      <c r="A33" s="5"/>
      <c r="B33" s="2" t="s">
        <v>7</v>
      </c>
      <c r="C33" s="10">
        <v>0.05</v>
      </c>
      <c r="D33" s="8"/>
      <c r="E33" s="9"/>
      <c r="F33" s="3"/>
    </row>
    <row r="34" spans="1:10" ht="13.5">
      <c r="A34" s="5"/>
      <c r="B34" s="2" t="s">
        <v>8</v>
      </c>
      <c r="C34" s="2"/>
      <c r="D34" s="8"/>
      <c r="E34" s="9"/>
      <c r="F34" s="3"/>
    </row>
    <row r="35" spans="1:10" ht="13.5">
      <c r="A35" s="5"/>
      <c r="B35" s="11" t="s">
        <v>9</v>
      </c>
      <c r="C35" s="10">
        <v>0.18</v>
      </c>
      <c r="D35" s="8"/>
      <c r="E35" s="7"/>
      <c r="F35" s="3"/>
    </row>
    <row r="36" spans="1:10" ht="13.5">
      <c r="A36" s="5"/>
      <c r="B36" s="2" t="s">
        <v>10</v>
      </c>
      <c r="C36" s="2"/>
      <c r="D36" s="8"/>
      <c r="E36" s="9"/>
      <c r="F36" s="3"/>
    </row>
    <row r="37" spans="1:10" ht="13.5">
      <c r="A37" s="3"/>
      <c r="B37" s="3"/>
      <c r="C37" s="3"/>
      <c r="D37" s="3"/>
      <c r="E37" s="3"/>
      <c r="F37" s="3"/>
    </row>
    <row r="38" spans="1:10" ht="15">
      <c r="A38" s="12"/>
      <c r="B38" s="13" t="s">
        <v>11</v>
      </c>
      <c r="C38" s="14"/>
      <c r="D38" s="15"/>
      <c r="E38" s="15"/>
      <c r="F38" s="15"/>
    </row>
    <row r="39" spans="1:10" ht="15">
      <c r="A39" s="12"/>
      <c r="B39" s="16"/>
      <c r="C39" s="14"/>
      <c r="D39" s="15"/>
      <c r="E39" s="15"/>
      <c r="F39" s="15"/>
    </row>
    <row r="40" spans="1:10" ht="15">
      <c r="A40" s="12"/>
      <c r="B40" s="13" t="s">
        <v>12</v>
      </c>
      <c r="F40" s="17"/>
      <c r="G40" s="15"/>
      <c r="H40" s="15"/>
      <c r="I40" s="15"/>
      <c r="J40" s="15"/>
    </row>
    <row r="41" spans="1:10" ht="13.5">
      <c r="A41" s="18"/>
      <c r="B41" s="18"/>
      <c r="C41" s="18"/>
      <c r="D41" s="18"/>
      <c r="E41" s="18"/>
      <c r="F41" s="3"/>
    </row>
    <row r="42" spans="1:10" ht="15">
      <c r="A42" s="3"/>
      <c r="B42" s="19" t="s">
        <v>13</v>
      </c>
      <c r="C42" s="17"/>
      <c r="D42" s="17"/>
      <c r="E42" s="3"/>
      <c r="F42" s="3"/>
    </row>
    <row r="43" spans="1:10" ht="13.5">
      <c r="A43" s="3"/>
      <c r="B43" s="3"/>
      <c r="C43" s="3"/>
      <c r="D43" s="3"/>
      <c r="E43" s="3"/>
      <c r="F43" s="3"/>
    </row>
    <row r="44" spans="1:10" ht="13.5">
      <c r="A44" s="3"/>
      <c r="B44" s="3"/>
      <c r="C44" s="3"/>
      <c r="D44" s="3"/>
      <c r="E44" s="3"/>
      <c r="F44" s="3"/>
    </row>
    <row r="45" spans="1:10" ht="13.5">
      <c r="A45" s="3"/>
      <c r="B45" s="3"/>
      <c r="C45" s="3"/>
      <c r="D45" s="3"/>
      <c r="E45" s="3"/>
      <c r="F45" s="3"/>
    </row>
    <row r="46" spans="1:10" ht="13.5">
      <c r="A46" s="3"/>
      <c r="B46" s="3"/>
      <c r="C46" s="3"/>
      <c r="D46" s="3"/>
      <c r="E46" s="3"/>
      <c r="F46" s="3"/>
    </row>
  </sheetData>
  <mergeCells count="1">
    <mergeCell ref="A1:E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4"/>
  <sheetViews>
    <sheetView topLeftCell="A97" workbookViewId="0">
      <selection activeCell="C130" sqref="C130:C135"/>
    </sheetView>
  </sheetViews>
  <sheetFormatPr defaultRowHeight="15"/>
  <cols>
    <col min="1" max="1" width="3.28515625" customWidth="1"/>
    <col min="3" max="3" width="66.7109375" customWidth="1"/>
    <col min="5" max="5" width="11.140625" customWidth="1"/>
  </cols>
  <sheetData>
    <row r="1" spans="1:13">
      <c r="A1" s="476" t="s">
        <v>275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22"/>
      <c r="B3" s="21"/>
      <c r="C3" s="222"/>
      <c r="D3" s="222"/>
      <c r="E3" s="222"/>
      <c r="F3" s="222"/>
      <c r="G3" s="222"/>
      <c r="H3" s="222"/>
      <c r="I3" s="222"/>
      <c r="J3" s="222"/>
      <c r="K3" s="222"/>
      <c r="L3" s="477" t="s">
        <v>289</v>
      </c>
      <c r="M3" s="477"/>
    </row>
    <row r="4" spans="1:13">
      <c r="A4" s="491" t="s">
        <v>57</v>
      </c>
      <c r="B4" s="491"/>
      <c r="C4" s="491"/>
      <c r="D4" s="491"/>
      <c r="E4" s="491"/>
      <c r="F4" s="222"/>
      <c r="G4" s="222"/>
      <c r="H4" s="222"/>
      <c r="I4" s="222"/>
      <c r="J4" s="222"/>
      <c r="K4" s="222"/>
      <c r="L4" s="222"/>
      <c r="M4" s="222"/>
    </row>
    <row r="5" spans="1:13">
      <c r="A5" s="492" t="s">
        <v>58</v>
      </c>
      <c r="B5" s="492"/>
      <c r="C5" s="492"/>
      <c r="D5" s="492"/>
      <c r="E5" s="492"/>
      <c r="F5" s="225"/>
      <c r="G5" s="493" t="s">
        <v>15</v>
      </c>
      <c r="H5" s="493"/>
      <c r="I5" s="493"/>
      <c r="J5" s="493"/>
      <c r="K5" s="493"/>
      <c r="L5" s="493"/>
      <c r="M5" s="23">
        <f>M128</f>
        <v>0</v>
      </c>
    </row>
    <row r="6" spans="1:13" ht="36.7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6.75" customHeight="1">
      <c r="A7" s="499"/>
      <c r="B7" s="518"/>
      <c r="C7" s="499"/>
      <c r="D7" s="499"/>
      <c r="E7" s="24" t="s">
        <v>24</v>
      </c>
      <c r="F7" s="220" t="s">
        <v>25</v>
      </c>
      <c r="G7" s="221" t="s">
        <v>26</v>
      </c>
      <c r="H7" s="220" t="s">
        <v>6</v>
      </c>
      <c r="I7" s="221" t="s">
        <v>26</v>
      </c>
      <c r="J7" s="220" t="s">
        <v>6</v>
      </c>
      <c r="K7" s="221" t="s">
        <v>26</v>
      </c>
      <c r="L7" s="220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22.5">
      <c r="A9" s="505">
        <v>1</v>
      </c>
      <c r="B9" s="190" t="s">
        <v>132</v>
      </c>
      <c r="C9" s="202" t="s">
        <v>280</v>
      </c>
      <c r="D9" s="218" t="s">
        <v>134</v>
      </c>
      <c r="E9" s="203"/>
      <c r="F9" s="80">
        <v>0.3</v>
      </c>
      <c r="G9" s="204"/>
      <c r="H9" s="204"/>
      <c r="I9" s="204"/>
      <c r="J9" s="204"/>
      <c r="K9" s="204"/>
      <c r="L9" s="204"/>
      <c r="M9" s="204"/>
    </row>
    <row r="10" spans="1:13">
      <c r="A10" s="506"/>
      <c r="B10" s="193"/>
      <c r="C10" s="148" t="s">
        <v>27</v>
      </c>
      <c r="D10" s="113" t="s">
        <v>28</v>
      </c>
      <c r="E10" s="118">
        <v>3.36</v>
      </c>
      <c r="F10" s="118">
        <f>E10*F9</f>
        <v>1.008</v>
      </c>
      <c r="G10" s="149"/>
      <c r="H10" s="149"/>
      <c r="I10" s="149"/>
      <c r="J10" s="149"/>
      <c r="K10" s="149"/>
      <c r="L10" s="149"/>
      <c r="M10" s="149"/>
    </row>
    <row r="11" spans="1:13">
      <c r="A11" s="506"/>
      <c r="B11" s="193"/>
      <c r="C11" s="148" t="s">
        <v>29</v>
      </c>
      <c r="D11" s="113" t="s">
        <v>5</v>
      </c>
      <c r="E11" s="118">
        <v>0.92</v>
      </c>
      <c r="F11" s="118">
        <f>E11*F9</f>
        <v>0.27600000000000002</v>
      </c>
      <c r="G11" s="149"/>
      <c r="H11" s="149"/>
      <c r="I11" s="149"/>
      <c r="J11" s="149"/>
      <c r="K11" s="149"/>
      <c r="L11" s="149"/>
      <c r="M11" s="149"/>
    </row>
    <row r="12" spans="1:13" ht="17.25">
      <c r="A12" s="506"/>
      <c r="B12" s="193"/>
      <c r="C12" s="150" t="s">
        <v>135</v>
      </c>
      <c r="D12" s="113" t="s">
        <v>61</v>
      </c>
      <c r="E12" s="118">
        <v>0.11</v>
      </c>
      <c r="F12" s="118">
        <f>E12*F9</f>
        <v>3.3000000000000002E-2</v>
      </c>
      <c r="G12" s="149"/>
      <c r="H12" s="149"/>
      <c r="I12" s="149"/>
      <c r="J12" s="149"/>
      <c r="K12" s="149"/>
      <c r="L12" s="149"/>
      <c r="M12" s="149"/>
    </row>
    <row r="13" spans="1:13">
      <c r="A13" s="506"/>
      <c r="B13" s="193"/>
      <c r="C13" s="150" t="s">
        <v>136</v>
      </c>
      <c r="D13" s="55" t="s">
        <v>33</v>
      </c>
      <c r="E13" s="118">
        <v>65.349999999999994</v>
      </c>
      <c r="F13" s="118">
        <f>E13*F9</f>
        <v>19.604999999999997</v>
      </c>
      <c r="G13" s="149"/>
      <c r="H13" s="149"/>
      <c r="I13" s="149"/>
      <c r="J13" s="149"/>
      <c r="K13" s="149"/>
      <c r="L13" s="149"/>
      <c r="M13" s="149"/>
    </row>
    <row r="14" spans="1:13">
      <c r="A14" s="507"/>
      <c r="B14" s="193"/>
      <c r="C14" s="148" t="s">
        <v>34</v>
      </c>
      <c r="D14" s="113" t="s">
        <v>5</v>
      </c>
      <c r="E14" s="151">
        <v>0.16</v>
      </c>
      <c r="F14" s="151">
        <f>E14*F9</f>
        <v>4.8000000000000001E-2</v>
      </c>
      <c r="G14" s="149"/>
      <c r="H14" s="149"/>
      <c r="I14" s="149"/>
      <c r="J14" s="149"/>
      <c r="K14" s="149"/>
      <c r="L14" s="149"/>
      <c r="M14" s="149"/>
    </row>
    <row r="15" spans="1:13" ht="22.5">
      <c r="A15" s="505">
        <v>2</v>
      </c>
      <c r="B15" s="190" t="s">
        <v>137</v>
      </c>
      <c r="C15" s="43" t="s">
        <v>138</v>
      </c>
      <c r="D15" s="218" t="s">
        <v>37</v>
      </c>
      <c r="E15" s="203"/>
      <c r="F15" s="92">
        <v>34.08</v>
      </c>
      <c r="G15" s="204"/>
      <c r="H15" s="204"/>
      <c r="I15" s="204"/>
      <c r="J15" s="204"/>
      <c r="K15" s="204"/>
      <c r="L15" s="204"/>
      <c r="M15" s="204"/>
    </row>
    <row r="16" spans="1:13">
      <c r="A16" s="506"/>
      <c r="B16" s="193"/>
      <c r="C16" s="112" t="s">
        <v>27</v>
      </c>
      <c r="D16" s="113" t="s">
        <v>28</v>
      </c>
      <c r="E16" s="118">
        <v>0.93</v>
      </c>
      <c r="F16" s="118">
        <f>E16*F15</f>
        <v>31.694400000000002</v>
      </c>
      <c r="G16" s="149"/>
      <c r="H16" s="149"/>
      <c r="I16" s="149"/>
      <c r="J16" s="149"/>
      <c r="K16" s="149"/>
      <c r="L16" s="149"/>
      <c r="M16" s="149"/>
    </row>
    <row r="17" spans="1:13">
      <c r="A17" s="506"/>
      <c r="B17" s="193"/>
      <c r="C17" s="78" t="s">
        <v>139</v>
      </c>
      <c r="D17" s="55" t="s">
        <v>64</v>
      </c>
      <c r="E17" s="118">
        <v>2.4E-2</v>
      </c>
      <c r="F17" s="118">
        <f>E17*F15</f>
        <v>0.81791999999999998</v>
      </c>
      <c r="G17" s="149"/>
      <c r="H17" s="149"/>
      <c r="I17" s="149"/>
      <c r="J17" s="149"/>
      <c r="K17" s="149"/>
      <c r="L17" s="149"/>
      <c r="M17" s="149"/>
    </row>
    <row r="18" spans="1:13">
      <c r="A18" s="506"/>
      <c r="B18" s="193"/>
      <c r="C18" s="112" t="s">
        <v>29</v>
      </c>
      <c r="D18" s="113" t="s">
        <v>5</v>
      </c>
      <c r="E18" s="118">
        <v>2.5999999999999999E-2</v>
      </c>
      <c r="F18" s="118">
        <f>E18*F15</f>
        <v>0.88607999999999987</v>
      </c>
      <c r="G18" s="149"/>
      <c r="H18" s="149"/>
      <c r="I18" s="149"/>
      <c r="J18" s="149"/>
      <c r="K18" s="149"/>
      <c r="L18" s="149"/>
      <c r="M18" s="149"/>
    </row>
    <row r="19" spans="1:13" ht="17.25">
      <c r="A19" s="507"/>
      <c r="B19" s="193"/>
      <c r="C19" s="54" t="s">
        <v>60</v>
      </c>
      <c r="D19" s="113" t="s">
        <v>61</v>
      </c>
      <c r="E19" s="118">
        <v>2.6800000000000001E-2</v>
      </c>
      <c r="F19" s="118">
        <f>E19*F15</f>
        <v>0.91334399999999993</v>
      </c>
      <c r="G19" s="149"/>
      <c r="H19" s="149"/>
      <c r="I19" s="149"/>
      <c r="J19" s="149"/>
      <c r="K19" s="149"/>
      <c r="L19" s="149"/>
      <c r="M19" s="149"/>
    </row>
    <row r="20" spans="1:13" ht="30">
      <c r="A20" s="505">
        <v>3</v>
      </c>
      <c r="B20" s="190" t="s">
        <v>143</v>
      </c>
      <c r="C20" s="79" t="s">
        <v>276</v>
      </c>
      <c r="D20" s="218" t="s">
        <v>37</v>
      </c>
      <c r="E20" s="203"/>
      <c r="F20" s="80">
        <v>23.03</v>
      </c>
      <c r="G20" s="204"/>
      <c r="H20" s="204"/>
      <c r="I20" s="204"/>
      <c r="J20" s="204"/>
      <c r="K20" s="204"/>
      <c r="L20" s="204"/>
      <c r="M20" s="204"/>
    </row>
    <row r="21" spans="1:13">
      <c r="A21" s="506"/>
      <c r="B21" s="190"/>
      <c r="C21" s="112" t="s">
        <v>27</v>
      </c>
      <c r="D21" s="113" t="s">
        <v>28</v>
      </c>
      <c r="E21" s="118">
        <v>0.65800000000000003</v>
      </c>
      <c r="F21" s="118">
        <f>E21*F20</f>
        <v>15.153740000000001</v>
      </c>
      <c r="G21" s="149"/>
      <c r="H21" s="149"/>
      <c r="I21" s="149"/>
      <c r="J21" s="149"/>
      <c r="K21" s="149"/>
      <c r="L21" s="149"/>
      <c r="M21" s="149"/>
    </row>
    <row r="22" spans="1:13">
      <c r="A22" s="506"/>
      <c r="B22" s="190"/>
      <c r="C22" s="112" t="s">
        <v>29</v>
      </c>
      <c r="D22" s="113" t="s">
        <v>5</v>
      </c>
      <c r="E22" s="118">
        <v>0.01</v>
      </c>
      <c r="F22" s="118">
        <f>E22*F20</f>
        <v>0.2303</v>
      </c>
      <c r="G22" s="149"/>
      <c r="H22" s="149"/>
      <c r="I22" s="149"/>
      <c r="J22" s="149"/>
      <c r="K22" s="149"/>
      <c r="L22" s="149"/>
      <c r="M22" s="149"/>
    </row>
    <row r="23" spans="1:13">
      <c r="A23" s="506"/>
      <c r="B23" s="190"/>
      <c r="C23" s="85" t="s">
        <v>277</v>
      </c>
      <c r="D23" s="46" t="s">
        <v>30</v>
      </c>
      <c r="E23" s="118">
        <v>0.63</v>
      </c>
      <c r="F23" s="118">
        <f>E23*F20</f>
        <v>14.508900000000001</v>
      </c>
      <c r="G23" s="149"/>
      <c r="H23" s="149"/>
      <c r="I23" s="149"/>
      <c r="J23" s="149"/>
      <c r="K23" s="149"/>
      <c r="L23" s="149"/>
      <c r="M23" s="149"/>
    </row>
    <row r="24" spans="1:13">
      <c r="A24" s="506"/>
      <c r="B24" s="190"/>
      <c r="C24" s="85" t="s">
        <v>197</v>
      </c>
      <c r="D24" s="46" t="s">
        <v>30</v>
      </c>
      <c r="E24" s="118">
        <v>0.79</v>
      </c>
      <c r="F24" s="118">
        <f>E24*F20</f>
        <v>18.193700000000003</v>
      </c>
      <c r="G24" s="149"/>
      <c r="H24" s="149"/>
      <c r="I24" s="149"/>
      <c r="J24" s="149"/>
      <c r="K24" s="149"/>
      <c r="L24" s="149"/>
      <c r="M24" s="149"/>
    </row>
    <row r="25" spans="1:13">
      <c r="A25" s="507"/>
      <c r="B25" s="190"/>
      <c r="C25" s="148" t="s">
        <v>34</v>
      </c>
      <c r="D25" s="113" t="s">
        <v>5</v>
      </c>
      <c r="E25" s="118">
        <v>1.6E-2</v>
      </c>
      <c r="F25" s="118">
        <f>E25*F20</f>
        <v>0.36848000000000003</v>
      </c>
      <c r="G25" s="149"/>
      <c r="H25" s="149"/>
      <c r="I25" s="149"/>
      <c r="J25" s="149"/>
      <c r="K25" s="149"/>
      <c r="L25" s="149"/>
      <c r="M25" s="149"/>
    </row>
    <row r="26" spans="1:13" ht="33.75" customHeight="1">
      <c r="A26" s="488">
        <v>4</v>
      </c>
      <c r="B26" s="131" t="s">
        <v>126</v>
      </c>
      <c r="C26" s="199" t="s">
        <v>282</v>
      </c>
      <c r="D26" s="218" t="s">
        <v>114</v>
      </c>
      <c r="E26" s="196"/>
      <c r="F26" s="196">
        <f>2.8*1*0.1</f>
        <v>0.27999999999999997</v>
      </c>
      <c r="G26" s="197"/>
      <c r="H26" s="198"/>
      <c r="I26" s="197"/>
      <c r="J26" s="198"/>
      <c r="K26" s="197"/>
      <c r="L26" s="198"/>
      <c r="M26" s="198"/>
    </row>
    <row r="27" spans="1:13" ht="15.75">
      <c r="A27" s="488"/>
      <c r="B27" s="191"/>
      <c r="C27" s="30" t="s">
        <v>27</v>
      </c>
      <c r="D27" s="29" t="s">
        <v>28</v>
      </c>
      <c r="E27" s="143">
        <v>1.87</v>
      </c>
      <c r="F27" s="143">
        <f>E27*F26</f>
        <v>0.52359999999999995</v>
      </c>
      <c r="G27" s="144"/>
      <c r="H27" s="145"/>
      <c r="I27" s="144"/>
      <c r="J27" s="145"/>
      <c r="K27" s="144"/>
      <c r="L27" s="145"/>
      <c r="M27" s="145"/>
    </row>
    <row r="28" spans="1:13" ht="15.75">
      <c r="A28" s="488"/>
      <c r="B28" s="192"/>
      <c r="C28" s="30" t="s">
        <v>29</v>
      </c>
      <c r="D28" s="29" t="s">
        <v>5</v>
      </c>
      <c r="E28" s="143">
        <v>0.77</v>
      </c>
      <c r="F28" s="143">
        <f>E28*F26</f>
        <v>0.21559999999999999</v>
      </c>
      <c r="G28" s="144"/>
      <c r="H28" s="145"/>
      <c r="I28" s="144"/>
      <c r="J28" s="145"/>
      <c r="K28" s="144"/>
      <c r="L28" s="145"/>
      <c r="M28" s="145"/>
    </row>
    <row r="29" spans="1:13" ht="17.25">
      <c r="A29" s="488"/>
      <c r="B29" s="192"/>
      <c r="C29" s="147" t="s">
        <v>130</v>
      </c>
      <c r="D29" s="121" t="s">
        <v>119</v>
      </c>
      <c r="E29" s="143">
        <v>1.0149999999999999</v>
      </c>
      <c r="F29" s="143">
        <f>E29*F26</f>
        <v>0.28419999999999995</v>
      </c>
      <c r="G29" s="144"/>
      <c r="H29" s="145"/>
      <c r="I29" s="145"/>
      <c r="J29" s="145"/>
      <c r="K29" s="144"/>
      <c r="L29" s="145"/>
      <c r="M29" s="145"/>
    </row>
    <row r="30" spans="1:13" ht="17.25">
      <c r="A30" s="488"/>
      <c r="B30" s="192"/>
      <c r="C30" s="147" t="s">
        <v>131</v>
      </c>
      <c r="D30" s="121" t="s">
        <v>124</v>
      </c>
      <c r="E30" s="143">
        <v>0.754</v>
      </c>
      <c r="F30" s="143">
        <f>E30*F26</f>
        <v>0.21111999999999997</v>
      </c>
      <c r="G30" s="144"/>
      <c r="H30" s="145"/>
      <c r="I30" s="145"/>
      <c r="J30" s="145"/>
      <c r="K30" s="144"/>
      <c r="L30" s="145"/>
      <c r="M30" s="145"/>
    </row>
    <row r="31" spans="1:13" ht="17.25">
      <c r="A31" s="488"/>
      <c r="B31" s="192"/>
      <c r="C31" s="147" t="s">
        <v>125</v>
      </c>
      <c r="D31" s="121" t="s">
        <v>119</v>
      </c>
      <c r="E31" s="143">
        <v>8.0000000000000004E-4</v>
      </c>
      <c r="F31" s="143">
        <f>E31*F26</f>
        <v>2.24E-4</v>
      </c>
      <c r="G31" s="144"/>
      <c r="H31" s="145"/>
      <c r="I31" s="145"/>
      <c r="J31" s="145"/>
      <c r="K31" s="144"/>
      <c r="L31" s="145"/>
      <c r="M31" s="145"/>
    </row>
    <row r="32" spans="1:13">
      <c r="A32" s="488"/>
      <c r="B32" s="192"/>
      <c r="C32" s="141" t="s">
        <v>34</v>
      </c>
      <c r="D32" s="121" t="s">
        <v>5</v>
      </c>
      <c r="E32" s="134">
        <v>7.0000000000000007E-2</v>
      </c>
      <c r="F32" s="134">
        <f>E32*F26</f>
        <v>1.9599999999999999E-2</v>
      </c>
      <c r="G32" s="136"/>
      <c r="H32" s="137"/>
      <c r="I32" s="135"/>
      <c r="J32" s="135"/>
      <c r="K32" s="136"/>
      <c r="L32" s="137"/>
      <c r="M32" s="137"/>
    </row>
    <row r="33" spans="1:13" ht="22.5">
      <c r="A33" s="505">
        <v>5</v>
      </c>
      <c r="B33" s="190" t="s">
        <v>147</v>
      </c>
      <c r="C33" s="206" t="s">
        <v>148</v>
      </c>
      <c r="D33" s="218" t="s">
        <v>37</v>
      </c>
      <c r="E33" s="129"/>
      <c r="F33" s="129">
        <f>2*0.85</f>
        <v>1.7</v>
      </c>
      <c r="G33" s="204"/>
      <c r="H33" s="204"/>
      <c r="I33" s="204"/>
      <c r="J33" s="204"/>
      <c r="K33" s="204"/>
      <c r="L33" s="204"/>
      <c r="M33" s="204"/>
    </row>
    <row r="34" spans="1:13">
      <c r="A34" s="506"/>
      <c r="B34" s="190"/>
      <c r="C34" s="45" t="s">
        <v>27</v>
      </c>
      <c r="D34" s="46" t="s">
        <v>28</v>
      </c>
      <c r="E34" s="152">
        <v>0.91400000000000003</v>
      </c>
      <c r="F34" s="152">
        <f>E34*F33</f>
        <v>1.5538000000000001</v>
      </c>
      <c r="G34" s="149"/>
      <c r="H34" s="149"/>
      <c r="I34" s="149"/>
      <c r="J34" s="149"/>
      <c r="K34" s="149"/>
      <c r="L34" s="149"/>
      <c r="M34" s="149"/>
    </row>
    <row r="35" spans="1:13">
      <c r="A35" s="506"/>
      <c r="B35" s="190"/>
      <c r="C35" s="45" t="s">
        <v>29</v>
      </c>
      <c r="D35" s="46" t="s">
        <v>5</v>
      </c>
      <c r="E35" s="152">
        <v>0.35299999999999998</v>
      </c>
      <c r="F35" s="152">
        <f>E35*F33</f>
        <v>0.60009999999999997</v>
      </c>
      <c r="G35" s="149"/>
      <c r="H35" s="149"/>
      <c r="I35" s="149"/>
      <c r="J35" s="149"/>
      <c r="K35" s="149"/>
      <c r="L35" s="149"/>
      <c r="M35" s="149"/>
    </row>
    <row r="36" spans="1:13" ht="17.25">
      <c r="A36" s="506"/>
      <c r="B36" s="190"/>
      <c r="C36" s="153" t="s">
        <v>207</v>
      </c>
      <c r="D36" s="46" t="s">
        <v>39</v>
      </c>
      <c r="E36" s="152">
        <v>1</v>
      </c>
      <c r="F36" s="152">
        <f>E36*F33</f>
        <v>1.7</v>
      </c>
      <c r="G36" s="149"/>
      <c r="H36" s="149"/>
      <c r="I36" s="149"/>
      <c r="J36" s="149"/>
      <c r="K36" s="149"/>
      <c r="L36" s="149"/>
      <c r="M36" s="149"/>
    </row>
    <row r="37" spans="1:13" ht="17.25">
      <c r="A37" s="506"/>
      <c r="B37" s="190"/>
      <c r="C37" s="153" t="s">
        <v>149</v>
      </c>
      <c r="D37" s="46" t="s">
        <v>61</v>
      </c>
      <c r="E37" s="152">
        <v>8.0000000000000004E-4</v>
      </c>
      <c r="F37" s="152">
        <f>E37*F33</f>
        <v>1.3600000000000001E-3</v>
      </c>
      <c r="G37" s="149"/>
      <c r="H37" s="149"/>
      <c r="I37" s="149"/>
      <c r="J37" s="149"/>
      <c r="K37" s="149"/>
      <c r="L37" s="149"/>
      <c r="M37" s="149"/>
    </row>
    <row r="38" spans="1:13">
      <c r="A38" s="507"/>
      <c r="B38" s="190"/>
      <c r="C38" s="153" t="s">
        <v>34</v>
      </c>
      <c r="D38" s="46" t="s">
        <v>5</v>
      </c>
      <c r="E38" s="152">
        <v>0.27600000000000002</v>
      </c>
      <c r="F38" s="152">
        <f>E38*F33</f>
        <v>0.46920000000000001</v>
      </c>
      <c r="G38" s="149"/>
      <c r="H38" s="149"/>
      <c r="I38" s="149"/>
      <c r="J38" s="149"/>
      <c r="K38" s="149"/>
      <c r="L38" s="149"/>
      <c r="M38" s="149"/>
    </row>
    <row r="39" spans="1:13" ht="25.5" customHeight="1">
      <c r="A39" s="505">
        <v>6</v>
      </c>
      <c r="B39" s="190" t="s">
        <v>150</v>
      </c>
      <c r="C39" s="207" t="s">
        <v>151</v>
      </c>
      <c r="D39" s="218" t="s">
        <v>37</v>
      </c>
      <c r="E39" s="129"/>
      <c r="F39" s="92">
        <f>0.6*0.6</f>
        <v>0.36</v>
      </c>
      <c r="G39" s="204"/>
      <c r="H39" s="204"/>
      <c r="I39" s="204"/>
      <c r="J39" s="204"/>
      <c r="K39" s="204"/>
      <c r="L39" s="204"/>
      <c r="M39" s="204"/>
    </row>
    <row r="40" spans="1:13">
      <c r="A40" s="506"/>
      <c r="B40" s="190"/>
      <c r="C40" s="150" t="s">
        <v>27</v>
      </c>
      <c r="D40" s="46" t="s">
        <v>28</v>
      </c>
      <c r="E40" s="152">
        <v>2.72</v>
      </c>
      <c r="F40" s="152">
        <f>E40*F39</f>
        <v>0.97920000000000007</v>
      </c>
      <c r="G40" s="149"/>
      <c r="H40" s="149"/>
      <c r="I40" s="149"/>
      <c r="J40" s="149"/>
      <c r="K40" s="149"/>
      <c r="L40" s="149"/>
      <c r="M40" s="149"/>
    </row>
    <row r="41" spans="1:13">
      <c r="A41" s="506"/>
      <c r="B41" s="190"/>
      <c r="C41" s="150" t="s">
        <v>72</v>
      </c>
      <c r="D41" s="46" t="s">
        <v>64</v>
      </c>
      <c r="E41" s="152">
        <v>2.4E-2</v>
      </c>
      <c r="F41" s="152">
        <f>E41*F39</f>
        <v>8.6400000000000001E-3</v>
      </c>
      <c r="G41" s="149"/>
      <c r="H41" s="149"/>
      <c r="I41" s="149"/>
      <c r="J41" s="149"/>
      <c r="K41" s="149"/>
      <c r="L41" s="149"/>
      <c r="M41" s="149"/>
    </row>
    <row r="42" spans="1:13" ht="30">
      <c r="A42" s="507"/>
      <c r="B42" s="194"/>
      <c r="C42" s="154" t="s">
        <v>170</v>
      </c>
      <c r="D42" s="46" t="s">
        <v>39</v>
      </c>
      <c r="E42" s="152">
        <v>1</v>
      </c>
      <c r="F42" s="152">
        <f>E42*F39</f>
        <v>0.36</v>
      </c>
      <c r="G42" s="149"/>
      <c r="H42" s="149"/>
      <c r="I42" s="149"/>
      <c r="J42" s="149"/>
      <c r="K42" s="149"/>
      <c r="L42" s="149"/>
      <c r="M42" s="149"/>
    </row>
    <row r="43" spans="1:13" ht="21.75" customHeight="1">
      <c r="A43" s="505">
        <v>7</v>
      </c>
      <c r="B43" s="190" t="s">
        <v>152</v>
      </c>
      <c r="C43" s="43" t="s">
        <v>281</v>
      </c>
      <c r="D43" s="218" t="s">
        <v>37</v>
      </c>
      <c r="E43" s="203"/>
      <c r="F43" s="80">
        <f>2.8*2</f>
        <v>5.6</v>
      </c>
      <c r="G43" s="44"/>
      <c r="H43" s="44"/>
      <c r="I43" s="44"/>
      <c r="J43" s="44"/>
      <c r="K43" s="44"/>
      <c r="L43" s="44"/>
      <c r="M43" s="44"/>
    </row>
    <row r="44" spans="1:13">
      <c r="A44" s="506"/>
      <c r="B44" s="190"/>
      <c r="C44" s="45" t="s">
        <v>27</v>
      </c>
      <c r="D44" s="46" t="s">
        <v>38</v>
      </c>
      <c r="E44" s="118">
        <v>1.08</v>
      </c>
      <c r="F44" s="118">
        <f>E44*F43</f>
        <v>6.048</v>
      </c>
      <c r="G44" s="47"/>
      <c r="H44" s="47"/>
      <c r="I44" s="47"/>
      <c r="J44" s="47"/>
      <c r="K44" s="47"/>
      <c r="L44" s="47"/>
      <c r="M44" s="47"/>
    </row>
    <row r="45" spans="1:13">
      <c r="A45" s="506"/>
      <c r="B45" s="190"/>
      <c r="C45" s="45" t="s">
        <v>29</v>
      </c>
      <c r="D45" s="46" t="s">
        <v>5</v>
      </c>
      <c r="E45" s="118">
        <v>0.45200000000000001</v>
      </c>
      <c r="F45" s="118">
        <f>E45*F43</f>
        <v>2.5312000000000001</v>
      </c>
      <c r="G45" s="47"/>
      <c r="H45" s="47"/>
      <c r="I45" s="47"/>
      <c r="J45" s="47"/>
      <c r="K45" s="47"/>
      <c r="L45" s="47"/>
      <c r="M45" s="47"/>
    </row>
    <row r="46" spans="1:13" ht="17.25">
      <c r="A46" s="506"/>
      <c r="B46" s="190"/>
      <c r="C46" s="45" t="s">
        <v>153</v>
      </c>
      <c r="D46" s="46" t="s">
        <v>39</v>
      </c>
      <c r="E46" s="118">
        <v>1.02</v>
      </c>
      <c r="F46" s="118">
        <f>E46*F43</f>
        <v>5.7119999999999997</v>
      </c>
      <c r="G46" s="47"/>
      <c r="H46" s="47"/>
      <c r="I46" s="47"/>
      <c r="J46" s="47"/>
      <c r="K46" s="47"/>
      <c r="L46" s="47"/>
      <c r="M46" s="47"/>
    </row>
    <row r="47" spans="1:13">
      <c r="A47" s="506"/>
      <c r="B47" s="193"/>
      <c r="C47" s="45" t="s">
        <v>40</v>
      </c>
      <c r="D47" s="46" t="s">
        <v>30</v>
      </c>
      <c r="E47" s="118">
        <v>6.25</v>
      </c>
      <c r="F47" s="118">
        <f>E47*F43</f>
        <v>35</v>
      </c>
      <c r="G47" s="47"/>
      <c r="H47" s="47"/>
      <c r="I47" s="47"/>
      <c r="J47" s="47"/>
      <c r="K47" s="47"/>
      <c r="L47" s="47"/>
      <c r="M47" s="47"/>
    </row>
    <row r="48" spans="1:13">
      <c r="A48" s="507"/>
      <c r="B48" s="193"/>
      <c r="C48" s="45" t="s">
        <v>34</v>
      </c>
      <c r="D48" s="46" t="s">
        <v>5</v>
      </c>
      <c r="E48" s="118">
        <v>4.6600000000000003E-2</v>
      </c>
      <c r="F48" s="118">
        <f>E48*F43</f>
        <v>0.26096000000000003</v>
      </c>
      <c r="G48" s="47"/>
      <c r="H48" s="47"/>
      <c r="I48" s="47"/>
      <c r="J48" s="47"/>
      <c r="K48" s="47"/>
      <c r="L48" s="47"/>
      <c r="M48" s="47"/>
    </row>
    <row r="49" spans="1:13" ht="30">
      <c r="A49" s="505">
        <v>8</v>
      </c>
      <c r="B49" s="171" t="s">
        <v>154</v>
      </c>
      <c r="C49" s="43" t="s">
        <v>43</v>
      </c>
      <c r="D49" s="218" t="s">
        <v>37</v>
      </c>
      <c r="E49" s="128"/>
      <c r="F49" s="208">
        <v>16.32</v>
      </c>
      <c r="G49" s="130"/>
      <c r="H49" s="130"/>
      <c r="I49" s="130"/>
      <c r="J49" s="130"/>
      <c r="K49" s="130"/>
      <c r="L49" s="130"/>
      <c r="M49" s="130"/>
    </row>
    <row r="50" spans="1:13">
      <c r="A50" s="506"/>
      <c r="B50" s="195"/>
      <c r="C50" s="112" t="s">
        <v>27</v>
      </c>
      <c r="D50" s="113" t="s">
        <v>28</v>
      </c>
      <c r="E50" s="119">
        <v>1.7</v>
      </c>
      <c r="F50" s="155">
        <f>E50*F49</f>
        <v>27.744</v>
      </c>
      <c r="G50" s="116"/>
      <c r="H50" s="116"/>
      <c r="I50" s="116"/>
      <c r="J50" s="116"/>
      <c r="K50" s="116"/>
      <c r="L50" s="116"/>
      <c r="M50" s="116"/>
    </row>
    <row r="51" spans="1:13">
      <c r="A51" s="506"/>
      <c r="B51" s="195"/>
      <c r="C51" s="112" t="s">
        <v>29</v>
      </c>
      <c r="D51" s="113" t="s">
        <v>5</v>
      </c>
      <c r="E51" s="119">
        <v>0.02</v>
      </c>
      <c r="F51" s="155">
        <f>E51*F49</f>
        <v>0.32640000000000002</v>
      </c>
      <c r="G51" s="116"/>
      <c r="H51" s="116"/>
      <c r="I51" s="116"/>
      <c r="J51" s="116"/>
      <c r="K51" s="115"/>
      <c r="L51" s="115"/>
      <c r="M51" s="115"/>
    </row>
    <row r="52" spans="1:13" ht="17.25">
      <c r="A52" s="506"/>
      <c r="B52" s="195"/>
      <c r="C52" s="53" t="s">
        <v>44</v>
      </c>
      <c r="D52" s="113" t="s">
        <v>39</v>
      </c>
      <c r="E52" s="119">
        <v>1</v>
      </c>
      <c r="F52" s="155">
        <f>E52*F49</f>
        <v>16.32</v>
      </c>
      <c r="G52" s="116"/>
      <c r="H52" s="116"/>
      <c r="I52" s="116"/>
      <c r="J52" s="116"/>
      <c r="K52" s="116"/>
      <c r="L52" s="116"/>
      <c r="M52" s="116"/>
    </row>
    <row r="53" spans="1:13">
      <c r="A53" s="506"/>
      <c r="B53" s="195"/>
      <c r="C53" s="54" t="s">
        <v>40</v>
      </c>
      <c r="D53" s="55" t="s">
        <v>30</v>
      </c>
      <c r="E53" s="119">
        <v>6.25</v>
      </c>
      <c r="F53" s="155">
        <f>E53*F49</f>
        <v>102</v>
      </c>
      <c r="G53" s="116"/>
      <c r="H53" s="116"/>
      <c r="I53" s="116"/>
      <c r="J53" s="116"/>
      <c r="K53" s="116"/>
      <c r="L53" s="116"/>
      <c r="M53" s="116"/>
    </row>
    <row r="54" spans="1:13">
      <c r="A54" s="507"/>
      <c r="B54" s="195"/>
      <c r="C54" s="112" t="s">
        <v>34</v>
      </c>
      <c r="D54" s="113" t="s">
        <v>5</v>
      </c>
      <c r="E54" s="119">
        <v>7.0000000000000001E-3</v>
      </c>
      <c r="F54" s="155">
        <f>E54*F49</f>
        <v>0.11424000000000001</v>
      </c>
      <c r="G54" s="116"/>
      <c r="H54" s="116"/>
      <c r="I54" s="116"/>
      <c r="J54" s="116"/>
      <c r="K54" s="116"/>
      <c r="L54" s="116"/>
      <c r="M54" s="116"/>
    </row>
    <row r="55" spans="1:13" ht="17.25">
      <c r="A55" s="519">
        <v>9</v>
      </c>
      <c r="B55" s="521" t="s">
        <v>201</v>
      </c>
      <c r="C55" s="43" t="s">
        <v>203</v>
      </c>
      <c r="D55" s="218" t="s">
        <v>37</v>
      </c>
      <c r="E55" s="203"/>
      <c r="F55" s="80">
        <f>2.8*2</f>
        <v>5.6</v>
      </c>
      <c r="G55" s="44"/>
      <c r="H55" s="44"/>
      <c r="I55" s="44"/>
      <c r="J55" s="44"/>
      <c r="K55" s="44"/>
      <c r="L55" s="44"/>
      <c r="M55" s="44"/>
    </row>
    <row r="56" spans="1:13" ht="15" customHeight="1">
      <c r="A56" s="520"/>
      <c r="B56" s="522"/>
      <c r="C56" s="45" t="s">
        <v>27</v>
      </c>
      <c r="D56" s="46" t="s">
        <v>38</v>
      </c>
      <c r="E56" s="118">
        <v>3.6949999999999998</v>
      </c>
      <c r="F56" s="118">
        <f>E56*F55</f>
        <v>20.691999999999997</v>
      </c>
      <c r="G56" s="47"/>
      <c r="H56" s="47"/>
      <c r="I56" s="47"/>
      <c r="J56" s="47"/>
      <c r="K56" s="47"/>
      <c r="L56" s="47"/>
      <c r="M56" s="47"/>
    </row>
    <row r="57" spans="1:13">
      <c r="A57" s="520"/>
      <c r="B57" s="522"/>
      <c r="C57" s="45" t="s">
        <v>29</v>
      </c>
      <c r="D57" s="46" t="s">
        <v>5</v>
      </c>
      <c r="E57" s="118">
        <v>1.89E-2</v>
      </c>
      <c r="F57" s="118">
        <f>E57*F55</f>
        <v>0.10583999999999999</v>
      </c>
      <c r="G57" s="47"/>
      <c r="H57" s="47"/>
      <c r="I57" s="47"/>
      <c r="J57" s="47"/>
      <c r="K57" s="47"/>
      <c r="L57" s="47"/>
      <c r="M57" s="47"/>
    </row>
    <row r="58" spans="1:13" ht="17.25">
      <c r="A58" s="520"/>
      <c r="B58" s="522"/>
      <c r="C58" s="88" t="s">
        <v>206</v>
      </c>
      <c r="D58" s="46" t="s">
        <v>39</v>
      </c>
      <c r="E58" s="231">
        <v>1.03</v>
      </c>
      <c r="F58" s="231">
        <f>E58*F55</f>
        <v>5.7679999999999998</v>
      </c>
      <c r="G58" s="232"/>
      <c r="H58" s="232"/>
      <c r="I58" s="232"/>
      <c r="J58" s="232"/>
      <c r="K58" s="232"/>
      <c r="L58" s="232"/>
      <c r="M58" s="232"/>
    </row>
    <row r="59" spans="1:13">
      <c r="A59" s="520"/>
      <c r="B59" s="522"/>
      <c r="C59" s="45" t="s">
        <v>200</v>
      </c>
      <c r="D59" s="46" t="s">
        <v>30</v>
      </c>
      <c r="E59" s="118">
        <v>0.52</v>
      </c>
      <c r="F59" s="118">
        <f>E59*F55</f>
        <v>2.9119999999999999</v>
      </c>
      <c r="G59" s="47"/>
      <c r="H59" s="47"/>
      <c r="I59" s="47"/>
      <c r="J59" s="47"/>
      <c r="K59" s="47"/>
      <c r="L59" s="47"/>
      <c r="M59" s="47"/>
    </row>
    <row r="60" spans="1:13" ht="15.75">
      <c r="A60" s="223"/>
      <c r="B60" s="523"/>
      <c r="C60" s="45" t="s">
        <v>34</v>
      </c>
      <c r="D60" s="46" t="s">
        <v>5</v>
      </c>
      <c r="E60" s="118">
        <v>3.2899999999999999E-2</v>
      </c>
      <c r="F60" s="118">
        <f>E60*F55</f>
        <v>0.18423999999999999</v>
      </c>
      <c r="G60" s="47"/>
      <c r="H60" s="47"/>
      <c r="I60" s="47"/>
      <c r="J60" s="47"/>
      <c r="K60" s="47"/>
      <c r="L60" s="47"/>
      <c r="M60" s="47"/>
    </row>
    <row r="61" spans="1:13" ht="22.5">
      <c r="A61" s="505">
        <v>10</v>
      </c>
      <c r="B61" s="190" t="s">
        <v>155</v>
      </c>
      <c r="C61" s="56" t="s">
        <v>156</v>
      </c>
      <c r="D61" s="209" t="s">
        <v>52</v>
      </c>
      <c r="E61" s="210"/>
      <c r="F61" s="211">
        <v>1</v>
      </c>
      <c r="G61" s="212"/>
      <c r="H61" s="212"/>
      <c r="I61" s="212"/>
      <c r="J61" s="212"/>
      <c r="K61" s="212"/>
      <c r="L61" s="212"/>
      <c r="M61" s="212"/>
    </row>
    <row r="62" spans="1:13">
      <c r="A62" s="506"/>
      <c r="B62" s="190"/>
      <c r="C62" s="62" t="s">
        <v>47</v>
      </c>
      <c r="D62" s="156" t="s">
        <v>52</v>
      </c>
      <c r="E62" s="157">
        <v>2.44</v>
      </c>
      <c r="F62" s="158">
        <f>F61*E62</f>
        <v>2.44</v>
      </c>
      <c r="G62" s="159"/>
      <c r="H62" s="160"/>
      <c r="I62" s="159"/>
      <c r="J62" s="159"/>
      <c r="K62" s="159"/>
      <c r="L62" s="159"/>
      <c r="M62" s="159"/>
    </row>
    <row r="63" spans="1:13">
      <c r="A63" s="506"/>
      <c r="B63" s="190"/>
      <c r="C63" s="62" t="s">
        <v>29</v>
      </c>
      <c r="D63" s="161" t="s">
        <v>5</v>
      </c>
      <c r="E63" s="157">
        <v>0.13</v>
      </c>
      <c r="F63" s="158">
        <f>F61*E63</f>
        <v>0.13</v>
      </c>
      <c r="G63" s="159"/>
      <c r="H63" s="159"/>
      <c r="I63" s="159"/>
      <c r="J63" s="159"/>
      <c r="K63" s="159"/>
      <c r="L63" s="159"/>
      <c r="M63" s="159"/>
    </row>
    <row r="64" spans="1:13">
      <c r="A64" s="506"/>
      <c r="B64" s="190"/>
      <c r="C64" s="62" t="s">
        <v>157</v>
      </c>
      <c r="D64" s="162" t="s">
        <v>52</v>
      </c>
      <c r="E64" s="157">
        <v>1</v>
      </c>
      <c r="F64" s="158">
        <f>F61*E64</f>
        <v>1</v>
      </c>
      <c r="G64" s="159"/>
      <c r="H64" s="159"/>
      <c r="I64" s="159"/>
      <c r="J64" s="159"/>
      <c r="K64" s="159"/>
      <c r="L64" s="159"/>
      <c r="M64" s="159"/>
    </row>
    <row r="65" spans="1:13">
      <c r="A65" s="507"/>
      <c r="B65" s="190"/>
      <c r="C65" s="62" t="s">
        <v>31</v>
      </c>
      <c r="D65" s="161" t="s">
        <v>5</v>
      </c>
      <c r="E65" s="157">
        <v>0.94</v>
      </c>
      <c r="F65" s="158">
        <f>F61*E65</f>
        <v>0.94</v>
      </c>
      <c r="G65" s="159"/>
      <c r="H65" s="159"/>
      <c r="I65" s="159"/>
      <c r="J65" s="159"/>
      <c r="K65" s="159"/>
      <c r="L65" s="159"/>
      <c r="M65" s="159"/>
    </row>
    <row r="66" spans="1:13" ht="32.25" customHeight="1">
      <c r="A66" s="484">
        <v>11</v>
      </c>
      <c r="B66" s="489" t="s">
        <v>104</v>
      </c>
      <c r="C66" s="56" t="s">
        <v>278</v>
      </c>
      <c r="D66" s="57" t="s">
        <v>46</v>
      </c>
      <c r="E66" s="58"/>
      <c r="F66" s="58">
        <v>1</v>
      </c>
      <c r="G66" s="365"/>
      <c r="H66" s="365"/>
      <c r="I66" s="365"/>
      <c r="J66" s="365"/>
      <c r="K66" s="365"/>
      <c r="L66" s="365"/>
      <c r="M66" s="365"/>
    </row>
    <row r="67" spans="1:13">
      <c r="A67" s="484"/>
      <c r="B67" s="489"/>
      <c r="C67" s="62" t="s">
        <v>47</v>
      </c>
      <c r="D67" s="63" t="s">
        <v>28</v>
      </c>
      <c r="E67" s="64">
        <v>2.09</v>
      </c>
      <c r="F67" s="64">
        <f>F66*E67</f>
        <v>2.09</v>
      </c>
      <c r="G67" s="159"/>
      <c r="H67" s="160"/>
      <c r="I67" s="159"/>
      <c r="J67" s="159"/>
      <c r="K67" s="159"/>
      <c r="L67" s="159"/>
      <c r="M67" s="159"/>
    </row>
    <row r="68" spans="1:13">
      <c r="A68" s="484"/>
      <c r="B68" s="489"/>
      <c r="C68" s="62" t="s">
        <v>48</v>
      </c>
      <c r="D68" s="63" t="s">
        <v>5</v>
      </c>
      <c r="E68" s="64">
        <v>0.1</v>
      </c>
      <c r="F68" s="64">
        <f>F66*E68</f>
        <v>0.1</v>
      </c>
      <c r="G68" s="159"/>
      <c r="H68" s="159"/>
      <c r="I68" s="159"/>
      <c r="J68" s="159"/>
      <c r="K68" s="159"/>
      <c r="L68" s="159"/>
      <c r="M68" s="159"/>
    </row>
    <row r="69" spans="1:13">
      <c r="A69" s="484"/>
      <c r="B69" s="489"/>
      <c r="C69" s="62" t="s">
        <v>105</v>
      </c>
      <c r="D69" s="63" t="s">
        <v>46</v>
      </c>
      <c r="E69" s="64">
        <v>1</v>
      </c>
      <c r="F69" s="64">
        <f>E69*F66</f>
        <v>1</v>
      </c>
      <c r="G69" s="366"/>
      <c r="H69" s="159"/>
      <c r="I69" s="366"/>
      <c r="J69" s="366"/>
      <c r="K69" s="366"/>
      <c r="L69" s="366"/>
      <c r="M69" s="159"/>
    </row>
    <row r="70" spans="1:13">
      <c r="A70" s="484"/>
      <c r="B70" s="489"/>
      <c r="C70" s="62" t="s">
        <v>106</v>
      </c>
      <c r="D70" s="63" t="s">
        <v>89</v>
      </c>
      <c r="E70" s="64"/>
      <c r="F70" s="64">
        <v>1</v>
      </c>
      <c r="G70" s="366"/>
      <c r="H70" s="159"/>
      <c r="I70" s="366"/>
      <c r="J70" s="366"/>
      <c r="K70" s="366"/>
      <c r="L70" s="366"/>
      <c r="M70" s="159"/>
    </row>
    <row r="71" spans="1:13">
      <c r="A71" s="484"/>
      <c r="B71" s="489"/>
      <c r="C71" s="62" t="s">
        <v>31</v>
      </c>
      <c r="D71" s="63" t="s">
        <v>51</v>
      </c>
      <c r="E71" s="64">
        <v>0.24</v>
      </c>
      <c r="F71" s="64">
        <f>F68*E71</f>
        <v>2.4E-2</v>
      </c>
      <c r="G71" s="159"/>
      <c r="H71" s="159"/>
      <c r="I71" s="159"/>
      <c r="J71" s="159"/>
      <c r="K71" s="159"/>
      <c r="L71" s="159"/>
      <c r="M71" s="159"/>
    </row>
    <row r="72" spans="1:13" ht="23.25" customHeight="1">
      <c r="A72" s="485">
        <v>12</v>
      </c>
      <c r="B72" s="490" t="s">
        <v>65</v>
      </c>
      <c r="C72" s="56" t="s">
        <v>109</v>
      </c>
      <c r="D72" s="57" t="s">
        <v>52</v>
      </c>
      <c r="E72" s="66"/>
      <c r="F72" s="58">
        <v>1</v>
      </c>
      <c r="G72" s="365"/>
      <c r="H72" s="365"/>
      <c r="I72" s="365"/>
      <c r="J72" s="365"/>
      <c r="K72" s="365"/>
      <c r="L72" s="365"/>
      <c r="M72" s="365"/>
    </row>
    <row r="73" spans="1:13">
      <c r="A73" s="485"/>
      <c r="B73" s="490"/>
      <c r="C73" s="62" t="s">
        <v>47</v>
      </c>
      <c r="D73" s="63" t="s">
        <v>28</v>
      </c>
      <c r="E73" s="64">
        <v>0.82</v>
      </c>
      <c r="F73" s="64">
        <f>F72*E73</f>
        <v>0.82</v>
      </c>
      <c r="G73" s="159"/>
      <c r="H73" s="160"/>
      <c r="I73" s="159"/>
      <c r="J73" s="159"/>
      <c r="K73" s="159"/>
      <c r="L73" s="159"/>
      <c r="M73" s="159"/>
    </row>
    <row r="74" spans="1:13">
      <c r="A74" s="485"/>
      <c r="B74" s="490"/>
      <c r="C74" s="62" t="s">
        <v>53</v>
      </c>
      <c r="D74" s="63" t="s">
        <v>54</v>
      </c>
      <c r="E74" s="64">
        <v>0.01</v>
      </c>
      <c r="F74" s="64">
        <f>F72*E74</f>
        <v>0.01</v>
      </c>
      <c r="G74" s="159"/>
      <c r="H74" s="159"/>
      <c r="I74" s="159"/>
      <c r="J74" s="159"/>
      <c r="K74" s="159"/>
      <c r="L74" s="159"/>
      <c r="M74" s="159"/>
    </row>
    <row r="75" spans="1:13" ht="20.25" customHeight="1">
      <c r="A75" s="485"/>
      <c r="B75" s="490"/>
      <c r="C75" s="62" t="s">
        <v>107</v>
      </c>
      <c r="D75" s="63" t="s">
        <v>52</v>
      </c>
      <c r="E75" s="64"/>
      <c r="F75" s="64">
        <v>1</v>
      </c>
      <c r="G75" s="366"/>
      <c r="H75" s="366"/>
      <c r="I75" s="366"/>
      <c r="J75" s="366"/>
      <c r="K75" s="366"/>
      <c r="L75" s="366"/>
      <c r="M75" s="366"/>
    </row>
    <row r="76" spans="1:13">
      <c r="A76" s="485"/>
      <c r="B76" s="490"/>
      <c r="C76" s="62" t="s">
        <v>31</v>
      </c>
      <c r="D76" s="63" t="s">
        <v>5</v>
      </c>
      <c r="E76" s="64">
        <v>7.0000000000000007E-2</v>
      </c>
      <c r="F76" s="64">
        <f>F72*E76</f>
        <v>7.0000000000000007E-2</v>
      </c>
      <c r="G76" s="159"/>
      <c r="H76" s="366"/>
      <c r="I76" s="159"/>
      <c r="J76" s="159"/>
      <c r="K76" s="159"/>
      <c r="L76" s="159"/>
      <c r="M76" s="366"/>
    </row>
    <row r="77" spans="1:13" ht="31.5">
      <c r="A77" s="505">
        <v>13</v>
      </c>
      <c r="B77" s="190" t="s">
        <v>158</v>
      </c>
      <c r="C77" s="213" t="s">
        <v>279</v>
      </c>
      <c r="D77" s="218" t="s">
        <v>114</v>
      </c>
      <c r="E77" s="214"/>
      <c r="F77" s="129">
        <f>0.4*0.4*25</f>
        <v>4.0000000000000009</v>
      </c>
      <c r="G77" s="130"/>
      <c r="H77" s="130"/>
      <c r="I77" s="130"/>
      <c r="J77" s="130"/>
      <c r="K77" s="130"/>
      <c r="L77" s="130"/>
      <c r="M77" s="130"/>
    </row>
    <row r="78" spans="1:13">
      <c r="A78" s="507"/>
      <c r="B78" s="190"/>
      <c r="C78" s="78" t="s">
        <v>27</v>
      </c>
      <c r="D78" s="55" t="s">
        <v>28</v>
      </c>
      <c r="E78" s="114">
        <v>2.06</v>
      </c>
      <c r="F78" s="114">
        <f>E78*F77</f>
        <v>8.240000000000002</v>
      </c>
      <c r="G78" s="116"/>
      <c r="H78" s="116"/>
      <c r="I78" s="116"/>
      <c r="J78" s="116"/>
      <c r="K78" s="116"/>
      <c r="L78" s="116"/>
      <c r="M78" s="116"/>
    </row>
    <row r="79" spans="1:13" ht="21.75" customHeight="1">
      <c r="A79" s="505">
        <v>14</v>
      </c>
      <c r="B79" s="171" t="s">
        <v>159</v>
      </c>
      <c r="C79" s="87" t="s">
        <v>160</v>
      </c>
      <c r="D79" s="218" t="s">
        <v>114</v>
      </c>
      <c r="E79" s="80"/>
      <c r="F79" s="80">
        <f>25*0.4*0.2</f>
        <v>2</v>
      </c>
      <c r="G79" s="215"/>
      <c r="H79" s="215"/>
      <c r="I79" s="215"/>
      <c r="J79" s="215"/>
      <c r="K79" s="215"/>
      <c r="L79" s="215"/>
      <c r="M79" s="215"/>
    </row>
    <row r="80" spans="1:13">
      <c r="A80" s="506"/>
      <c r="B80" s="171"/>
      <c r="C80" s="120" t="s">
        <v>27</v>
      </c>
      <c r="D80" s="113" t="s">
        <v>28</v>
      </c>
      <c r="E80" s="114">
        <v>1.94</v>
      </c>
      <c r="F80" s="114">
        <f>E80*F79</f>
        <v>3.88</v>
      </c>
      <c r="G80" s="163"/>
      <c r="H80" s="163"/>
      <c r="I80" s="163"/>
      <c r="J80" s="163"/>
      <c r="K80" s="163"/>
      <c r="L80" s="163"/>
      <c r="M80" s="163"/>
    </row>
    <row r="81" spans="1:13">
      <c r="A81" s="506"/>
      <c r="B81" s="171"/>
      <c r="C81" s="81" t="s">
        <v>117</v>
      </c>
      <c r="D81" s="113" t="s">
        <v>5</v>
      </c>
      <c r="E81" s="114">
        <v>0.1847</v>
      </c>
      <c r="F81" s="114">
        <f>E81*F79</f>
        <v>0.36940000000000001</v>
      </c>
      <c r="G81" s="163"/>
      <c r="H81" s="163"/>
      <c r="I81" s="163"/>
      <c r="J81" s="163"/>
      <c r="K81" s="163"/>
      <c r="L81" s="163"/>
      <c r="M81" s="163"/>
    </row>
    <row r="82" spans="1:13" ht="17.25">
      <c r="A82" s="506"/>
      <c r="B82" s="171"/>
      <c r="C82" s="81" t="s">
        <v>161</v>
      </c>
      <c r="D82" s="55" t="s">
        <v>61</v>
      </c>
      <c r="E82" s="114">
        <v>1.1000000000000001</v>
      </c>
      <c r="F82" s="114">
        <f>E82*F79</f>
        <v>2.2000000000000002</v>
      </c>
      <c r="G82" s="163"/>
      <c r="H82" s="163"/>
      <c r="I82" s="163"/>
      <c r="J82" s="163"/>
      <c r="K82" s="163"/>
      <c r="L82" s="163"/>
      <c r="M82" s="163"/>
    </row>
    <row r="83" spans="1:13" ht="22.5">
      <c r="A83" s="505">
        <v>15</v>
      </c>
      <c r="B83" s="171" t="s">
        <v>162</v>
      </c>
      <c r="C83" s="87" t="s">
        <v>179</v>
      </c>
      <c r="D83" s="218" t="s">
        <v>163</v>
      </c>
      <c r="E83" s="80"/>
      <c r="F83" s="80">
        <v>2.8000000000000001E-2</v>
      </c>
      <c r="G83" s="215"/>
      <c r="H83" s="215"/>
      <c r="I83" s="215"/>
      <c r="J83" s="215"/>
      <c r="K83" s="215"/>
      <c r="L83" s="215"/>
      <c r="M83" s="215"/>
    </row>
    <row r="84" spans="1:13">
      <c r="A84" s="506"/>
      <c r="B84" s="171"/>
      <c r="C84" s="120" t="s">
        <v>27</v>
      </c>
      <c r="D84" s="113" t="s">
        <v>28</v>
      </c>
      <c r="E84" s="114">
        <v>119</v>
      </c>
      <c r="F84" s="114">
        <f>E84*F83</f>
        <v>3.3319999999999999</v>
      </c>
      <c r="G84" s="163"/>
      <c r="H84" s="163"/>
      <c r="I84" s="163"/>
      <c r="J84" s="163"/>
      <c r="K84" s="163"/>
      <c r="L84" s="163"/>
      <c r="M84" s="163"/>
    </row>
    <row r="85" spans="1:13">
      <c r="A85" s="506"/>
      <c r="B85" s="171"/>
      <c r="C85" s="81" t="s">
        <v>117</v>
      </c>
      <c r="D85" s="113" t="s">
        <v>5</v>
      </c>
      <c r="E85" s="114">
        <v>67.5</v>
      </c>
      <c r="F85" s="114">
        <f>E85*F83</f>
        <v>1.8900000000000001</v>
      </c>
      <c r="G85" s="163"/>
      <c r="H85" s="163"/>
      <c r="I85" s="163"/>
      <c r="J85" s="163"/>
      <c r="K85" s="163"/>
      <c r="L85" s="163"/>
      <c r="M85" s="163"/>
    </row>
    <row r="86" spans="1:13">
      <c r="A86" s="506"/>
      <c r="B86" s="171"/>
      <c r="C86" s="164" t="s">
        <v>164</v>
      </c>
      <c r="D86" s="55" t="s">
        <v>165</v>
      </c>
      <c r="E86" s="114"/>
      <c r="F86" s="114">
        <v>25</v>
      </c>
      <c r="G86" s="163"/>
      <c r="H86" s="163"/>
      <c r="I86" s="163"/>
      <c r="J86" s="163"/>
      <c r="K86" s="163"/>
      <c r="L86" s="163"/>
      <c r="M86" s="163"/>
    </row>
    <row r="87" spans="1:13">
      <c r="A87" s="506"/>
      <c r="B87" s="171"/>
      <c r="C87" s="164" t="s">
        <v>180</v>
      </c>
      <c r="D87" s="55" t="s">
        <v>165</v>
      </c>
      <c r="E87" s="114"/>
      <c r="F87" s="114">
        <v>3</v>
      </c>
      <c r="G87" s="163"/>
      <c r="H87" s="163"/>
      <c r="I87" s="163"/>
      <c r="J87" s="163"/>
      <c r="K87" s="163"/>
      <c r="L87" s="163"/>
      <c r="M87" s="163"/>
    </row>
    <row r="88" spans="1:13">
      <c r="A88" s="507"/>
      <c r="B88" s="171"/>
      <c r="C88" s="81" t="s">
        <v>34</v>
      </c>
      <c r="D88" s="55" t="s">
        <v>5</v>
      </c>
      <c r="E88" s="114">
        <v>2.16</v>
      </c>
      <c r="F88" s="114">
        <f>E88*F83</f>
        <v>6.0480000000000006E-2</v>
      </c>
      <c r="G88" s="163"/>
      <c r="H88" s="163"/>
      <c r="I88" s="163"/>
      <c r="J88" s="163"/>
      <c r="K88" s="163"/>
      <c r="L88" s="163"/>
      <c r="M88" s="163"/>
    </row>
    <row r="89" spans="1:13" ht="22.5">
      <c r="A89" s="505">
        <v>16</v>
      </c>
      <c r="B89" s="171" t="s">
        <v>166</v>
      </c>
      <c r="C89" s="43" t="s">
        <v>91</v>
      </c>
      <c r="D89" s="218" t="s">
        <v>33</v>
      </c>
      <c r="E89" s="80"/>
      <c r="F89" s="80">
        <v>5</v>
      </c>
      <c r="G89" s="111"/>
      <c r="H89" s="111"/>
      <c r="I89" s="111"/>
      <c r="J89" s="111"/>
      <c r="K89" s="111"/>
      <c r="L89" s="111"/>
      <c r="M89" s="111"/>
    </row>
    <row r="90" spans="1:13">
      <c r="A90" s="506"/>
      <c r="B90" s="195"/>
      <c r="C90" s="112" t="s">
        <v>27</v>
      </c>
      <c r="D90" s="113" t="s">
        <v>28</v>
      </c>
      <c r="E90" s="114">
        <v>1.51</v>
      </c>
      <c r="F90" s="114">
        <f>E90*F89</f>
        <v>7.55</v>
      </c>
      <c r="G90" s="115"/>
      <c r="H90" s="115"/>
      <c r="I90" s="116"/>
      <c r="J90" s="116"/>
      <c r="K90" s="116"/>
      <c r="L90" s="116"/>
      <c r="M90" s="116"/>
    </row>
    <row r="91" spans="1:13">
      <c r="A91" s="506"/>
      <c r="B91" s="195"/>
      <c r="C91" s="112" t="s">
        <v>29</v>
      </c>
      <c r="D91" s="113" t="s">
        <v>5</v>
      </c>
      <c r="E91" s="114">
        <v>0.13</v>
      </c>
      <c r="F91" s="114">
        <f>E91*F89</f>
        <v>0.65</v>
      </c>
      <c r="G91" s="115"/>
      <c r="H91" s="115"/>
      <c r="I91" s="116"/>
      <c r="J91" s="116"/>
      <c r="K91" s="116"/>
      <c r="L91" s="116"/>
      <c r="M91" s="116"/>
    </row>
    <row r="92" spans="1:13">
      <c r="A92" s="506"/>
      <c r="B92" s="195"/>
      <c r="C92" s="78" t="s">
        <v>167</v>
      </c>
      <c r="D92" s="55" t="s">
        <v>89</v>
      </c>
      <c r="E92" s="114"/>
      <c r="F92" s="114">
        <v>6</v>
      </c>
      <c r="G92" s="115"/>
      <c r="H92" s="115"/>
      <c r="I92" s="115"/>
      <c r="J92" s="115"/>
      <c r="K92" s="115"/>
      <c r="L92" s="115"/>
      <c r="M92" s="115"/>
    </row>
    <row r="93" spans="1:13">
      <c r="A93" s="506"/>
      <c r="B93" s="195"/>
      <c r="C93" s="78" t="s">
        <v>183</v>
      </c>
      <c r="D93" s="55" t="s">
        <v>89</v>
      </c>
      <c r="E93" s="114"/>
      <c r="F93" s="114">
        <v>4</v>
      </c>
      <c r="G93" s="115"/>
      <c r="H93" s="115"/>
      <c r="I93" s="115"/>
      <c r="J93" s="115"/>
      <c r="K93" s="115"/>
      <c r="L93" s="115"/>
      <c r="M93" s="115"/>
    </row>
    <row r="94" spans="1:13">
      <c r="A94" s="506"/>
      <c r="B94" s="195"/>
      <c r="C94" s="78" t="s">
        <v>181</v>
      </c>
      <c r="D94" s="55" t="s">
        <v>182</v>
      </c>
      <c r="E94" s="114"/>
      <c r="F94" s="114">
        <v>1</v>
      </c>
      <c r="G94" s="115"/>
      <c r="H94" s="115"/>
      <c r="I94" s="115"/>
      <c r="J94" s="115"/>
      <c r="K94" s="115"/>
      <c r="L94" s="115"/>
      <c r="M94" s="115"/>
    </row>
    <row r="95" spans="1:13">
      <c r="A95" s="507"/>
      <c r="B95" s="195"/>
      <c r="C95" s="112" t="s">
        <v>34</v>
      </c>
      <c r="D95" s="113" t="s">
        <v>5</v>
      </c>
      <c r="E95" s="114">
        <v>7.0000000000000007E-2</v>
      </c>
      <c r="F95" s="114">
        <f>E95*F89</f>
        <v>0.35000000000000003</v>
      </c>
      <c r="G95" s="115"/>
      <c r="H95" s="115"/>
      <c r="I95" s="115"/>
      <c r="J95" s="115"/>
      <c r="K95" s="115"/>
      <c r="L95" s="115"/>
      <c r="M95" s="115"/>
    </row>
    <row r="96" spans="1:13" ht="24.75" customHeight="1">
      <c r="A96" s="505">
        <v>17</v>
      </c>
      <c r="B96" s="171" t="s">
        <v>184</v>
      </c>
      <c r="C96" s="87" t="s">
        <v>187</v>
      </c>
      <c r="D96" s="218" t="s">
        <v>163</v>
      </c>
      <c r="E96" s="80"/>
      <c r="F96" s="80">
        <v>1.7000000000000001E-2</v>
      </c>
      <c r="G96" s="215"/>
      <c r="H96" s="215"/>
      <c r="I96" s="215"/>
      <c r="J96" s="215"/>
      <c r="K96" s="215"/>
      <c r="L96" s="215"/>
      <c r="M96" s="215"/>
    </row>
    <row r="97" spans="1:13">
      <c r="A97" s="506"/>
      <c r="B97" s="171"/>
      <c r="C97" s="172" t="s">
        <v>27</v>
      </c>
      <c r="D97" s="173" t="s">
        <v>28</v>
      </c>
      <c r="E97" s="174">
        <v>95.9</v>
      </c>
      <c r="F97" s="175">
        <f>E97*F96</f>
        <v>1.6303000000000003</v>
      </c>
      <c r="G97" s="176"/>
      <c r="H97" s="176"/>
      <c r="I97" s="177"/>
      <c r="J97" s="178"/>
      <c r="K97" s="177"/>
      <c r="L97" s="178"/>
      <c r="M97" s="178"/>
    </row>
    <row r="98" spans="1:13">
      <c r="A98" s="506"/>
      <c r="B98" s="171"/>
      <c r="C98" s="172" t="s">
        <v>117</v>
      </c>
      <c r="D98" s="173" t="s">
        <v>5</v>
      </c>
      <c r="E98" s="174">
        <v>45.2</v>
      </c>
      <c r="F98" s="175">
        <f>E98*F96</f>
        <v>0.76840000000000008</v>
      </c>
      <c r="G98" s="177"/>
      <c r="H98" s="178"/>
      <c r="I98" s="177"/>
      <c r="J98" s="178"/>
      <c r="K98" s="177"/>
      <c r="L98" s="178"/>
      <c r="M98" s="178"/>
    </row>
    <row r="99" spans="1:13">
      <c r="A99" s="506"/>
      <c r="B99" s="171"/>
      <c r="C99" s="179" t="s">
        <v>190</v>
      </c>
      <c r="D99" s="173" t="s">
        <v>165</v>
      </c>
      <c r="E99" s="180">
        <v>1010</v>
      </c>
      <c r="F99" s="180">
        <f>E99*F96</f>
        <v>17.170000000000002</v>
      </c>
      <c r="G99" s="135"/>
      <c r="H99" s="135"/>
      <c r="I99" s="135"/>
      <c r="J99" s="135"/>
      <c r="K99" s="135"/>
      <c r="L99" s="135"/>
      <c r="M99" s="135"/>
    </row>
    <row r="100" spans="1:13" ht="15.75">
      <c r="A100" s="507"/>
      <c r="B100" s="171"/>
      <c r="C100" s="181" t="s">
        <v>34</v>
      </c>
      <c r="D100" s="182" t="s">
        <v>5</v>
      </c>
      <c r="E100" s="175">
        <v>0.6</v>
      </c>
      <c r="F100" s="175">
        <f>E100*F96</f>
        <v>1.0200000000000001E-2</v>
      </c>
      <c r="G100" s="183"/>
      <c r="H100" s="184"/>
      <c r="I100" s="176"/>
      <c r="J100" s="176"/>
      <c r="K100" s="183"/>
      <c r="L100" s="184"/>
      <c r="M100" s="184"/>
    </row>
    <row r="101" spans="1:13" ht="21" customHeight="1">
      <c r="A101" s="488">
        <v>18</v>
      </c>
      <c r="B101" s="171" t="s">
        <v>185</v>
      </c>
      <c r="C101" s="43" t="s">
        <v>186</v>
      </c>
      <c r="D101" s="218" t="s">
        <v>182</v>
      </c>
      <c r="E101" s="80"/>
      <c r="F101" s="80">
        <f>F104+F105</f>
        <v>28</v>
      </c>
      <c r="G101" s="216"/>
      <c r="H101" s="216"/>
      <c r="I101" s="216"/>
      <c r="J101" s="216"/>
      <c r="K101" s="216"/>
      <c r="L101" s="216"/>
      <c r="M101" s="216"/>
    </row>
    <row r="102" spans="1:13">
      <c r="A102" s="488"/>
      <c r="B102" s="185"/>
      <c r="C102" s="172" t="s">
        <v>27</v>
      </c>
      <c r="D102" s="173" t="s">
        <v>28</v>
      </c>
      <c r="E102" s="174">
        <v>0.38900000000000001</v>
      </c>
      <c r="F102" s="175">
        <f>E102*F101</f>
        <v>10.891999999999999</v>
      </c>
      <c r="G102" s="176"/>
      <c r="H102" s="176"/>
      <c r="I102" s="177"/>
      <c r="J102" s="178"/>
      <c r="K102" s="177"/>
      <c r="L102" s="178"/>
      <c r="M102" s="178"/>
    </row>
    <row r="103" spans="1:13">
      <c r="A103" s="488"/>
      <c r="B103" s="185"/>
      <c r="C103" s="172" t="s">
        <v>117</v>
      </c>
      <c r="D103" s="173" t="s">
        <v>5</v>
      </c>
      <c r="E103" s="174">
        <v>0.151</v>
      </c>
      <c r="F103" s="175">
        <f>E103*F101</f>
        <v>4.2279999999999998</v>
      </c>
      <c r="G103" s="177"/>
      <c r="H103" s="178"/>
      <c r="I103" s="177"/>
      <c r="J103" s="178"/>
      <c r="K103" s="177"/>
      <c r="L103" s="178"/>
      <c r="M103" s="178"/>
    </row>
    <row r="104" spans="1:13">
      <c r="A104" s="488"/>
      <c r="B104" s="185"/>
      <c r="C104" s="179" t="s">
        <v>188</v>
      </c>
      <c r="D104" s="173" t="s">
        <v>33</v>
      </c>
      <c r="E104" s="174"/>
      <c r="F104" s="175">
        <v>8</v>
      </c>
      <c r="G104" s="177"/>
      <c r="H104" s="178"/>
      <c r="I104" s="177"/>
      <c r="J104" s="178"/>
      <c r="K104" s="177"/>
      <c r="L104" s="178"/>
      <c r="M104" s="178"/>
    </row>
    <row r="105" spans="1:13">
      <c r="A105" s="488"/>
      <c r="B105" s="185"/>
      <c r="C105" s="179" t="s">
        <v>189</v>
      </c>
      <c r="D105" s="173" t="s">
        <v>33</v>
      </c>
      <c r="E105" s="174"/>
      <c r="F105" s="175">
        <v>20</v>
      </c>
      <c r="G105" s="177"/>
      <c r="H105" s="178"/>
      <c r="I105" s="177"/>
      <c r="J105" s="178"/>
      <c r="K105" s="177"/>
      <c r="L105" s="178"/>
      <c r="M105" s="178"/>
    </row>
    <row r="106" spans="1:13" ht="15.75">
      <c r="A106" s="488"/>
      <c r="B106" s="185"/>
      <c r="C106" s="181" t="s">
        <v>34</v>
      </c>
      <c r="D106" s="182" t="s">
        <v>5</v>
      </c>
      <c r="E106" s="175">
        <v>2.4E-2</v>
      </c>
      <c r="F106" s="175">
        <f>E106*F101</f>
        <v>0.67200000000000004</v>
      </c>
      <c r="G106" s="183"/>
      <c r="H106" s="184"/>
      <c r="I106" s="176"/>
      <c r="J106" s="176"/>
      <c r="K106" s="183"/>
      <c r="L106" s="184"/>
      <c r="M106" s="184"/>
    </row>
    <row r="107" spans="1:13">
      <c r="A107" s="505">
        <v>7</v>
      </c>
      <c r="B107" s="508" t="s">
        <v>364</v>
      </c>
      <c r="C107" s="205" t="s">
        <v>219</v>
      </c>
      <c r="D107" s="287" t="s">
        <v>182</v>
      </c>
      <c r="E107" s="203"/>
      <c r="F107" s="80">
        <v>1</v>
      </c>
      <c r="G107" s="204"/>
      <c r="H107" s="204"/>
      <c r="I107" s="204"/>
      <c r="J107" s="204"/>
      <c r="K107" s="204"/>
      <c r="L107" s="204"/>
      <c r="M107" s="204"/>
    </row>
    <row r="108" spans="1:13">
      <c r="A108" s="506"/>
      <c r="B108" s="543"/>
      <c r="C108" s="45" t="s">
        <v>27</v>
      </c>
      <c r="D108" s="46" t="s">
        <v>38</v>
      </c>
      <c r="E108" s="118">
        <v>0.33</v>
      </c>
      <c r="F108" s="118">
        <f>E108*F107</f>
        <v>0.33</v>
      </c>
      <c r="G108" s="149"/>
      <c r="H108" s="149"/>
      <c r="I108" s="149"/>
      <c r="J108" s="149"/>
      <c r="K108" s="149"/>
      <c r="L108" s="149"/>
      <c r="M108" s="149"/>
    </row>
    <row r="109" spans="1:13">
      <c r="A109" s="506"/>
      <c r="B109" s="543"/>
      <c r="C109" s="246" t="s">
        <v>363</v>
      </c>
      <c r="D109" s="46" t="s">
        <v>33</v>
      </c>
      <c r="E109" s="118">
        <v>1</v>
      </c>
      <c r="F109" s="118">
        <f>E109*F107</f>
        <v>1</v>
      </c>
      <c r="G109" s="149"/>
      <c r="H109" s="149"/>
      <c r="I109" s="149"/>
      <c r="J109" s="149"/>
      <c r="K109" s="149"/>
      <c r="L109" s="149"/>
      <c r="M109" s="149"/>
    </row>
    <row r="110" spans="1:13">
      <c r="A110" s="506"/>
      <c r="B110" s="543"/>
      <c r="C110" s="45" t="s">
        <v>101</v>
      </c>
      <c r="D110" s="46" t="s">
        <v>5</v>
      </c>
      <c r="E110" s="118">
        <v>3.7499999999999999E-2</v>
      </c>
      <c r="F110" s="118">
        <f>E110*F107</f>
        <v>3.7499999999999999E-2</v>
      </c>
      <c r="G110" s="149"/>
      <c r="H110" s="149"/>
      <c r="I110" s="149"/>
      <c r="J110" s="149"/>
      <c r="K110" s="149"/>
      <c r="L110" s="149"/>
      <c r="M110" s="149"/>
    </row>
    <row r="111" spans="1:13">
      <c r="A111" s="507"/>
      <c r="B111" s="544"/>
      <c r="C111" s="45" t="s">
        <v>117</v>
      </c>
      <c r="D111" s="46" t="s">
        <v>5</v>
      </c>
      <c r="E111" s="118">
        <v>5.4999999999999997E-3</v>
      </c>
      <c r="F111" s="118">
        <f>E111*F107</f>
        <v>5.4999999999999997E-3</v>
      </c>
      <c r="G111" s="149"/>
      <c r="H111" s="149"/>
      <c r="I111" s="149"/>
      <c r="J111" s="149"/>
      <c r="K111" s="149"/>
      <c r="L111" s="149"/>
      <c r="M111" s="149"/>
    </row>
    <row r="112" spans="1:13">
      <c r="A112" s="505">
        <v>6</v>
      </c>
      <c r="B112" s="508" t="s">
        <v>366</v>
      </c>
      <c r="C112" s="205" t="s">
        <v>365</v>
      </c>
      <c r="D112" s="287" t="s">
        <v>224</v>
      </c>
      <c r="E112" s="80"/>
      <c r="F112" s="80">
        <f>F115</f>
        <v>18</v>
      </c>
      <c r="G112" s="204"/>
      <c r="H112" s="204"/>
      <c r="I112" s="204"/>
      <c r="J112" s="204"/>
      <c r="K112" s="204"/>
      <c r="L112" s="204"/>
      <c r="M112" s="204"/>
    </row>
    <row r="113" spans="1:13">
      <c r="A113" s="506"/>
      <c r="B113" s="543"/>
      <c r="C113" s="45" t="s">
        <v>27</v>
      </c>
      <c r="D113" s="46" t="s">
        <v>38</v>
      </c>
      <c r="E113" s="118">
        <v>0.12</v>
      </c>
      <c r="F113" s="118">
        <f>E113*F112</f>
        <v>2.16</v>
      </c>
      <c r="G113" s="149"/>
      <c r="H113" s="149"/>
      <c r="I113" s="149"/>
      <c r="J113" s="149"/>
      <c r="K113" s="149"/>
      <c r="L113" s="149"/>
      <c r="M113" s="149"/>
    </row>
    <row r="114" spans="1:13">
      <c r="A114" s="506"/>
      <c r="B114" s="543"/>
      <c r="C114" s="45" t="s">
        <v>117</v>
      </c>
      <c r="D114" s="46" t="s">
        <v>5</v>
      </c>
      <c r="E114" s="118">
        <v>0.122</v>
      </c>
      <c r="F114" s="118">
        <f>E114*F112</f>
        <v>2.1959999999999997</v>
      </c>
      <c r="G114" s="149"/>
      <c r="H114" s="149"/>
      <c r="I114" s="149"/>
      <c r="J114" s="149"/>
      <c r="K114" s="149"/>
      <c r="L114" s="149"/>
      <c r="M114" s="149"/>
    </row>
    <row r="115" spans="1:13">
      <c r="A115" s="506"/>
      <c r="B115" s="543"/>
      <c r="C115" s="1" t="s">
        <v>220</v>
      </c>
      <c r="D115" s="46" t="s">
        <v>165</v>
      </c>
      <c r="E115" s="118"/>
      <c r="F115" s="118">
        <v>18</v>
      </c>
      <c r="G115" s="149"/>
      <c r="H115" s="149"/>
      <c r="I115" s="149"/>
      <c r="J115" s="149"/>
      <c r="K115" s="149"/>
      <c r="L115" s="149"/>
      <c r="M115" s="149"/>
    </row>
    <row r="116" spans="1:13">
      <c r="A116" s="507"/>
      <c r="B116" s="544"/>
      <c r="C116" s="45" t="s">
        <v>101</v>
      </c>
      <c r="D116" s="46" t="s">
        <v>5</v>
      </c>
      <c r="E116" s="118">
        <v>4.48E-2</v>
      </c>
      <c r="F116" s="118">
        <f>E116*F112</f>
        <v>0.80640000000000001</v>
      </c>
      <c r="G116" s="149"/>
      <c r="H116" s="149"/>
      <c r="I116" s="149"/>
      <c r="J116" s="149"/>
      <c r="K116" s="149"/>
      <c r="L116" s="149"/>
      <c r="M116" s="149"/>
    </row>
    <row r="117" spans="1:13" ht="33.75">
      <c r="A117" s="519">
        <v>5</v>
      </c>
      <c r="B117" s="190" t="s">
        <v>97</v>
      </c>
      <c r="C117" s="87" t="s">
        <v>362</v>
      </c>
      <c r="D117" s="127" t="s">
        <v>33</v>
      </c>
      <c r="E117" s="128"/>
      <c r="F117" s="129">
        <v>2</v>
      </c>
      <c r="G117" s="130"/>
      <c r="H117" s="130"/>
      <c r="I117" s="130"/>
      <c r="J117" s="130"/>
      <c r="K117" s="130"/>
      <c r="L117" s="130"/>
      <c r="M117" s="130"/>
    </row>
    <row r="118" spans="1:13">
      <c r="A118" s="520"/>
      <c r="B118" s="120"/>
      <c r="C118" s="112" t="s">
        <v>27</v>
      </c>
      <c r="D118" s="113" t="s">
        <v>28</v>
      </c>
      <c r="E118" s="119">
        <v>0.76</v>
      </c>
      <c r="F118" s="119">
        <f>E118*F117</f>
        <v>1.52</v>
      </c>
      <c r="G118" s="116"/>
      <c r="H118" s="116"/>
      <c r="I118" s="116"/>
      <c r="J118" s="116"/>
      <c r="K118" s="116"/>
      <c r="L118" s="116"/>
      <c r="M118" s="116"/>
    </row>
    <row r="119" spans="1:13">
      <c r="A119" s="520"/>
      <c r="B119" s="120"/>
      <c r="C119" s="112" t="s">
        <v>29</v>
      </c>
      <c r="D119" s="113" t="s">
        <v>5</v>
      </c>
      <c r="E119" s="119">
        <v>0.623</v>
      </c>
      <c r="F119" s="119">
        <f>E119*F117</f>
        <v>1.246</v>
      </c>
      <c r="G119" s="116"/>
      <c r="H119" s="116"/>
      <c r="I119" s="116"/>
      <c r="J119" s="116"/>
      <c r="K119" s="116"/>
      <c r="L119" s="116"/>
      <c r="M119" s="116"/>
    </row>
    <row r="120" spans="1:13">
      <c r="A120" s="520"/>
      <c r="B120" s="122" t="s">
        <v>98</v>
      </c>
      <c r="C120" s="123" t="s">
        <v>100</v>
      </c>
      <c r="D120" s="124" t="s">
        <v>89</v>
      </c>
      <c r="E120" s="119">
        <v>1</v>
      </c>
      <c r="F120" s="114">
        <f>E120*F117</f>
        <v>2</v>
      </c>
      <c r="G120" s="116"/>
      <c r="H120" s="116"/>
      <c r="I120" s="116"/>
      <c r="J120" s="116"/>
      <c r="K120" s="116"/>
      <c r="L120" s="116"/>
      <c r="M120" s="116"/>
    </row>
    <row r="121" spans="1:13">
      <c r="A121" s="520"/>
      <c r="B121" s="125"/>
      <c r="C121" s="120" t="s">
        <v>101</v>
      </c>
      <c r="D121" s="113" t="s">
        <v>5</v>
      </c>
      <c r="E121" s="119">
        <v>0.24</v>
      </c>
      <c r="F121" s="114">
        <f>E121*F117</f>
        <v>0.48</v>
      </c>
      <c r="G121" s="116"/>
      <c r="H121" s="116"/>
      <c r="I121" s="116"/>
      <c r="J121" s="116"/>
      <c r="K121" s="116"/>
      <c r="L121" s="116"/>
      <c r="M121" s="116"/>
    </row>
    <row r="122" spans="1:13">
      <c r="A122" s="33"/>
      <c r="B122" s="239"/>
      <c r="C122" s="240" t="s">
        <v>6</v>
      </c>
      <c r="D122" s="241"/>
      <c r="E122" s="242"/>
      <c r="F122" s="243"/>
      <c r="G122" s="244"/>
      <c r="H122" s="166"/>
      <c r="I122" s="166"/>
      <c r="J122" s="166"/>
      <c r="K122" s="166"/>
      <c r="L122" s="166"/>
      <c r="M122" s="166"/>
    </row>
    <row r="123" spans="1:13">
      <c r="A123" s="33"/>
      <c r="B123" s="239"/>
      <c r="C123" s="240" t="s">
        <v>168</v>
      </c>
      <c r="D123" s="245" t="s">
        <v>469</v>
      </c>
      <c r="E123" s="242"/>
      <c r="F123" s="243"/>
      <c r="G123" s="244"/>
      <c r="H123" s="166"/>
      <c r="I123" s="166"/>
      <c r="J123" s="166"/>
      <c r="K123" s="166"/>
      <c r="L123" s="166"/>
      <c r="M123" s="166"/>
    </row>
    <row r="124" spans="1:13">
      <c r="A124" s="39"/>
      <c r="B124" s="33"/>
      <c r="C124" s="33" t="s">
        <v>6</v>
      </c>
      <c r="D124" s="33"/>
      <c r="E124" s="165"/>
      <c r="F124" s="165"/>
      <c r="G124" s="166"/>
      <c r="H124" s="166"/>
      <c r="I124" s="166"/>
      <c r="J124" s="166"/>
      <c r="K124" s="166"/>
      <c r="L124" s="166"/>
      <c r="M124" s="166"/>
    </row>
    <row r="125" spans="1:13">
      <c r="A125" s="39"/>
      <c r="B125" s="33"/>
      <c r="C125" s="33" t="s">
        <v>169</v>
      </c>
      <c r="D125" s="38" t="s">
        <v>469</v>
      </c>
      <c r="E125" s="165"/>
      <c r="F125" s="165"/>
      <c r="G125" s="166"/>
      <c r="H125" s="166"/>
      <c r="I125" s="166"/>
      <c r="J125" s="166"/>
      <c r="K125" s="166"/>
      <c r="L125" s="166"/>
      <c r="M125" s="166"/>
    </row>
    <row r="126" spans="1:13">
      <c r="A126" s="39"/>
      <c r="B126" s="33"/>
      <c r="C126" s="33" t="s">
        <v>6</v>
      </c>
      <c r="D126" s="33"/>
      <c r="E126" s="165"/>
      <c r="F126" s="165"/>
      <c r="G126" s="166"/>
      <c r="H126" s="166"/>
      <c r="I126" s="166"/>
      <c r="J126" s="166"/>
      <c r="K126" s="166"/>
      <c r="L126" s="166"/>
      <c r="M126" s="166"/>
    </row>
    <row r="127" spans="1:13">
      <c r="A127" s="39"/>
      <c r="B127" s="33"/>
      <c r="C127" s="33" t="s">
        <v>36</v>
      </c>
      <c r="D127" s="38" t="s">
        <v>469</v>
      </c>
      <c r="E127" s="165"/>
      <c r="F127" s="165"/>
      <c r="G127" s="166"/>
      <c r="H127" s="166"/>
      <c r="I127" s="166"/>
      <c r="J127" s="166"/>
      <c r="K127" s="166"/>
      <c r="L127" s="166"/>
      <c r="M127" s="166"/>
    </row>
    <row r="128" spans="1:13">
      <c r="A128" s="39"/>
      <c r="B128" s="33"/>
      <c r="C128" s="33" t="s">
        <v>6</v>
      </c>
      <c r="D128" s="33"/>
      <c r="E128" s="165"/>
      <c r="F128" s="165"/>
      <c r="G128" s="166"/>
      <c r="H128" s="166"/>
      <c r="I128" s="166"/>
      <c r="J128" s="166"/>
      <c r="K128" s="166"/>
      <c r="L128" s="166"/>
      <c r="M128" s="166"/>
    </row>
    <row r="129" spans="2:13">
      <c r="B129" s="224"/>
      <c r="D129" s="167"/>
      <c r="E129" s="168"/>
      <c r="F129" s="168"/>
      <c r="G129" s="168"/>
      <c r="H129" s="168"/>
      <c r="I129" s="168"/>
      <c r="J129" s="168"/>
      <c r="K129" s="168"/>
      <c r="L129" s="168"/>
      <c r="M129" s="168"/>
    </row>
    <row r="130" spans="2:13">
      <c r="B130" s="224"/>
      <c r="C130" s="13"/>
      <c r="D130" s="167"/>
      <c r="E130" s="168"/>
      <c r="F130" s="168"/>
      <c r="G130" s="168"/>
      <c r="H130" s="168"/>
      <c r="I130" s="168"/>
      <c r="J130" s="168"/>
      <c r="K130" s="168"/>
      <c r="L130" s="168"/>
      <c r="M130" s="168"/>
    </row>
    <row r="131" spans="2:13">
      <c r="B131" s="224"/>
      <c r="C131" s="16"/>
      <c r="D131" s="167"/>
    </row>
    <row r="132" spans="2:13">
      <c r="B132" s="224"/>
      <c r="C132" s="13"/>
      <c r="D132" s="167"/>
    </row>
    <row r="133" spans="2:13">
      <c r="B133" s="224"/>
      <c r="C133" s="18"/>
      <c r="D133" s="167"/>
    </row>
    <row r="134" spans="2:13">
      <c r="B134" s="224"/>
      <c r="C134" s="253"/>
      <c r="D134" s="167"/>
    </row>
  </sheetData>
  <mergeCells count="41">
    <mergeCell ref="A117:A121"/>
    <mergeCell ref="A107:A111"/>
    <mergeCell ref="B107:B111"/>
    <mergeCell ref="A112:A116"/>
    <mergeCell ref="B112:B116"/>
    <mergeCell ref="A101:A106"/>
    <mergeCell ref="A43:A48"/>
    <mergeCell ref="A49:A54"/>
    <mergeCell ref="A61:A65"/>
    <mergeCell ref="A66:A71"/>
    <mergeCell ref="A77:A78"/>
    <mergeCell ref="A79:A82"/>
    <mergeCell ref="A83:A88"/>
    <mergeCell ref="A89:A95"/>
    <mergeCell ref="A96:A100"/>
    <mergeCell ref="B66:B71"/>
    <mergeCell ref="A72:A76"/>
    <mergeCell ref="B72:B76"/>
    <mergeCell ref="A55:A59"/>
    <mergeCell ref="B55:B60"/>
    <mergeCell ref="A9:A14"/>
    <mergeCell ref="A15:A19"/>
    <mergeCell ref="A20:A25"/>
    <mergeCell ref="A33:A38"/>
    <mergeCell ref="A39:A42"/>
    <mergeCell ref="A26:A32"/>
    <mergeCell ref="I6:J6"/>
    <mergeCell ref="K6:L6"/>
    <mergeCell ref="M6:M7"/>
    <mergeCell ref="A6:A7"/>
    <mergeCell ref="B6:B7"/>
    <mergeCell ref="C6:C7"/>
    <mergeCell ref="D6:D7"/>
    <mergeCell ref="E6:F6"/>
    <mergeCell ref="G6:H6"/>
    <mergeCell ref="A1:M1"/>
    <mergeCell ref="A2:M2"/>
    <mergeCell ref="L3:M3"/>
    <mergeCell ref="A4:E4"/>
    <mergeCell ref="A5:E5"/>
    <mergeCell ref="G5:L5"/>
  </mergeCells>
  <conditionalFormatting sqref="C55 E55:F58">
    <cfRule type="cellIs" dxfId="10" priority="6" stopIfTrue="1" operator="equal">
      <formula>8223.307275</formula>
    </cfRule>
  </conditionalFormatting>
  <conditionalFormatting sqref="C117 E117:F120">
    <cfRule type="cellIs" dxfId="9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topLeftCell="A11" workbookViewId="0">
      <selection activeCell="C34" sqref="C34:C38"/>
    </sheetView>
  </sheetViews>
  <sheetFormatPr defaultRowHeight="15"/>
  <cols>
    <col min="1" max="1" width="3.5703125" customWidth="1"/>
    <col min="3" max="3" width="71" customWidth="1"/>
    <col min="5" max="5" width="9.28515625" customWidth="1"/>
  </cols>
  <sheetData>
    <row r="1" spans="1:13">
      <c r="A1" s="476" t="s">
        <v>284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48"/>
      <c r="B3" s="21"/>
      <c r="C3" s="248"/>
      <c r="D3" s="248"/>
      <c r="E3" s="248"/>
      <c r="F3" s="248"/>
      <c r="G3" s="248"/>
      <c r="H3" s="248"/>
      <c r="I3" s="248"/>
      <c r="J3" s="248"/>
      <c r="K3" s="248"/>
      <c r="L3" s="477" t="s">
        <v>290</v>
      </c>
      <c r="M3" s="477"/>
    </row>
    <row r="4" spans="1:13">
      <c r="A4" s="491" t="s">
        <v>57</v>
      </c>
      <c r="B4" s="491"/>
      <c r="C4" s="491"/>
      <c r="D4" s="491"/>
      <c r="E4" s="491"/>
      <c r="F4" s="248"/>
      <c r="G4" s="248"/>
      <c r="H4" s="248"/>
      <c r="I4" s="248"/>
      <c r="J4" s="248"/>
      <c r="K4" s="248"/>
      <c r="L4" s="248"/>
      <c r="M4" s="248"/>
    </row>
    <row r="5" spans="1:13">
      <c r="A5" s="492" t="s">
        <v>58</v>
      </c>
      <c r="B5" s="492"/>
      <c r="C5" s="492"/>
      <c r="D5" s="492"/>
      <c r="E5" s="492"/>
      <c r="F5" s="254"/>
      <c r="G5" s="493" t="s">
        <v>15</v>
      </c>
      <c r="H5" s="493"/>
      <c r="I5" s="493"/>
      <c r="J5" s="493"/>
      <c r="K5" s="493"/>
      <c r="L5" s="493"/>
      <c r="M5" s="23">
        <f>M32</f>
        <v>0</v>
      </c>
    </row>
    <row r="6" spans="1:13" ht="33.7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0">
      <c r="A7" s="499"/>
      <c r="B7" s="518"/>
      <c r="C7" s="499"/>
      <c r="D7" s="499"/>
      <c r="E7" s="24" t="s">
        <v>24</v>
      </c>
      <c r="F7" s="249" t="s">
        <v>25</v>
      </c>
      <c r="G7" s="250" t="s">
        <v>26</v>
      </c>
      <c r="H7" s="249" t="s">
        <v>6</v>
      </c>
      <c r="I7" s="250" t="s">
        <v>26</v>
      </c>
      <c r="J7" s="249" t="s">
        <v>6</v>
      </c>
      <c r="K7" s="250" t="s">
        <v>26</v>
      </c>
      <c r="L7" s="24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0">
      <c r="A9" s="505">
        <v>1</v>
      </c>
      <c r="B9" s="190" t="s">
        <v>147</v>
      </c>
      <c r="C9" s="87" t="s">
        <v>400</v>
      </c>
      <c r="D9" s="251" t="s">
        <v>37</v>
      </c>
      <c r="E9" s="129"/>
      <c r="F9" s="129">
        <f>1.7*0.65*2</f>
        <v>2.21</v>
      </c>
      <c r="G9" s="204"/>
      <c r="H9" s="204"/>
      <c r="I9" s="204"/>
      <c r="J9" s="204"/>
      <c r="K9" s="204"/>
      <c r="L9" s="204"/>
      <c r="M9" s="204"/>
    </row>
    <row r="10" spans="1:13">
      <c r="A10" s="506"/>
      <c r="B10" s="190"/>
      <c r="C10" s="45" t="s">
        <v>27</v>
      </c>
      <c r="D10" s="46" t="s">
        <v>28</v>
      </c>
      <c r="E10" s="152">
        <v>0.91400000000000003</v>
      </c>
      <c r="F10" s="152">
        <f>E10*F9</f>
        <v>2.0199400000000001</v>
      </c>
      <c r="G10" s="149"/>
      <c r="H10" s="149"/>
      <c r="I10" s="149"/>
      <c r="J10" s="149"/>
      <c r="K10" s="149"/>
      <c r="L10" s="149"/>
      <c r="M10" s="149"/>
    </row>
    <row r="11" spans="1:13">
      <c r="A11" s="506"/>
      <c r="B11" s="190"/>
      <c r="C11" s="45" t="s">
        <v>29</v>
      </c>
      <c r="D11" s="46" t="s">
        <v>5</v>
      </c>
      <c r="E11" s="152">
        <v>0.35299999999999998</v>
      </c>
      <c r="F11" s="152">
        <f>E11*F9</f>
        <v>0.78012999999999999</v>
      </c>
      <c r="G11" s="149"/>
      <c r="H11" s="149"/>
      <c r="I11" s="149"/>
      <c r="J11" s="149"/>
      <c r="K11" s="149"/>
      <c r="L11" s="149"/>
      <c r="M11" s="149"/>
    </row>
    <row r="12" spans="1:13" ht="17.25" customHeight="1">
      <c r="A12" s="506"/>
      <c r="B12" s="190"/>
      <c r="C12" s="153" t="s">
        <v>398</v>
      </c>
      <c r="D12" s="46" t="s">
        <v>39</v>
      </c>
      <c r="E12" s="152">
        <v>1</v>
      </c>
      <c r="F12" s="152">
        <f>E12*F9</f>
        <v>2.21</v>
      </c>
      <c r="G12" s="149"/>
      <c r="H12" s="149"/>
      <c r="I12" s="149"/>
      <c r="J12" s="149"/>
      <c r="K12" s="149"/>
      <c r="L12" s="149"/>
      <c r="M12" s="149"/>
    </row>
    <row r="13" spans="1:13">
      <c r="A13" s="507"/>
      <c r="B13" s="190"/>
      <c r="C13" s="62" t="s">
        <v>31</v>
      </c>
      <c r="D13" s="46" t="s">
        <v>5</v>
      </c>
      <c r="E13" s="152">
        <v>0.27600000000000002</v>
      </c>
      <c r="F13" s="152">
        <f>E13*F9</f>
        <v>0.60996000000000006</v>
      </c>
      <c r="G13" s="149"/>
      <c r="H13" s="149"/>
      <c r="I13" s="149"/>
      <c r="J13" s="149"/>
      <c r="K13" s="149"/>
      <c r="L13" s="149"/>
      <c r="M13" s="149"/>
    </row>
    <row r="14" spans="1:13" ht="30">
      <c r="A14" s="505">
        <v>2</v>
      </c>
      <c r="B14" s="508" t="s">
        <v>147</v>
      </c>
      <c r="C14" s="87" t="s">
        <v>401</v>
      </c>
      <c r="D14" s="251" t="s">
        <v>37</v>
      </c>
      <c r="E14" s="129"/>
      <c r="F14" s="129">
        <v>2.1</v>
      </c>
      <c r="G14" s="204"/>
      <c r="H14" s="204"/>
      <c r="I14" s="204"/>
      <c r="J14" s="204"/>
      <c r="K14" s="204"/>
      <c r="L14" s="204"/>
      <c r="M14" s="204"/>
    </row>
    <row r="15" spans="1:13">
      <c r="A15" s="506"/>
      <c r="B15" s="509"/>
      <c r="C15" s="45" t="s">
        <v>27</v>
      </c>
      <c r="D15" s="46" t="s">
        <v>28</v>
      </c>
      <c r="E15" s="152">
        <v>0.91400000000000003</v>
      </c>
      <c r="F15" s="152">
        <f>E15*F14</f>
        <v>1.9194000000000002</v>
      </c>
      <c r="G15" s="149"/>
      <c r="H15" s="149"/>
      <c r="I15" s="149"/>
      <c r="J15" s="149"/>
      <c r="K15" s="149"/>
      <c r="L15" s="149"/>
      <c r="M15" s="149"/>
    </row>
    <row r="16" spans="1:13">
      <c r="A16" s="506"/>
      <c r="B16" s="509"/>
      <c r="C16" s="45" t="s">
        <v>29</v>
      </c>
      <c r="D16" s="46" t="s">
        <v>5</v>
      </c>
      <c r="E16" s="152">
        <v>0.35299999999999998</v>
      </c>
      <c r="F16" s="152">
        <f>E16*F14</f>
        <v>0.74129999999999996</v>
      </c>
      <c r="G16" s="149"/>
      <c r="H16" s="149"/>
      <c r="I16" s="149"/>
      <c r="J16" s="149"/>
      <c r="K16" s="149"/>
      <c r="L16" s="149"/>
      <c r="M16" s="149"/>
    </row>
    <row r="17" spans="1:13" ht="18.75" customHeight="1">
      <c r="A17" s="506"/>
      <c r="B17" s="509"/>
      <c r="C17" s="153" t="s">
        <v>398</v>
      </c>
      <c r="D17" s="46" t="s">
        <v>39</v>
      </c>
      <c r="E17" s="152">
        <v>1</v>
      </c>
      <c r="F17" s="152">
        <f>E17*F14</f>
        <v>2.1</v>
      </c>
      <c r="G17" s="149"/>
      <c r="H17" s="149"/>
      <c r="I17" s="149"/>
      <c r="J17" s="149"/>
      <c r="K17" s="149"/>
      <c r="L17" s="149"/>
      <c r="M17" s="149"/>
    </row>
    <row r="18" spans="1:13">
      <c r="A18" s="506"/>
      <c r="B18" s="509"/>
      <c r="C18" s="153" t="s">
        <v>403</v>
      </c>
      <c r="D18" s="362" t="s">
        <v>182</v>
      </c>
      <c r="E18" s="85"/>
      <c r="F18" s="85">
        <v>1</v>
      </c>
      <c r="G18" s="149"/>
      <c r="H18" s="149"/>
      <c r="I18" s="149"/>
      <c r="J18" s="149"/>
      <c r="K18" s="149"/>
      <c r="L18" s="149"/>
      <c r="M18" s="149"/>
    </row>
    <row r="19" spans="1:13">
      <c r="A19" s="507"/>
      <c r="B19" s="510"/>
      <c r="C19" s="62" t="s">
        <v>31</v>
      </c>
      <c r="D19" s="46" t="s">
        <v>5</v>
      </c>
      <c r="E19" s="152">
        <v>0.27600000000000002</v>
      </c>
      <c r="F19" s="152">
        <f>E19*F14</f>
        <v>0.57960000000000012</v>
      </c>
      <c r="G19" s="149"/>
      <c r="H19" s="149"/>
      <c r="I19" s="149"/>
      <c r="J19" s="149"/>
      <c r="K19" s="149"/>
      <c r="L19" s="149"/>
      <c r="M19" s="149"/>
    </row>
    <row r="20" spans="1:13" ht="20.25" customHeight="1">
      <c r="A20" s="524">
        <v>3</v>
      </c>
      <c r="B20" s="545" t="s">
        <v>267</v>
      </c>
      <c r="C20" s="56" t="s">
        <v>237</v>
      </c>
      <c r="D20" s="57" t="s">
        <v>129</v>
      </c>
      <c r="E20" s="58"/>
      <c r="F20" s="58">
        <f>10/1000</f>
        <v>0.01</v>
      </c>
      <c r="G20" s="59"/>
      <c r="H20" s="59"/>
      <c r="I20" s="59"/>
      <c r="J20" s="59"/>
      <c r="K20" s="59"/>
      <c r="L20" s="59"/>
      <c r="M20" s="59"/>
    </row>
    <row r="21" spans="1:13">
      <c r="A21" s="525"/>
      <c r="B21" s="546"/>
      <c r="C21" s="62" t="s">
        <v>47</v>
      </c>
      <c r="D21" s="63" t="s">
        <v>28</v>
      </c>
      <c r="E21" s="64">
        <v>19.100000000000001</v>
      </c>
      <c r="F21" s="64">
        <f>F20*E21</f>
        <v>0.19100000000000003</v>
      </c>
      <c r="G21" s="61"/>
      <c r="H21" s="60"/>
      <c r="I21" s="61"/>
      <c r="J21" s="61"/>
      <c r="K21" s="61"/>
      <c r="L21" s="61"/>
      <c r="M21" s="61"/>
    </row>
    <row r="22" spans="1:13">
      <c r="A22" s="525"/>
      <c r="B22" s="546"/>
      <c r="C22" s="45" t="s">
        <v>29</v>
      </c>
      <c r="D22" s="63" t="s">
        <v>5</v>
      </c>
      <c r="E22" s="64">
        <v>2.78</v>
      </c>
      <c r="F22" s="64">
        <f>F20*E22</f>
        <v>2.7799999999999998E-2</v>
      </c>
      <c r="G22" s="61"/>
      <c r="H22" s="61"/>
      <c r="I22" s="61"/>
      <c r="J22" s="61"/>
      <c r="K22" s="61"/>
      <c r="L22" s="61"/>
      <c r="M22" s="61"/>
    </row>
    <row r="23" spans="1:13" ht="30">
      <c r="A23" s="525"/>
      <c r="B23" s="547"/>
      <c r="C23" s="62" t="s">
        <v>239</v>
      </c>
      <c r="D23" s="63" t="s">
        <v>46</v>
      </c>
      <c r="E23" s="64"/>
      <c r="F23" s="64">
        <v>1</v>
      </c>
      <c r="G23" s="65"/>
      <c r="H23" s="61"/>
      <c r="I23" s="65"/>
      <c r="J23" s="65"/>
      <c r="K23" s="65"/>
      <c r="L23" s="65"/>
      <c r="M23" s="61"/>
    </row>
    <row r="24" spans="1:13" ht="17.25" customHeight="1">
      <c r="A24" s="525"/>
      <c r="B24" s="252" t="s">
        <v>240</v>
      </c>
      <c r="C24" s="62" t="s">
        <v>306</v>
      </c>
      <c r="D24" s="63" t="s">
        <v>30</v>
      </c>
      <c r="E24" s="64"/>
      <c r="F24" s="64">
        <v>3</v>
      </c>
      <c r="G24" s="65"/>
      <c r="H24" s="61"/>
      <c r="I24" s="65"/>
      <c r="J24" s="65"/>
      <c r="K24" s="65"/>
      <c r="L24" s="65"/>
      <c r="M24" s="61"/>
    </row>
    <row r="25" spans="1:13">
      <c r="A25" s="525"/>
      <c r="B25" s="257"/>
      <c r="C25" s="259" t="s">
        <v>31</v>
      </c>
      <c r="D25" s="260" t="s">
        <v>5</v>
      </c>
      <c r="E25" s="261">
        <v>0.43</v>
      </c>
      <c r="F25" s="261">
        <f>F22*E25</f>
        <v>1.1953999999999999E-2</v>
      </c>
      <c r="G25" s="262"/>
      <c r="H25" s="262"/>
      <c r="I25" s="262"/>
      <c r="J25" s="262"/>
      <c r="K25" s="262"/>
      <c r="L25" s="262"/>
      <c r="M25" s="262"/>
    </row>
    <row r="26" spans="1:13" ht="19.5" customHeight="1">
      <c r="A26" s="33"/>
      <c r="B26" s="239"/>
      <c r="C26" s="240" t="s">
        <v>6</v>
      </c>
      <c r="D26" s="241"/>
      <c r="E26" s="242"/>
      <c r="F26" s="243"/>
      <c r="G26" s="244"/>
      <c r="H26" s="166"/>
      <c r="I26" s="166"/>
      <c r="J26" s="166"/>
      <c r="K26" s="166"/>
      <c r="L26" s="166"/>
      <c r="M26" s="166"/>
    </row>
    <row r="27" spans="1:13">
      <c r="A27" s="33"/>
      <c r="B27" s="239"/>
      <c r="C27" s="240" t="s">
        <v>168</v>
      </c>
      <c r="D27" s="245" t="s">
        <v>469</v>
      </c>
      <c r="E27" s="242"/>
      <c r="F27" s="243"/>
      <c r="G27" s="244"/>
      <c r="H27" s="166"/>
      <c r="I27" s="166"/>
      <c r="J27" s="166"/>
      <c r="K27" s="166"/>
      <c r="L27" s="166"/>
      <c r="M27" s="166"/>
    </row>
    <row r="28" spans="1:13">
      <c r="A28" s="39"/>
      <c r="B28" s="33"/>
      <c r="C28" s="33" t="s">
        <v>6</v>
      </c>
      <c r="D28" s="33"/>
      <c r="E28" s="165"/>
      <c r="F28" s="165"/>
      <c r="G28" s="166"/>
      <c r="H28" s="166"/>
      <c r="I28" s="166"/>
      <c r="J28" s="166"/>
      <c r="K28" s="166"/>
      <c r="L28" s="166"/>
      <c r="M28" s="166"/>
    </row>
    <row r="29" spans="1:13">
      <c r="A29" s="39"/>
      <c r="B29" s="33"/>
      <c r="C29" s="33" t="s">
        <v>169</v>
      </c>
      <c r="D29" s="38" t="s">
        <v>469</v>
      </c>
      <c r="E29" s="165"/>
      <c r="F29" s="165"/>
      <c r="G29" s="166"/>
      <c r="H29" s="166"/>
      <c r="I29" s="166"/>
      <c r="J29" s="166"/>
      <c r="K29" s="166"/>
      <c r="L29" s="166"/>
      <c r="M29" s="166"/>
    </row>
    <row r="30" spans="1:13">
      <c r="A30" s="39"/>
      <c r="B30" s="33"/>
      <c r="C30" s="33" t="s">
        <v>6</v>
      </c>
      <c r="D30" s="33"/>
      <c r="E30" s="165"/>
      <c r="F30" s="165"/>
      <c r="G30" s="166"/>
      <c r="H30" s="166"/>
      <c r="I30" s="166"/>
      <c r="J30" s="166"/>
      <c r="K30" s="166"/>
      <c r="L30" s="166"/>
      <c r="M30" s="166"/>
    </row>
    <row r="31" spans="1:13">
      <c r="A31" s="39"/>
      <c r="B31" s="33"/>
      <c r="C31" s="33" t="s">
        <v>36</v>
      </c>
      <c r="D31" s="38" t="s">
        <v>469</v>
      </c>
      <c r="E31" s="165"/>
      <c r="F31" s="165"/>
      <c r="G31" s="166"/>
      <c r="H31" s="166"/>
      <c r="I31" s="166"/>
      <c r="J31" s="166"/>
      <c r="K31" s="166"/>
      <c r="L31" s="166"/>
      <c r="M31" s="166"/>
    </row>
    <row r="32" spans="1:13">
      <c r="A32" s="39"/>
      <c r="B32" s="33"/>
      <c r="C32" s="33" t="s">
        <v>6</v>
      </c>
      <c r="D32" s="33"/>
      <c r="E32" s="165"/>
      <c r="F32" s="165"/>
      <c r="G32" s="166"/>
      <c r="H32" s="166"/>
      <c r="I32" s="166"/>
      <c r="J32" s="166"/>
      <c r="K32" s="166"/>
      <c r="L32" s="166"/>
      <c r="M32" s="166"/>
    </row>
    <row r="33" spans="2:13">
      <c r="B33" s="253"/>
      <c r="D33" s="167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2:13">
      <c r="B34" s="253"/>
      <c r="C34" s="13"/>
      <c r="D34" s="167"/>
      <c r="E34" s="168"/>
      <c r="F34" s="168"/>
      <c r="G34" s="168"/>
      <c r="H34" s="168"/>
      <c r="I34" s="168"/>
      <c r="J34" s="168"/>
      <c r="K34" s="168"/>
      <c r="L34" s="168"/>
      <c r="M34" s="168"/>
    </row>
    <row r="35" spans="2:13">
      <c r="B35" s="253"/>
      <c r="C35" s="16"/>
      <c r="D35" s="167"/>
    </row>
    <row r="36" spans="2:13">
      <c r="B36" s="253"/>
      <c r="C36" s="13"/>
      <c r="D36" s="167"/>
    </row>
    <row r="37" spans="2:13">
      <c r="B37" s="253"/>
      <c r="C37" s="18"/>
      <c r="D37" s="167"/>
    </row>
    <row r="38" spans="2:13">
      <c r="B38" s="253"/>
      <c r="C38" s="253"/>
      <c r="D38" s="167"/>
    </row>
  </sheetData>
  <mergeCells count="20">
    <mergeCell ref="A1:M1"/>
    <mergeCell ref="A2:M2"/>
    <mergeCell ref="L3:M3"/>
    <mergeCell ref="A4:E4"/>
    <mergeCell ref="A5:E5"/>
    <mergeCell ref="G5:L5"/>
    <mergeCell ref="A20:A25"/>
    <mergeCell ref="I6:J6"/>
    <mergeCell ref="K6:L6"/>
    <mergeCell ref="M6:M7"/>
    <mergeCell ref="A9:A13"/>
    <mergeCell ref="A14:A19"/>
    <mergeCell ref="B14:B19"/>
    <mergeCell ref="A6:A7"/>
    <mergeCell ref="B6:B7"/>
    <mergeCell ref="C6:C7"/>
    <mergeCell ref="D6:D7"/>
    <mergeCell ref="E6:F6"/>
    <mergeCell ref="G6:H6"/>
    <mergeCell ref="B20:B2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topLeftCell="A13" workbookViewId="0">
      <selection activeCell="C39" sqref="C39:C44"/>
    </sheetView>
  </sheetViews>
  <sheetFormatPr defaultRowHeight="15"/>
  <cols>
    <col min="1" max="1" width="3.140625" customWidth="1"/>
    <col min="3" max="3" width="86.42578125" customWidth="1"/>
    <col min="5" max="5" width="10.85546875" customWidth="1"/>
  </cols>
  <sheetData>
    <row r="1" spans="1:13">
      <c r="A1" s="476" t="s">
        <v>285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48"/>
      <c r="B3" s="21"/>
      <c r="C3" s="248"/>
      <c r="D3" s="248"/>
      <c r="E3" s="248"/>
      <c r="F3" s="248"/>
      <c r="G3" s="248"/>
      <c r="H3" s="248"/>
      <c r="I3" s="248"/>
      <c r="J3" s="248"/>
      <c r="K3" s="248"/>
      <c r="L3" s="477" t="s">
        <v>291</v>
      </c>
      <c r="M3" s="477"/>
    </row>
    <row r="4" spans="1:13">
      <c r="A4" s="491" t="s">
        <v>57</v>
      </c>
      <c r="B4" s="491"/>
      <c r="C4" s="491"/>
      <c r="D4" s="491"/>
      <c r="E4" s="491"/>
      <c r="F4" s="248"/>
      <c r="G4" s="248"/>
      <c r="H4" s="248"/>
      <c r="I4" s="248"/>
      <c r="J4" s="248"/>
      <c r="K4" s="248"/>
      <c r="L4" s="248"/>
      <c r="M4" s="248"/>
    </row>
    <row r="5" spans="1:13">
      <c r="A5" s="492" t="s">
        <v>58</v>
      </c>
      <c r="B5" s="492"/>
      <c r="C5" s="492"/>
      <c r="D5" s="492"/>
      <c r="E5" s="492"/>
      <c r="F5" s="254"/>
      <c r="G5" s="493" t="s">
        <v>15</v>
      </c>
      <c r="H5" s="493"/>
      <c r="I5" s="493"/>
      <c r="J5" s="493"/>
      <c r="K5" s="493"/>
      <c r="L5" s="493"/>
      <c r="M5" s="23">
        <f>M38</f>
        <v>0</v>
      </c>
    </row>
    <row r="6" spans="1:13" ht="31.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0">
      <c r="A7" s="499"/>
      <c r="B7" s="518"/>
      <c r="C7" s="499"/>
      <c r="D7" s="499"/>
      <c r="E7" s="24" t="s">
        <v>24</v>
      </c>
      <c r="F7" s="249" t="s">
        <v>25</v>
      </c>
      <c r="G7" s="250" t="s">
        <v>26</v>
      </c>
      <c r="H7" s="249" t="s">
        <v>6</v>
      </c>
      <c r="I7" s="250" t="s">
        <v>26</v>
      </c>
      <c r="J7" s="249" t="s">
        <v>6</v>
      </c>
      <c r="K7" s="250" t="s">
        <v>26</v>
      </c>
      <c r="L7" s="24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18" customHeight="1">
      <c r="A9" s="505">
        <v>1</v>
      </c>
      <c r="B9" s="532" t="s">
        <v>194</v>
      </c>
      <c r="C9" s="43" t="s">
        <v>286</v>
      </c>
      <c r="D9" s="251" t="s">
        <v>37</v>
      </c>
      <c r="E9" s="229"/>
      <c r="F9" s="129">
        <v>78</v>
      </c>
      <c r="G9" s="226"/>
      <c r="H9" s="226"/>
      <c r="I9" s="226"/>
      <c r="J9" s="226"/>
      <c r="K9" s="226"/>
      <c r="L9" s="44"/>
      <c r="M9" s="226"/>
    </row>
    <row r="10" spans="1:13">
      <c r="A10" s="506"/>
      <c r="B10" s="533"/>
      <c r="C10" s="45" t="s">
        <v>27</v>
      </c>
      <c r="D10" s="46" t="s">
        <v>28</v>
      </c>
      <c r="E10" s="118">
        <v>0.186</v>
      </c>
      <c r="F10" s="118">
        <f>E10*F9</f>
        <v>14.507999999999999</v>
      </c>
      <c r="G10" s="47"/>
      <c r="H10" s="47"/>
      <c r="I10" s="47"/>
      <c r="J10" s="47"/>
      <c r="K10" s="47"/>
      <c r="L10" s="47"/>
      <c r="M10" s="47"/>
    </row>
    <row r="11" spans="1:13">
      <c r="A11" s="506"/>
      <c r="B11" s="534"/>
      <c r="C11" s="45" t="s">
        <v>29</v>
      </c>
      <c r="D11" s="46" t="s">
        <v>5</v>
      </c>
      <c r="E11" s="118">
        <v>1.6E-2</v>
      </c>
      <c r="F11" s="118">
        <f>E11*F9</f>
        <v>1.248</v>
      </c>
      <c r="G11" s="47"/>
      <c r="H11" s="47"/>
      <c r="I11" s="47"/>
      <c r="J11" s="47"/>
      <c r="K11" s="47"/>
      <c r="L11" s="47"/>
      <c r="M11" s="47"/>
    </row>
    <row r="12" spans="1:13" ht="17.25">
      <c r="A12" s="524">
        <v>2</v>
      </c>
      <c r="B12" s="532" t="s">
        <v>204</v>
      </c>
      <c r="C12" s="43" t="s">
        <v>196</v>
      </c>
      <c r="D12" s="251" t="s">
        <v>37</v>
      </c>
      <c r="E12" s="203"/>
      <c r="F12" s="129">
        <v>78</v>
      </c>
      <c r="G12" s="44"/>
      <c r="H12" s="44"/>
      <c r="I12" s="44"/>
      <c r="J12" s="44"/>
      <c r="K12" s="44"/>
      <c r="L12" s="44"/>
      <c r="M12" s="44"/>
    </row>
    <row r="13" spans="1:13">
      <c r="A13" s="525"/>
      <c r="B13" s="533"/>
      <c r="C13" s="45" t="s">
        <v>27</v>
      </c>
      <c r="D13" s="46" t="s">
        <v>38</v>
      </c>
      <c r="E13" s="118">
        <v>0.44400000000000001</v>
      </c>
      <c r="F13" s="118">
        <f>E13*F12</f>
        <v>34.631999999999998</v>
      </c>
      <c r="G13" s="47"/>
      <c r="H13" s="47"/>
      <c r="I13" s="47"/>
      <c r="J13" s="47"/>
      <c r="K13" s="47"/>
      <c r="L13" s="47"/>
      <c r="M13" s="47"/>
    </row>
    <row r="14" spans="1:13">
      <c r="A14" s="525"/>
      <c r="B14" s="533"/>
      <c r="C14" s="45" t="s">
        <v>29</v>
      </c>
      <c r="D14" s="46" t="s">
        <v>5</v>
      </c>
      <c r="E14" s="118">
        <v>8.9999999999999993E-3</v>
      </c>
      <c r="F14" s="118">
        <f>E14*F12</f>
        <v>0.70199999999999996</v>
      </c>
      <c r="G14" s="47"/>
      <c r="H14" s="47"/>
      <c r="I14" s="47"/>
      <c r="J14" s="47"/>
      <c r="K14" s="47"/>
      <c r="L14" s="47"/>
      <c r="M14" s="47"/>
    </row>
    <row r="15" spans="1:13">
      <c r="A15" s="525"/>
      <c r="B15" s="533"/>
      <c r="C15" s="45" t="s">
        <v>205</v>
      </c>
      <c r="D15" s="46" t="s">
        <v>30</v>
      </c>
      <c r="E15" s="118">
        <v>0.63</v>
      </c>
      <c r="F15" s="118">
        <f>E15*F12</f>
        <v>49.14</v>
      </c>
      <c r="G15" s="47"/>
      <c r="H15" s="47"/>
      <c r="I15" s="47"/>
      <c r="J15" s="47"/>
      <c r="K15" s="47"/>
      <c r="L15" s="47"/>
      <c r="M15" s="47"/>
    </row>
    <row r="16" spans="1:13">
      <c r="A16" s="525"/>
      <c r="B16" s="533"/>
      <c r="C16" s="45" t="s">
        <v>197</v>
      </c>
      <c r="D16" s="46" t="s">
        <v>30</v>
      </c>
      <c r="E16" s="118">
        <v>0.34</v>
      </c>
      <c r="F16" s="118">
        <f>E16*F12</f>
        <v>26.520000000000003</v>
      </c>
      <c r="G16" s="47"/>
      <c r="H16" s="47"/>
      <c r="I16" s="47"/>
      <c r="J16" s="47"/>
      <c r="K16" s="47"/>
      <c r="L16" s="47"/>
      <c r="M16" s="47"/>
    </row>
    <row r="17" spans="1:13">
      <c r="A17" s="525"/>
      <c r="B17" s="227" t="s">
        <v>198</v>
      </c>
      <c r="C17" s="45" t="s">
        <v>202</v>
      </c>
      <c r="D17" s="46" t="s">
        <v>30</v>
      </c>
      <c r="E17" s="118">
        <v>3.5000000000000003E-2</v>
      </c>
      <c r="F17" s="118">
        <f>E17*F12</f>
        <v>2.7300000000000004</v>
      </c>
      <c r="G17" s="47"/>
      <c r="H17" s="47"/>
      <c r="I17" s="47"/>
      <c r="J17" s="47"/>
      <c r="K17" s="47"/>
      <c r="L17" s="47"/>
      <c r="M17" s="47"/>
    </row>
    <row r="18" spans="1:13" ht="17.25">
      <c r="A18" s="525"/>
      <c r="B18" s="227" t="s">
        <v>198</v>
      </c>
      <c r="C18" s="45" t="s">
        <v>199</v>
      </c>
      <c r="D18" s="46" t="s">
        <v>39</v>
      </c>
      <c r="E18" s="118">
        <v>8.9999999999999993E-3</v>
      </c>
      <c r="F18" s="118">
        <f>E18*F12</f>
        <v>0.70199999999999996</v>
      </c>
      <c r="G18" s="47"/>
      <c r="H18" s="47"/>
      <c r="I18" s="47"/>
      <c r="J18" s="47"/>
      <c r="K18" s="47"/>
      <c r="L18" s="47"/>
      <c r="M18" s="47"/>
    </row>
    <row r="19" spans="1:13">
      <c r="A19" s="526"/>
      <c r="B19" s="228"/>
      <c r="C19" s="45" t="s">
        <v>34</v>
      </c>
      <c r="D19" s="46" t="s">
        <v>5</v>
      </c>
      <c r="E19" s="118">
        <v>1.4E-2</v>
      </c>
      <c r="F19" s="118">
        <f>E19*F12</f>
        <v>1.0920000000000001</v>
      </c>
      <c r="G19" s="47"/>
      <c r="H19" s="47"/>
      <c r="I19" s="47"/>
      <c r="J19" s="47"/>
      <c r="K19" s="47"/>
      <c r="L19" s="47"/>
      <c r="M19" s="47"/>
    </row>
    <row r="20" spans="1:13" ht="17.25" customHeight="1">
      <c r="A20" s="524">
        <v>3</v>
      </c>
      <c r="B20" s="545" t="s">
        <v>267</v>
      </c>
      <c r="C20" s="56" t="s">
        <v>237</v>
      </c>
      <c r="D20" s="57" t="s">
        <v>129</v>
      </c>
      <c r="E20" s="58"/>
      <c r="F20" s="58">
        <f>10/1000</f>
        <v>0.01</v>
      </c>
      <c r="G20" s="59"/>
      <c r="H20" s="59"/>
      <c r="I20" s="59"/>
      <c r="J20" s="59"/>
      <c r="K20" s="59"/>
      <c r="L20" s="59"/>
      <c r="M20" s="59"/>
    </row>
    <row r="21" spans="1:13">
      <c r="A21" s="525"/>
      <c r="B21" s="546"/>
      <c r="C21" s="62" t="s">
        <v>47</v>
      </c>
      <c r="D21" s="63" t="s">
        <v>28</v>
      </c>
      <c r="E21" s="64">
        <v>19.100000000000001</v>
      </c>
      <c r="F21" s="64">
        <f>F20*E21</f>
        <v>0.19100000000000003</v>
      </c>
      <c r="G21" s="61"/>
      <c r="H21" s="60"/>
      <c r="I21" s="61"/>
      <c r="J21" s="61"/>
      <c r="K21" s="61"/>
      <c r="L21" s="61"/>
      <c r="M21" s="61"/>
    </row>
    <row r="22" spans="1:13">
      <c r="A22" s="525"/>
      <c r="B22" s="546"/>
      <c r="C22" s="45" t="s">
        <v>29</v>
      </c>
      <c r="D22" s="63" t="s">
        <v>5</v>
      </c>
      <c r="E22" s="64">
        <v>2.78</v>
      </c>
      <c r="F22" s="64">
        <f>F20*E22</f>
        <v>2.7799999999999998E-2</v>
      </c>
      <c r="G22" s="61"/>
      <c r="H22" s="61"/>
      <c r="I22" s="61"/>
      <c r="J22" s="61"/>
      <c r="K22" s="61"/>
      <c r="L22" s="61"/>
      <c r="M22" s="61"/>
    </row>
    <row r="23" spans="1:13" ht="16.5" customHeight="1">
      <c r="A23" s="525"/>
      <c r="B23" s="547"/>
      <c r="C23" s="62" t="s">
        <v>239</v>
      </c>
      <c r="D23" s="63" t="s">
        <v>46</v>
      </c>
      <c r="E23" s="64"/>
      <c r="F23" s="64">
        <v>1</v>
      </c>
      <c r="G23" s="65"/>
      <c r="H23" s="61"/>
      <c r="I23" s="65"/>
      <c r="J23" s="65"/>
      <c r="K23" s="65"/>
      <c r="L23" s="65"/>
      <c r="M23" s="61"/>
    </row>
    <row r="24" spans="1:13" ht="18.75" customHeight="1">
      <c r="A24" s="525"/>
      <c r="B24" s="252" t="s">
        <v>240</v>
      </c>
      <c r="C24" s="62" t="s">
        <v>306</v>
      </c>
      <c r="D24" s="63" t="s">
        <v>30</v>
      </c>
      <c r="E24" s="64"/>
      <c r="F24" s="64">
        <v>3</v>
      </c>
      <c r="G24" s="65"/>
      <c r="H24" s="61"/>
      <c r="I24" s="65"/>
      <c r="J24" s="65"/>
      <c r="K24" s="65"/>
      <c r="L24" s="65"/>
      <c r="M24" s="61"/>
    </row>
    <row r="25" spans="1:13">
      <c r="A25" s="525"/>
      <c r="B25" s="257"/>
      <c r="C25" s="259" t="s">
        <v>31</v>
      </c>
      <c r="D25" s="260" t="s">
        <v>5</v>
      </c>
      <c r="E25" s="261">
        <v>0.43</v>
      </c>
      <c r="F25" s="261">
        <f>F22*E25</f>
        <v>1.1953999999999999E-2</v>
      </c>
      <c r="G25" s="262"/>
      <c r="H25" s="262"/>
      <c r="I25" s="262"/>
      <c r="J25" s="262"/>
      <c r="K25" s="262"/>
      <c r="L25" s="262"/>
      <c r="M25" s="262"/>
    </row>
    <row r="26" spans="1:13">
      <c r="A26" s="485">
        <v>4</v>
      </c>
      <c r="B26" s="490" t="s">
        <v>65</v>
      </c>
      <c r="C26" s="56" t="s">
        <v>55</v>
      </c>
      <c r="D26" s="57" t="s">
        <v>52</v>
      </c>
      <c r="E26" s="66"/>
      <c r="F26" s="58">
        <v>2</v>
      </c>
      <c r="G26" s="59"/>
      <c r="H26" s="59"/>
      <c r="I26" s="59"/>
      <c r="J26" s="59"/>
      <c r="K26" s="59"/>
      <c r="L26" s="59"/>
      <c r="M26" s="59"/>
    </row>
    <row r="27" spans="1:13">
      <c r="A27" s="485"/>
      <c r="B27" s="490"/>
      <c r="C27" s="62" t="s">
        <v>47</v>
      </c>
      <c r="D27" s="63" t="s">
        <v>28</v>
      </c>
      <c r="E27" s="64">
        <v>0.82</v>
      </c>
      <c r="F27" s="64">
        <f>F26*E27</f>
        <v>1.64</v>
      </c>
      <c r="G27" s="61"/>
      <c r="H27" s="60"/>
      <c r="I27" s="61"/>
      <c r="J27" s="61"/>
      <c r="K27" s="61"/>
      <c r="L27" s="61"/>
      <c r="M27" s="61"/>
    </row>
    <row r="28" spans="1:13">
      <c r="A28" s="485"/>
      <c r="B28" s="490"/>
      <c r="C28" s="62" t="s">
        <v>53</v>
      </c>
      <c r="D28" s="63" t="s">
        <v>54</v>
      </c>
      <c r="E28" s="64">
        <v>0.01</v>
      </c>
      <c r="F28" s="64">
        <f>F26*E28</f>
        <v>0.02</v>
      </c>
      <c r="G28" s="61"/>
      <c r="H28" s="61"/>
      <c r="I28" s="61"/>
      <c r="J28" s="61"/>
      <c r="K28" s="61"/>
      <c r="L28" s="61"/>
      <c r="M28" s="61"/>
    </row>
    <row r="29" spans="1:13">
      <c r="A29" s="485"/>
      <c r="B29" s="490"/>
      <c r="C29" s="62" t="s">
        <v>107</v>
      </c>
      <c r="D29" s="63" t="s">
        <v>52</v>
      </c>
      <c r="E29" s="64"/>
      <c r="F29" s="64">
        <v>1</v>
      </c>
      <c r="G29" s="65"/>
      <c r="H29" s="65"/>
      <c r="I29" s="65"/>
      <c r="J29" s="65"/>
      <c r="K29" s="65"/>
      <c r="L29" s="65"/>
      <c r="M29" s="65"/>
    </row>
    <row r="30" spans="1:13">
      <c r="A30" s="485"/>
      <c r="B30" s="490"/>
      <c r="C30" s="62" t="s">
        <v>108</v>
      </c>
      <c r="D30" s="63" t="s">
        <v>52</v>
      </c>
      <c r="E30" s="64"/>
      <c r="F30" s="64">
        <v>1</v>
      </c>
      <c r="G30" s="65"/>
      <c r="H30" s="65"/>
      <c r="I30" s="65"/>
      <c r="J30" s="65"/>
      <c r="K30" s="65"/>
      <c r="L30" s="65"/>
      <c r="M30" s="65"/>
    </row>
    <row r="31" spans="1:13">
      <c r="A31" s="485"/>
      <c r="B31" s="490"/>
      <c r="C31" s="62" t="s">
        <v>31</v>
      </c>
      <c r="D31" s="63" t="s">
        <v>5</v>
      </c>
      <c r="E31" s="64">
        <v>7.0000000000000007E-2</v>
      </c>
      <c r="F31" s="64">
        <f>F26*E31</f>
        <v>0.14000000000000001</v>
      </c>
      <c r="G31" s="61"/>
      <c r="H31" s="65"/>
      <c r="I31" s="61"/>
      <c r="J31" s="61"/>
      <c r="K31" s="61"/>
      <c r="L31" s="61"/>
      <c r="M31" s="65"/>
    </row>
    <row r="32" spans="1:13">
      <c r="A32" s="33"/>
      <c r="B32" s="239"/>
      <c r="C32" s="240" t="s">
        <v>6</v>
      </c>
      <c r="D32" s="241"/>
      <c r="E32" s="242"/>
      <c r="F32" s="243"/>
      <c r="G32" s="244"/>
      <c r="H32" s="166"/>
      <c r="I32" s="166"/>
      <c r="J32" s="166"/>
      <c r="K32" s="166"/>
      <c r="L32" s="166"/>
      <c r="M32" s="166"/>
    </row>
    <row r="33" spans="1:13">
      <c r="A33" s="33"/>
      <c r="B33" s="239"/>
      <c r="C33" s="240" t="s">
        <v>168</v>
      </c>
      <c r="D33" s="245" t="s">
        <v>469</v>
      </c>
      <c r="E33" s="242"/>
      <c r="F33" s="243"/>
      <c r="G33" s="244"/>
      <c r="H33" s="166"/>
      <c r="I33" s="166"/>
      <c r="J33" s="166"/>
      <c r="K33" s="166"/>
      <c r="L33" s="166"/>
      <c r="M33" s="166"/>
    </row>
    <row r="34" spans="1:13">
      <c r="A34" s="39"/>
      <c r="B34" s="33"/>
      <c r="C34" s="33" t="s">
        <v>6</v>
      </c>
      <c r="D34" s="33"/>
      <c r="E34" s="165"/>
      <c r="F34" s="165"/>
      <c r="G34" s="166"/>
      <c r="H34" s="166"/>
      <c r="I34" s="166"/>
      <c r="J34" s="166"/>
      <c r="K34" s="166"/>
      <c r="L34" s="166"/>
      <c r="M34" s="166"/>
    </row>
    <row r="35" spans="1:13">
      <c r="A35" s="39"/>
      <c r="B35" s="33"/>
      <c r="C35" s="33" t="s">
        <v>169</v>
      </c>
      <c r="D35" s="38" t="s">
        <v>469</v>
      </c>
      <c r="E35" s="165"/>
      <c r="F35" s="165"/>
      <c r="G35" s="166"/>
      <c r="H35" s="166"/>
      <c r="I35" s="166"/>
      <c r="J35" s="166"/>
      <c r="K35" s="166"/>
      <c r="L35" s="166"/>
      <c r="M35" s="166"/>
    </row>
    <row r="36" spans="1:13">
      <c r="A36" s="39"/>
      <c r="B36" s="33"/>
      <c r="C36" s="33" t="s">
        <v>6</v>
      </c>
      <c r="D36" s="33"/>
      <c r="E36" s="165"/>
      <c r="F36" s="165"/>
      <c r="G36" s="166"/>
      <c r="H36" s="166"/>
      <c r="I36" s="166"/>
      <c r="J36" s="166"/>
      <c r="K36" s="166"/>
      <c r="L36" s="166"/>
      <c r="M36" s="166"/>
    </row>
    <row r="37" spans="1:13">
      <c r="A37" s="39"/>
      <c r="B37" s="33"/>
      <c r="C37" s="33" t="s">
        <v>36</v>
      </c>
      <c r="D37" s="38" t="s">
        <v>469</v>
      </c>
      <c r="E37" s="165"/>
      <c r="F37" s="165"/>
      <c r="G37" s="166"/>
      <c r="H37" s="166"/>
      <c r="I37" s="166"/>
      <c r="J37" s="166"/>
      <c r="K37" s="166"/>
      <c r="L37" s="166"/>
      <c r="M37" s="166"/>
    </row>
    <row r="38" spans="1:13">
      <c r="A38" s="39"/>
      <c r="B38" s="33"/>
      <c r="C38" s="33" t="s">
        <v>6</v>
      </c>
      <c r="D38" s="33"/>
      <c r="E38" s="165"/>
      <c r="F38" s="165"/>
      <c r="G38" s="166"/>
      <c r="H38" s="166"/>
      <c r="I38" s="166"/>
      <c r="J38" s="166"/>
      <c r="K38" s="166"/>
      <c r="L38" s="166"/>
      <c r="M38" s="166"/>
    </row>
    <row r="39" spans="1:13">
      <c r="B39" s="253"/>
      <c r="D39" s="167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1:13">
      <c r="B40" s="253"/>
      <c r="C40" s="13"/>
      <c r="D40" s="167"/>
      <c r="E40" s="168"/>
      <c r="F40" s="168"/>
      <c r="G40" s="168"/>
      <c r="H40" s="168"/>
      <c r="I40" s="168"/>
      <c r="J40" s="168"/>
      <c r="K40" s="168"/>
      <c r="L40" s="168"/>
      <c r="M40" s="168"/>
    </row>
    <row r="41" spans="1:13">
      <c r="B41" s="253"/>
      <c r="C41" s="16"/>
      <c r="D41" s="167"/>
    </row>
    <row r="42" spans="1:13">
      <c r="B42" s="253"/>
      <c r="C42" s="13"/>
      <c r="D42" s="167"/>
    </row>
    <row r="43" spans="1:13">
      <c r="B43" s="253"/>
      <c r="C43" s="18"/>
      <c r="D43" s="167"/>
    </row>
    <row r="44" spans="1:13">
      <c r="B44" s="253"/>
      <c r="C44" s="253"/>
      <c r="D44" s="167"/>
    </row>
  </sheetData>
  <mergeCells count="23">
    <mergeCell ref="A1:M1"/>
    <mergeCell ref="A2:M2"/>
    <mergeCell ref="L3:M3"/>
    <mergeCell ref="A4:E4"/>
    <mergeCell ref="A5:E5"/>
    <mergeCell ref="G5:L5"/>
    <mergeCell ref="M6:M7"/>
    <mergeCell ref="A9:A11"/>
    <mergeCell ref="B9:B11"/>
    <mergeCell ref="D6:D7"/>
    <mergeCell ref="E6:F6"/>
    <mergeCell ref="G6:H6"/>
    <mergeCell ref="A6:A7"/>
    <mergeCell ref="B6:B7"/>
    <mergeCell ref="C6:C7"/>
    <mergeCell ref="A20:A25"/>
    <mergeCell ref="A26:A31"/>
    <mergeCell ref="B26:B31"/>
    <mergeCell ref="I6:J6"/>
    <mergeCell ref="K6:L6"/>
    <mergeCell ref="A12:A19"/>
    <mergeCell ref="B12:B16"/>
    <mergeCell ref="B20:B2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topLeftCell="A22" workbookViewId="0">
      <selection activeCell="C46" sqref="C46:C50"/>
    </sheetView>
  </sheetViews>
  <sheetFormatPr defaultRowHeight="15"/>
  <cols>
    <col min="1" max="1" width="4.140625" customWidth="1"/>
    <col min="2" max="2" width="10.85546875" customWidth="1"/>
    <col min="3" max="3" width="67.85546875" customWidth="1"/>
  </cols>
  <sheetData>
    <row r="1" spans="1:13">
      <c r="A1" s="476" t="s">
        <v>292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48"/>
      <c r="B3" s="21"/>
      <c r="C3" s="248"/>
      <c r="D3" s="248"/>
      <c r="E3" s="248"/>
      <c r="F3" s="248"/>
      <c r="G3" s="248"/>
      <c r="H3" s="248"/>
      <c r="I3" s="248"/>
      <c r="J3" s="248"/>
      <c r="K3" s="248"/>
      <c r="L3" s="477" t="s">
        <v>310</v>
      </c>
      <c r="M3" s="477"/>
    </row>
    <row r="4" spans="1:13">
      <c r="A4" s="491" t="s">
        <v>57</v>
      </c>
      <c r="B4" s="491"/>
      <c r="C4" s="491"/>
      <c r="D4" s="491"/>
      <c r="E4" s="491"/>
      <c r="F4" s="248"/>
      <c r="G4" s="248"/>
      <c r="H4" s="248"/>
      <c r="I4" s="248"/>
      <c r="J4" s="248"/>
      <c r="K4" s="248"/>
      <c r="L4" s="248"/>
      <c r="M4" s="248"/>
    </row>
    <row r="5" spans="1:13">
      <c r="A5" s="492" t="s">
        <v>58</v>
      </c>
      <c r="B5" s="492"/>
      <c r="C5" s="492"/>
      <c r="D5" s="492"/>
      <c r="E5" s="492"/>
      <c r="F5" s="254"/>
      <c r="G5" s="493" t="s">
        <v>15</v>
      </c>
      <c r="H5" s="493"/>
      <c r="I5" s="493"/>
      <c r="J5" s="493"/>
      <c r="K5" s="493"/>
      <c r="L5" s="493"/>
      <c r="M5" s="23">
        <f>M69</f>
        <v>0</v>
      </c>
    </row>
    <row r="6" spans="1:13" ht="33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0">
      <c r="A7" s="499"/>
      <c r="B7" s="518"/>
      <c r="C7" s="499"/>
      <c r="D7" s="499"/>
      <c r="E7" s="24" t="s">
        <v>24</v>
      </c>
      <c r="F7" s="249" t="s">
        <v>25</v>
      </c>
      <c r="G7" s="250" t="s">
        <v>26</v>
      </c>
      <c r="H7" s="249" t="s">
        <v>6</v>
      </c>
      <c r="I7" s="250" t="s">
        <v>26</v>
      </c>
      <c r="J7" s="249" t="s">
        <v>6</v>
      </c>
      <c r="K7" s="250" t="s">
        <v>26</v>
      </c>
      <c r="L7" s="24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3.75" customHeight="1">
      <c r="A9" s="505">
        <v>1</v>
      </c>
      <c r="B9" s="190" t="s">
        <v>147</v>
      </c>
      <c r="C9" s="87" t="s">
        <v>404</v>
      </c>
      <c r="D9" s="251" t="s">
        <v>37</v>
      </c>
      <c r="E9" s="129"/>
      <c r="F9" s="129">
        <f>1.7*0.55+1.7*0.65+1.65*0.75</f>
        <v>3.2774999999999999</v>
      </c>
      <c r="G9" s="204"/>
      <c r="H9" s="204"/>
      <c r="I9" s="204"/>
      <c r="J9" s="204"/>
      <c r="K9" s="204"/>
      <c r="L9" s="204"/>
      <c r="M9" s="204"/>
    </row>
    <row r="10" spans="1:13">
      <c r="A10" s="506"/>
      <c r="B10" s="190"/>
      <c r="C10" s="45" t="s">
        <v>27</v>
      </c>
      <c r="D10" s="46" t="s">
        <v>28</v>
      </c>
      <c r="E10" s="152">
        <v>0.91400000000000003</v>
      </c>
      <c r="F10" s="152">
        <f>E10*F9</f>
        <v>2.995635</v>
      </c>
      <c r="G10" s="149"/>
      <c r="H10" s="149"/>
      <c r="I10" s="149"/>
      <c r="J10" s="149"/>
      <c r="K10" s="149"/>
      <c r="L10" s="149"/>
      <c r="M10" s="149"/>
    </row>
    <row r="11" spans="1:13">
      <c r="A11" s="506"/>
      <c r="B11" s="190"/>
      <c r="C11" s="45" t="s">
        <v>29</v>
      </c>
      <c r="D11" s="46" t="s">
        <v>5</v>
      </c>
      <c r="E11" s="152">
        <v>0.35299999999999998</v>
      </c>
      <c r="F11" s="152">
        <f>E11*F9</f>
        <v>1.1569574999999999</v>
      </c>
      <c r="G11" s="149"/>
      <c r="H11" s="149"/>
      <c r="I11" s="149"/>
      <c r="J11" s="149"/>
      <c r="K11" s="149"/>
      <c r="L11" s="149"/>
      <c r="M11" s="149"/>
    </row>
    <row r="12" spans="1:13" ht="17.25">
      <c r="A12" s="506"/>
      <c r="B12" s="190"/>
      <c r="C12" s="153" t="s">
        <v>398</v>
      </c>
      <c r="D12" s="46" t="s">
        <v>39</v>
      </c>
      <c r="E12" s="152">
        <v>1</v>
      </c>
      <c r="F12" s="152">
        <f>E12*F9</f>
        <v>3.2774999999999999</v>
      </c>
      <c r="G12" s="149"/>
      <c r="H12" s="149"/>
      <c r="I12" s="149"/>
      <c r="J12" s="149"/>
      <c r="K12" s="149"/>
      <c r="L12" s="149"/>
      <c r="M12" s="149"/>
    </row>
    <row r="13" spans="1:13">
      <c r="A13" s="507"/>
      <c r="B13" s="190"/>
      <c r="C13" s="62" t="s">
        <v>31</v>
      </c>
      <c r="D13" s="46" t="s">
        <v>5</v>
      </c>
      <c r="E13" s="152">
        <v>0.27600000000000002</v>
      </c>
      <c r="F13" s="152">
        <f>E13*F9</f>
        <v>0.90459000000000001</v>
      </c>
      <c r="G13" s="149"/>
      <c r="H13" s="149"/>
      <c r="I13" s="149"/>
      <c r="J13" s="149"/>
      <c r="K13" s="149"/>
      <c r="L13" s="149"/>
      <c r="M13" s="149"/>
    </row>
    <row r="14" spans="1:13" ht="30">
      <c r="A14" s="524">
        <v>2</v>
      </c>
      <c r="B14" s="252" t="s">
        <v>267</v>
      </c>
      <c r="C14" s="56" t="s">
        <v>237</v>
      </c>
      <c r="D14" s="57" t="s">
        <v>129</v>
      </c>
      <c r="E14" s="58"/>
      <c r="F14" s="58">
        <f>10/1000</f>
        <v>0.01</v>
      </c>
      <c r="G14" s="59"/>
      <c r="H14" s="59"/>
      <c r="I14" s="59"/>
      <c r="J14" s="59"/>
      <c r="K14" s="59"/>
      <c r="L14" s="59"/>
      <c r="M14" s="59"/>
    </row>
    <row r="15" spans="1:13">
      <c r="A15" s="525"/>
      <c r="B15" s="255"/>
      <c r="C15" s="62" t="s">
        <v>47</v>
      </c>
      <c r="D15" s="63" t="s">
        <v>28</v>
      </c>
      <c r="E15" s="64">
        <v>19.100000000000001</v>
      </c>
      <c r="F15" s="64">
        <f>F14*E15</f>
        <v>0.19100000000000003</v>
      </c>
      <c r="G15" s="61"/>
      <c r="H15" s="60"/>
      <c r="I15" s="61"/>
      <c r="J15" s="61"/>
      <c r="K15" s="61"/>
      <c r="L15" s="61"/>
      <c r="M15" s="61"/>
    </row>
    <row r="16" spans="1:13">
      <c r="A16" s="525"/>
      <c r="B16" s="255"/>
      <c r="C16" s="45" t="s">
        <v>29</v>
      </c>
      <c r="D16" s="63" t="s">
        <v>5</v>
      </c>
      <c r="E16" s="64">
        <v>2.78</v>
      </c>
      <c r="F16" s="64">
        <f>F14*E16</f>
        <v>2.7799999999999998E-2</v>
      </c>
      <c r="G16" s="61"/>
      <c r="H16" s="61"/>
      <c r="I16" s="61"/>
      <c r="J16" s="61"/>
      <c r="K16" s="61"/>
      <c r="L16" s="61"/>
      <c r="M16" s="61"/>
    </row>
    <row r="17" spans="1:13" ht="30">
      <c r="A17" s="525"/>
      <c r="B17" s="255"/>
      <c r="C17" s="62" t="s">
        <v>239</v>
      </c>
      <c r="D17" s="63" t="s">
        <v>46</v>
      </c>
      <c r="E17" s="64"/>
      <c r="F17" s="64">
        <v>1</v>
      </c>
      <c r="G17" s="65"/>
      <c r="H17" s="61"/>
      <c r="I17" s="65"/>
      <c r="J17" s="65"/>
      <c r="K17" s="65"/>
      <c r="L17" s="65"/>
      <c r="M17" s="61"/>
    </row>
    <row r="18" spans="1:13" ht="17.25" customHeight="1">
      <c r="A18" s="525"/>
      <c r="B18" s="252" t="s">
        <v>240</v>
      </c>
      <c r="C18" s="62" t="s">
        <v>306</v>
      </c>
      <c r="D18" s="63" t="s">
        <v>30</v>
      </c>
      <c r="E18" s="64"/>
      <c r="F18" s="64">
        <v>3</v>
      </c>
      <c r="G18" s="65"/>
      <c r="H18" s="61"/>
      <c r="I18" s="65"/>
      <c r="J18" s="65"/>
      <c r="K18" s="65"/>
      <c r="L18" s="65"/>
      <c r="M18" s="61"/>
    </row>
    <row r="19" spans="1:13">
      <c r="A19" s="525"/>
      <c r="B19" s="257"/>
      <c r="C19" s="259" t="s">
        <v>31</v>
      </c>
      <c r="D19" s="260" t="s">
        <v>5</v>
      </c>
      <c r="E19" s="261">
        <v>0.43</v>
      </c>
      <c r="F19" s="261">
        <f>F16*E19</f>
        <v>1.1953999999999999E-2</v>
      </c>
      <c r="G19" s="262"/>
      <c r="H19" s="262"/>
      <c r="I19" s="262"/>
      <c r="J19" s="262"/>
      <c r="K19" s="262"/>
      <c r="L19" s="262"/>
      <c r="M19" s="262"/>
    </row>
    <row r="20" spans="1:13" ht="15.75">
      <c r="A20" s="348"/>
      <c r="B20" s="548" t="s">
        <v>386</v>
      </c>
      <c r="C20" s="549"/>
      <c r="D20" s="549"/>
      <c r="E20" s="549"/>
      <c r="F20" s="550"/>
      <c r="G20" s="349"/>
      <c r="H20" s="349"/>
      <c r="I20" s="349"/>
      <c r="J20" s="349"/>
      <c r="K20" s="349"/>
      <c r="L20" s="349"/>
      <c r="M20" s="349"/>
    </row>
    <row r="21" spans="1:13" ht="47.25">
      <c r="A21" s="527">
        <v>4</v>
      </c>
      <c r="B21" s="131" t="s">
        <v>456</v>
      </c>
      <c r="C21" s="316" t="s">
        <v>458</v>
      </c>
      <c r="D21" s="327" t="s">
        <v>333</v>
      </c>
      <c r="E21" s="320"/>
      <c r="F21" s="320">
        <f>0.4*0.4*0.4*111</f>
        <v>7.1040000000000019</v>
      </c>
      <c r="G21" s="322"/>
      <c r="H21" s="321"/>
      <c r="I21" s="322"/>
      <c r="J21" s="321"/>
      <c r="K21" s="322"/>
      <c r="L21" s="321"/>
      <c r="M21" s="321"/>
    </row>
    <row r="22" spans="1:13" ht="15.75">
      <c r="A22" s="529"/>
      <c r="B22" s="192"/>
      <c r="C22" s="30" t="s">
        <v>27</v>
      </c>
      <c r="D22" s="29" t="s">
        <v>28</v>
      </c>
      <c r="E22" s="310">
        <v>2.06</v>
      </c>
      <c r="F22" s="310">
        <f>E22*F21</f>
        <v>14.634240000000004</v>
      </c>
      <c r="G22" s="311"/>
      <c r="H22" s="309"/>
      <c r="I22" s="311"/>
      <c r="J22" s="309"/>
      <c r="K22" s="311"/>
      <c r="L22" s="309"/>
      <c r="M22" s="309"/>
    </row>
    <row r="23" spans="1:13" ht="34.5" customHeight="1">
      <c r="A23" s="527">
        <v>5</v>
      </c>
      <c r="B23" s="350" t="s">
        <v>454</v>
      </c>
      <c r="C23" s="347" t="s">
        <v>457</v>
      </c>
      <c r="D23" s="327" t="s">
        <v>333</v>
      </c>
      <c r="E23" s="317"/>
      <c r="F23" s="317">
        <f>0.4*0.4*0.5*111</f>
        <v>8.8800000000000026</v>
      </c>
      <c r="G23" s="318"/>
      <c r="H23" s="319"/>
      <c r="I23" s="318"/>
      <c r="J23" s="319"/>
      <c r="K23" s="318"/>
      <c r="L23" s="319"/>
      <c r="M23" s="319"/>
    </row>
    <row r="24" spans="1:13" ht="15.75">
      <c r="A24" s="528"/>
      <c r="B24" s="351"/>
      <c r="C24" s="30" t="s">
        <v>27</v>
      </c>
      <c r="D24" s="29" t="s">
        <v>28</v>
      </c>
      <c r="E24" s="315">
        <v>5.07</v>
      </c>
      <c r="F24" s="315">
        <f>F23*E24</f>
        <v>45.021600000000014</v>
      </c>
      <c r="G24" s="343"/>
      <c r="H24" s="343"/>
      <c r="I24" s="344"/>
      <c r="J24" s="312"/>
      <c r="K24" s="344"/>
      <c r="L24" s="312"/>
      <c r="M24" s="312"/>
    </row>
    <row r="25" spans="1:13" ht="15.75">
      <c r="A25" s="528"/>
      <c r="B25" s="192"/>
      <c r="C25" s="30" t="s">
        <v>29</v>
      </c>
      <c r="D25" s="29" t="s">
        <v>5</v>
      </c>
      <c r="E25" s="315">
        <v>0.34</v>
      </c>
      <c r="F25" s="315">
        <f>E25*F23</f>
        <v>3.019200000000001</v>
      </c>
      <c r="G25" s="344"/>
      <c r="H25" s="312"/>
      <c r="I25" s="344"/>
      <c r="J25" s="312"/>
      <c r="K25" s="344"/>
      <c r="L25" s="312"/>
      <c r="M25" s="312"/>
    </row>
    <row r="26" spans="1:13" ht="31.5">
      <c r="A26" s="528"/>
      <c r="B26" s="352"/>
      <c r="C26" s="30" t="s">
        <v>455</v>
      </c>
      <c r="D26" s="29" t="s">
        <v>129</v>
      </c>
      <c r="E26" s="315"/>
      <c r="F26" s="315">
        <v>4.4400000000000002E-2</v>
      </c>
      <c r="G26" s="344"/>
      <c r="H26" s="312"/>
      <c r="I26" s="312"/>
      <c r="J26" s="312"/>
      <c r="K26" s="344"/>
      <c r="L26" s="312"/>
      <c r="M26" s="312"/>
    </row>
    <row r="27" spans="1:13" ht="18">
      <c r="A27" s="528"/>
      <c r="B27" s="352"/>
      <c r="C27" s="30" t="s">
        <v>379</v>
      </c>
      <c r="D27" s="29" t="s">
        <v>380</v>
      </c>
      <c r="E27" s="315">
        <v>1.02</v>
      </c>
      <c r="F27" s="315">
        <f>E27*F23</f>
        <v>9.0576000000000025</v>
      </c>
      <c r="G27" s="344"/>
      <c r="H27" s="312"/>
      <c r="I27" s="312"/>
      <c r="J27" s="312"/>
      <c r="K27" s="344"/>
      <c r="L27" s="312"/>
      <c r="M27" s="312"/>
    </row>
    <row r="28" spans="1:13" ht="18">
      <c r="A28" s="528"/>
      <c r="B28" s="352"/>
      <c r="C28" s="30" t="s">
        <v>381</v>
      </c>
      <c r="D28" s="29" t="s">
        <v>382</v>
      </c>
      <c r="E28" s="315">
        <v>1.17</v>
      </c>
      <c r="F28" s="315">
        <f>E28*F23</f>
        <v>10.389600000000002</v>
      </c>
      <c r="G28" s="344"/>
      <c r="H28" s="312"/>
      <c r="I28" s="312"/>
      <c r="J28" s="312"/>
      <c r="K28" s="344"/>
      <c r="L28" s="312"/>
      <c r="M28" s="312"/>
    </row>
    <row r="29" spans="1:13" ht="18">
      <c r="A29" s="528"/>
      <c r="B29" s="352"/>
      <c r="C29" s="30" t="s">
        <v>318</v>
      </c>
      <c r="D29" s="29" t="s">
        <v>380</v>
      </c>
      <c r="E29" s="315">
        <v>1.2500000000000001E-2</v>
      </c>
      <c r="F29" s="315">
        <f>E29*F23</f>
        <v>0.11100000000000004</v>
      </c>
      <c r="G29" s="344"/>
      <c r="H29" s="312"/>
      <c r="I29" s="312"/>
      <c r="J29" s="312"/>
      <c r="K29" s="344"/>
      <c r="L29" s="312"/>
      <c r="M29" s="312"/>
    </row>
    <row r="30" spans="1:13" ht="15.75">
      <c r="A30" s="529"/>
      <c r="B30" s="352"/>
      <c r="C30" s="345" t="s">
        <v>34</v>
      </c>
      <c r="D30" s="346" t="s">
        <v>5</v>
      </c>
      <c r="E30" s="315">
        <v>0.25</v>
      </c>
      <c r="F30" s="315">
        <f>E30*F23</f>
        <v>2.2200000000000006</v>
      </c>
      <c r="G30" s="344"/>
      <c r="H30" s="312"/>
      <c r="I30" s="312"/>
      <c r="J30" s="312"/>
      <c r="K30" s="344"/>
      <c r="L30" s="312"/>
      <c r="M30" s="312"/>
    </row>
    <row r="31" spans="1:13" ht="33">
      <c r="A31" s="527">
        <v>6</v>
      </c>
      <c r="B31" s="131" t="s">
        <v>383</v>
      </c>
      <c r="C31" s="199" t="s">
        <v>384</v>
      </c>
      <c r="D31" s="326" t="s">
        <v>165</v>
      </c>
      <c r="E31" s="317"/>
      <c r="F31" s="317">
        <v>111</v>
      </c>
      <c r="G31" s="318"/>
      <c r="H31" s="319"/>
      <c r="I31" s="318"/>
      <c r="J31" s="319"/>
      <c r="K31" s="318"/>
      <c r="L31" s="319"/>
      <c r="M31" s="319"/>
    </row>
    <row r="32" spans="1:13" ht="15.75">
      <c r="A32" s="528"/>
      <c r="B32" s="191"/>
      <c r="C32" s="30" t="s">
        <v>27</v>
      </c>
      <c r="D32" s="29" t="s">
        <v>28</v>
      </c>
      <c r="E32" s="315">
        <v>1.66</v>
      </c>
      <c r="F32" s="315">
        <f>E32*F31</f>
        <v>184.26</v>
      </c>
      <c r="G32" s="344"/>
      <c r="H32" s="312"/>
      <c r="I32" s="344"/>
      <c r="J32" s="312"/>
      <c r="K32" s="344"/>
      <c r="L32" s="312"/>
      <c r="M32" s="312"/>
    </row>
    <row r="33" spans="1:13" ht="15.75">
      <c r="A33" s="528"/>
      <c r="B33" s="191"/>
      <c r="C33" s="30" t="s">
        <v>77</v>
      </c>
      <c r="D33" s="29" t="s">
        <v>64</v>
      </c>
      <c r="E33" s="310">
        <v>0.20499999999999999</v>
      </c>
      <c r="F33" s="310">
        <f>E33*F31</f>
        <v>22.754999999999999</v>
      </c>
      <c r="G33" s="311"/>
      <c r="H33" s="309"/>
      <c r="I33" s="311"/>
      <c r="J33" s="309"/>
      <c r="K33" s="311"/>
      <c r="L33" s="309"/>
      <c r="M33" s="309"/>
    </row>
    <row r="34" spans="1:13" ht="15.75">
      <c r="A34" s="528"/>
      <c r="B34" s="192"/>
      <c r="C34" s="30" t="s">
        <v>117</v>
      </c>
      <c r="D34" s="29" t="s">
        <v>5</v>
      </c>
      <c r="E34" s="315">
        <v>0.05</v>
      </c>
      <c r="F34" s="315">
        <f>E34*F31</f>
        <v>5.5500000000000007</v>
      </c>
      <c r="G34" s="344"/>
      <c r="H34" s="312"/>
      <c r="I34" s="344"/>
      <c r="J34" s="312"/>
      <c r="K34" s="344"/>
      <c r="L34" s="312"/>
      <c r="M34" s="312"/>
    </row>
    <row r="35" spans="1:13" ht="28.5" customHeight="1">
      <c r="A35" s="528"/>
      <c r="B35" s="139"/>
      <c r="C35" s="30" t="s">
        <v>387</v>
      </c>
      <c r="D35" s="29" t="s">
        <v>382</v>
      </c>
      <c r="E35" s="315"/>
      <c r="F35" s="315">
        <f>F31*1.3</f>
        <v>144.30000000000001</v>
      </c>
      <c r="G35" s="344"/>
      <c r="H35" s="312"/>
      <c r="I35" s="344"/>
      <c r="J35" s="312"/>
      <c r="K35" s="344"/>
      <c r="L35" s="312"/>
      <c r="M35" s="312"/>
    </row>
    <row r="36" spans="1:13" ht="18">
      <c r="A36" s="528"/>
      <c r="B36" s="192"/>
      <c r="C36" s="30" t="s">
        <v>385</v>
      </c>
      <c r="D36" s="29" t="s">
        <v>380</v>
      </c>
      <c r="E36" s="315">
        <v>1.41E-2</v>
      </c>
      <c r="F36" s="315">
        <f>E36*F32</f>
        <v>2.5980659999999998</v>
      </c>
      <c r="G36" s="344"/>
      <c r="H36" s="312"/>
      <c r="I36" s="312"/>
      <c r="J36" s="312"/>
      <c r="K36" s="344"/>
      <c r="L36" s="312"/>
      <c r="M36" s="312"/>
    </row>
    <row r="37" spans="1:13" ht="15.75">
      <c r="A37" s="529"/>
      <c r="B37" s="192"/>
      <c r="C37" s="345" t="s">
        <v>34</v>
      </c>
      <c r="D37" s="346" t="s">
        <v>5</v>
      </c>
      <c r="E37" s="310">
        <v>0.06</v>
      </c>
      <c r="F37" s="310">
        <f>E37*F31</f>
        <v>6.66</v>
      </c>
      <c r="G37" s="311"/>
      <c r="H37" s="309"/>
      <c r="I37" s="343"/>
      <c r="J37" s="343"/>
      <c r="K37" s="311"/>
      <c r="L37" s="309"/>
      <c r="M37" s="309"/>
    </row>
    <row r="38" spans="1:13">
      <c r="A38" s="33"/>
      <c r="B38" s="239"/>
      <c r="C38" s="240" t="s">
        <v>6</v>
      </c>
      <c r="D38" s="241"/>
      <c r="E38" s="242"/>
      <c r="F38" s="243"/>
      <c r="G38" s="244"/>
      <c r="H38" s="166"/>
      <c r="I38" s="166"/>
      <c r="J38" s="166"/>
      <c r="K38" s="166"/>
      <c r="L38" s="166"/>
      <c r="M38" s="166"/>
    </row>
    <row r="39" spans="1:13">
      <c r="A39" s="33"/>
      <c r="B39" s="239"/>
      <c r="C39" s="240" t="s">
        <v>168</v>
      </c>
      <c r="D39" s="245" t="s">
        <v>469</v>
      </c>
      <c r="E39" s="242"/>
      <c r="F39" s="243"/>
      <c r="G39" s="244"/>
      <c r="H39" s="166"/>
      <c r="I39" s="166"/>
      <c r="J39" s="166"/>
      <c r="K39" s="166"/>
      <c r="L39" s="166"/>
      <c r="M39" s="166"/>
    </row>
    <row r="40" spans="1:13">
      <c r="A40" s="39"/>
      <c r="B40" s="33"/>
      <c r="C40" s="33" t="s">
        <v>6</v>
      </c>
      <c r="D40" s="33"/>
      <c r="E40" s="165"/>
      <c r="F40" s="165"/>
      <c r="G40" s="166"/>
      <c r="H40" s="166"/>
      <c r="I40" s="166"/>
      <c r="J40" s="166"/>
      <c r="K40" s="166"/>
      <c r="L40" s="166"/>
      <c r="M40" s="166"/>
    </row>
    <row r="41" spans="1:13">
      <c r="A41" s="39"/>
      <c r="B41" s="33"/>
      <c r="C41" s="33" t="s">
        <v>169</v>
      </c>
      <c r="D41" s="38" t="s">
        <v>469</v>
      </c>
      <c r="E41" s="165"/>
      <c r="F41" s="165"/>
      <c r="G41" s="166"/>
      <c r="H41" s="166"/>
      <c r="I41" s="166"/>
      <c r="J41" s="166"/>
      <c r="K41" s="166"/>
      <c r="L41" s="166"/>
      <c r="M41" s="166"/>
    </row>
    <row r="42" spans="1:13">
      <c r="A42" s="39"/>
      <c r="B42" s="33"/>
      <c r="C42" s="33" t="s">
        <v>6</v>
      </c>
      <c r="D42" s="33"/>
      <c r="E42" s="165"/>
      <c r="F42" s="165"/>
      <c r="G42" s="166"/>
      <c r="H42" s="166"/>
      <c r="I42" s="166"/>
      <c r="J42" s="166"/>
      <c r="K42" s="166"/>
      <c r="L42" s="166"/>
      <c r="M42" s="166"/>
    </row>
    <row r="43" spans="1:13">
      <c r="A43" s="39"/>
      <c r="B43" s="33"/>
      <c r="C43" s="33" t="s">
        <v>36</v>
      </c>
      <c r="D43" s="38" t="s">
        <v>469</v>
      </c>
      <c r="E43" s="165"/>
      <c r="F43" s="165"/>
      <c r="G43" s="166"/>
      <c r="H43" s="166"/>
      <c r="I43" s="166"/>
      <c r="J43" s="166"/>
      <c r="K43" s="166"/>
      <c r="L43" s="166"/>
      <c r="M43" s="166"/>
    </row>
    <row r="44" spans="1:13">
      <c r="A44" s="39"/>
      <c r="B44" s="33"/>
      <c r="C44" s="33" t="s">
        <v>6</v>
      </c>
      <c r="D44" s="33"/>
      <c r="E44" s="165"/>
      <c r="F44" s="165"/>
      <c r="G44" s="166"/>
      <c r="H44" s="166"/>
      <c r="I44" s="166"/>
      <c r="J44" s="166"/>
      <c r="K44" s="166"/>
      <c r="L44" s="166"/>
      <c r="M44" s="166"/>
    </row>
    <row r="45" spans="1:13">
      <c r="B45" s="253"/>
      <c r="D45" s="167"/>
      <c r="E45" s="168"/>
      <c r="F45" s="168"/>
      <c r="G45" s="168"/>
      <c r="H45" s="168"/>
      <c r="I45" s="168"/>
      <c r="J45" s="168"/>
      <c r="K45" s="168"/>
      <c r="L45" s="168"/>
      <c r="M45" s="168"/>
    </row>
    <row r="46" spans="1:13">
      <c r="B46" s="253"/>
      <c r="C46" s="13"/>
      <c r="D46" s="167"/>
      <c r="E46" s="168"/>
      <c r="F46" s="168"/>
      <c r="G46" s="168"/>
      <c r="H46" s="168"/>
      <c r="I46" s="168"/>
      <c r="J46" s="168"/>
      <c r="K46" s="168"/>
      <c r="L46" s="168"/>
      <c r="M46" s="168"/>
    </row>
    <row r="47" spans="1:13">
      <c r="B47" s="253"/>
      <c r="C47" s="16"/>
      <c r="D47" s="167"/>
    </row>
    <row r="48" spans="1:13">
      <c r="B48" s="253"/>
      <c r="C48" s="13"/>
      <c r="D48" s="167"/>
    </row>
    <row r="49" spans="2:4">
      <c r="B49" s="253"/>
      <c r="C49" s="18"/>
      <c r="D49" s="167"/>
    </row>
    <row r="50" spans="2:4">
      <c r="B50" s="253"/>
      <c r="C50" s="253"/>
      <c r="D50" s="167"/>
    </row>
  </sheetData>
  <mergeCells count="21">
    <mergeCell ref="B20:F20"/>
    <mergeCell ref="A21:A22"/>
    <mergeCell ref="A23:A30"/>
    <mergeCell ref="A31:A37"/>
    <mergeCell ref="A14:A19"/>
    <mergeCell ref="A9:A13"/>
    <mergeCell ref="A1:M1"/>
    <mergeCell ref="A2:M2"/>
    <mergeCell ref="L3:M3"/>
    <mergeCell ref="A4:E4"/>
    <mergeCell ref="A5:E5"/>
    <mergeCell ref="G5:L5"/>
    <mergeCell ref="I6:J6"/>
    <mergeCell ref="K6:L6"/>
    <mergeCell ref="M6:M7"/>
    <mergeCell ref="A6:A7"/>
    <mergeCell ref="B6:B7"/>
    <mergeCell ref="C6:C7"/>
    <mergeCell ref="D6:D7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"/>
  <sheetViews>
    <sheetView topLeftCell="A25" workbookViewId="0">
      <selection activeCell="C47" sqref="C47:C52"/>
    </sheetView>
  </sheetViews>
  <sheetFormatPr defaultRowHeight="15"/>
  <cols>
    <col min="1" max="1" width="3.85546875" customWidth="1"/>
    <col min="3" max="3" width="71.85546875" customWidth="1"/>
    <col min="5" max="5" width="8.5703125" customWidth="1"/>
  </cols>
  <sheetData>
    <row r="1" spans="1:13">
      <c r="A1" s="476" t="s">
        <v>303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48"/>
      <c r="B3" s="21"/>
      <c r="C3" s="248"/>
      <c r="D3" s="248"/>
      <c r="E3" s="248"/>
      <c r="F3" s="248"/>
      <c r="G3" s="248"/>
      <c r="H3" s="248"/>
      <c r="I3" s="248"/>
      <c r="J3" s="248"/>
      <c r="K3" s="248"/>
      <c r="L3" s="477" t="s">
        <v>311</v>
      </c>
      <c r="M3" s="477"/>
    </row>
    <row r="4" spans="1:13">
      <c r="A4" s="491" t="s">
        <v>57</v>
      </c>
      <c r="B4" s="491"/>
      <c r="C4" s="491"/>
      <c r="D4" s="491"/>
      <c r="E4" s="491"/>
      <c r="F4" s="248"/>
      <c r="G4" s="248"/>
      <c r="H4" s="248"/>
      <c r="I4" s="248"/>
      <c r="J4" s="248"/>
      <c r="K4" s="248"/>
      <c r="L4" s="248"/>
      <c r="M4" s="248"/>
    </row>
    <row r="5" spans="1:13">
      <c r="A5" s="492" t="s">
        <v>58</v>
      </c>
      <c r="B5" s="492"/>
      <c r="C5" s="492"/>
      <c r="D5" s="492"/>
      <c r="E5" s="492"/>
      <c r="F5" s="254"/>
      <c r="G5" s="493" t="s">
        <v>15</v>
      </c>
      <c r="H5" s="493"/>
      <c r="I5" s="493"/>
      <c r="J5" s="493"/>
      <c r="K5" s="493"/>
      <c r="L5" s="493"/>
      <c r="M5" s="23">
        <f>M45</f>
        <v>0</v>
      </c>
    </row>
    <row r="6" spans="1:13" ht="30.7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5.25" customHeight="1">
      <c r="A7" s="499"/>
      <c r="B7" s="518"/>
      <c r="C7" s="499"/>
      <c r="D7" s="499"/>
      <c r="E7" s="24" t="s">
        <v>24</v>
      </c>
      <c r="F7" s="249" t="s">
        <v>25</v>
      </c>
      <c r="G7" s="250" t="s">
        <v>26</v>
      </c>
      <c r="H7" s="249" t="s">
        <v>6</v>
      </c>
      <c r="I7" s="250" t="s">
        <v>26</v>
      </c>
      <c r="J7" s="249" t="s">
        <v>6</v>
      </c>
      <c r="K7" s="250" t="s">
        <v>26</v>
      </c>
      <c r="L7" s="24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>
      <c r="A9" s="485">
        <v>1</v>
      </c>
      <c r="B9" s="490" t="s">
        <v>65</v>
      </c>
      <c r="C9" s="56" t="s">
        <v>55</v>
      </c>
      <c r="D9" s="57" t="s">
        <v>52</v>
      </c>
      <c r="E9" s="66"/>
      <c r="F9" s="58">
        <v>2</v>
      </c>
      <c r="G9" s="59"/>
      <c r="H9" s="59"/>
      <c r="I9" s="59"/>
      <c r="J9" s="59"/>
      <c r="K9" s="59"/>
      <c r="L9" s="59"/>
      <c r="M9" s="59"/>
    </row>
    <row r="10" spans="1:13">
      <c r="A10" s="485"/>
      <c r="B10" s="490"/>
      <c r="C10" s="62" t="s">
        <v>47</v>
      </c>
      <c r="D10" s="63" t="s">
        <v>28</v>
      </c>
      <c r="E10" s="64">
        <v>0.82</v>
      </c>
      <c r="F10" s="64">
        <f>F9*E10</f>
        <v>1.64</v>
      </c>
      <c r="G10" s="61"/>
      <c r="H10" s="60"/>
      <c r="I10" s="61"/>
      <c r="J10" s="61"/>
      <c r="K10" s="61"/>
      <c r="L10" s="61"/>
      <c r="M10" s="61"/>
    </row>
    <row r="11" spans="1:13">
      <c r="A11" s="485"/>
      <c r="B11" s="490"/>
      <c r="C11" s="62" t="s">
        <v>53</v>
      </c>
      <c r="D11" s="63" t="s">
        <v>54</v>
      </c>
      <c r="E11" s="64">
        <v>0.01</v>
      </c>
      <c r="F11" s="64">
        <f>F9*E11</f>
        <v>0.02</v>
      </c>
      <c r="G11" s="61"/>
      <c r="H11" s="61"/>
      <c r="I11" s="61"/>
      <c r="J11" s="61"/>
      <c r="K11" s="61"/>
      <c r="L11" s="61"/>
      <c r="M11" s="61"/>
    </row>
    <row r="12" spans="1:13">
      <c r="A12" s="485"/>
      <c r="B12" s="490"/>
      <c r="C12" s="62" t="s">
        <v>107</v>
      </c>
      <c r="D12" s="63" t="s">
        <v>52</v>
      </c>
      <c r="E12" s="64"/>
      <c r="F12" s="64">
        <v>1</v>
      </c>
      <c r="G12" s="65"/>
      <c r="H12" s="65"/>
      <c r="I12" s="65"/>
      <c r="J12" s="65"/>
      <c r="K12" s="65"/>
      <c r="L12" s="65"/>
      <c r="M12" s="65"/>
    </row>
    <row r="13" spans="1:13">
      <c r="A13" s="485"/>
      <c r="B13" s="490"/>
      <c r="C13" s="62" t="s">
        <v>108</v>
      </c>
      <c r="D13" s="63" t="s">
        <v>52</v>
      </c>
      <c r="E13" s="64"/>
      <c r="F13" s="64">
        <v>1</v>
      </c>
      <c r="G13" s="65"/>
      <c r="H13" s="65"/>
      <c r="I13" s="65"/>
      <c r="J13" s="65"/>
      <c r="K13" s="65"/>
      <c r="L13" s="65"/>
      <c r="M13" s="65"/>
    </row>
    <row r="14" spans="1:13">
      <c r="A14" s="485"/>
      <c r="B14" s="490"/>
      <c r="C14" s="62" t="s">
        <v>31</v>
      </c>
      <c r="D14" s="63" t="s">
        <v>5</v>
      </c>
      <c r="E14" s="64">
        <v>7.0000000000000007E-2</v>
      </c>
      <c r="F14" s="64">
        <f>F9*E14</f>
        <v>0.14000000000000001</v>
      </c>
      <c r="G14" s="61"/>
      <c r="H14" s="65"/>
      <c r="I14" s="61"/>
      <c r="J14" s="61"/>
      <c r="K14" s="61"/>
      <c r="L14" s="61"/>
      <c r="M14" s="65"/>
    </row>
    <row r="15" spans="1:13" ht="33" customHeight="1">
      <c r="A15" s="484">
        <v>2</v>
      </c>
      <c r="B15" s="487" t="s">
        <v>204</v>
      </c>
      <c r="C15" s="43" t="s">
        <v>293</v>
      </c>
      <c r="D15" s="466" t="s">
        <v>37</v>
      </c>
      <c r="E15" s="203"/>
      <c r="F15" s="129">
        <v>6</v>
      </c>
      <c r="G15" s="44"/>
      <c r="H15" s="44"/>
      <c r="I15" s="44"/>
      <c r="J15" s="44"/>
      <c r="K15" s="44"/>
      <c r="L15" s="44"/>
      <c r="M15" s="44"/>
    </row>
    <row r="16" spans="1:13">
      <c r="A16" s="484"/>
      <c r="B16" s="487"/>
      <c r="C16" s="45" t="s">
        <v>27</v>
      </c>
      <c r="D16" s="46" t="s">
        <v>38</v>
      </c>
      <c r="E16" s="118">
        <v>0.44400000000000001</v>
      </c>
      <c r="F16" s="118">
        <f>E16*F15</f>
        <v>2.6640000000000001</v>
      </c>
      <c r="G16" s="47"/>
      <c r="H16" s="47"/>
      <c r="I16" s="47"/>
      <c r="J16" s="47"/>
      <c r="K16" s="47"/>
      <c r="L16" s="47"/>
      <c r="M16" s="47"/>
    </row>
    <row r="17" spans="1:13">
      <c r="A17" s="484"/>
      <c r="B17" s="487"/>
      <c r="C17" s="45" t="s">
        <v>29</v>
      </c>
      <c r="D17" s="46" t="s">
        <v>5</v>
      </c>
      <c r="E17" s="118">
        <v>8.9999999999999993E-3</v>
      </c>
      <c r="F17" s="118">
        <f>E17*F15</f>
        <v>5.3999999999999992E-2</v>
      </c>
      <c r="G17" s="47"/>
      <c r="H17" s="47"/>
      <c r="I17" s="47"/>
      <c r="J17" s="47"/>
      <c r="K17" s="47"/>
      <c r="L17" s="47"/>
      <c r="M17" s="47"/>
    </row>
    <row r="18" spans="1:13">
      <c r="A18" s="484"/>
      <c r="B18" s="487"/>
      <c r="C18" s="45" t="s">
        <v>205</v>
      </c>
      <c r="D18" s="46" t="s">
        <v>30</v>
      </c>
      <c r="E18" s="118">
        <v>0.63</v>
      </c>
      <c r="F18" s="118">
        <f>E18*F15</f>
        <v>3.7800000000000002</v>
      </c>
      <c r="G18" s="47"/>
      <c r="H18" s="47"/>
      <c r="I18" s="47"/>
      <c r="J18" s="47"/>
      <c r="K18" s="47"/>
      <c r="L18" s="47"/>
      <c r="M18" s="47"/>
    </row>
    <row r="19" spans="1:13">
      <c r="A19" s="484"/>
      <c r="B19" s="487"/>
      <c r="C19" s="45" t="s">
        <v>197</v>
      </c>
      <c r="D19" s="46" t="s">
        <v>30</v>
      </c>
      <c r="E19" s="118">
        <v>0.34</v>
      </c>
      <c r="F19" s="118">
        <f>E19*F15</f>
        <v>2.04</v>
      </c>
      <c r="G19" s="47"/>
      <c r="H19" s="47"/>
      <c r="I19" s="47"/>
      <c r="J19" s="47"/>
      <c r="K19" s="47"/>
      <c r="L19" s="47"/>
      <c r="M19" s="47"/>
    </row>
    <row r="20" spans="1:13">
      <c r="A20" s="484"/>
      <c r="B20" s="470" t="s">
        <v>198</v>
      </c>
      <c r="C20" s="45" t="s">
        <v>202</v>
      </c>
      <c r="D20" s="46" t="s">
        <v>30</v>
      </c>
      <c r="E20" s="118">
        <v>3.5000000000000003E-2</v>
      </c>
      <c r="F20" s="118">
        <f>E20*F15</f>
        <v>0.21000000000000002</v>
      </c>
      <c r="G20" s="47"/>
      <c r="H20" s="47"/>
      <c r="I20" s="47"/>
      <c r="J20" s="47"/>
      <c r="K20" s="47"/>
      <c r="L20" s="47"/>
      <c r="M20" s="47"/>
    </row>
    <row r="21" spans="1:13" ht="17.25">
      <c r="A21" s="484"/>
      <c r="B21" s="470" t="s">
        <v>198</v>
      </c>
      <c r="C21" s="45" t="s">
        <v>199</v>
      </c>
      <c r="D21" s="46" t="s">
        <v>39</v>
      </c>
      <c r="E21" s="118">
        <v>8.9999999999999993E-3</v>
      </c>
      <c r="F21" s="118">
        <f>E21*F15</f>
        <v>5.3999999999999992E-2</v>
      </c>
      <c r="G21" s="47"/>
      <c r="H21" s="47"/>
      <c r="I21" s="47"/>
      <c r="J21" s="47"/>
      <c r="K21" s="47"/>
      <c r="L21" s="47"/>
      <c r="M21" s="47"/>
    </row>
    <row r="22" spans="1:13">
      <c r="A22" s="484"/>
      <c r="B22" s="471"/>
      <c r="C22" s="45" t="s">
        <v>34</v>
      </c>
      <c r="D22" s="46" t="s">
        <v>5</v>
      </c>
      <c r="E22" s="118">
        <v>1.4E-2</v>
      </c>
      <c r="F22" s="118">
        <f>E22*F15</f>
        <v>8.4000000000000005E-2</v>
      </c>
      <c r="G22" s="47"/>
      <c r="H22" s="47"/>
      <c r="I22" s="47"/>
      <c r="J22" s="47"/>
      <c r="K22" s="47"/>
      <c r="L22" s="47"/>
      <c r="M22" s="47"/>
    </row>
    <row r="23" spans="1:13" s="296" customFormat="1" ht="30">
      <c r="A23" s="488">
        <v>3</v>
      </c>
      <c r="B23" s="551" t="s">
        <v>294</v>
      </c>
      <c r="C23" s="43" t="s">
        <v>297</v>
      </c>
      <c r="D23" s="466" t="s">
        <v>114</v>
      </c>
      <c r="E23" s="303"/>
      <c r="F23" s="200">
        <f>4*0.1*0.2</f>
        <v>8.0000000000000016E-2</v>
      </c>
      <c r="G23" s="304"/>
      <c r="H23" s="305"/>
      <c r="I23" s="306"/>
      <c r="J23" s="305"/>
      <c r="K23" s="305"/>
      <c r="L23" s="305"/>
      <c r="M23" s="305"/>
    </row>
    <row r="24" spans="1:13" s="296" customFormat="1">
      <c r="A24" s="488"/>
      <c r="B24" s="551"/>
      <c r="C24" s="297" t="s">
        <v>27</v>
      </c>
      <c r="D24" s="55" t="s">
        <v>28</v>
      </c>
      <c r="E24" s="298">
        <v>86</v>
      </c>
      <c r="F24" s="299">
        <f>E24*F23</f>
        <v>6.8800000000000017</v>
      </c>
      <c r="G24" s="300"/>
      <c r="H24" s="301"/>
      <c r="I24" s="302"/>
      <c r="J24" s="301"/>
      <c r="K24" s="301"/>
      <c r="L24" s="301"/>
      <c r="M24" s="301"/>
    </row>
    <row r="25" spans="1:13" s="296" customFormat="1">
      <c r="A25" s="488"/>
      <c r="B25" s="551"/>
      <c r="C25" s="246" t="s">
        <v>295</v>
      </c>
      <c r="D25" s="55" t="s">
        <v>296</v>
      </c>
      <c r="E25" s="298">
        <v>0.77500000000000002</v>
      </c>
      <c r="F25" s="299">
        <f>E25*F23</f>
        <v>6.2000000000000013E-2</v>
      </c>
      <c r="G25" s="300"/>
      <c r="H25" s="301"/>
      <c r="I25" s="302"/>
      <c r="J25" s="301"/>
      <c r="K25" s="301"/>
      <c r="L25" s="301"/>
      <c r="M25" s="301"/>
    </row>
    <row r="26" spans="1:13" ht="15.75" customHeight="1">
      <c r="A26" s="488"/>
      <c r="B26" s="551"/>
      <c r="C26" s="88" t="s">
        <v>298</v>
      </c>
      <c r="D26" s="46" t="s">
        <v>30</v>
      </c>
      <c r="E26" s="85"/>
      <c r="F26" s="247">
        <v>25</v>
      </c>
      <c r="G26" s="247"/>
      <c r="H26" s="247"/>
      <c r="I26" s="247"/>
      <c r="J26" s="247"/>
      <c r="K26" s="247"/>
      <c r="L26" s="247"/>
      <c r="M26" s="247"/>
    </row>
    <row r="27" spans="1:13" ht="47.25" customHeight="1">
      <c r="A27" s="488">
        <v>4</v>
      </c>
      <c r="B27" s="486" t="s">
        <v>261</v>
      </c>
      <c r="C27" s="43" t="s">
        <v>300</v>
      </c>
      <c r="D27" s="466" t="s">
        <v>255</v>
      </c>
      <c r="E27" s="80"/>
      <c r="F27" s="80">
        <v>0.9</v>
      </c>
      <c r="G27" s="268"/>
      <c r="H27" s="268"/>
      <c r="I27" s="268"/>
      <c r="J27" s="268"/>
      <c r="K27" s="268"/>
      <c r="L27" s="268"/>
      <c r="M27" s="268"/>
    </row>
    <row r="28" spans="1:13">
      <c r="A28" s="488"/>
      <c r="B28" s="486"/>
      <c r="C28" s="274" t="s">
        <v>27</v>
      </c>
      <c r="D28" s="273" t="s">
        <v>28</v>
      </c>
      <c r="E28" s="280">
        <v>3.89</v>
      </c>
      <c r="F28" s="281">
        <f>E28*F27</f>
        <v>3.5010000000000003</v>
      </c>
      <c r="G28" s="275"/>
      <c r="H28" s="275"/>
      <c r="I28" s="282"/>
      <c r="J28" s="283"/>
      <c r="K28" s="282"/>
      <c r="L28" s="283"/>
      <c r="M28" s="283"/>
    </row>
    <row r="29" spans="1:13">
      <c r="A29" s="488"/>
      <c r="B29" s="486"/>
      <c r="C29" s="274" t="s">
        <v>117</v>
      </c>
      <c r="D29" s="273" t="s">
        <v>5</v>
      </c>
      <c r="E29" s="280">
        <v>1.51</v>
      </c>
      <c r="F29" s="281">
        <f>E29*F27</f>
        <v>1.359</v>
      </c>
      <c r="G29" s="282"/>
      <c r="H29" s="283"/>
      <c r="I29" s="282"/>
      <c r="J29" s="283"/>
      <c r="K29" s="282"/>
      <c r="L29" s="283"/>
      <c r="M29" s="283"/>
    </row>
    <row r="30" spans="1:13">
      <c r="A30" s="488"/>
      <c r="B30" s="486"/>
      <c r="C30" s="54" t="s">
        <v>302</v>
      </c>
      <c r="D30" s="273" t="s">
        <v>33</v>
      </c>
      <c r="E30" s="280"/>
      <c r="F30" s="281">
        <v>2</v>
      </c>
      <c r="G30" s="282"/>
      <c r="H30" s="283"/>
      <c r="I30" s="282"/>
      <c r="J30" s="283"/>
      <c r="K30" s="282"/>
      <c r="L30" s="283"/>
      <c r="M30" s="283"/>
    </row>
    <row r="31" spans="1:13">
      <c r="A31" s="488"/>
      <c r="B31" s="486"/>
      <c r="C31" s="54" t="s">
        <v>299</v>
      </c>
      <c r="D31" s="273" t="s">
        <v>33</v>
      </c>
      <c r="E31" s="280"/>
      <c r="F31" s="281">
        <v>4</v>
      </c>
      <c r="G31" s="282"/>
      <c r="H31" s="283"/>
      <c r="I31" s="282"/>
      <c r="J31" s="283"/>
      <c r="K31" s="282"/>
      <c r="L31" s="283"/>
      <c r="M31" s="283"/>
    </row>
    <row r="32" spans="1:13">
      <c r="A32" s="488"/>
      <c r="B32" s="486"/>
      <c r="C32" s="54" t="s">
        <v>301</v>
      </c>
      <c r="D32" s="273" t="s">
        <v>33</v>
      </c>
      <c r="E32" s="280"/>
      <c r="F32" s="281">
        <v>3</v>
      </c>
      <c r="G32" s="282"/>
      <c r="H32" s="283"/>
      <c r="I32" s="282"/>
      <c r="J32" s="283"/>
      <c r="K32" s="282"/>
      <c r="L32" s="283"/>
      <c r="M32" s="283"/>
    </row>
    <row r="33" spans="1:13" ht="15.75">
      <c r="A33" s="488"/>
      <c r="B33" s="486"/>
      <c r="C33" s="62" t="s">
        <v>31</v>
      </c>
      <c r="D33" s="277" t="s">
        <v>5</v>
      </c>
      <c r="E33" s="281">
        <v>0.24</v>
      </c>
      <c r="F33" s="281">
        <f>E33*F21</f>
        <v>1.2959999999999998E-2</v>
      </c>
      <c r="G33" s="284"/>
      <c r="H33" s="285"/>
      <c r="I33" s="275"/>
      <c r="J33" s="275"/>
      <c r="K33" s="284"/>
      <c r="L33" s="285"/>
      <c r="M33" s="285"/>
    </row>
    <row r="34" spans="1:13" ht="33.75" customHeight="1">
      <c r="A34" s="484">
        <v>5</v>
      </c>
      <c r="B34" s="126" t="s">
        <v>97</v>
      </c>
      <c r="C34" s="87" t="s">
        <v>99</v>
      </c>
      <c r="D34" s="127" t="s">
        <v>33</v>
      </c>
      <c r="E34" s="128"/>
      <c r="F34" s="129">
        <v>4</v>
      </c>
      <c r="G34" s="130"/>
      <c r="H34" s="130"/>
      <c r="I34" s="130"/>
      <c r="J34" s="130"/>
      <c r="K34" s="130"/>
      <c r="L34" s="130"/>
      <c r="M34" s="130"/>
    </row>
    <row r="35" spans="1:13">
      <c r="A35" s="484"/>
      <c r="B35" s="120"/>
      <c r="C35" s="112" t="s">
        <v>27</v>
      </c>
      <c r="D35" s="113" t="s">
        <v>28</v>
      </c>
      <c r="E35" s="119">
        <v>0.76</v>
      </c>
      <c r="F35" s="119">
        <f>E35*F34</f>
        <v>3.04</v>
      </c>
      <c r="G35" s="116"/>
      <c r="H35" s="116"/>
      <c r="I35" s="116"/>
      <c r="J35" s="116"/>
      <c r="K35" s="116"/>
      <c r="L35" s="116"/>
      <c r="M35" s="116"/>
    </row>
    <row r="36" spans="1:13">
      <c r="A36" s="484"/>
      <c r="B36" s="120"/>
      <c r="C36" s="112" t="s">
        <v>29</v>
      </c>
      <c r="D36" s="113" t="s">
        <v>5</v>
      </c>
      <c r="E36" s="119">
        <v>0.623</v>
      </c>
      <c r="F36" s="119">
        <f>E36*F34</f>
        <v>2.492</v>
      </c>
      <c r="G36" s="116"/>
      <c r="H36" s="116"/>
      <c r="I36" s="116"/>
      <c r="J36" s="116"/>
      <c r="K36" s="116"/>
      <c r="L36" s="116"/>
      <c r="M36" s="116"/>
    </row>
    <row r="37" spans="1:13">
      <c r="A37" s="484"/>
      <c r="B37" s="122" t="s">
        <v>98</v>
      </c>
      <c r="C37" s="123" t="s">
        <v>100</v>
      </c>
      <c r="D37" s="124" t="s">
        <v>89</v>
      </c>
      <c r="E37" s="119">
        <v>1</v>
      </c>
      <c r="F37" s="114">
        <f>E37*F34</f>
        <v>4</v>
      </c>
      <c r="G37" s="116"/>
      <c r="H37" s="116"/>
      <c r="I37" s="116"/>
      <c r="J37" s="116"/>
      <c r="K37" s="116"/>
      <c r="L37" s="116"/>
      <c r="M37" s="116"/>
    </row>
    <row r="38" spans="1:13">
      <c r="A38" s="484"/>
      <c r="B38" s="125"/>
      <c r="C38" s="120" t="s">
        <v>101</v>
      </c>
      <c r="D38" s="113" t="s">
        <v>5</v>
      </c>
      <c r="E38" s="119">
        <v>0.24</v>
      </c>
      <c r="F38" s="114">
        <f>E38*F34</f>
        <v>0.96</v>
      </c>
      <c r="G38" s="116"/>
      <c r="H38" s="116"/>
      <c r="I38" s="116"/>
      <c r="J38" s="116"/>
      <c r="K38" s="116"/>
      <c r="L38" s="116"/>
      <c r="M38" s="116"/>
    </row>
    <row r="39" spans="1:13">
      <c r="A39" s="33"/>
      <c r="B39" s="239"/>
      <c r="C39" s="240" t="s">
        <v>6</v>
      </c>
      <c r="D39" s="241"/>
      <c r="E39" s="242"/>
      <c r="F39" s="243"/>
      <c r="G39" s="244"/>
      <c r="H39" s="166"/>
      <c r="I39" s="166"/>
      <c r="J39" s="166"/>
      <c r="K39" s="166"/>
      <c r="L39" s="166"/>
      <c r="M39" s="166"/>
    </row>
    <row r="40" spans="1:13">
      <c r="A40" s="33"/>
      <c r="B40" s="239"/>
      <c r="C40" s="240" t="s">
        <v>168</v>
      </c>
      <c r="D40" s="245" t="s">
        <v>469</v>
      </c>
      <c r="E40" s="242"/>
      <c r="F40" s="243"/>
      <c r="G40" s="244"/>
      <c r="H40" s="166"/>
      <c r="I40" s="166"/>
      <c r="J40" s="166"/>
      <c r="K40" s="166"/>
      <c r="L40" s="166"/>
      <c r="M40" s="166"/>
    </row>
    <row r="41" spans="1:13">
      <c r="A41" s="39"/>
      <c r="B41" s="33"/>
      <c r="C41" s="33" t="s">
        <v>6</v>
      </c>
      <c r="D41" s="33"/>
      <c r="E41" s="165"/>
      <c r="F41" s="165"/>
      <c r="G41" s="166"/>
      <c r="H41" s="166"/>
      <c r="I41" s="166"/>
      <c r="J41" s="166"/>
      <c r="K41" s="166"/>
      <c r="L41" s="166"/>
      <c r="M41" s="166"/>
    </row>
    <row r="42" spans="1:13">
      <c r="A42" s="39"/>
      <c r="B42" s="33"/>
      <c r="C42" s="33" t="s">
        <v>169</v>
      </c>
      <c r="D42" s="38" t="s">
        <v>469</v>
      </c>
      <c r="E42" s="165"/>
      <c r="F42" s="165"/>
      <c r="G42" s="166"/>
      <c r="H42" s="166"/>
      <c r="I42" s="166"/>
      <c r="J42" s="166"/>
      <c r="K42" s="166"/>
      <c r="L42" s="166"/>
      <c r="M42" s="166"/>
    </row>
    <row r="43" spans="1:13">
      <c r="A43" s="39"/>
      <c r="B43" s="33"/>
      <c r="C43" s="33" t="s">
        <v>6</v>
      </c>
      <c r="D43" s="33"/>
      <c r="E43" s="165"/>
      <c r="F43" s="165"/>
      <c r="G43" s="166"/>
      <c r="H43" s="166"/>
      <c r="I43" s="166"/>
      <c r="J43" s="166"/>
      <c r="K43" s="166"/>
      <c r="L43" s="166"/>
      <c r="M43" s="166"/>
    </row>
    <row r="44" spans="1:13">
      <c r="A44" s="39"/>
      <c r="B44" s="33"/>
      <c r="C44" s="33" t="s">
        <v>36</v>
      </c>
      <c r="D44" s="38" t="s">
        <v>469</v>
      </c>
      <c r="E44" s="165"/>
      <c r="F44" s="165"/>
      <c r="G44" s="166"/>
      <c r="H44" s="166"/>
      <c r="I44" s="166"/>
      <c r="J44" s="166"/>
      <c r="K44" s="166"/>
      <c r="L44" s="166"/>
      <c r="M44" s="166"/>
    </row>
    <row r="45" spans="1:13">
      <c r="A45" s="39"/>
      <c r="B45" s="33"/>
      <c r="C45" s="33" t="s">
        <v>6</v>
      </c>
      <c r="D45" s="33"/>
      <c r="E45" s="165"/>
      <c r="F45" s="165"/>
      <c r="G45" s="166"/>
      <c r="H45" s="166"/>
      <c r="I45" s="166"/>
      <c r="J45" s="166"/>
      <c r="K45" s="166"/>
      <c r="L45" s="166"/>
      <c r="M45" s="166"/>
    </row>
    <row r="47" spans="1:13">
      <c r="C47" s="13"/>
    </row>
    <row r="48" spans="1:13">
      <c r="C48" s="16"/>
    </row>
    <row r="49" spans="3:3">
      <c r="C49" s="13"/>
    </row>
    <row r="50" spans="3:3">
      <c r="C50" s="18"/>
    </row>
    <row r="51" spans="3:3">
      <c r="C51" s="468"/>
    </row>
  </sheetData>
  <mergeCells count="24">
    <mergeCell ref="A15:A22"/>
    <mergeCell ref="B15:B19"/>
    <mergeCell ref="A6:A7"/>
    <mergeCell ref="B6:B7"/>
    <mergeCell ref="C6:C7"/>
    <mergeCell ref="A9:A14"/>
    <mergeCell ref="B9:B14"/>
    <mergeCell ref="D6:D7"/>
    <mergeCell ref="E6:F6"/>
    <mergeCell ref="G6:H6"/>
    <mergeCell ref="A1:M1"/>
    <mergeCell ref="A2:M2"/>
    <mergeCell ref="L3:M3"/>
    <mergeCell ref="A4:E4"/>
    <mergeCell ref="A5:E5"/>
    <mergeCell ref="G5:L5"/>
    <mergeCell ref="I6:J6"/>
    <mergeCell ref="K6:L6"/>
    <mergeCell ref="M6:M7"/>
    <mergeCell ref="A23:A26"/>
    <mergeCell ref="B23:B26"/>
    <mergeCell ref="A27:A33"/>
    <mergeCell ref="B27:B33"/>
    <mergeCell ref="A34:A38"/>
  </mergeCells>
  <conditionalFormatting sqref="C34 E34:F37">
    <cfRule type="cellIs" dxfId="8" priority="6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topLeftCell="A34" workbookViewId="0">
      <selection activeCell="C61" sqref="C61:C66"/>
    </sheetView>
  </sheetViews>
  <sheetFormatPr defaultRowHeight="15"/>
  <cols>
    <col min="1" max="1" width="4.28515625" customWidth="1"/>
    <col min="3" max="3" width="69.85546875" bestFit="1" customWidth="1"/>
    <col min="5" max="5" width="9.85546875" customWidth="1"/>
  </cols>
  <sheetData>
    <row r="1" spans="1:13">
      <c r="A1" s="476" t="s">
        <v>308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48"/>
      <c r="B3" s="21"/>
      <c r="C3" s="248"/>
      <c r="D3" s="248"/>
      <c r="E3" s="248"/>
      <c r="F3" s="248"/>
      <c r="G3" s="248"/>
      <c r="H3" s="248"/>
      <c r="I3" s="248"/>
      <c r="J3" s="248"/>
      <c r="K3" s="248"/>
      <c r="L3" s="477" t="s">
        <v>312</v>
      </c>
      <c r="M3" s="477"/>
    </row>
    <row r="4" spans="1:13">
      <c r="A4" s="491" t="s">
        <v>57</v>
      </c>
      <c r="B4" s="491"/>
      <c r="C4" s="491"/>
      <c r="D4" s="491"/>
      <c r="E4" s="491"/>
      <c r="F4" s="248"/>
      <c r="G4" s="248"/>
      <c r="H4" s="248"/>
      <c r="I4" s="248"/>
      <c r="J4" s="248"/>
      <c r="K4" s="248"/>
      <c r="L4" s="248"/>
      <c r="M4" s="248"/>
    </row>
    <row r="5" spans="1:13">
      <c r="A5" s="492" t="s">
        <v>58</v>
      </c>
      <c r="B5" s="492"/>
      <c r="C5" s="492"/>
      <c r="D5" s="492"/>
      <c r="E5" s="492"/>
      <c r="F5" s="254"/>
      <c r="G5" s="493" t="s">
        <v>15</v>
      </c>
      <c r="H5" s="493"/>
      <c r="I5" s="493"/>
      <c r="J5" s="493"/>
      <c r="K5" s="493"/>
      <c r="L5" s="493"/>
      <c r="M5" s="23">
        <f>M59</f>
        <v>0</v>
      </c>
    </row>
    <row r="6" spans="1:13" ht="33.7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0">
      <c r="A7" s="499"/>
      <c r="B7" s="518"/>
      <c r="C7" s="499"/>
      <c r="D7" s="499"/>
      <c r="E7" s="24" t="s">
        <v>24</v>
      </c>
      <c r="F7" s="249" t="s">
        <v>25</v>
      </c>
      <c r="G7" s="250" t="s">
        <v>26</v>
      </c>
      <c r="H7" s="249" t="s">
        <v>6</v>
      </c>
      <c r="I7" s="250" t="s">
        <v>26</v>
      </c>
      <c r="J7" s="249" t="s">
        <v>6</v>
      </c>
      <c r="K7" s="250" t="s">
        <v>26</v>
      </c>
      <c r="L7" s="24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1.5" customHeight="1">
      <c r="A9" s="484">
        <v>1</v>
      </c>
      <c r="B9" s="502" t="s">
        <v>75</v>
      </c>
      <c r="C9" s="109" t="s">
        <v>304</v>
      </c>
      <c r="D9" s="466" t="s">
        <v>76</v>
      </c>
      <c r="E9" s="67"/>
      <c r="F9" s="90">
        <f>70.76*2/1000</f>
        <v>0.14152000000000001</v>
      </c>
      <c r="G9" s="110"/>
      <c r="H9" s="110"/>
      <c r="I9" s="110"/>
      <c r="J9" s="110"/>
      <c r="K9" s="110"/>
      <c r="L9" s="110"/>
      <c r="M9" s="110"/>
    </row>
    <row r="10" spans="1:13">
      <c r="A10" s="484"/>
      <c r="B10" s="502"/>
      <c r="C10" s="49" t="s">
        <v>27</v>
      </c>
      <c r="D10" s="50" t="s">
        <v>28</v>
      </c>
      <c r="E10" s="93">
        <v>253</v>
      </c>
      <c r="F10" s="89">
        <f>E10*F9</f>
        <v>35.804560000000002</v>
      </c>
      <c r="G10" s="52"/>
      <c r="H10" s="52"/>
      <c r="I10" s="52"/>
      <c r="J10" s="52"/>
      <c r="K10" s="52"/>
      <c r="L10" s="52"/>
      <c r="M10" s="52"/>
    </row>
    <row r="11" spans="1:13" ht="15.75">
      <c r="A11" s="484"/>
      <c r="B11" s="502"/>
      <c r="C11" s="30" t="s">
        <v>77</v>
      </c>
      <c r="D11" s="29" t="s">
        <v>64</v>
      </c>
      <c r="E11" s="93">
        <v>27.4</v>
      </c>
      <c r="F11" s="89">
        <f>E11*F9</f>
        <v>3.8776480000000002</v>
      </c>
      <c r="G11" s="52"/>
      <c r="H11" s="52"/>
      <c r="I11" s="52"/>
      <c r="J11" s="52"/>
      <c r="K11" s="52"/>
      <c r="L11" s="52"/>
      <c r="M11" s="52"/>
    </row>
    <row r="12" spans="1:13">
      <c r="A12" s="484"/>
      <c r="B12" s="502"/>
      <c r="C12" s="49" t="s">
        <v>29</v>
      </c>
      <c r="D12" s="50" t="s">
        <v>5</v>
      </c>
      <c r="E12" s="93">
        <v>5.83</v>
      </c>
      <c r="F12" s="89">
        <f>E12*F9</f>
        <v>0.82506160000000006</v>
      </c>
      <c r="G12" s="52"/>
      <c r="H12" s="52"/>
      <c r="I12" s="52"/>
      <c r="J12" s="52"/>
      <c r="K12" s="52"/>
      <c r="L12" s="52"/>
      <c r="M12" s="52"/>
    </row>
    <row r="13" spans="1:13">
      <c r="A13" s="484"/>
      <c r="B13" s="502"/>
      <c r="C13" s="78" t="s">
        <v>78</v>
      </c>
      <c r="D13" s="55" t="s">
        <v>79</v>
      </c>
      <c r="E13" s="94"/>
      <c r="F13" s="94">
        <f>25.4*2</f>
        <v>50.8</v>
      </c>
      <c r="G13" s="52"/>
      <c r="H13" s="52"/>
      <c r="I13" s="52"/>
      <c r="J13" s="52"/>
      <c r="K13" s="52"/>
      <c r="L13" s="52"/>
      <c r="M13" s="52"/>
    </row>
    <row r="14" spans="1:13" ht="15" customHeight="1">
      <c r="A14" s="484"/>
      <c r="B14" s="502"/>
      <c r="C14" s="84" t="s">
        <v>87</v>
      </c>
      <c r="D14" s="46" t="s">
        <v>39</v>
      </c>
      <c r="E14" s="89"/>
      <c r="F14" s="89">
        <f>3.8*2</f>
        <v>7.6</v>
      </c>
      <c r="G14" s="52"/>
      <c r="H14" s="52"/>
      <c r="I14" s="52"/>
      <c r="J14" s="52"/>
      <c r="K14" s="52"/>
      <c r="L14" s="52"/>
      <c r="M14" s="52"/>
    </row>
    <row r="15" spans="1:13">
      <c r="A15" s="484"/>
      <c r="B15" s="502"/>
      <c r="C15" s="85" t="s">
        <v>80</v>
      </c>
      <c r="D15" s="86" t="s">
        <v>30</v>
      </c>
      <c r="E15" s="94">
        <v>156</v>
      </c>
      <c r="F15" s="94">
        <f>E15*F9</f>
        <v>22.077120000000001</v>
      </c>
      <c r="G15" s="52"/>
      <c r="H15" s="52"/>
      <c r="I15" s="52"/>
      <c r="J15" s="52"/>
      <c r="K15" s="52"/>
      <c r="L15" s="52"/>
      <c r="M15" s="52"/>
    </row>
    <row r="16" spans="1:13">
      <c r="A16" s="484"/>
      <c r="B16" s="502"/>
      <c r="C16" s="85" t="s">
        <v>81</v>
      </c>
      <c r="D16" s="46" t="s">
        <v>30</v>
      </c>
      <c r="E16" s="94">
        <v>4.8</v>
      </c>
      <c r="F16" s="94">
        <f>E16*F5</f>
        <v>0</v>
      </c>
      <c r="G16" s="52"/>
      <c r="H16" s="52"/>
      <c r="I16" s="52"/>
      <c r="J16" s="52"/>
      <c r="K16" s="52"/>
      <c r="L16" s="52"/>
      <c r="M16" s="52"/>
    </row>
    <row r="17" spans="1:13">
      <c r="A17" s="484"/>
      <c r="B17" s="502"/>
      <c r="C17" s="49" t="s">
        <v>34</v>
      </c>
      <c r="D17" s="50" t="s">
        <v>5</v>
      </c>
      <c r="E17" s="94">
        <v>5.4</v>
      </c>
      <c r="F17" s="94">
        <f>E17*F5</f>
        <v>0</v>
      </c>
      <c r="G17" s="52"/>
      <c r="H17" s="52"/>
      <c r="I17" s="52"/>
      <c r="J17" s="52"/>
      <c r="K17" s="52"/>
      <c r="L17" s="52"/>
      <c r="M17" s="52"/>
    </row>
    <row r="18" spans="1:13" ht="17.25" customHeight="1">
      <c r="A18" s="484">
        <v>2</v>
      </c>
      <c r="B18" s="489" t="s">
        <v>104</v>
      </c>
      <c r="C18" s="56" t="s">
        <v>305</v>
      </c>
      <c r="D18" s="57" t="s">
        <v>46</v>
      </c>
      <c r="E18" s="58"/>
      <c r="F18" s="58">
        <v>1</v>
      </c>
      <c r="G18" s="59"/>
      <c r="H18" s="59"/>
      <c r="I18" s="59"/>
      <c r="J18" s="59"/>
      <c r="K18" s="59"/>
      <c r="L18" s="59"/>
      <c r="M18" s="59"/>
    </row>
    <row r="19" spans="1:13">
      <c r="A19" s="484"/>
      <c r="B19" s="489"/>
      <c r="C19" s="62" t="s">
        <v>47</v>
      </c>
      <c r="D19" s="63" t="s">
        <v>28</v>
      </c>
      <c r="E19" s="64">
        <v>2.09</v>
      </c>
      <c r="F19" s="64">
        <f>F18*E19</f>
        <v>2.09</v>
      </c>
      <c r="G19" s="61"/>
      <c r="H19" s="60"/>
      <c r="I19" s="61"/>
      <c r="J19" s="61"/>
      <c r="K19" s="61"/>
      <c r="L19" s="61"/>
      <c r="M19" s="61"/>
    </row>
    <row r="20" spans="1:13">
      <c r="A20" s="484"/>
      <c r="B20" s="489"/>
      <c r="C20" s="62" t="s">
        <v>48</v>
      </c>
      <c r="D20" s="63" t="s">
        <v>5</v>
      </c>
      <c r="E20" s="64">
        <v>0.1</v>
      </c>
      <c r="F20" s="64">
        <f>F18*E20</f>
        <v>0.1</v>
      </c>
      <c r="G20" s="61"/>
      <c r="H20" s="61"/>
      <c r="I20" s="61"/>
      <c r="J20" s="61"/>
      <c r="K20" s="61"/>
      <c r="L20" s="61"/>
      <c r="M20" s="61"/>
    </row>
    <row r="21" spans="1:13">
      <c r="A21" s="484"/>
      <c r="B21" s="489"/>
      <c r="C21" s="62" t="s">
        <v>105</v>
      </c>
      <c r="D21" s="63" t="s">
        <v>46</v>
      </c>
      <c r="E21" s="64">
        <v>1</v>
      </c>
      <c r="F21" s="64">
        <f>E21*F18</f>
        <v>1</v>
      </c>
      <c r="G21" s="65"/>
      <c r="H21" s="61"/>
      <c r="I21" s="65"/>
      <c r="J21" s="65"/>
      <c r="K21" s="65"/>
      <c r="L21" s="65"/>
      <c r="M21" s="61"/>
    </row>
    <row r="22" spans="1:13">
      <c r="A22" s="484"/>
      <c r="B22" s="489"/>
      <c r="C22" s="62" t="s">
        <v>106</v>
      </c>
      <c r="D22" s="63" t="s">
        <v>89</v>
      </c>
      <c r="E22" s="64"/>
      <c r="F22" s="64">
        <v>1</v>
      </c>
      <c r="G22" s="65"/>
      <c r="H22" s="61"/>
      <c r="I22" s="65"/>
      <c r="J22" s="65"/>
      <c r="K22" s="65"/>
      <c r="L22" s="65"/>
      <c r="M22" s="61"/>
    </row>
    <row r="23" spans="1:13">
      <c r="A23" s="484"/>
      <c r="B23" s="489"/>
      <c r="C23" s="62" t="s">
        <v>31</v>
      </c>
      <c r="D23" s="63" t="s">
        <v>51</v>
      </c>
      <c r="E23" s="64">
        <v>0.24</v>
      </c>
      <c r="F23" s="64">
        <f>F20*E23</f>
        <v>2.4E-2</v>
      </c>
      <c r="G23" s="61"/>
      <c r="H23" s="61"/>
      <c r="I23" s="61"/>
      <c r="J23" s="61"/>
      <c r="K23" s="61"/>
      <c r="L23" s="61"/>
      <c r="M23" s="61"/>
    </row>
    <row r="24" spans="1:13" ht="31.5">
      <c r="A24" s="488">
        <v>3</v>
      </c>
      <c r="B24" s="487" t="s">
        <v>266</v>
      </c>
      <c r="C24" s="213" t="s">
        <v>250</v>
      </c>
      <c r="D24" s="466" t="s">
        <v>251</v>
      </c>
      <c r="E24" s="268"/>
      <c r="F24" s="129">
        <f>0.3*0.5*6/100</f>
        <v>8.9999999999999993E-3</v>
      </c>
      <c r="G24" s="269"/>
      <c r="H24" s="269"/>
      <c r="I24" s="269"/>
      <c r="J24" s="269"/>
      <c r="K24" s="269"/>
      <c r="L24" s="269"/>
      <c r="M24" s="269"/>
    </row>
    <row r="25" spans="1:13">
      <c r="A25" s="488"/>
      <c r="B25" s="487"/>
      <c r="C25" s="78" t="s">
        <v>27</v>
      </c>
      <c r="D25" s="55" t="s">
        <v>28</v>
      </c>
      <c r="E25" s="270">
        <v>206</v>
      </c>
      <c r="F25" s="270">
        <f>E25*F24</f>
        <v>1.8539999999999999</v>
      </c>
      <c r="G25" s="271"/>
      <c r="H25" s="271"/>
      <c r="I25" s="271"/>
      <c r="J25" s="271"/>
      <c r="K25" s="271"/>
      <c r="L25" s="271"/>
      <c r="M25" s="271"/>
    </row>
    <row r="26" spans="1:13">
      <c r="A26" s="488">
        <v>4</v>
      </c>
      <c r="B26" s="486" t="s">
        <v>264</v>
      </c>
      <c r="C26" s="79" t="s">
        <v>187</v>
      </c>
      <c r="D26" s="466" t="s">
        <v>163</v>
      </c>
      <c r="E26" s="80"/>
      <c r="F26" s="80">
        <v>6.0000000000000001E-3</v>
      </c>
      <c r="G26" s="215"/>
      <c r="H26" s="215"/>
      <c r="I26" s="215"/>
      <c r="J26" s="215"/>
      <c r="K26" s="215"/>
      <c r="L26" s="215"/>
      <c r="M26" s="215"/>
    </row>
    <row r="27" spans="1:13">
      <c r="A27" s="488"/>
      <c r="B27" s="486"/>
      <c r="C27" s="274" t="s">
        <v>27</v>
      </c>
      <c r="D27" s="273" t="s">
        <v>28</v>
      </c>
      <c r="E27" s="280">
        <v>95.9</v>
      </c>
      <c r="F27" s="281">
        <f>E27*F26</f>
        <v>0.57540000000000002</v>
      </c>
      <c r="G27" s="275"/>
      <c r="H27" s="275"/>
      <c r="I27" s="282"/>
      <c r="J27" s="283"/>
      <c r="K27" s="282"/>
      <c r="L27" s="283"/>
      <c r="M27" s="283"/>
    </row>
    <row r="28" spans="1:13">
      <c r="A28" s="488"/>
      <c r="B28" s="486"/>
      <c r="C28" s="274" t="s">
        <v>117</v>
      </c>
      <c r="D28" s="273" t="s">
        <v>5</v>
      </c>
      <c r="E28" s="280">
        <v>45.2</v>
      </c>
      <c r="F28" s="281">
        <f>E28*F26</f>
        <v>0.2712</v>
      </c>
      <c r="G28" s="282"/>
      <c r="H28" s="283"/>
      <c r="I28" s="282"/>
      <c r="J28" s="283"/>
      <c r="K28" s="282"/>
      <c r="L28" s="283"/>
      <c r="M28" s="283"/>
    </row>
    <row r="29" spans="1:13">
      <c r="A29" s="488"/>
      <c r="B29" s="486"/>
      <c r="C29" s="54" t="s">
        <v>274</v>
      </c>
      <c r="D29" s="273" t="s">
        <v>165</v>
      </c>
      <c r="E29" s="276">
        <v>1010</v>
      </c>
      <c r="F29" s="276">
        <f>E29*F26</f>
        <v>6.0600000000000005</v>
      </c>
      <c r="G29" s="271"/>
      <c r="H29" s="271"/>
      <c r="I29" s="271"/>
      <c r="J29" s="271"/>
      <c r="K29" s="271"/>
      <c r="L29" s="271"/>
      <c r="M29" s="271"/>
    </row>
    <row r="30" spans="1:13" ht="15.75">
      <c r="A30" s="488"/>
      <c r="B30" s="486"/>
      <c r="C30" s="62" t="s">
        <v>31</v>
      </c>
      <c r="D30" s="277" t="s">
        <v>5</v>
      </c>
      <c r="E30" s="281">
        <v>0.6</v>
      </c>
      <c r="F30" s="281">
        <f>E30*F26</f>
        <v>3.5999999999999999E-3</v>
      </c>
      <c r="G30" s="284"/>
      <c r="H30" s="285"/>
      <c r="I30" s="275"/>
      <c r="J30" s="275"/>
      <c r="K30" s="284"/>
      <c r="L30" s="285"/>
      <c r="M30" s="285"/>
    </row>
    <row r="31" spans="1:13" ht="15" customHeight="1">
      <c r="A31" s="488">
        <v>5</v>
      </c>
      <c r="B31" s="486" t="s">
        <v>261</v>
      </c>
      <c r="C31" s="43" t="s">
        <v>186</v>
      </c>
      <c r="D31" s="466" t="s">
        <v>255</v>
      </c>
      <c r="E31" s="80"/>
      <c r="F31" s="80">
        <v>2</v>
      </c>
      <c r="G31" s="268"/>
      <c r="H31" s="268"/>
      <c r="I31" s="268"/>
      <c r="J31" s="268"/>
      <c r="K31" s="268"/>
      <c r="L31" s="268"/>
      <c r="M31" s="268"/>
    </row>
    <row r="32" spans="1:13">
      <c r="A32" s="488"/>
      <c r="B32" s="486"/>
      <c r="C32" s="274" t="s">
        <v>27</v>
      </c>
      <c r="D32" s="273" t="s">
        <v>28</v>
      </c>
      <c r="E32" s="280">
        <v>3.89</v>
      </c>
      <c r="F32" s="281">
        <f>E32*F31</f>
        <v>7.78</v>
      </c>
      <c r="G32" s="275"/>
      <c r="H32" s="275"/>
      <c r="I32" s="282"/>
      <c r="J32" s="283"/>
      <c r="K32" s="282"/>
      <c r="L32" s="283"/>
      <c r="M32" s="283"/>
    </row>
    <row r="33" spans="1:13">
      <c r="A33" s="488"/>
      <c r="B33" s="486"/>
      <c r="C33" s="274" t="s">
        <v>117</v>
      </c>
      <c r="D33" s="273" t="s">
        <v>5</v>
      </c>
      <c r="E33" s="280">
        <v>1.51</v>
      </c>
      <c r="F33" s="281">
        <f>E33*F31</f>
        <v>3.02</v>
      </c>
      <c r="G33" s="282"/>
      <c r="H33" s="283"/>
      <c r="I33" s="282"/>
      <c r="J33" s="283"/>
      <c r="K33" s="282"/>
      <c r="L33" s="283"/>
      <c r="M33" s="283"/>
    </row>
    <row r="34" spans="1:13">
      <c r="A34" s="488"/>
      <c r="B34" s="486"/>
      <c r="C34" s="54" t="s">
        <v>299</v>
      </c>
      <c r="D34" s="273" t="s">
        <v>33</v>
      </c>
      <c r="E34" s="280"/>
      <c r="F34" s="281">
        <v>4</v>
      </c>
      <c r="G34" s="282"/>
      <c r="H34" s="283"/>
      <c r="I34" s="282"/>
      <c r="J34" s="283"/>
      <c r="K34" s="282"/>
      <c r="L34" s="283"/>
      <c r="M34" s="283"/>
    </row>
    <row r="35" spans="1:13">
      <c r="A35" s="488"/>
      <c r="B35" s="486"/>
      <c r="C35" s="54" t="s">
        <v>258</v>
      </c>
      <c r="D35" s="273" t="s">
        <v>33</v>
      </c>
      <c r="E35" s="280"/>
      <c r="F35" s="281">
        <v>6</v>
      </c>
      <c r="G35" s="282"/>
      <c r="H35" s="283"/>
      <c r="I35" s="282"/>
      <c r="J35" s="283"/>
      <c r="K35" s="282"/>
      <c r="L35" s="283"/>
      <c r="M35" s="283"/>
    </row>
    <row r="36" spans="1:13">
      <c r="A36" s="488"/>
      <c r="B36" s="486"/>
      <c r="C36" s="54" t="s">
        <v>259</v>
      </c>
      <c r="D36" s="273" t="s">
        <v>33</v>
      </c>
      <c r="E36" s="280"/>
      <c r="F36" s="281">
        <v>1</v>
      </c>
      <c r="G36" s="282"/>
      <c r="H36" s="283"/>
      <c r="I36" s="282"/>
      <c r="J36" s="283"/>
      <c r="K36" s="282"/>
      <c r="L36" s="283"/>
      <c r="M36" s="283"/>
    </row>
    <row r="37" spans="1:13" ht="15.75">
      <c r="A37" s="488"/>
      <c r="B37" s="486"/>
      <c r="C37" s="62" t="s">
        <v>31</v>
      </c>
      <c r="D37" s="277" t="s">
        <v>5</v>
      </c>
      <c r="E37" s="281">
        <v>0.24</v>
      </c>
      <c r="F37" s="281">
        <f>E37*F31</f>
        <v>0.48</v>
      </c>
      <c r="G37" s="284"/>
      <c r="H37" s="285"/>
      <c r="I37" s="275"/>
      <c r="J37" s="275"/>
      <c r="K37" s="284"/>
      <c r="L37" s="285"/>
      <c r="M37" s="285"/>
    </row>
    <row r="38" spans="1:13" ht="30">
      <c r="A38" s="484">
        <v>6</v>
      </c>
      <c r="B38" s="467" t="s">
        <v>267</v>
      </c>
      <c r="C38" s="56" t="s">
        <v>237</v>
      </c>
      <c r="D38" s="57" t="s">
        <v>129</v>
      </c>
      <c r="E38" s="58"/>
      <c r="F38" s="58">
        <f>10/1000</f>
        <v>0.01</v>
      </c>
      <c r="G38" s="59"/>
      <c r="H38" s="59"/>
      <c r="I38" s="59"/>
      <c r="J38" s="59"/>
      <c r="K38" s="59"/>
      <c r="L38" s="59"/>
      <c r="M38" s="59"/>
    </row>
    <row r="39" spans="1:13" ht="15" customHeight="1">
      <c r="A39" s="484"/>
      <c r="B39" s="255"/>
      <c r="C39" s="62" t="s">
        <v>47</v>
      </c>
      <c r="D39" s="63" t="s">
        <v>28</v>
      </c>
      <c r="E39" s="64">
        <v>19.100000000000001</v>
      </c>
      <c r="F39" s="64">
        <f>F38*E39</f>
        <v>0.19100000000000003</v>
      </c>
      <c r="G39" s="61"/>
      <c r="H39" s="60"/>
      <c r="I39" s="61"/>
      <c r="J39" s="61"/>
      <c r="K39" s="61"/>
      <c r="L39" s="61"/>
      <c r="M39" s="61"/>
    </row>
    <row r="40" spans="1:13" ht="15" customHeight="1">
      <c r="A40" s="484"/>
      <c r="B40" s="255"/>
      <c r="C40" s="45" t="s">
        <v>29</v>
      </c>
      <c r="D40" s="63" t="s">
        <v>5</v>
      </c>
      <c r="E40" s="64">
        <v>2.78</v>
      </c>
      <c r="F40" s="64">
        <f>F38*E40</f>
        <v>2.7799999999999998E-2</v>
      </c>
      <c r="G40" s="61"/>
      <c r="H40" s="61"/>
      <c r="I40" s="61"/>
      <c r="J40" s="61"/>
      <c r="K40" s="61"/>
      <c r="L40" s="61"/>
      <c r="M40" s="61"/>
    </row>
    <row r="41" spans="1:13" ht="30">
      <c r="A41" s="484"/>
      <c r="B41" s="255"/>
      <c r="C41" s="62" t="s">
        <v>239</v>
      </c>
      <c r="D41" s="63" t="s">
        <v>46</v>
      </c>
      <c r="E41" s="64"/>
      <c r="F41" s="64">
        <v>1</v>
      </c>
      <c r="G41" s="65"/>
      <c r="H41" s="61"/>
      <c r="I41" s="65"/>
      <c r="J41" s="65"/>
      <c r="K41" s="65"/>
      <c r="L41" s="65"/>
      <c r="M41" s="61"/>
    </row>
    <row r="42" spans="1:13" ht="22.5">
      <c r="A42" s="484"/>
      <c r="B42" s="467" t="s">
        <v>240</v>
      </c>
      <c r="C42" s="62" t="s">
        <v>306</v>
      </c>
      <c r="D42" s="63" t="s">
        <v>30</v>
      </c>
      <c r="E42" s="64"/>
      <c r="F42" s="64">
        <v>3</v>
      </c>
      <c r="G42" s="65"/>
      <c r="H42" s="61"/>
      <c r="I42" s="65"/>
      <c r="J42" s="65"/>
      <c r="K42" s="65"/>
      <c r="L42" s="65"/>
      <c r="M42" s="61"/>
    </row>
    <row r="43" spans="1:13" ht="15" customHeight="1">
      <c r="A43" s="484"/>
      <c r="B43" s="255"/>
      <c r="C43" s="62" t="s">
        <v>31</v>
      </c>
      <c r="D43" s="63" t="s">
        <v>5</v>
      </c>
      <c r="E43" s="64">
        <v>0.43</v>
      </c>
      <c r="F43" s="64">
        <f>F40*E43</f>
        <v>1.1953999999999999E-2</v>
      </c>
      <c r="G43" s="61"/>
      <c r="H43" s="61"/>
      <c r="I43" s="61"/>
      <c r="J43" s="61"/>
      <c r="K43" s="61"/>
      <c r="L43" s="61"/>
      <c r="M43" s="61"/>
    </row>
    <row r="44" spans="1:13" ht="21">
      <c r="A44" s="552">
        <v>7</v>
      </c>
      <c r="B44" s="339" t="s">
        <v>367</v>
      </c>
      <c r="C44" s="472" t="s">
        <v>369</v>
      </c>
      <c r="D44" s="338" t="s">
        <v>370</v>
      </c>
      <c r="E44" s="129"/>
      <c r="F44" s="129">
        <v>15.36</v>
      </c>
      <c r="G44" s="110"/>
      <c r="H44" s="110"/>
      <c r="I44" s="110"/>
      <c r="J44" s="110"/>
      <c r="K44" s="110"/>
      <c r="L44" s="110"/>
      <c r="M44" s="110"/>
    </row>
    <row r="45" spans="1:13">
      <c r="A45" s="552"/>
      <c r="B45" s="334"/>
      <c r="C45" s="62" t="s">
        <v>47</v>
      </c>
      <c r="D45" s="63" t="s">
        <v>28</v>
      </c>
      <c r="E45" s="335">
        <v>0.12</v>
      </c>
      <c r="F45" s="335">
        <f>E45*F44</f>
        <v>1.8431999999999999</v>
      </c>
      <c r="G45" s="336"/>
      <c r="H45" s="336"/>
      <c r="I45" s="336"/>
      <c r="J45" s="336"/>
      <c r="K45" s="336"/>
      <c r="L45" s="336"/>
      <c r="M45" s="336"/>
    </row>
    <row r="46" spans="1:13" ht="29.25">
      <c r="A46" s="552">
        <v>8</v>
      </c>
      <c r="B46" s="339" t="s">
        <v>371</v>
      </c>
      <c r="C46" s="337" t="s">
        <v>374</v>
      </c>
      <c r="D46" s="338" t="s">
        <v>368</v>
      </c>
      <c r="E46" s="353"/>
      <c r="F46" s="129">
        <v>15.36</v>
      </c>
      <c r="G46" s="354"/>
      <c r="H46" s="354"/>
      <c r="I46" s="354"/>
      <c r="J46" s="354"/>
      <c r="K46" s="354"/>
      <c r="L46" s="354"/>
      <c r="M46" s="354"/>
    </row>
    <row r="47" spans="1:13">
      <c r="A47" s="552"/>
      <c r="B47" s="334"/>
      <c r="C47" s="62" t="s">
        <v>47</v>
      </c>
      <c r="D47" s="63" t="s">
        <v>28</v>
      </c>
      <c r="E47" s="335">
        <v>0.91900000000000004</v>
      </c>
      <c r="F47" s="335">
        <f>E47*F46</f>
        <v>14.11584</v>
      </c>
      <c r="G47" s="336"/>
      <c r="H47" s="336"/>
      <c r="I47" s="336"/>
      <c r="J47" s="336"/>
      <c r="K47" s="336"/>
      <c r="L47" s="336"/>
      <c r="M47" s="336"/>
    </row>
    <row r="48" spans="1:13">
      <c r="A48" s="552"/>
      <c r="B48" s="334"/>
      <c r="C48" s="45" t="s">
        <v>29</v>
      </c>
      <c r="D48" s="63" t="s">
        <v>5</v>
      </c>
      <c r="E48" s="335">
        <v>2.6599999999999999E-2</v>
      </c>
      <c r="F48" s="335">
        <f>E48*F46</f>
        <v>0.40857599999999994</v>
      </c>
      <c r="G48" s="336"/>
      <c r="H48" s="336"/>
      <c r="I48" s="336"/>
      <c r="J48" s="336"/>
      <c r="K48" s="336"/>
      <c r="L48" s="336"/>
      <c r="M48" s="336"/>
    </row>
    <row r="49" spans="1:13" ht="16.5">
      <c r="A49" s="552"/>
      <c r="B49" s="334"/>
      <c r="C49" s="340" t="s">
        <v>375</v>
      </c>
      <c r="D49" s="341" t="s">
        <v>372</v>
      </c>
      <c r="E49" s="335">
        <v>1.02</v>
      </c>
      <c r="F49" s="355">
        <f>E49*F46</f>
        <v>15.667199999999999</v>
      </c>
      <c r="G49" s="336"/>
      <c r="H49" s="336"/>
      <c r="I49" s="336"/>
      <c r="J49" s="336"/>
      <c r="K49" s="336"/>
      <c r="L49" s="336"/>
      <c r="M49" s="336"/>
    </row>
    <row r="50" spans="1:13">
      <c r="A50" s="552"/>
      <c r="B50" s="334"/>
      <c r="C50" s="334" t="s">
        <v>376</v>
      </c>
      <c r="D50" s="342" t="s">
        <v>373</v>
      </c>
      <c r="E50" s="335">
        <v>0.49</v>
      </c>
      <c r="F50" s="355">
        <f>E50*F46</f>
        <v>7.5263999999999998</v>
      </c>
      <c r="G50" s="336"/>
      <c r="H50" s="336"/>
      <c r="I50" s="336"/>
      <c r="J50" s="336"/>
      <c r="K50" s="336"/>
      <c r="L50" s="336"/>
      <c r="M50" s="336"/>
    </row>
    <row r="51" spans="1:13">
      <c r="A51" s="552"/>
      <c r="B51" s="334"/>
      <c r="C51" s="334" t="s">
        <v>377</v>
      </c>
      <c r="D51" s="342" t="s">
        <v>373</v>
      </c>
      <c r="E51" s="335">
        <v>0.39800000000000002</v>
      </c>
      <c r="F51" s="355">
        <f>E51*F46</f>
        <v>6.1132800000000005</v>
      </c>
      <c r="G51" s="336"/>
      <c r="H51" s="336"/>
      <c r="I51" s="336"/>
      <c r="J51" s="336"/>
      <c r="K51" s="336"/>
      <c r="L51" s="336"/>
      <c r="M51" s="336"/>
    </row>
    <row r="52" spans="1:13">
      <c r="A52" s="552"/>
      <c r="B52" s="334"/>
      <c r="C52" s="62" t="s">
        <v>31</v>
      </c>
      <c r="D52" s="63" t="s">
        <v>5</v>
      </c>
      <c r="E52" s="335">
        <v>0.159</v>
      </c>
      <c r="F52" s="355">
        <f>E52*F46</f>
        <v>2.44224</v>
      </c>
      <c r="G52" s="336"/>
      <c r="H52" s="336"/>
      <c r="I52" s="336"/>
      <c r="J52" s="336"/>
      <c r="K52" s="336"/>
      <c r="L52" s="336"/>
      <c r="M52" s="336"/>
    </row>
    <row r="53" spans="1:13">
      <c r="A53" s="33"/>
      <c r="B53" s="239"/>
      <c r="C53" s="240" t="s">
        <v>6</v>
      </c>
      <c r="D53" s="241"/>
      <c r="E53" s="242"/>
      <c r="F53" s="243"/>
      <c r="G53" s="244"/>
      <c r="H53" s="166"/>
      <c r="I53" s="166"/>
      <c r="J53" s="166"/>
      <c r="K53" s="166"/>
      <c r="L53" s="166"/>
      <c r="M53" s="166"/>
    </row>
    <row r="54" spans="1:13">
      <c r="A54" s="33"/>
      <c r="B54" s="239"/>
      <c r="C54" s="240" t="s">
        <v>168</v>
      </c>
      <c r="D54" s="245" t="s">
        <v>469</v>
      </c>
      <c r="E54" s="242"/>
      <c r="F54" s="243"/>
      <c r="G54" s="244"/>
      <c r="H54" s="166"/>
      <c r="I54" s="166"/>
      <c r="J54" s="166"/>
      <c r="K54" s="166"/>
      <c r="L54" s="166"/>
      <c r="M54" s="166"/>
    </row>
    <row r="55" spans="1:13">
      <c r="A55" s="39"/>
      <c r="B55" s="33"/>
      <c r="C55" s="33" t="s">
        <v>6</v>
      </c>
      <c r="D55" s="33"/>
      <c r="E55" s="165"/>
      <c r="F55" s="165"/>
      <c r="G55" s="166"/>
      <c r="H55" s="166"/>
      <c r="I55" s="166"/>
      <c r="J55" s="166"/>
      <c r="K55" s="166"/>
      <c r="L55" s="166"/>
      <c r="M55" s="166"/>
    </row>
    <row r="56" spans="1:13">
      <c r="A56" s="39"/>
      <c r="B56" s="33"/>
      <c r="C56" s="33" t="s">
        <v>169</v>
      </c>
      <c r="D56" s="38" t="s">
        <v>469</v>
      </c>
      <c r="E56" s="165"/>
      <c r="F56" s="165"/>
      <c r="G56" s="166"/>
      <c r="H56" s="166"/>
      <c r="I56" s="166"/>
      <c r="J56" s="166"/>
      <c r="K56" s="166"/>
      <c r="L56" s="166"/>
      <c r="M56" s="166"/>
    </row>
    <row r="57" spans="1:13">
      <c r="A57" s="39"/>
      <c r="B57" s="33"/>
      <c r="C57" s="33" t="s">
        <v>6</v>
      </c>
      <c r="D57" s="33"/>
      <c r="E57" s="165"/>
      <c r="F57" s="165"/>
      <c r="G57" s="166"/>
      <c r="H57" s="166"/>
      <c r="I57" s="166"/>
      <c r="J57" s="166"/>
      <c r="K57" s="166"/>
      <c r="L57" s="166"/>
      <c r="M57" s="166"/>
    </row>
    <row r="58" spans="1:13">
      <c r="A58" s="39"/>
      <c r="B58" s="33"/>
      <c r="C58" s="33" t="s">
        <v>36</v>
      </c>
      <c r="D58" s="38" t="s">
        <v>469</v>
      </c>
      <c r="E58" s="165"/>
      <c r="F58" s="165"/>
      <c r="G58" s="166"/>
      <c r="H58" s="166"/>
      <c r="I58" s="166"/>
      <c r="J58" s="166"/>
      <c r="K58" s="166"/>
      <c r="L58" s="166"/>
      <c r="M58" s="166"/>
    </row>
    <row r="59" spans="1:13">
      <c r="A59" s="39"/>
      <c r="B59" s="33"/>
      <c r="C59" s="33" t="s">
        <v>6</v>
      </c>
      <c r="D59" s="33"/>
      <c r="E59" s="165"/>
      <c r="F59" s="165"/>
      <c r="G59" s="166"/>
      <c r="H59" s="166"/>
      <c r="I59" s="166"/>
      <c r="J59" s="166"/>
      <c r="K59" s="166"/>
      <c r="L59" s="166"/>
      <c r="M59" s="166"/>
    </row>
    <row r="60" spans="1:13">
      <c r="B60" s="253"/>
      <c r="D60" s="167"/>
      <c r="E60" s="168"/>
      <c r="F60" s="168"/>
      <c r="G60" s="168"/>
      <c r="H60" s="168"/>
      <c r="I60" s="168"/>
      <c r="J60" s="168"/>
      <c r="K60" s="168"/>
      <c r="L60" s="168"/>
      <c r="M60" s="168"/>
    </row>
    <row r="61" spans="1:13">
      <c r="B61" s="253"/>
      <c r="C61" s="13"/>
      <c r="D61" s="167"/>
      <c r="E61" s="168"/>
      <c r="F61" s="168"/>
      <c r="G61" s="168"/>
      <c r="H61" s="168"/>
      <c r="I61" s="168"/>
      <c r="J61" s="168"/>
      <c r="K61" s="168"/>
      <c r="L61" s="168"/>
      <c r="M61" s="168"/>
    </row>
    <row r="62" spans="1:13">
      <c r="B62" s="253"/>
      <c r="C62" s="16"/>
      <c r="D62" s="167"/>
    </row>
    <row r="63" spans="1:13">
      <c r="B63" s="253"/>
      <c r="C63" s="13"/>
      <c r="D63" s="167"/>
    </row>
    <row r="64" spans="1:13">
      <c r="B64" s="253"/>
      <c r="C64" s="18"/>
      <c r="D64" s="167"/>
    </row>
    <row r="65" spans="2:4">
      <c r="B65" s="253"/>
      <c r="C65" s="253"/>
      <c r="D65" s="167"/>
    </row>
  </sheetData>
  <mergeCells count="28">
    <mergeCell ref="A44:A45"/>
    <mergeCell ref="A46:A52"/>
    <mergeCell ref="A1:M1"/>
    <mergeCell ref="A2:M2"/>
    <mergeCell ref="L3:M3"/>
    <mergeCell ref="A4:E4"/>
    <mergeCell ref="A5:E5"/>
    <mergeCell ref="G5:L5"/>
    <mergeCell ref="A18:A23"/>
    <mergeCell ref="B18:B23"/>
    <mergeCell ref="A6:A7"/>
    <mergeCell ref="B6:B7"/>
    <mergeCell ref="C6:C7"/>
    <mergeCell ref="I6:J6"/>
    <mergeCell ref="K6:L6"/>
    <mergeCell ref="M6:M7"/>
    <mergeCell ref="A9:A17"/>
    <mergeCell ref="B9:B17"/>
    <mergeCell ref="D6:D7"/>
    <mergeCell ref="E6:F6"/>
    <mergeCell ref="G6:H6"/>
    <mergeCell ref="A31:A37"/>
    <mergeCell ref="B31:B37"/>
    <mergeCell ref="A38:A43"/>
    <mergeCell ref="A24:A25"/>
    <mergeCell ref="B24:B25"/>
    <mergeCell ref="A26:A30"/>
    <mergeCell ref="B26:B30"/>
  </mergeCells>
  <conditionalFormatting sqref="C9 C14 E9:F12 E14:F14">
    <cfRule type="cellIs" dxfId="7" priority="12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8"/>
  <sheetViews>
    <sheetView topLeftCell="A10" workbookViewId="0">
      <selection activeCell="C34" sqref="C34:C39"/>
    </sheetView>
  </sheetViews>
  <sheetFormatPr defaultRowHeight="15"/>
  <cols>
    <col min="1" max="1" width="3.85546875" style="41" customWidth="1"/>
    <col min="2" max="2" width="11.42578125" style="42" customWidth="1"/>
    <col min="3" max="3" width="71.5703125" customWidth="1"/>
    <col min="6" max="8" width="9.5703125" bestFit="1" customWidth="1"/>
    <col min="9" max="9" width="7.85546875" customWidth="1"/>
    <col min="10" max="10" width="8.7109375" customWidth="1"/>
    <col min="11" max="11" width="7.5703125" customWidth="1"/>
    <col min="12" max="12" width="8" customWidth="1"/>
    <col min="13" max="13" width="9" customWidth="1"/>
  </cols>
  <sheetData>
    <row r="1" spans="1:13" ht="17.25" customHeight="1">
      <c r="A1" s="476" t="s">
        <v>393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 ht="15" customHeight="1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 ht="15" customHeight="1">
      <c r="A3" s="332"/>
      <c r="B3" s="21"/>
      <c r="C3" s="332"/>
      <c r="D3" s="332"/>
      <c r="E3" s="332"/>
      <c r="F3" s="332"/>
      <c r="G3" s="332"/>
      <c r="H3" s="332"/>
      <c r="I3" s="332"/>
      <c r="J3" s="332"/>
      <c r="K3" s="332"/>
      <c r="L3" s="477" t="s">
        <v>313</v>
      </c>
      <c r="M3" s="477"/>
    </row>
    <row r="4" spans="1:13">
      <c r="A4" s="480" t="s">
        <v>57</v>
      </c>
      <c r="B4" s="480"/>
      <c r="C4" s="480"/>
      <c r="D4" s="480"/>
      <c r="E4" s="480"/>
      <c r="F4" s="332"/>
      <c r="G4" s="332"/>
      <c r="H4" s="332"/>
      <c r="I4" s="332"/>
      <c r="J4" s="332"/>
      <c r="K4" s="332"/>
      <c r="L4" s="332"/>
      <c r="M4" s="332"/>
    </row>
    <row r="5" spans="1:13" ht="15" customHeight="1">
      <c r="A5" s="478" t="s">
        <v>58</v>
      </c>
      <c r="B5" s="478"/>
      <c r="C5" s="478"/>
      <c r="D5" s="478"/>
      <c r="E5" s="478"/>
      <c r="F5" s="332"/>
      <c r="G5" s="479" t="s">
        <v>15</v>
      </c>
      <c r="H5" s="479"/>
      <c r="I5" s="479"/>
      <c r="J5" s="479"/>
      <c r="K5" s="479"/>
      <c r="L5" s="479"/>
      <c r="M5" s="23">
        <f>M32</f>
        <v>0</v>
      </c>
    </row>
    <row r="6" spans="1:13" ht="32.25" customHeight="1">
      <c r="A6" s="481" t="s">
        <v>16</v>
      </c>
      <c r="B6" s="483" t="s">
        <v>17</v>
      </c>
      <c r="C6" s="481" t="s">
        <v>18</v>
      </c>
      <c r="D6" s="481" t="s">
        <v>19</v>
      </c>
      <c r="E6" s="482" t="s">
        <v>20</v>
      </c>
      <c r="F6" s="482"/>
      <c r="G6" s="481" t="s">
        <v>21</v>
      </c>
      <c r="H6" s="481"/>
      <c r="I6" s="481" t="s">
        <v>22</v>
      </c>
      <c r="J6" s="481"/>
      <c r="K6" s="482" t="s">
        <v>23</v>
      </c>
      <c r="L6" s="482"/>
      <c r="M6" s="481" t="s">
        <v>6</v>
      </c>
    </row>
    <row r="7" spans="1:13" ht="30">
      <c r="A7" s="481"/>
      <c r="B7" s="483"/>
      <c r="C7" s="481"/>
      <c r="D7" s="481"/>
      <c r="E7" s="24" t="s">
        <v>24</v>
      </c>
      <c r="F7" s="330" t="s">
        <v>25</v>
      </c>
      <c r="G7" s="331" t="s">
        <v>26</v>
      </c>
      <c r="H7" s="330" t="s">
        <v>6</v>
      </c>
      <c r="I7" s="331" t="s">
        <v>26</v>
      </c>
      <c r="J7" s="330" t="s">
        <v>6</v>
      </c>
      <c r="K7" s="331" t="s">
        <v>26</v>
      </c>
      <c r="L7" s="330" t="s">
        <v>6</v>
      </c>
      <c r="M7" s="481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0">
      <c r="A9" s="505">
        <v>1</v>
      </c>
      <c r="B9" s="190" t="s">
        <v>147</v>
      </c>
      <c r="C9" s="87" t="s">
        <v>400</v>
      </c>
      <c r="D9" s="328" t="s">
        <v>37</v>
      </c>
      <c r="E9" s="129"/>
      <c r="F9" s="129">
        <f>1.7*0.65*2</f>
        <v>2.21</v>
      </c>
      <c r="G9" s="204"/>
      <c r="H9" s="204"/>
      <c r="I9" s="204"/>
      <c r="J9" s="204"/>
      <c r="K9" s="204"/>
      <c r="L9" s="204"/>
      <c r="M9" s="204"/>
    </row>
    <row r="10" spans="1:13">
      <c r="A10" s="506"/>
      <c r="B10" s="190"/>
      <c r="C10" s="45" t="s">
        <v>27</v>
      </c>
      <c r="D10" s="46" t="s">
        <v>28</v>
      </c>
      <c r="E10" s="152">
        <v>0.91400000000000003</v>
      </c>
      <c r="F10" s="152">
        <f>E10*F9</f>
        <v>2.0199400000000001</v>
      </c>
      <c r="G10" s="149"/>
      <c r="H10" s="149"/>
      <c r="I10" s="149"/>
      <c r="J10" s="149"/>
      <c r="K10" s="149"/>
      <c r="L10" s="149"/>
      <c r="M10" s="149"/>
    </row>
    <row r="11" spans="1:13">
      <c r="A11" s="506"/>
      <c r="B11" s="190"/>
      <c r="C11" s="45" t="s">
        <v>29</v>
      </c>
      <c r="D11" s="46" t="s">
        <v>5</v>
      </c>
      <c r="E11" s="152">
        <v>0.35299999999999998</v>
      </c>
      <c r="F11" s="152">
        <f>E11*F9</f>
        <v>0.78012999999999999</v>
      </c>
      <c r="G11" s="149"/>
      <c r="H11" s="149"/>
      <c r="I11" s="149"/>
      <c r="J11" s="149"/>
      <c r="K11" s="149"/>
      <c r="L11" s="149"/>
      <c r="M11" s="149"/>
    </row>
    <row r="12" spans="1:13" ht="17.25" customHeight="1">
      <c r="A12" s="506"/>
      <c r="B12" s="190"/>
      <c r="C12" s="153" t="s">
        <v>398</v>
      </c>
      <c r="D12" s="46" t="s">
        <v>39</v>
      </c>
      <c r="E12" s="152">
        <v>1</v>
      </c>
      <c r="F12" s="152">
        <f>E12*F9</f>
        <v>2.21</v>
      </c>
      <c r="G12" s="149"/>
      <c r="H12" s="149"/>
      <c r="I12" s="149"/>
      <c r="J12" s="149"/>
      <c r="K12" s="149"/>
      <c r="L12" s="149"/>
      <c r="M12" s="149"/>
    </row>
    <row r="13" spans="1:13">
      <c r="A13" s="507"/>
      <c r="B13" s="190"/>
      <c r="C13" s="62" t="s">
        <v>31</v>
      </c>
      <c r="D13" s="46" t="s">
        <v>5</v>
      </c>
      <c r="E13" s="152">
        <v>0.27600000000000002</v>
      </c>
      <c r="F13" s="152">
        <f>E13*F9</f>
        <v>0.60996000000000006</v>
      </c>
      <c r="G13" s="149"/>
      <c r="H13" s="149"/>
      <c r="I13" s="149"/>
      <c r="J13" s="149"/>
      <c r="K13" s="149"/>
      <c r="L13" s="149"/>
      <c r="M13" s="149"/>
    </row>
    <row r="14" spans="1:13" ht="30">
      <c r="A14" s="505">
        <v>1</v>
      </c>
      <c r="B14" s="508" t="s">
        <v>147</v>
      </c>
      <c r="C14" s="87" t="s">
        <v>405</v>
      </c>
      <c r="D14" s="328" t="s">
        <v>37</v>
      </c>
      <c r="E14" s="129"/>
      <c r="F14" s="129">
        <v>2.1</v>
      </c>
      <c r="G14" s="204"/>
      <c r="H14" s="204"/>
      <c r="I14" s="204"/>
      <c r="J14" s="204"/>
      <c r="K14" s="204"/>
      <c r="L14" s="204"/>
      <c r="M14" s="204"/>
    </row>
    <row r="15" spans="1:13">
      <c r="A15" s="506"/>
      <c r="B15" s="509"/>
      <c r="C15" s="45" t="s">
        <v>27</v>
      </c>
      <c r="D15" s="46" t="s">
        <v>28</v>
      </c>
      <c r="E15" s="152">
        <v>0.91400000000000003</v>
      </c>
      <c r="F15" s="152">
        <f>E15*F14</f>
        <v>1.9194000000000002</v>
      </c>
      <c r="G15" s="149"/>
      <c r="H15" s="149"/>
      <c r="I15" s="149"/>
      <c r="J15" s="149"/>
      <c r="K15" s="149"/>
      <c r="L15" s="149"/>
      <c r="M15" s="149"/>
    </row>
    <row r="16" spans="1:13">
      <c r="A16" s="506"/>
      <c r="B16" s="509"/>
      <c r="C16" s="45" t="s">
        <v>29</v>
      </c>
      <c r="D16" s="46" t="s">
        <v>5</v>
      </c>
      <c r="E16" s="152">
        <v>0.35299999999999998</v>
      </c>
      <c r="F16" s="152">
        <f>E16*F14</f>
        <v>0.74129999999999996</v>
      </c>
      <c r="G16" s="149"/>
      <c r="H16" s="149"/>
      <c r="I16" s="149"/>
      <c r="J16" s="149"/>
      <c r="K16" s="149"/>
      <c r="L16" s="149"/>
      <c r="M16" s="149"/>
    </row>
    <row r="17" spans="1:13" ht="19.5" customHeight="1">
      <c r="A17" s="506"/>
      <c r="B17" s="509"/>
      <c r="C17" s="153" t="s">
        <v>398</v>
      </c>
      <c r="D17" s="46" t="s">
        <v>39</v>
      </c>
      <c r="E17" s="152">
        <v>1</v>
      </c>
      <c r="F17" s="152">
        <f>E17*F14</f>
        <v>2.1</v>
      </c>
      <c r="G17" s="149"/>
      <c r="H17" s="149"/>
      <c r="I17" s="149"/>
      <c r="J17" s="149"/>
      <c r="K17" s="149"/>
      <c r="L17" s="149"/>
      <c r="M17" s="149"/>
    </row>
    <row r="18" spans="1:13" ht="17.25" customHeight="1">
      <c r="A18" s="506"/>
      <c r="B18" s="509"/>
      <c r="C18" s="153" t="s">
        <v>399</v>
      </c>
      <c r="D18" s="362" t="s">
        <v>182</v>
      </c>
      <c r="E18" s="152"/>
      <c r="F18" s="152">
        <v>1</v>
      </c>
      <c r="G18" s="149"/>
      <c r="H18" s="149"/>
      <c r="I18" s="149"/>
      <c r="J18" s="149"/>
      <c r="K18" s="149"/>
      <c r="L18" s="149"/>
      <c r="M18" s="149"/>
    </row>
    <row r="19" spans="1:13">
      <c r="A19" s="507"/>
      <c r="B19" s="510"/>
      <c r="C19" s="62" t="s">
        <v>31</v>
      </c>
      <c r="D19" s="46" t="s">
        <v>5</v>
      </c>
      <c r="E19" s="152">
        <v>0.27600000000000002</v>
      </c>
      <c r="F19" s="152">
        <f>E19*F14</f>
        <v>0.57960000000000012</v>
      </c>
      <c r="G19" s="149"/>
      <c r="H19" s="149"/>
      <c r="I19" s="149"/>
      <c r="J19" s="149"/>
      <c r="K19" s="149"/>
      <c r="L19" s="149"/>
      <c r="M19" s="149"/>
    </row>
    <row r="20" spans="1:13" ht="21.75" customHeight="1">
      <c r="A20" s="524">
        <v>3</v>
      </c>
      <c r="B20" s="545" t="s">
        <v>238</v>
      </c>
      <c r="C20" s="56" t="s">
        <v>237</v>
      </c>
      <c r="D20" s="57" t="s">
        <v>129</v>
      </c>
      <c r="E20" s="58"/>
      <c r="F20" s="58">
        <f>10/1000</f>
        <v>0.01</v>
      </c>
      <c r="G20" s="59"/>
      <c r="H20" s="59"/>
      <c r="I20" s="59"/>
      <c r="J20" s="59"/>
      <c r="K20" s="59"/>
      <c r="L20" s="59"/>
      <c r="M20" s="59"/>
    </row>
    <row r="21" spans="1:13" ht="15" customHeight="1">
      <c r="A21" s="525"/>
      <c r="B21" s="546"/>
      <c r="C21" s="62" t="s">
        <v>47</v>
      </c>
      <c r="D21" s="63" t="s">
        <v>28</v>
      </c>
      <c r="E21" s="64">
        <v>19.100000000000001</v>
      </c>
      <c r="F21" s="64">
        <f>F20*E21</f>
        <v>0.19100000000000003</v>
      </c>
      <c r="G21" s="61"/>
      <c r="H21" s="60"/>
      <c r="I21" s="61"/>
      <c r="J21" s="61"/>
      <c r="K21" s="61"/>
      <c r="L21" s="61"/>
      <c r="M21" s="61"/>
    </row>
    <row r="22" spans="1:13" ht="15" customHeight="1">
      <c r="A22" s="525"/>
      <c r="B22" s="546"/>
      <c r="C22" s="45" t="s">
        <v>29</v>
      </c>
      <c r="D22" s="63" t="s">
        <v>5</v>
      </c>
      <c r="E22" s="64">
        <v>2.78</v>
      </c>
      <c r="F22" s="64">
        <f>F20*E22</f>
        <v>2.7799999999999998E-2</v>
      </c>
      <c r="G22" s="61"/>
      <c r="H22" s="61"/>
      <c r="I22" s="61"/>
      <c r="J22" s="61"/>
      <c r="K22" s="61"/>
      <c r="L22" s="61"/>
      <c r="M22" s="61"/>
    </row>
    <row r="23" spans="1:13" ht="27.75" customHeight="1">
      <c r="A23" s="525"/>
      <c r="B23" s="547"/>
      <c r="C23" s="62" t="s">
        <v>239</v>
      </c>
      <c r="D23" s="63" t="s">
        <v>46</v>
      </c>
      <c r="E23" s="64"/>
      <c r="F23" s="64">
        <v>1</v>
      </c>
      <c r="G23" s="65"/>
      <c r="H23" s="61"/>
      <c r="I23" s="65"/>
      <c r="J23" s="65"/>
      <c r="K23" s="65"/>
      <c r="L23" s="65"/>
      <c r="M23" s="61"/>
    </row>
    <row r="24" spans="1:13" ht="15" customHeight="1">
      <c r="A24" s="525"/>
      <c r="B24" s="329" t="s">
        <v>240</v>
      </c>
      <c r="C24" s="62" t="s">
        <v>306</v>
      </c>
      <c r="D24" s="63" t="s">
        <v>30</v>
      </c>
      <c r="E24" s="64"/>
      <c r="F24" s="64">
        <v>3</v>
      </c>
      <c r="G24" s="65"/>
      <c r="H24" s="61"/>
      <c r="I24" s="65"/>
      <c r="J24" s="65"/>
      <c r="K24" s="65"/>
      <c r="L24" s="65"/>
      <c r="M24" s="61"/>
    </row>
    <row r="25" spans="1:13" ht="15" customHeight="1">
      <c r="A25" s="525"/>
      <c r="B25" s="257"/>
      <c r="C25" s="259" t="s">
        <v>31</v>
      </c>
      <c r="D25" s="260" t="s">
        <v>51</v>
      </c>
      <c r="E25" s="261">
        <v>0.43</v>
      </c>
      <c r="F25" s="261">
        <f>E25*F20</f>
        <v>4.3E-3</v>
      </c>
      <c r="G25" s="262"/>
      <c r="H25" s="262"/>
      <c r="I25" s="262"/>
      <c r="J25" s="262"/>
      <c r="K25" s="262"/>
      <c r="L25" s="262"/>
      <c r="M25" s="262"/>
    </row>
    <row r="26" spans="1:13" ht="15.75">
      <c r="A26" s="76"/>
      <c r="B26" s="70"/>
      <c r="C26" s="71" t="s">
        <v>6</v>
      </c>
      <c r="D26" s="71"/>
      <c r="E26" s="72"/>
      <c r="F26" s="72"/>
      <c r="G26" s="73"/>
      <c r="H26" s="77"/>
      <c r="I26" s="74"/>
      <c r="J26" s="74"/>
      <c r="K26" s="74"/>
      <c r="L26" s="74"/>
      <c r="M26" s="77"/>
    </row>
    <row r="27" spans="1:13" ht="15.75">
      <c r="A27" s="76"/>
      <c r="B27" s="70"/>
      <c r="C27" s="71" t="s">
        <v>56</v>
      </c>
      <c r="D27" s="75" t="s">
        <v>469</v>
      </c>
      <c r="E27" s="72"/>
      <c r="F27" s="72"/>
      <c r="G27" s="73"/>
      <c r="H27" s="77"/>
      <c r="I27" s="74"/>
      <c r="J27" s="74"/>
      <c r="K27" s="74"/>
      <c r="L27" s="74"/>
      <c r="M27" s="77"/>
    </row>
    <row r="28" spans="1:13">
      <c r="A28" s="31"/>
      <c r="B28" s="32"/>
      <c r="C28" s="33" t="s">
        <v>6</v>
      </c>
      <c r="D28" s="34"/>
      <c r="E28" s="35"/>
      <c r="F28" s="35"/>
      <c r="G28" s="36"/>
      <c r="H28" s="37"/>
      <c r="I28" s="37"/>
      <c r="J28" s="37"/>
      <c r="K28" s="37"/>
      <c r="L28" s="37"/>
      <c r="M28" s="37"/>
    </row>
    <row r="29" spans="1:13">
      <c r="A29" s="31"/>
      <c r="B29" s="32"/>
      <c r="C29" s="33" t="s">
        <v>35</v>
      </c>
      <c r="D29" s="38" t="s">
        <v>469</v>
      </c>
      <c r="E29" s="39"/>
      <c r="F29" s="40"/>
      <c r="G29" s="36"/>
      <c r="H29" s="37"/>
      <c r="I29" s="37"/>
      <c r="J29" s="37"/>
      <c r="K29" s="37"/>
      <c r="L29" s="37"/>
      <c r="M29" s="37"/>
    </row>
    <row r="30" spans="1:13">
      <c r="A30" s="31"/>
      <c r="B30" s="32"/>
      <c r="C30" s="33" t="s">
        <v>6</v>
      </c>
      <c r="D30" s="33"/>
      <c r="E30" s="39"/>
      <c r="F30" s="40"/>
      <c r="G30" s="36"/>
      <c r="H30" s="37"/>
      <c r="I30" s="37"/>
      <c r="J30" s="37"/>
      <c r="K30" s="37"/>
      <c r="L30" s="37"/>
      <c r="M30" s="37"/>
    </row>
    <row r="31" spans="1:13">
      <c r="A31" s="31"/>
      <c r="B31" s="32"/>
      <c r="C31" s="33" t="s">
        <v>36</v>
      </c>
      <c r="D31" s="38" t="s">
        <v>469</v>
      </c>
      <c r="E31" s="39"/>
      <c r="F31" s="40"/>
      <c r="G31" s="36"/>
      <c r="H31" s="37"/>
      <c r="I31" s="37"/>
      <c r="J31" s="37"/>
      <c r="K31" s="37"/>
      <c r="L31" s="37"/>
      <c r="M31" s="37"/>
    </row>
    <row r="32" spans="1:13">
      <c r="A32" s="31"/>
      <c r="B32" s="32"/>
      <c r="C32" s="33" t="s">
        <v>6</v>
      </c>
      <c r="D32" s="38"/>
      <c r="E32" s="39"/>
      <c r="F32" s="40"/>
      <c r="G32" s="36"/>
      <c r="H32" s="37"/>
      <c r="I32" s="37"/>
      <c r="J32" s="37"/>
      <c r="K32" s="37"/>
      <c r="L32" s="37"/>
      <c r="M32" s="37"/>
    </row>
    <row r="34" spans="3:3">
      <c r="C34" s="13"/>
    </row>
    <row r="35" spans="3:3">
      <c r="C35" s="16"/>
    </row>
    <row r="36" spans="3:3">
      <c r="C36" s="13"/>
    </row>
    <row r="37" spans="3:3">
      <c r="C37" s="18"/>
    </row>
    <row r="38" spans="3:3">
      <c r="C38" s="333"/>
    </row>
  </sheetData>
  <mergeCells count="20">
    <mergeCell ref="A20:A25"/>
    <mergeCell ref="A9:A13"/>
    <mergeCell ref="I6:J6"/>
    <mergeCell ref="K6:L6"/>
    <mergeCell ref="M6:M7"/>
    <mergeCell ref="A14:A19"/>
    <mergeCell ref="B14:B19"/>
    <mergeCell ref="A6:A7"/>
    <mergeCell ref="B6:B7"/>
    <mergeCell ref="C6:C7"/>
    <mergeCell ref="D6:D7"/>
    <mergeCell ref="E6:F6"/>
    <mergeCell ref="G6:H6"/>
    <mergeCell ref="B20:B23"/>
    <mergeCell ref="A1:M1"/>
    <mergeCell ref="A2:M2"/>
    <mergeCell ref="L3:M3"/>
    <mergeCell ref="A4:E4"/>
    <mergeCell ref="A5:E5"/>
    <mergeCell ref="G5:L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topLeftCell="A13" workbookViewId="0">
      <selection activeCell="C33" sqref="C33:C38"/>
    </sheetView>
  </sheetViews>
  <sheetFormatPr defaultRowHeight="15"/>
  <cols>
    <col min="1" max="1" width="3.85546875" customWidth="1"/>
    <col min="2" max="2" width="9.28515625" customWidth="1"/>
    <col min="3" max="3" width="65.5703125" customWidth="1"/>
  </cols>
  <sheetData>
    <row r="1" spans="1:13">
      <c r="A1" s="476" t="s">
        <v>309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91"/>
      <c r="B3" s="21"/>
      <c r="C3" s="291"/>
      <c r="D3" s="291"/>
      <c r="E3" s="291"/>
      <c r="F3" s="291"/>
      <c r="G3" s="291"/>
      <c r="H3" s="291"/>
      <c r="I3" s="291"/>
      <c r="J3" s="291"/>
      <c r="K3" s="291"/>
      <c r="L3" s="477" t="s">
        <v>314</v>
      </c>
      <c r="M3" s="477"/>
    </row>
    <row r="4" spans="1:13">
      <c r="A4" s="491" t="s">
        <v>57</v>
      </c>
      <c r="B4" s="491"/>
      <c r="C4" s="491"/>
      <c r="D4" s="491"/>
      <c r="E4" s="491"/>
      <c r="F4" s="291"/>
      <c r="G4" s="291"/>
      <c r="H4" s="291"/>
      <c r="I4" s="291"/>
      <c r="J4" s="291"/>
      <c r="K4" s="291"/>
      <c r="L4" s="291"/>
      <c r="M4" s="291"/>
    </row>
    <row r="5" spans="1:13">
      <c r="A5" s="492" t="s">
        <v>58</v>
      </c>
      <c r="B5" s="492"/>
      <c r="C5" s="492"/>
      <c r="D5" s="492"/>
      <c r="E5" s="492"/>
      <c r="F5" s="294"/>
      <c r="G5" s="493" t="s">
        <v>15</v>
      </c>
      <c r="H5" s="493"/>
      <c r="I5" s="493"/>
      <c r="J5" s="493"/>
      <c r="K5" s="493"/>
      <c r="L5" s="493"/>
      <c r="M5" s="23">
        <f>M31</f>
        <v>0</v>
      </c>
    </row>
    <row r="6" spans="1:13" ht="32.2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4.5" customHeight="1">
      <c r="A7" s="499"/>
      <c r="B7" s="518"/>
      <c r="C7" s="499"/>
      <c r="D7" s="499"/>
      <c r="E7" s="24" t="s">
        <v>24</v>
      </c>
      <c r="F7" s="289" t="s">
        <v>25</v>
      </c>
      <c r="G7" s="290" t="s">
        <v>26</v>
      </c>
      <c r="H7" s="289" t="s">
        <v>6</v>
      </c>
      <c r="I7" s="290" t="s">
        <v>26</v>
      </c>
      <c r="J7" s="289" t="s">
        <v>6</v>
      </c>
      <c r="K7" s="290" t="s">
        <v>26</v>
      </c>
      <c r="L7" s="28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>
      <c r="A9" s="488">
        <v>1</v>
      </c>
      <c r="B9" s="486" t="s">
        <v>261</v>
      </c>
      <c r="C9" s="43" t="s">
        <v>186</v>
      </c>
      <c r="D9" s="287" t="s">
        <v>255</v>
      </c>
      <c r="E9" s="80"/>
      <c r="F9" s="80">
        <v>0.2</v>
      </c>
      <c r="G9" s="268"/>
      <c r="H9" s="268"/>
      <c r="I9" s="268"/>
      <c r="J9" s="268"/>
      <c r="K9" s="268"/>
      <c r="L9" s="268"/>
      <c r="M9" s="268"/>
    </row>
    <row r="10" spans="1:13">
      <c r="A10" s="488"/>
      <c r="B10" s="486"/>
      <c r="C10" s="274" t="s">
        <v>27</v>
      </c>
      <c r="D10" s="273" t="s">
        <v>28</v>
      </c>
      <c r="E10" s="280">
        <v>3.89</v>
      </c>
      <c r="F10" s="281">
        <f>E10*F9</f>
        <v>0.77800000000000002</v>
      </c>
      <c r="G10" s="275"/>
      <c r="H10" s="275"/>
      <c r="I10" s="282"/>
      <c r="J10" s="283"/>
      <c r="K10" s="282"/>
      <c r="L10" s="283"/>
      <c r="M10" s="283"/>
    </row>
    <row r="11" spans="1:13">
      <c r="A11" s="488"/>
      <c r="B11" s="486"/>
      <c r="C11" s="274" t="s">
        <v>117</v>
      </c>
      <c r="D11" s="273" t="s">
        <v>5</v>
      </c>
      <c r="E11" s="280">
        <v>1.51</v>
      </c>
      <c r="F11" s="281">
        <f>E11*F9</f>
        <v>0.30200000000000005</v>
      </c>
      <c r="G11" s="282"/>
      <c r="H11" s="283"/>
      <c r="I11" s="282"/>
      <c r="J11" s="283"/>
      <c r="K11" s="282"/>
      <c r="L11" s="283"/>
      <c r="M11" s="283"/>
    </row>
    <row r="12" spans="1:13" ht="16.5" customHeight="1">
      <c r="A12" s="488"/>
      <c r="B12" s="486"/>
      <c r="C12" s="53" t="s">
        <v>388</v>
      </c>
      <c r="D12" s="273" t="s">
        <v>33</v>
      </c>
      <c r="E12" s="280"/>
      <c r="F12" s="281">
        <v>4</v>
      </c>
      <c r="G12" s="282"/>
      <c r="H12" s="283"/>
      <c r="I12" s="282"/>
      <c r="J12" s="283"/>
      <c r="K12" s="282"/>
      <c r="L12" s="283"/>
      <c r="M12" s="283"/>
    </row>
    <row r="13" spans="1:13" ht="15.75">
      <c r="A13" s="488"/>
      <c r="B13" s="486"/>
      <c r="C13" s="62" t="s">
        <v>31</v>
      </c>
      <c r="D13" s="277" t="s">
        <v>5</v>
      </c>
      <c r="E13" s="281">
        <v>0.24</v>
      </c>
      <c r="F13" s="281">
        <f>E13*F9</f>
        <v>4.8000000000000001E-2</v>
      </c>
      <c r="G13" s="284"/>
      <c r="H13" s="285"/>
      <c r="I13" s="275"/>
      <c r="J13" s="275"/>
      <c r="K13" s="284"/>
      <c r="L13" s="285"/>
      <c r="M13" s="285"/>
    </row>
    <row r="14" spans="1:13" ht="33.75">
      <c r="A14" s="519">
        <v>2</v>
      </c>
      <c r="B14" s="190" t="s">
        <v>97</v>
      </c>
      <c r="C14" s="87" t="s">
        <v>99</v>
      </c>
      <c r="D14" s="127" t="s">
        <v>33</v>
      </c>
      <c r="E14" s="128"/>
      <c r="F14" s="129">
        <v>4</v>
      </c>
      <c r="G14" s="130"/>
      <c r="H14" s="130"/>
      <c r="I14" s="130"/>
      <c r="J14" s="130"/>
      <c r="K14" s="130"/>
      <c r="L14" s="130"/>
      <c r="M14" s="130"/>
    </row>
    <row r="15" spans="1:13">
      <c r="A15" s="520"/>
      <c r="B15" s="120"/>
      <c r="C15" s="112" t="s">
        <v>27</v>
      </c>
      <c r="D15" s="113" t="s">
        <v>28</v>
      </c>
      <c r="E15" s="119">
        <v>0.76</v>
      </c>
      <c r="F15" s="119">
        <f>E15*F14</f>
        <v>3.04</v>
      </c>
      <c r="G15" s="116"/>
      <c r="H15" s="116"/>
      <c r="I15" s="116"/>
      <c r="J15" s="116"/>
      <c r="K15" s="116"/>
      <c r="L15" s="116"/>
      <c r="M15" s="116"/>
    </row>
    <row r="16" spans="1:13">
      <c r="A16" s="520"/>
      <c r="B16" s="120"/>
      <c r="C16" s="112" t="s">
        <v>29</v>
      </c>
      <c r="D16" s="113" t="s">
        <v>5</v>
      </c>
      <c r="E16" s="119">
        <v>0.623</v>
      </c>
      <c r="F16" s="119">
        <f>E16*F14</f>
        <v>2.492</v>
      </c>
      <c r="G16" s="116"/>
      <c r="H16" s="116"/>
      <c r="I16" s="116"/>
      <c r="J16" s="116"/>
      <c r="K16" s="116"/>
      <c r="L16" s="116"/>
      <c r="M16" s="116"/>
    </row>
    <row r="17" spans="1:13">
      <c r="A17" s="520"/>
      <c r="B17" s="122" t="s">
        <v>98</v>
      </c>
      <c r="C17" s="123" t="s">
        <v>100</v>
      </c>
      <c r="D17" s="124" t="s">
        <v>89</v>
      </c>
      <c r="E17" s="119">
        <v>1</v>
      </c>
      <c r="F17" s="114">
        <f>E17*F14</f>
        <v>4</v>
      </c>
      <c r="G17" s="116"/>
      <c r="H17" s="116"/>
      <c r="I17" s="116"/>
      <c r="J17" s="116"/>
      <c r="K17" s="116"/>
      <c r="L17" s="116"/>
      <c r="M17" s="116"/>
    </row>
    <row r="18" spans="1:13">
      <c r="A18" s="520"/>
      <c r="B18" s="125"/>
      <c r="C18" s="120" t="s">
        <v>101</v>
      </c>
      <c r="D18" s="113" t="s">
        <v>5</v>
      </c>
      <c r="E18" s="119">
        <v>0.24</v>
      </c>
      <c r="F18" s="114">
        <f>E18*F14</f>
        <v>0.96</v>
      </c>
      <c r="G18" s="116"/>
      <c r="H18" s="116"/>
      <c r="I18" s="116"/>
      <c r="J18" s="116"/>
      <c r="K18" s="116"/>
      <c r="L18" s="116"/>
      <c r="M18" s="116"/>
    </row>
    <row r="19" spans="1:13" ht="30">
      <c r="A19" s="524">
        <v>2</v>
      </c>
      <c r="B19" s="329" t="s">
        <v>267</v>
      </c>
      <c r="C19" s="56" t="s">
        <v>237</v>
      </c>
      <c r="D19" s="57" t="s">
        <v>129</v>
      </c>
      <c r="E19" s="58"/>
      <c r="F19" s="58">
        <v>0.02</v>
      </c>
      <c r="G19" s="59"/>
      <c r="H19" s="59"/>
      <c r="I19" s="59"/>
      <c r="J19" s="59"/>
      <c r="K19" s="59"/>
      <c r="L19" s="59"/>
      <c r="M19" s="59"/>
    </row>
    <row r="20" spans="1:13">
      <c r="A20" s="525"/>
      <c r="B20" s="255"/>
      <c r="C20" s="62" t="s">
        <v>47</v>
      </c>
      <c r="D20" s="63" t="s">
        <v>28</v>
      </c>
      <c r="E20" s="64">
        <v>19.100000000000001</v>
      </c>
      <c r="F20" s="64">
        <f>F19*E20</f>
        <v>0.38200000000000006</v>
      </c>
      <c r="G20" s="61"/>
      <c r="H20" s="60"/>
      <c r="I20" s="61"/>
      <c r="J20" s="61"/>
      <c r="K20" s="61"/>
      <c r="L20" s="61"/>
      <c r="M20" s="61"/>
    </row>
    <row r="21" spans="1:13">
      <c r="A21" s="525"/>
      <c r="B21" s="255"/>
      <c r="C21" s="45" t="s">
        <v>29</v>
      </c>
      <c r="D21" s="63" t="s">
        <v>5</v>
      </c>
      <c r="E21" s="64">
        <v>2.78</v>
      </c>
      <c r="F21" s="64">
        <f>F19*E21</f>
        <v>5.5599999999999997E-2</v>
      </c>
      <c r="G21" s="61"/>
      <c r="H21" s="61"/>
      <c r="I21" s="61"/>
      <c r="J21" s="61"/>
      <c r="K21" s="61"/>
      <c r="L21" s="61"/>
      <c r="M21" s="61"/>
    </row>
    <row r="22" spans="1:13" ht="30">
      <c r="A22" s="525"/>
      <c r="B22" s="255"/>
      <c r="C22" s="62" t="s">
        <v>239</v>
      </c>
      <c r="D22" s="63" t="s">
        <v>46</v>
      </c>
      <c r="E22" s="64"/>
      <c r="F22" s="64">
        <v>2</v>
      </c>
      <c r="G22" s="65"/>
      <c r="H22" s="61"/>
      <c r="I22" s="65"/>
      <c r="J22" s="65"/>
      <c r="K22" s="65"/>
      <c r="L22" s="65"/>
      <c r="M22" s="61"/>
    </row>
    <row r="23" spans="1:13" ht="32.25" customHeight="1">
      <c r="A23" s="525"/>
      <c r="B23" s="329" t="s">
        <v>240</v>
      </c>
      <c r="C23" s="62" t="s">
        <v>306</v>
      </c>
      <c r="D23" s="63" t="s">
        <v>30</v>
      </c>
      <c r="E23" s="64"/>
      <c r="F23" s="64">
        <v>6</v>
      </c>
      <c r="G23" s="65"/>
      <c r="H23" s="61"/>
      <c r="I23" s="65"/>
      <c r="J23" s="65"/>
      <c r="K23" s="65"/>
      <c r="L23" s="65"/>
      <c r="M23" s="61"/>
    </row>
    <row r="24" spans="1:13">
      <c r="A24" s="525"/>
      <c r="B24" s="257"/>
      <c r="C24" s="259" t="s">
        <v>31</v>
      </c>
      <c r="D24" s="260" t="s">
        <v>5</v>
      </c>
      <c r="E24" s="261">
        <v>0.43</v>
      </c>
      <c r="F24" s="261">
        <f>F21*E24</f>
        <v>2.3907999999999999E-2</v>
      </c>
      <c r="G24" s="262"/>
      <c r="H24" s="262"/>
      <c r="I24" s="262"/>
      <c r="J24" s="262"/>
      <c r="K24" s="262"/>
      <c r="L24" s="262"/>
      <c r="M24" s="262"/>
    </row>
    <row r="25" spans="1:13">
      <c r="A25" s="33"/>
      <c r="B25" s="239"/>
      <c r="C25" s="240" t="s">
        <v>6</v>
      </c>
      <c r="D25" s="241"/>
      <c r="E25" s="242"/>
      <c r="F25" s="243"/>
      <c r="G25" s="244"/>
      <c r="H25" s="166"/>
      <c r="I25" s="166"/>
      <c r="J25" s="166"/>
      <c r="K25" s="166"/>
      <c r="L25" s="166"/>
      <c r="M25" s="166"/>
    </row>
    <row r="26" spans="1:13">
      <c r="A26" s="33"/>
      <c r="B26" s="239"/>
      <c r="C26" s="240" t="s">
        <v>168</v>
      </c>
      <c r="D26" s="245" t="s">
        <v>469</v>
      </c>
      <c r="E26" s="242"/>
      <c r="F26" s="243"/>
      <c r="G26" s="244"/>
      <c r="H26" s="166"/>
      <c r="I26" s="166"/>
      <c r="J26" s="166"/>
      <c r="K26" s="166"/>
      <c r="L26" s="166"/>
      <c r="M26" s="166"/>
    </row>
    <row r="27" spans="1:13">
      <c r="A27" s="39"/>
      <c r="B27" s="33"/>
      <c r="C27" s="33" t="s">
        <v>6</v>
      </c>
      <c r="D27" s="33"/>
      <c r="E27" s="165"/>
      <c r="F27" s="165"/>
      <c r="G27" s="166"/>
      <c r="H27" s="166"/>
      <c r="I27" s="166"/>
      <c r="J27" s="166"/>
      <c r="K27" s="166"/>
      <c r="L27" s="166"/>
      <c r="M27" s="166"/>
    </row>
    <row r="28" spans="1:13">
      <c r="A28" s="39"/>
      <c r="B28" s="33"/>
      <c r="C28" s="33" t="s">
        <v>169</v>
      </c>
      <c r="D28" s="38" t="s">
        <v>469</v>
      </c>
      <c r="E28" s="165"/>
      <c r="F28" s="165"/>
      <c r="G28" s="166"/>
      <c r="H28" s="166"/>
      <c r="I28" s="166"/>
      <c r="J28" s="166"/>
      <c r="K28" s="166"/>
      <c r="L28" s="166"/>
      <c r="M28" s="166"/>
    </row>
    <row r="29" spans="1:13">
      <c r="A29" s="39"/>
      <c r="B29" s="33"/>
      <c r="C29" s="33" t="s">
        <v>6</v>
      </c>
      <c r="D29" s="33"/>
      <c r="E29" s="165"/>
      <c r="F29" s="165"/>
      <c r="G29" s="166"/>
      <c r="H29" s="166"/>
      <c r="I29" s="166"/>
      <c r="J29" s="166"/>
      <c r="K29" s="166"/>
      <c r="L29" s="166"/>
      <c r="M29" s="166"/>
    </row>
    <row r="30" spans="1:13">
      <c r="A30" s="39"/>
      <c r="B30" s="33"/>
      <c r="C30" s="33" t="s">
        <v>36</v>
      </c>
      <c r="D30" s="38" t="s">
        <v>469</v>
      </c>
      <c r="E30" s="165"/>
      <c r="F30" s="165"/>
      <c r="G30" s="166"/>
      <c r="H30" s="166"/>
      <c r="I30" s="166"/>
      <c r="J30" s="166"/>
      <c r="K30" s="166"/>
      <c r="L30" s="166"/>
      <c r="M30" s="166"/>
    </row>
    <row r="31" spans="1:13">
      <c r="A31" s="39"/>
      <c r="B31" s="33"/>
      <c r="C31" s="33" t="s">
        <v>6</v>
      </c>
      <c r="D31" s="33"/>
      <c r="E31" s="165"/>
      <c r="F31" s="165"/>
      <c r="G31" s="166"/>
      <c r="H31" s="166"/>
      <c r="I31" s="166"/>
      <c r="J31" s="166"/>
      <c r="K31" s="166"/>
      <c r="L31" s="166"/>
      <c r="M31" s="166"/>
    </row>
    <row r="32" spans="1:13">
      <c r="B32" s="293"/>
      <c r="D32" s="167"/>
      <c r="E32" s="168"/>
      <c r="F32" s="168"/>
      <c r="G32" s="168"/>
      <c r="H32" s="168"/>
      <c r="I32" s="168"/>
      <c r="J32" s="168"/>
      <c r="K32" s="168"/>
      <c r="L32" s="168"/>
      <c r="M32" s="168"/>
    </row>
    <row r="33" spans="2:13">
      <c r="B33" s="293"/>
      <c r="C33" s="13"/>
      <c r="D33" s="167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2:13">
      <c r="B34" s="293"/>
      <c r="C34" s="16"/>
      <c r="D34" s="167"/>
    </row>
    <row r="35" spans="2:13">
      <c r="B35" s="293"/>
      <c r="C35" s="13"/>
      <c r="D35" s="167"/>
    </row>
    <row r="36" spans="2:13">
      <c r="B36" s="293"/>
      <c r="C36" s="18"/>
      <c r="D36" s="167"/>
    </row>
    <row r="37" spans="2:13">
      <c r="B37" s="293"/>
      <c r="C37" s="293"/>
      <c r="D37" s="167"/>
    </row>
  </sheetData>
  <mergeCells count="19">
    <mergeCell ref="A19:A24"/>
    <mergeCell ref="I6:J6"/>
    <mergeCell ref="K6:L6"/>
    <mergeCell ref="M6:M7"/>
    <mergeCell ref="A9:A13"/>
    <mergeCell ref="B9:B13"/>
    <mergeCell ref="E6:F6"/>
    <mergeCell ref="G6:H6"/>
    <mergeCell ref="A14:A18"/>
    <mergeCell ref="A6:A7"/>
    <mergeCell ref="B6:B7"/>
    <mergeCell ref="C6:C7"/>
    <mergeCell ref="D6:D7"/>
    <mergeCell ref="A1:M1"/>
    <mergeCell ref="A2:M2"/>
    <mergeCell ref="L3:M3"/>
    <mergeCell ref="A4:E4"/>
    <mergeCell ref="A5:E5"/>
    <mergeCell ref="G5:L5"/>
  </mergeCells>
  <conditionalFormatting sqref="C14 E14:F17">
    <cfRule type="cellIs" dxfId="6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C40" sqref="C40:C44"/>
    </sheetView>
  </sheetViews>
  <sheetFormatPr defaultRowHeight="15"/>
  <cols>
    <col min="1" max="1" width="3.85546875" customWidth="1"/>
    <col min="2" max="2" width="9" customWidth="1"/>
    <col min="3" max="3" width="71.85546875" customWidth="1"/>
    <col min="12" max="12" width="7.85546875" customWidth="1"/>
  </cols>
  <sheetData>
    <row r="1" spans="1:13">
      <c r="A1" s="476" t="s">
        <v>323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91"/>
      <c r="B3" s="21"/>
      <c r="C3" s="291"/>
      <c r="D3" s="291"/>
      <c r="E3" s="291"/>
      <c r="F3" s="291"/>
      <c r="G3" s="291"/>
      <c r="H3" s="291"/>
      <c r="I3" s="291"/>
      <c r="J3" s="291"/>
      <c r="K3" s="291"/>
      <c r="L3" s="477" t="s">
        <v>467</v>
      </c>
      <c r="M3" s="477"/>
    </row>
    <row r="4" spans="1:13">
      <c r="A4" s="491" t="s">
        <v>57</v>
      </c>
      <c r="B4" s="491"/>
      <c r="C4" s="491"/>
      <c r="D4" s="491"/>
      <c r="E4" s="491"/>
      <c r="F4" s="291"/>
      <c r="G4" s="291"/>
      <c r="H4" s="291"/>
      <c r="I4" s="291"/>
      <c r="J4" s="291"/>
      <c r="K4" s="291"/>
      <c r="L4" s="291"/>
      <c r="M4" s="291"/>
    </row>
    <row r="5" spans="1:13">
      <c r="A5" s="492" t="s">
        <v>58</v>
      </c>
      <c r="B5" s="492"/>
      <c r="C5" s="492"/>
      <c r="D5" s="492"/>
      <c r="E5" s="492"/>
      <c r="F5" s="294"/>
      <c r="G5" s="493" t="s">
        <v>15</v>
      </c>
      <c r="H5" s="493"/>
      <c r="I5" s="493"/>
      <c r="J5" s="493"/>
      <c r="K5" s="493"/>
      <c r="L5" s="493"/>
      <c r="M5" s="23">
        <f>M38</f>
        <v>0</v>
      </c>
    </row>
    <row r="6" spans="1:13" ht="32.2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4.5" customHeight="1">
      <c r="A7" s="499"/>
      <c r="B7" s="518"/>
      <c r="C7" s="499"/>
      <c r="D7" s="499"/>
      <c r="E7" s="24" t="s">
        <v>24</v>
      </c>
      <c r="F7" s="289" t="s">
        <v>25</v>
      </c>
      <c r="G7" s="290" t="s">
        <v>26</v>
      </c>
      <c r="H7" s="289" t="s">
        <v>6</v>
      </c>
      <c r="I7" s="290" t="s">
        <v>26</v>
      </c>
      <c r="J7" s="289" t="s">
        <v>6</v>
      </c>
      <c r="K7" s="290" t="s">
        <v>26</v>
      </c>
      <c r="L7" s="28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3" customHeight="1">
      <c r="A9" s="488">
        <v>1</v>
      </c>
      <c r="B9" s="486" t="s">
        <v>315</v>
      </c>
      <c r="C9" s="43" t="s">
        <v>316</v>
      </c>
      <c r="D9" s="287" t="s">
        <v>37</v>
      </c>
      <c r="E9" s="80"/>
      <c r="F9" s="80">
        <v>2</v>
      </c>
      <c r="G9" s="268"/>
      <c r="H9" s="268"/>
      <c r="I9" s="268"/>
      <c r="J9" s="268"/>
      <c r="K9" s="268"/>
      <c r="L9" s="268"/>
      <c r="M9" s="268"/>
    </row>
    <row r="10" spans="1:13">
      <c r="A10" s="488"/>
      <c r="B10" s="486"/>
      <c r="C10" s="274" t="s">
        <v>27</v>
      </c>
      <c r="D10" s="273" t="s">
        <v>28</v>
      </c>
      <c r="E10" s="280">
        <v>1.1200000000000001</v>
      </c>
      <c r="F10" s="281">
        <f>E10*F9</f>
        <v>2.2400000000000002</v>
      </c>
      <c r="G10" s="275"/>
      <c r="H10" s="275"/>
      <c r="I10" s="282"/>
      <c r="J10" s="283"/>
      <c r="K10" s="282"/>
      <c r="L10" s="283"/>
      <c r="M10" s="283"/>
    </row>
    <row r="11" spans="1:13">
      <c r="A11" s="488"/>
      <c r="B11" s="486"/>
      <c r="C11" s="274" t="s">
        <v>117</v>
      </c>
      <c r="D11" s="273" t="s">
        <v>5</v>
      </c>
      <c r="E11" s="280">
        <v>5.28E-2</v>
      </c>
      <c r="F11" s="281">
        <f>E11*F9</f>
        <v>0.1056</v>
      </c>
      <c r="G11" s="282"/>
      <c r="H11" s="283"/>
      <c r="I11" s="282"/>
      <c r="J11" s="283"/>
      <c r="K11" s="282"/>
      <c r="L11" s="283"/>
      <c r="M11" s="283"/>
    </row>
    <row r="12" spans="1:13">
      <c r="A12" s="488"/>
      <c r="B12" s="486"/>
      <c r="C12" s="307" t="s">
        <v>321</v>
      </c>
      <c r="D12" s="308" t="s">
        <v>142</v>
      </c>
      <c r="E12" s="280">
        <v>1.4</v>
      </c>
      <c r="F12" s="281">
        <f>E12*F9</f>
        <v>2.8</v>
      </c>
      <c r="G12" s="282"/>
      <c r="H12" s="283"/>
      <c r="I12" s="282"/>
      <c r="J12" s="283"/>
      <c r="K12" s="282"/>
      <c r="L12" s="283"/>
      <c r="M12" s="283"/>
    </row>
    <row r="13" spans="1:13">
      <c r="A13" s="488"/>
      <c r="B13" s="486"/>
      <c r="C13" s="54" t="s">
        <v>317</v>
      </c>
      <c r="D13" s="308" t="s">
        <v>129</v>
      </c>
      <c r="E13" s="280">
        <v>5.5999999999999999E-3</v>
      </c>
      <c r="F13" s="281">
        <f>E13*F9</f>
        <v>1.12E-2</v>
      </c>
      <c r="G13" s="282"/>
      <c r="H13" s="283"/>
      <c r="I13" s="282"/>
      <c r="J13" s="283"/>
      <c r="K13" s="282"/>
      <c r="L13" s="283"/>
      <c r="M13" s="283"/>
    </row>
    <row r="14" spans="1:13" ht="17.25">
      <c r="A14" s="488"/>
      <c r="B14" s="486"/>
      <c r="C14" s="54" t="s">
        <v>319</v>
      </c>
      <c r="D14" s="308" t="s">
        <v>61</v>
      </c>
      <c r="E14" s="280">
        <v>6.3E-3</v>
      </c>
      <c r="F14" s="281">
        <f>E14*F9</f>
        <v>1.26E-2</v>
      </c>
      <c r="G14" s="282"/>
      <c r="H14" s="283"/>
      <c r="I14" s="282"/>
      <c r="J14" s="283"/>
      <c r="K14" s="282"/>
      <c r="L14" s="283"/>
      <c r="M14" s="283"/>
    </row>
    <row r="15" spans="1:13">
      <c r="A15" s="488"/>
      <c r="B15" s="486"/>
      <c r="C15" s="54" t="s">
        <v>320</v>
      </c>
      <c r="D15" s="308" t="s">
        <v>30</v>
      </c>
      <c r="E15" s="280">
        <v>0.12</v>
      </c>
      <c r="F15" s="281">
        <f>E15*F9</f>
        <v>0.24</v>
      </c>
      <c r="G15" s="282"/>
      <c r="H15" s="283"/>
      <c r="I15" s="282"/>
      <c r="J15" s="283"/>
      <c r="K15" s="282"/>
      <c r="L15" s="283"/>
      <c r="M15" s="283"/>
    </row>
    <row r="16" spans="1:13" ht="15.75">
      <c r="A16" s="488"/>
      <c r="B16" s="486"/>
      <c r="C16" s="62" t="s">
        <v>31</v>
      </c>
      <c r="D16" s="277" t="s">
        <v>5</v>
      </c>
      <c r="E16" s="281">
        <v>8.5000000000000006E-2</v>
      </c>
      <c r="F16" s="281">
        <f>E16*F9</f>
        <v>0.17</v>
      </c>
      <c r="G16" s="284"/>
      <c r="H16" s="283"/>
      <c r="I16" s="275"/>
      <c r="J16" s="275"/>
      <c r="K16" s="284"/>
      <c r="L16" s="285"/>
      <c r="M16" s="283"/>
    </row>
    <row r="17" spans="1:13" ht="47.25" customHeight="1">
      <c r="A17" s="524">
        <v>2</v>
      </c>
      <c r="B17" s="532" t="s">
        <v>204</v>
      </c>
      <c r="C17" s="43" t="s">
        <v>322</v>
      </c>
      <c r="D17" s="287" t="s">
        <v>37</v>
      </c>
      <c r="E17" s="203"/>
      <c r="F17" s="129">
        <v>60</v>
      </c>
      <c r="G17" s="44"/>
      <c r="H17" s="44"/>
      <c r="I17" s="44"/>
      <c r="J17" s="44"/>
      <c r="K17" s="44"/>
      <c r="L17" s="44"/>
      <c r="M17" s="44"/>
    </row>
    <row r="18" spans="1:13">
      <c r="A18" s="525"/>
      <c r="B18" s="533"/>
      <c r="C18" s="45" t="s">
        <v>27</v>
      </c>
      <c r="D18" s="46" t="s">
        <v>38</v>
      </c>
      <c r="E18" s="118">
        <v>0.44400000000000001</v>
      </c>
      <c r="F18" s="118">
        <f>E18*F17</f>
        <v>26.64</v>
      </c>
      <c r="G18" s="47"/>
      <c r="H18" s="47"/>
      <c r="I18" s="47"/>
      <c r="J18" s="47"/>
      <c r="K18" s="47"/>
      <c r="L18" s="47"/>
      <c r="M18" s="47"/>
    </row>
    <row r="19" spans="1:13">
      <c r="A19" s="525"/>
      <c r="B19" s="533"/>
      <c r="C19" s="45" t="s">
        <v>29</v>
      </c>
      <c r="D19" s="46" t="s">
        <v>5</v>
      </c>
      <c r="E19" s="118">
        <v>8.9999999999999993E-3</v>
      </c>
      <c r="F19" s="118">
        <f>E19*F17</f>
        <v>0.53999999999999992</v>
      </c>
      <c r="G19" s="47"/>
      <c r="H19" s="47"/>
      <c r="I19" s="47"/>
      <c r="J19" s="47"/>
      <c r="K19" s="47"/>
      <c r="L19" s="47"/>
      <c r="M19" s="47"/>
    </row>
    <row r="20" spans="1:13">
      <c r="A20" s="525"/>
      <c r="B20" s="533"/>
      <c r="C20" s="45" t="s">
        <v>205</v>
      </c>
      <c r="D20" s="46" t="s">
        <v>30</v>
      </c>
      <c r="E20" s="118">
        <v>0.63</v>
      </c>
      <c r="F20" s="118">
        <f>E20*F17</f>
        <v>37.799999999999997</v>
      </c>
      <c r="G20" s="47"/>
      <c r="H20" s="47"/>
      <c r="I20" s="47"/>
      <c r="J20" s="47"/>
      <c r="K20" s="47"/>
      <c r="L20" s="47"/>
      <c r="M20" s="47"/>
    </row>
    <row r="21" spans="1:13">
      <c r="A21" s="525"/>
      <c r="B21" s="533"/>
      <c r="C21" s="45" t="s">
        <v>197</v>
      </c>
      <c r="D21" s="46" t="s">
        <v>30</v>
      </c>
      <c r="E21" s="118">
        <v>0.34</v>
      </c>
      <c r="F21" s="118">
        <f>E21*F17</f>
        <v>20.400000000000002</v>
      </c>
      <c r="G21" s="47"/>
      <c r="H21" s="47"/>
      <c r="I21" s="47"/>
      <c r="J21" s="47"/>
      <c r="K21" s="47"/>
      <c r="L21" s="47"/>
      <c r="M21" s="47"/>
    </row>
    <row r="22" spans="1:13">
      <c r="A22" s="525"/>
      <c r="B22" s="227" t="s">
        <v>198</v>
      </c>
      <c r="C22" s="45" t="s">
        <v>202</v>
      </c>
      <c r="D22" s="46" t="s">
        <v>30</v>
      </c>
      <c r="E22" s="118">
        <v>3.5000000000000003E-2</v>
      </c>
      <c r="F22" s="118">
        <f>E22*F17</f>
        <v>2.1</v>
      </c>
      <c r="G22" s="47"/>
      <c r="H22" s="47"/>
      <c r="I22" s="47"/>
      <c r="J22" s="47"/>
      <c r="K22" s="47"/>
      <c r="L22" s="47"/>
      <c r="M22" s="47"/>
    </row>
    <row r="23" spans="1:13" ht="17.25">
      <c r="A23" s="525"/>
      <c r="B23" s="227" t="s">
        <v>198</v>
      </c>
      <c r="C23" s="45" t="s">
        <v>199</v>
      </c>
      <c r="D23" s="46" t="s">
        <v>39</v>
      </c>
      <c r="E23" s="118">
        <v>8.9999999999999993E-3</v>
      </c>
      <c r="F23" s="118">
        <f>E23*F17</f>
        <v>0.53999999999999992</v>
      </c>
      <c r="G23" s="47"/>
      <c r="H23" s="47"/>
      <c r="I23" s="47"/>
      <c r="J23" s="47"/>
      <c r="K23" s="47"/>
      <c r="L23" s="47"/>
      <c r="M23" s="47"/>
    </row>
    <row r="24" spans="1:13">
      <c r="A24" s="526"/>
      <c r="B24" s="228"/>
      <c r="C24" s="45" t="s">
        <v>34</v>
      </c>
      <c r="D24" s="46" t="s">
        <v>5</v>
      </c>
      <c r="E24" s="118">
        <v>1.4E-2</v>
      </c>
      <c r="F24" s="118">
        <f>E24*F17</f>
        <v>0.84</v>
      </c>
      <c r="G24" s="47"/>
      <c r="H24" s="47"/>
      <c r="I24" s="47"/>
      <c r="J24" s="47"/>
      <c r="K24" s="47"/>
      <c r="L24" s="47"/>
      <c r="M24" s="47"/>
    </row>
    <row r="25" spans="1:13" ht="32.25" customHeight="1">
      <c r="A25" s="524">
        <v>3</v>
      </c>
      <c r="B25" s="545" t="s">
        <v>267</v>
      </c>
      <c r="C25" s="56" t="s">
        <v>237</v>
      </c>
      <c r="D25" s="57" t="s">
        <v>129</v>
      </c>
      <c r="E25" s="58"/>
      <c r="F25" s="58">
        <v>0.02</v>
      </c>
      <c r="G25" s="59"/>
      <c r="H25" s="59"/>
      <c r="I25" s="59"/>
      <c r="J25" s="59"/>
      <c r="K25" s="59"/>
      <c r="L25" s="59"/>
      <c r="M25" s="59"/>
    </row>
    <row r="26" spans="1:13">
      <c r="A26" s="525"/>
      <c r="B26" s="546"/>
      <c r="C26" s="62" t="s">
        <v>47</v>
      </c>
      <c r="D26" s="63" t="s">
        <v>28</v>
      </c>
      <c r="E26" s="64">
        <v>19.100000000000001</v>
      </c>
      <c r="F26" s="64">
        <f>F25*E26</f>
        <v>0.38200000000000006</v>
      </c>
      <c r="G26" s="61"/>
      <c r="H26" s="60"/>
      <c r="I26" s="61"/>
      <c r="J26" s="61"/>
      <c r="K26" s="61"/>
      <c r="L26" s="61"/>
      <c r="M26" s="61"/>
    </row>
    <row r="27" spans="1:13">
      <c r="A27" s="525"/>
      <c r="B27" s="546"/>
      <c r="C27" s="45" t="s">
        <v>29</v>
      </c>
      <c r="D27" s="63" t="s">
        <v>5</v>
      </c>
      <c r="E27" s="64">
        <v>2.78</v>
      </c>
      <c r="F27" s="64">
        <f>F25*E27</f>
        <v>5.5599999999999997E-2</v>
      </c>
      <c r="G27" s="61"/>
      <c r="H27" s="61"/>
      <c r="I27" s="61"/>
      <c r="J27" s="61"/>
      <c r="K27" s="61"/>
      <c r="L27" s="61"/>
      <c r="M27" s="61"/>
    </row>
    <row r="28" spans="1:13" ht="36.75" customHeight="1">
      <c r="A28" s="525"/>
      <c r="B28" s="547"/>
      <c r="C28" s="62" t="s">
        <v>239</v>
      </c>
      <c r="D28" s="63" t="s">
        <v>46</v>
      </c>
      <c r="E28" s="64"/>
      <c r="F28" s="64">
        <v>2</v>
      </c>
      <c r="G28" s="65"/>
      <c r="H28" s="61"/>
      <c r="I28" s="65"/>
      <c r="J28" s="65"/>
      <c r="K28" s="65"/>
      <c r="L28" s="65"/>
      <c r="M28" s="61"/>
    </row>
    <row r="29" spans="1:13" ht="27.75" customHeight="1">
      <c r="A29" s="525"/>
      <c r="B29" s="329" t="s">
        <v>240</v>
      </c>
      <c r="C29" s="62" t="s">
        <v>306</v>
      </c>
      <c r="D29" s="63" t="s">
        <v>30</v>
      </c>
      <c r="E29" s="64"/>
      <c r="F29" s="64">
        <v>6</v>
      </c>
      <c r="G29" s="65"/>
      <c r="H29" s="61"/>
      <c r="I29" s="65"/>
      <c r="J29" s="65"/>
      <c r="K29" s="65"/>
      <c r="L29" s="65"/>
      <c r="M29" s="61"/>
    </row>
    <row r="30" spans="1:13" ht="30" customHeight="1">
      <c r="A30" s="525"/>
      <c r="B30" s="257"/>
      <c r="C30" s="259" t="s">
        <v>329</v>
      </c>
      <c r="D30" s="260" t="s">
        <v>89</v>
      </c>
      <c r="E30" s="261"/>
      <c r="F30" s="261">
        <v>1</v>
      </c>
      <c r="G30" s="61"/>
      <c r="H30" s="61"/>
      <c r="I30" s="61"/>
      <c r="J30" s="61"/>
      <c r="K30" s="61"/>
      <c r="L30" s="61"/>
      <c r="M30" s="61"/>
    </row>
    <row r="31" spans="1:13">
      <c r="A31" s="525"/>
      <c r="B31" s="257"/>
      <c r="C31" s="259" t="s">
        <v>31</v>
      </c>
      <c r="D31" s="260" t="s">
        <v>5</v>
      </c>
      <c r="E31" s="261">
        <v>0.43</v>
      </c>
      <c r="F31" s="261">
        <f>F27*E31</f>
        <v>2.3907999999999999E-2</v>
      </c>
      <c r="G31" s="262"/>
      <c r="H31" s="262"/>
      <c r="I31" s="262"/>
      <c r="J31" s="262"/>
      <c r="K31" s="262"/>
      <c r="L31" s="262"/>
      <c r="M31" s="262"/>
    </row>
    <row r="32" spans="1:13">
      <c r="A32" s="33"/>
      <c r="B32" s="239"/>
      <c r="C32" s="240" t="s">
        <v>6</v>
      </c>
      <c r="D32" s="241"/>
      <c r="E32" s="242"/>
      <c r="F32" s="243"/>
      <c r="G32" s="244"/>
      <c r="H32" s="166"/>
      <c r="I32" s="166"/>
      <c r="J32" s="166"/>
      <c r="K32" s="166"/>
      <c r="L32" s="166"/>
      <c r="M32" s="166"/>
    </row>
    <row r="33" spans="1:13">
      <c r="A33" s="33"/>
      <c r="B33" s="239"/>
      <c r="C33" s="240" t="s">
        <v>168</v>
      </c>
      <c r="D33" s="245" t="s">
        <v>469</v>
      </c>
      <c r="E33" s="242"/>
      <c r="F33" s="243"/>
      <c r="G33" s="244"/>
      <c r="H33" s="166"/>
      <c r="I33" s="166"/>
      <c r="J33" s="166"/>
      <c r="K33" s="166"/>
      <c r="L33" s="166"/>
      <c r="M33" s="166"/>
    </row>
    <row r="34" spans="1:13">
      <c r="A34" s="39"/>
      <c r="B34" s="33"/>
      <c r="C34" s="33" t="s">
        <v>6</v>
      </c>
      <c r="D34" s="33"/>
      <c r="E34" s="165"/>
      <c r="F34" s="165"/>
      <c r="G34" s="166"/>
      <c r="H34" s="166"/>
      <c r="I34" s="166"/>
      <c r="J34" s="166"/>
      <c r="K34" s="166"/>
      <c r="L34" s="166"/>
      <c r="M34" s="166"/>
    </row>
    <row r="35" spans="1:13">
      <c r="A35" s="39"/>
      <c r="B35" s="33"/>
      <c r="C35" s="33" t="s">
        <v>169</v>
      </c>
      <c r="D35" s="38" t="s">
        <v>469</v>
      </c>
      <c r="E35" s="165"/>
      <c r="F35" s="165"/>
      <c r="G35" s="166"/>
      <c r="H35" s="166"/>
      <c r="I35" s="166"/>
      <c r="J35" s="166"/>
      <c r="K35" s="166"/>
      <c r="L35" s="166"/>
      <c r="M35" s="166"/>
    </row>
    <row r="36" spans="1:13">
      <c r="A36" s="39"/>
      <c r="B36" s="33"/>
      <c r="C36" s="33" t="s">
        <v>6</v>
      </c>
      <c r="D36" s="33"/>
      <c r="E36" s="165"/>
      <c r="F36" s="165"/>
      <c r="G36" s="166"/>
      <c r="H36" s="166"/>
      <c r="I36" s="166"/>
      <c r="J36" s="166"/>
      <c r="K36" s="166"/>
      <c r="L36" s="166"/>
      <c r="M36" s="166"/>
    </row>
    <row r="37" spans="1:13">
      <c r="A37" s="39"/>
      <c r="B37" s="33"/>
      <c r="C37" s="33" t="s">
        <v>36</v>
      </c>
      <c r="D37" s="38" t="s">
        <v>469</v>
      </c>
      <c r="E37" s="165"/>
      <c r="F37" s="165"/>
      <c r="G37" s="166"/>
      <c r="H37" s="166"/>
      <c r="I37" s="166"/>
      <c r="J37" s="166"/>
      <c r="K37" s="166"/>
      <c r="L37" s="166"/>
      <c r="M37" s="166"/>
    </row>
    <row r="38" spans="1:13">
      <c r="A38" s="39"/>
      <c r="B38" s="33"/>
      <c r="C38" s="33" t="s">
        <v>6</v>
      </c>
      <c r="D38" s="33"/>
      <c r="E38" s="165"/>
      <c r="F38" s="165"/>
      <c r="G38" s="166"/>
      <c r="H38" s="166"/>
      <c r="I38" s="166"/>
      <c r="J38" s="166"/>
      <c r="K38" s="166"/>
      <c r="L38" s="166"/>
      <c r="M38" s="166"/>
    </row>
    <row r="39" spans="1:13">
      <c r="B39" s="293"/>
      <c r="D39" s="167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1:13">
      <c r="B40" s="293"/>
      <c r="C40" s="13"/>
      <c r="D40" s="167"/>
      <c r="E40" s="168"/>
      <c r="F40" s="168"/>
      <c r="G40" s="168"/>
      <c r="H40" s="168"/>
      <c r="I40" s="168"/>
      <c r="J40" s="168"/>
      <c r="K40" s="168"/>
      <c r="L40" s="168"/>
      <c r="M40" s="168"/>
    </row>
    <row r="41" spans="1:13">
      <c r="B41" s="293"/>
      <c r="C41" s="16"/>
      <c r="D41" s="167"/>
    </row>
    <row r="42" spans="1:13">
      <c r="B42" s="293"/>
      <c r="C42" s="13"/>
      <c r="D42" s="167"/>
    </row>
    <row r="43" spans="1:13">
      <c r="B43" s="293"/>
      <c r="C43" s="18"/>
      <c r="D43" s="167"/>
    </row>
    <row r="44" spans="1:13">
      <c r="B44" s="293"/>
      <c r="C44" s="293"/>
      <c r="D44" s="167"/>
    </row>
  </sheetData>
  <mergeCells count="21">
    <mergeCell ref="A25:A31"/>
    <mergeCell ref="I6:J6"/>
    <mergeCell ref="K6:L6"/>
    <mergeCell ref="M6:M7"/>
    <mergeCell ref="A9:A16"/>
    <mergeCell ref="B9:B16"/>
    <mergeCell ref="D6:D7"/>
    <mergeCell ref="E6:F6"/>
    <mergeCell ref="G6:H6"/>
    <mergeCell ref="A17:A24"/>
    <mergeCell ref="B17:B21"/>
    <mergeCell ref="A6:A7"/>
    <mergeCell ref="B6:B7"/>
    <mergeCell ref="C6:C7"/>
    <mergeCell ref="B25:B28"/>
    <mergeCell ref="A1:M1"/>
    <mergeCell ref="A2:M2"/>
    <mergeCell ref="L3:M3"/>
    <mergeCell ref="A4:E4"/>
    <mergeCell ref="A5:E5"/>
    <mergeCell ref="G5:L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7"/>
  <sheetViews>
    <sheetView topLeftCell="A13" workbookViewId="0">
      <selection activeCell="P98" sqref="P98"/>
    </sheetView>
  </sheetViews>
  <sheetFormatPr defaultRowHeight="15"/>
  <cols>
    <col min="1" max="1" width="3.85546875" customWidth="1"/>
    <col min="2" max="2" width="10.7109375" customWidth="1"/>
    <col min="3" max="3" width="70" customWidth="1"/>
  </cols>
  <sheetData>
    <row r="1" spans="1:13">
      <c r="A1" s="476" t="s">
        <v>326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91"/>
      <c r="B3" s="21"/>
      <c r="C3" s="291"/>
      <c r="D3" s="291"/>
      <c r="E3" s="291"/>
      <c r="F3" s="291"/>
      <c r="G3" s="291"/>
      <c r="H3" s="291"/>
      <c r="I3" s="291"/>
      <c r="J3" s="291"/>
      <c r="K3" s="291"/>
      <c r="L3" s="477" t="s">
        <v>325</v>
      </c>
      <c r="M3" s="477"/>
    </row>
    <row r="4" spans="1:13">
      <c r="A4" s="491" t="s">
        <v>57</v>
      </c>
      <c r="B4" s="491"/>
      <c r="C4" s="491"/>
      <c r="D4" s="491"/>
      <c r="E4" s="491"/>
      <c r="F4" s="291"/>
      <c r="G4" s="291"/>
      <c r="H4" s="291"/>
      <c r="I4" s="291"/>
      <c r="J4" s="291"/>
      <c r="K4" s="291"/>
      <c r="L4" s="291"/>
      <c r="M4" s="291"/>
    </row>
    <row r="5" spans="1:13">
      <c r="A5" s="492" t="s">
        <v>58</v>
      </c>
      <c r="B5" s="492"/>
      <c r="C5" s="492"/>
      <c r="D5" s="492"/>
      <c r="E5" s="492"/>
      <c r="F5" s="294"/>
      <c r="G5" s="493" t="s">
        <v>15</v>
      </c>
      <c r="H5" s="493"/>
      <c r="I5" s="493"/>
      <c r="J5" s="493"/>
      <c r="K5" s="493"/>
      <c r="L5" s="493"/>
      <c r="M5" s="23">
        <f>M101</f>
        <v>0</v>
      </c>
    </row>
    <row r="6" spans="1:13" ht="32.2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4.5" customHeight="1">
      <c r="A7" s="499"/>
      <c r="B7" s="518"/>
      <c r="C7" s="499"/>
      <c r="D7" s="499"/>
      <c r="E7" s="24" t="s">
        <v>24</v>
      </c>
      <c r="F7" s="289" t="s">
        <v>25</v>
      </c>
      <c r="G7" s="290" t="s">
        <v>26</v>
      </c>
      <c r="H7" s="289" t="s">
        <v>6</v>
      </c>
      <c r="I7" s="290" t="s">
        <v>26</v>
      </c>
      <c r="J7" s="289" t="s">
        <v>6</v>
      </c>
      <c r="K7" s="290" t="s">
        <v>26</v>
      </c>
      <c r="L7" s="28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3" customHeight="1">
      <c r="A9" s="484">
        <v>1</v>
      </c>
      <c r="B9" s="487" t="s">
        <v>82</v>
      </c>
      <c r="C9" s="87" t="s">
        <v>327</v>
      </c>
      <c r="D9" s="466" t="s">
        <v>37</v>
      </c>
      <c r="E9" s="82"/>
      <c r="F9" s="83">
        <f>0.37*1.1</f>
        <v>0.40700000000000003</v>
      </c>
      <c r="G9" s="48"/>
      <c r="H9" s="48"/>
      <c r="I9" s="48"/>
      <c r="J9" s="48"/>
      <c r="K9" s="48"/>
      <c r="L9" s="48"/>
      <c r="M9" s="48"/>
    </row>
    <row r="10" spans="1:13" ht="15" customHeight="1">
      <c r="A10" s="484"/>
      <c r="B10" s="487"/>
      <c r="C10" s="45" t="s">
        <v>27</v>
      </c>
      <c r="D10" s="46" t="s">
        <v>28</v>
      </c>
      <c r="E10" s="51">
        <v>2.72</v>
      </c>
      <c r="F10" s="51">
        <f>E10*F9</f>
        <v>1.1070400000000002</v>
      </c>
      <c r="G10" s="52"/>
      <c r="H10" s="52"/>
      <c r="I10" s="52"/>
      <c r="J10" s="52"/>
      <c r="K10" s="52"/>
      <c r="L10" s="52"/>
      <c r="M10" s="52"/>
    </row>
    <row r="11" spans="1:13" ht="30">
      <c r="A11" s="484"/>
      <c r="B11" s="487"/>
      <c r="C11" s="88" t="s">
        <v>328</v>
      </c>
      <c r="D11" s="46" t="s">
        <v>39</v>
      </c>
      <c r="E11" s="51"/>
      <c r="F11" s="93">
        <f>F9</f>
        <v>0.40700000000000003</v>
      </c>
      <c r="G11" s="52"/>
      <c r="H11" s="52"/>
      <c r="I11" s="52"/>
      <c r="J11" s="52"/>
      <c r="K11" s="52"/>
      <c r="L11" s="52"/>
      <c r="M11" s="52"/>
    </row>
    <row r="12" spans="1:13" ht="30">
      <c r="A12" s="484">
        <v>2</v>
      </c>
      <c r="B12" s="467" t="s">
        <v>267</v>
      </c>
      <c r="C12" s="56" t="s">
        <v>237</v>
      </c>
      <c r="D12" s="57" t="s">
        <v>129</v>
      </c>
      <c r="E12" s="58"/>
      <c r="F12" s="58">
        <v>0.02</v>
      </c>
      <c r="G12" s="59"/>
      <c r="H12" s="59"/>
      <c r="I12" s="59"/>
      <c r="J12" s="59"/>
      <c r="K12" s="59"/>
      <c r="L12" s="59"/>
      <c r="M12" s="59"/>
    </row>
    <row r="13" spans="1:13">
      <c r="A13" s="484"/>
      <c r="B13" s="255"/>
      <c r="C13" s="62" t="s">
        <v>47</v>
      </c>
      <c r="D13" s="63" t="s">
        <v>28</v>
      </c>
      <c r="E13" s="64">
        <v>19.100000000000001</v>
      </c>
      <c r="F13" s="64">
        <f>F12*E13</f>
        <v>0.38200000000000006</v>
      </c>
      <c r="G13" s="61"/>
      <c r="H13" s="60"/>
      <c r="I13" s="61"/>
      <c r="J13" s="61"/>
      <c r="K13" s="61"/>
      <c r="L13" s="61"/>
      <c r="M13" s="61"/>
    </row>
    <row r="14" spans="1:13">
      <c r="A14" s="484"/>
      <c r="B14" s="255"/>
      <c r="C14" s="45" t="s">
        <v>29</v>
      </c>
      <c r="D14" s="63" t="s">
        <v>5</v>
      </c>
      <c r="E14" s="64">
        <v>2.78</v>
      </c>
      <c r="F14" s="64">
        <f>F12*E14</f>
        <v>5.5599999999999997E-2</v>
      </c>
      <c r="G14" s="61"/>
      <c r="H14" s="61"/>
      <c r="I14" s="61"/>
      <c r="J14" s="61"/>
      <c r="K14" s="61"/>
      <c r="L14" s="61"/>
      <c r="M14" s="61"/>
    </row>
    <row r="15" spans="1:13" ht="30">
      <c r="A15" s="484"/>
      <c r="B15" s="255"/>
      <c r="C15" s="62" t="s">
        <v>239</v>
      </c>
      <c r="D15" s="63" t="s">
        <v>46</v>
      </c>
      <c r="E15" s="64"/>
      <c r="F15" s="64">
        <v>2</v>
      </c>
      <c r="G15" s="65"/>
      <c r="H15" s="61"/>
      <c r="I15" s="65"/>
      <c r="J15" s="65"/>
      <c r="K15" s="65"/>
      <c r="L15" s="65"/>
      <c r="M15" s="61"/>
    </row>
    <row r="16" spans="1:13" ht="20.25" customHeight="1">
      <c r="A16" s="484"/>
      <c r="B16" s="467" t="s">
        <v>240</v>
      </c>
      <c r="C16" s="62" t="s">
        <v>306</v>
      </c>
      <c r="D16" s="63" t="s">
        <v>30</v>
      </c>
      <c r="E16" s="64"/>
      <c r="F16" s="64">
        <v>6</v>
      </c>
      <c r="G16" s="65"/>
      <c r="H16" s="61"/>
      <c r="I16" s="65"/>
      <c r="J16" s="65"/>
      <c r="K16" s="65"/>
      <c r="L16" s="65"/>
      <c r="M16" s="61"/>
    </row>
    <row r="17" spans="1:13">
      <c r="A17" s="484"/>
      <c r="B17" s="255"/>
      <c r="C17" s="62" t="s">
        <v>31</v>
      </c>
      <c r="D17" s="63" t="s">
        <v>5</v>
      </c>
      <c r="E17" s="64">
        <v>0.43</v>
      </c>
      <c r="F17" s="64">
        <f>F14*E17</f>
        <v>2.3907999999999999E-2</v>
      </c>
      <c r="G17" s="61"/>
      <c r="H17" s="61"/>
      <c r="I17" s="61"/>
      <c r="J17" s="61"/>
      <c r="K17" s="61"/>
      <c r="L17" s="61"/>
      <c r="M17" s="61"/>
    </row>
    <row r="18" spans="1:13" ht="15.75">
      <c r="A18" s="464"/>
      <c r="B18" s="473"/>
      <c r="C18" s="68" t="s">
        <v>329</v>
      </c>
      <c r="D18" s="69" t="s">
        <v>89</v>
      </c>
      <c r="E18" s="90"/>
      <c r="F18" s="90">
        <v>1</v>
      </c>
      <c r="G18" s="474"/>
      <c r="H18" s="474"/>
      <c r="I18" s="474"/>
      <c r="J18" s="474"/>
      <c r="K18" s="474"/>
      <c r="L18" s="474"/>
      <c r="M18" s="474"/>
    </row>
    <row r="19" spans="1:13" ht="30">
      <c r="A19" s="484">
        <v>3</v>
      </c>
      <c r="B19" s="537" t="s">
        <v>248</v>
      </c>
      <c r="C19" s="109" t="s">
        <v>249</v>
      </c>
      <c r="D19" s="466" t="s">
        <v>37</v>
      </c>
      <c r="E19" s="67"/>
      <c r="F19" s="90">
        <v>8.6199999999999992</v>
      </c>
      <c r="G19" s="110"/>
      <c r="H19" s="110"/>
      <c r="I19" s="110"/>
      <c r="J19" s="110"/>
      <c r="K19" s="110"/>
      <c r="L19" s="110"/>
      <c r="M19" s="110"/>
    </row>
    <row r="20" spans="1:13" ht="15" customHeight="1">
      <c r="A20" s="484"/>
      <c r="B20" s="537"/>
      <c r="C20" s="49" t="s">
        <v>27</v>
      </c>
      <c r="D20" s="50" t="s">
        <v>28</v>
      </c>
      <c r="E20" s="93">
        <v>1.23</v>
      </c>
      <c r="F20" s="89">
        <f>E20*F19</f>
        <v>10.602599999999999</v>
      </c>
      <c r="G20" s="52"/>
      <c r="H20" s="52"/>
      <c r="I20" s="52"/>
      <c r="J20" s="52"/>
      <c r="K20" s="52"/>
      <c r="L20" s="52"/>
      <c r="M20" s="52"/>
    </row>
    <row r="21" spans="1:13">
      <c r="A21" s="484"/>
      <c r="B21" s="537"/>
      <c r="C21" s="49" t="s">
        <v>29</v>
      </c>
      <c r="D21" s="50" t="s">
        <v>5</v>
      </c>
      <c r="E21" s="93">
        <v>4.5999999999999999E-2</v>
      </c>
      <c r="F21" s="89">
        <f>E21*F19</f>
        <v>0.39651999999999998</v>
      </c>
      <c r="G21" s="52"/>
      <c r="H21" s="52"/>
      <c r="I21" s="52"/>
      <c r="J21" s="52"/>
      <c r="K21" s="52"/>
      <c r="L21" s="52"/>
      <c r="M21" s="52"/>
    </row>
    <row r="22" spans="1:13" ht="17.25">
      <c r="A22" s="484"/>
      <c r="B22" s="537"/>
      <c r="C22" s="78" t="s">
        <v>88</v>
      </c>
      <c r="D22" s="46" t="s">
        <v>39</v>
      </c>
      <c r="E22" s="94">
        <v>1</v>
      </c>
      <c r="F22" s="94">
        <f>E22*F19</f>
        <v>8.6199999999999992</v>
      </c>
      <c r="G22" s="52"/>
      <c r="H22" s="52"/>
      <c r="I22" s="52"/>
      <c r="J22" s="52"/>
      <c r="K22" s="52"/>
      <c r="L22" s="52"/>
      <c r="M22" s="52"/>
    </row>
    <row r="23" spans="1:13">
      <c r="A23" s="484"/>
      <c r="B23" s="537"/>
      <c r="C23" s="62" t="s">
        <v>31</v>
      </c>
      <c r="D23" s="50" t="s">
        <v>5</v>
      </c>
      <c r="E23" s="94">
        <v>0.18</v>
      </c>
      <c r="F23" s="94">
        <f>E23*F19</f>
        <v>1.5515999999999999</v>
      </c>
      <c r="G23" s="52"/>
      <c r="H23" s="52"/>
      <c r="I23" s="52"/>
      <c r="J23" s="52"/>
      <c r="K23" s="52"/>
      <c r="L23" s="52"/>
      <c r="M23" s="52"/>
    </row>
    <row r="24" spans="1:13" ht="45">
      <c r="A24" s="484">
        <v>4</v>
      </c>
      <c r="B24" s="487" t="s">
        <v>204</v>
      </c>
      <c r="C24" s="43" t="s">
        <v>330</v>
      </c>
      <c r="D24" s="466" t="s">
        <v>37</v>
      </c>
      <c r="E24" s="203"/>
      <c r="F24" s="129">
        <v>385</v>
      </c>
      <c r="G24" s="44"/>
      <c r="H24" s="44"/>
      <c r="I24" s="44"/>
      <c r="J24" s="44"/>
      <c r="K24" s="44"/>
      <c r="L24" s="44"/>
      <c r="M24" s="44"/>
    </row>
    <row r="25" spans="1:13">
      <c r="A25" s="484"/>
      <c r="B25" s="487"/>
      <c r="C25" s="45" t="s">
        <v>27</v>
      </c>
      <c r="D25" s="46" t="s">
        <v>38</v>
      </c>
      <c r="E25" s="118">
        <v>0.44400000000000001</v>
      </c>
      <c r="F25" s="118">
        <f>E25*F24</f>
        <v>170.94</v>
      </c>
      <c r="G25" s="47"/>
      <c r="H25" s="47"/>
      <c r="I25" s="47"/>
      <c r="J25" s="47"/>
      <c r="K25" s="47"/>
      <c r="L25" s="47"/>
      <c r="M25" s="47"/>
    </row>
    <row r="26" spans="1:13">
      <c r="A26" s="484"/>
      <c r="B26" s="487"/>
      <c r="C26" s="45" t="s">
        <v>29</v>
      </c>
      <c r="D26" s="46" t="s">
        <v>5</v>
      </c>
      <c r="E26" s="118">
        <v>8.9999999999999993E-3</v>
      </c>
      <c r="F26" s="118">
        <f>E26*F24</f>
        <v>3.4649999999999999</v>
      </c>
      <c r="G26" s="47"/>
      <c r="H26" s="47"/>
      <c r="I26" s="47"/>
      <c r="J26" s="47"/>
      <c r="K26" s="47"/>
      <c r="L26" s="47"/>
      <c r="M26" s="47"/>
    </row>
    <row r="27" spans="1:13">
      <c r="A27" s="484"/>
      <c r="B27" s="487"/>
      <c r="C27" s="45" t="s">
        <v>331</v>
      </c>
      <c r="D27" s="46" t="s">
        <v>30</v>
      </c>
      <c r="E27" s="118">
        <v>0.63</v>
      </c>
      <c r="F27" s="118">
        <f>E27*F24</f>
        <v>242.55</v>
      </c>
      <c r="G27" s="47"/>
      <c r="H27" s="47"/>
      <c r="I27" s="47"/>
      <c r="J27" s="47"/>
      <c r="K27" s="47"/>
      <c r="L27" s="47"/>
      <c r="M27" s="47"/>
    </row>
    <row r="28" spans="1:13">
      <c r="A28" s="484"/>
      <c r="B28" s="487"/>
      <c r="C28" s="45" t="s">
        <v>197</v>
      </c>
      <c r="D28" s="46" t="s">
        <v>30</v>
      </c>
      <c r="E28" s="118">
        <v>0.34</v>
      </c>
      <c r="F28" s="118">
        <f>E28*F24</f>
        <v>130.9</v>
      </c>
      <c r="G28" s="47"/>
      <c r="H28" s="47"/>
      <c r="I28" s="47"/>
      <c r="J28" s="47"/>
      <c r="K28" s="47"/>
      <c r="L28" s="47"/>
      <c r="M28" s="47"/>
    </row>
    <row r="29" spans="1:13">
      <c r="A29" s="484"/>
      <c r="B29" s="470" t="s">
        <v>198</v>
      </c>
      <c r="C29" s="45" t="s">
        <v>202</v>
      </c>
      <c r="D29" s="46" t="s">
        <v>30</v>
      </c>
      <c r="E29" s="118">
        <v>3.5000000000000003E-2</v>
      </c>
      <c r="F29" s="118">
        <f>E29*F24</f>
        <v>13.475000000000001</v>
      </c>
      <c r="G29" s="47"/>
      <c r="H29" s="47"/>
      <c r="I29" s="47"/>
      <c r="J29" s="47"/>
      <c r="K29" s="47"/>
      <c r="L29" s="47"/>
      <c r="M29" s="47"/>
    </row>
    <row r="30" spans="1:13" ht="17.25">
      <c r="A30" s="484"/>
      <c r="B30" s="470" t="s">
        <v>198</v>
      </c>
      <c r="C30" s="45" t="s">
        <v>199</v>
      </c>
      <c r="D30" s="46" t="s">
        <v>39</v>
      </c>
      <c r="E30" s="118">
        <v>8.9999999999999993E-3</v>
      </c>
      <c r="F30" s="118">
        <f>E30*F24</f>
        <v>3.4649999999999999</v>
      </c>
      <c r="G30" s="47"/>
      <c r="H30" s="47"/>
      <c r="I30" s="47"/>
      <c r="J30" s="47"/>
      <c r="K30" s="47"/>
      <c r="L30" s="47"/>
      <c r="M30" s="47"/>
    </row>
    <row r="31" spans="1:13">
      <c r="A31" s="484"/>
      <c r="B31" s="471"/>
      <c r="C31" s="45" t="s">
        <v>34</v>
      </c>
      <c r="D31" s="46" t="s">
        <v>5</v>
      </c>
      <c r="E31" s="118">
        <v>1.4E-2</v>
      </c>
      <c r="F31" s="118">
        <f>E31*F24</f>
        <v>5.39</v>
      </c>
      <c r="G31" s="47"/>
      <c r="H31" s="47"/>
      <c r="I31" s="47"/>
      <c r="J31" s="47"/>
      <c r="K31" s="47"/>
      <c r="L31" s="47"/>
      <c r="M31" s="47"/>
    </row>
    <row r="32" spans="1:13" ht="17.25">
      <c r="A32" s="524">
        <v>5</v>
      </c>
      <c r="B32" s="486" t="s">
        <v>201</v>
      </c>
      <c r="C32" s="43" t="s">
        <v>344</v>
      </c>
      <c r="D32" s="466" t="s">
        <v>37</v>
      </c>
      <c r="E32" s="203"/>
      <c r="F32" s="80">
        <f>2.3*3.5</f>
        <v>8.0499999999999989</v>
      </c>
      <c r="G32" s="44"/>
      <c r="H32" s="44"/>
      <c r="I32" s="44"/>
      <c r="J32" s="44"/>
      <c r="K32" s="44"/>
      <c r="L32" s="44"/>
      <c r="M32" s="44"/>
    </row>
    <row r="33" spans="1:13" ht="15" customHeight="1">
      <c r="A33" s="525"/>
      <c r="B33" s="530"/>
      <c r="C33" s="45" t="s">
        <v>27</v>
      </c>
      <c r="D33" s="46" t="s">
        <v>38</v>
      </c>
      <c r="E33" s="118">
        <v>3.6949999999999998</v>
      </c>
      <c r="F33" s="118">
        <f>E33*F32</f>
        <v>29.744749999999996</v>
      </c>
      <c r="G33" s="47"/>
      <c r="H33" s="47"/>
      <c r="I33" s="47"/>
      <c r="J33" s="47"/>
      <c r="K33" s="47"/>
      <c r="L33" s="47"/>
      <c r="M33" s="47"/>
    </row>
    <row r="34" spans="1:13" ht="15" customHeight="1">
      <c r="A34" s="525"/>
      <c r="B34" s="530"/>
      <c r="C34" s="45" t="s">
        <v>29</v>
      </c>
      <c r="D34" s="46" t="s">
        <v>5</v>
      </c>
      <c r="E34" s="118">
        <v>1.89E-2</v>
      </c>
      <c r="F34" s="118">
        <f>E34*F32</f>
        <v>0.15214499999999997</v>
      </c>
      <c r="G34" s="47"/>
      <c r="H34" s="47"/>
      <c r="I34" s="47"/>
      <c r="J34" s="47"/>
      <c r="K34" s="47"/>
      <c r="L34" s="47"/>
      <c r="M34" s="47"/>
    </row>
    <row r="35" spans="1:13" ht="17.25">
      <c r="A35" s="525"/>
      <c r="B35" s="530"/>
      <c r="C35" s="88" t="s">
        <v>206</v>
      </c>
      <c r="D35" s="46" t="s">
        <v>39</v>
      </c>
      <c r="E35" s="231">
        <v>1.03</v>
      </c>
      <c r="F35" s="231">
        <f>E35*F32</f>
        <v>8.2914999999999992</v>
      </c>
      <c r="G35" s="232"/>
      <c r="H35" s="232"/>
      <c r="I35" s="232"/>
      <c r="J35" s="232"/>
      <c r="K35" s="232"/>
      <c r="L35" s="232"/>
      <c r="M35" s="232"/>
    </row>
    <row r="36" spans="1:13" ht="15" customHeight="1">
      <c r="A36" s="525"/>
      <c r="B36" s="530"/>
      <c r="C36" s="45" t="s">
        <v>200</v>
      </c>
      <c r="D36" s="46" t="s">
        <v>30</v>
      </c>
      <c r="E36" s="118">
        <v>0.52</v>
      </c>
      <c r="F36" s="118">
        <f>E36*F32</f>
        <v>4.1859999999999999</v>
      </c>
      <c r="G36" s="47"/>
      <c r="H36" s="47"/>
      <c r="I36" s="47"/>
      <c r="J36" s="47"/>
      <c r="K36" s="47"/>
      <c r="L36" s="47"/>
      <c r="M36" s="47"/>
    </row>
    <row r="37" spans="1:13" ht="15.75" customHeight="1">
      <c r="A37" s="526"/>
      <c r="B37" s="530"/>
      <c r="C37" s="45" t="s">
        <v>34</v>
      </c>
      <c r="D37" s="46" t="s">
        <v>5</v>
      </c>
      <c r="E37" s="118">
        <v>3.2899999999999999E-2</v>
      </c>
      <c r="F37" s="118">
        <f>E37*F32</f>
        <v>0.26484499999999994</v>
      </c>
      <c r="G37" s="47"/>
      <c r="H37" s="47"/>
      <c r="I37" s="47"/>
      <c r="J37" s="47"/>
      <c r="K37" s="47"/>
      <c r="L37" s="47"/>
      <c r="M37" s="47"/>
    </row>
    <row r="38" spans="1:13" ht="35.25" customHeight="1">
      <c r="A38" s="488">
        <v>6</v>
      </c>
      <c r="B38" s="555" t="s">
        <v>345</v>
      </c>
      <c r="C38" s="87" t="s">
        <v>349</v>
      </c>
      <c r="D38" s="465" t="s">
        <v>242</v>
      </c>
      <c r="E38" s="323"/>
      <c r="F38" s="324">
        <v>14</v>
      </c>
      <c r="G38" s="323"/>
      <c r="H38" s="323"/>
      <c r="I38" s="323"/>
      <c r="J38" s="323"/>
      <c r="K38" s="323"/>
      <c r="L38" s="323"/>
      <c r="M38" s="323"/>
    </row>
    <row r="39" spans="1:13">
      <c r="A39" s="488"/>
      <c r="B39" s="555"/>
      <c r="C39" s="132" t="s">
        <v>27</v>
      </c>
      <c r="D39" s="133" t="s">
        <v>28</v>
      </c>
      <c r="E39" s="152">
        <v>0.68</v>
      </c>
      <c r="F39" s="152">
        <f>E39*F38</f>
        <v>9.5200000000000014</v>
      </c>
      <c r="G39" s="149"/>
      <c r="H39" s="149"/>
      <c r="I39" s="136"/>
      <c r="J39" s="137"/>
      <c r="K39" s="136"/>
      <c r="L39" s="137"/>
      <c r="M39" s="137"/>
    </row>
    <row r="40" spans="1:13">
      <c r="A40" s="488"/>
      <c r="B40" s="555"/>
      <c r="C40" s="132" t="s">
        <v>29</v>
      </c>
      <c r="D40" s="138" t="s">
        <v>5</v>
      </c>
      <c r="E40" s="152">
        <v>3.0000000000000001E-3</v>
      </c>
      <c r="F40" s="152">
        <f>E40*F38</f>
        <v>4.2000000000000003E-2</v>
      </c>
      <c r="G40" s="149"/>
      <c r="H40" s="149"/>
      <c r="I40" s="136"/>
      <c r="J40" s="137"/>
      <c r="K40" s="136"/>
      <c r="L40" s="137"/>
      <c r="M40" s="137"/>
    </row>
    <row r="41" spans="1:13" ht="17.25" customHeight="1">
      <c r="A41" s="488"/>
      <c r="B41" s="555"/>
      <c r="C41" s="45" t="s">
        <v>346</v>
      </c>
      <c r="D41" s="121" t="s">
        <v>30</v>
      </c>
      <c r="E41" s="152">
        <v>0.251</v>
      </c>
      <c r="F41" s="152">
        <f>E41*F38</f>
        <v>3.5140000000000002</v>
      </c>
      <c r="G41" s="149"/>
      <c r="H41" s="149"/>
      <c r="I41" s="149"/>
      <c r="J41" s="149"/>
      <c r="K41" s="149"/>
      <c r="L41" s="149"/>
      <c r="M41" s="149"/>
    </row>
    <row r="42" spans="1:13">
      <c r="A42" s="488"/>
      <c r="B42" s="555"/>
      <c r="C42" s="85" t="s">
        <v>347</v>
      </c>
      <c r="D42" s="121" t="s">
        <v>348</v>
      </c>
      <c r="E42" s="152">
        <v>2.7E-2</v>
      </c>
      <c r="F42" s="152">
        <f>E42*F38</f>
        <v>0.378</v>
      </c>
      <c r="G42" s="149"/>
      <c r="H42" s="149"/>
      <c r="I42" s="149"/>
      <c r="J42" s="149"/>
      <c r="K42" s="149"/>
      <c r="L42" s="149"/>
      <c r="M42" s="149"/>
    </row>
    <row r="43" spans="1:13">
      <c r="A43" s="488"/>
      <c r="B43" s="555"/>
      <c r="C43" s="85" t="s">
        <v>34</v>
      </c>
      <c r="D43" s="121" t="s">
        <v>5</v>
      </c>
      <c r="E43" s="152">
        <v>1.9E-3</v>
      </c>
      <c r="F43" s="152">
        <f>E43*F38</f>
        <v>2.6599999999999999E-2</v>
      </c>
      <c r="G43" s="149"/>
      <c r="H43" s="149"/>
      <c r="I43" s="149"/>
      <c r="J43" s="149"/>
      <c r="K43" s="149"/>
      <c r="L43" s="149"/>
      <c r="M43" s="149"/>
    </row>
    <row r="44" spans="1:13">
      <c r="A44" s="485">
        <v>7</v>
      </c>
      <c r="B44" s="490" t="s">
        <v>65</v>
      </c>
      <c r="C44" s="56" t="s">
        <v>55</v>
      </c>
      <c r="D44" s="57" t="s">
        <v>52</v>
      </c>
      <c r="E44" s="66"/>
      <c r="F44" s="58">
        <v>2</v>
      </c>
      <c r="G44" s="59"/>
      <c r="H44" s="59"/>
      <c r="I44" s="59"/>
      <c r="J44" s="59"/>
      <c r="K44" s="59"/>
      <c r="L44" s="59"/>
      <c r="M44" s="59"/>
    </row>
    <row r="45" spans="1:13">
      <c r="A45" s="485"/>
      <c r="B45" s="490"/>
      <c r="C45" s="62" t="s">
        <v>47</v>
      </c>
      <c r="D45" s="63" t="s">
        <v>28</v>
      </c>
      <c r="E45" s="64">
        <v>0.82</v>
      </c>
      <c r="F45" s="64">
        <f>F44*E45</f>
        <v>1.64</v>
      </c>
      <c r="G45" s="61"/>
      <c r="H45" s="60"/>
      <c r="I45" s="61"/>
      <c r="J45" s="61"/>
      <c r="K45" s="61"/>
      <c r="L45" s="61"/>
      <c r="M45" s="61"/>
    </row>
    <row r="46" spans="1:13">
      <c r="A46" s="485"/>
      <c r="B46" s="490"/>
      <c r="C46" s="62" t="s">
        <v>53</v>
      </c>
      <c r="D46" s="63" t="s">
        <v>54</v>
      </c>
      <c r="E46" s="64">
        <v>0.01</v>
      </c>
      <c r="F46" s="64">
        <f>F44*E46</f>
        <v>0.02</v>
      </c>
      <c r="G46" s="61"/>
      <c r="H46" s="61"/>
      <c r="I46" s="61"/>
      <c r="J46" s="61"/>
      <c r="K46" s="61"/>
      <c r="L46" s="61"/>
      <c r="M46" s="61"/>
    </row>
    <row r="47" spans="1:13">
      <c r="A47" s="485"/>
      <c r="B47" s="490"/>
      <c r="C47" s="62" t="s">
        <v>107</v>
      </c>
      <c r="D47" s="63" t="s">
        <v>52</v>
      </c>
      <c r="E47" s="64"/>
      <c r="F47" s="64">
        <v>1</v>
      </c>
      <c r="G47" s="65"/>
      <c r="H47" s="65"/>
      <c r="I47" s="65"/>
      <c r="J47" s="65"/>
      <c r="K47" s="65"/>
      <c r="L47" s="65"/>
      <c r="M47" s="65"/>
    </row>
    <row r="48" spans="1:13">
      <c r="A48" s="485"/>
      <c r="B48" s="490"/>
      <c r="C48" s="62" t="s">
        <v>356</v>
      </c>
      <c r="D48" s="63" t="s">
        <v>52</v>
      </c>
      <c r="E48" s="64"/>
      <c r="F48" s="64">
        <v>1</v>
      </c>
      <c r="G48" s="65"/>
      <c r="H48" s="65"/>
      <c r="I48" s="65"/>
      <c r="J48" s="65"/>
      <c r="K48" s="65"/>
      <c r="L48" s="65"/>
      <c r="M48" s="65"/>
    </row>
    <row r="49" spans="1:13">
      <c r="A49" s="485"/>
      <c r="B49" s="490"/>
      <c r="C49" s="62" t="s">
        <v>31</v>
      </c>
      <c r="D49" s="63" t="s">
        <v>5</v>
      </c>
      <c r="E49" s="64">
        <v>7.0000000000000007E-2</v>
      </c>
      <c r="F49" s="64">
        <f>F44*E49</f>
        <v>0.14000000000000001</v>
      </c>
      <c r="G49" s="61"/>
      <c r="H49" s="65"/>
      <c r="I49" s="61"/>
      <c r="J49" s="61"/>
      <c r="K49" s="61"/>
      <c r="L49" s="61"/>
      <c r="M49" s="65"/>
    </row>
    <row r="50" spans="1:13" ht="45">
      <c r="A50" s="488">
        <v>8</v>
      </c>
      <c r="B50" s="554" t="s">
        <v>357</v>
      </c>
      <c r="C50" s="43" t="s">
        <v>359</v>
      </c>
      <c r="D50" s="466" t="s">
        <v>224</v>
      </c>
      <c r="E50" s="80"/>
      <c r="F50" s="80">
        <f>F53+F54+F55+F56</f>
        <v>47</v>
      </c>
      <c r="G50" s="204"/>
      <c r="H50" s="204"/>
      <c r="I50" s="204"/>
      <c r="J50" s="204"/>
      <c r="K50" s="204"/>
      <c r="L50" s="204"/>
      <c r="M50" s="204"/>
    </row>
    <row r="51" spans="1:13">
      <c r="A51" s="488"/>
      <c r="B51" s="554"/>
      <c r="C51" s="85" t="s">
        <v>27</v>
      </c>
      <c r="D51" s="46" t="s">
        <v>28</v>
      </c>
      <c r="E51" s="46">
        <v>0.33</v>
      </c>
      <c r="F51" s="46">
        <f>E51*F50</f>
        <v>15.510000000000002</v>
      </c>
      <c r="G51" s="247"/>
      <c r="H51" s="247"/>
      <c r="I51" s="247"/>
      <c r="J51" s="247"/>
      <c r="K51" s="247"/>
      <c r="L51" s="247"/>
      <c r="M51" s="247"/>
    </row>
    <row r="52" spans="1:13">
      <c r="A52" s="488"/>
      <c r="B52" s="554"/>
      <c r="C52" s="85" t="s">
        <v>29</v>
      </c>
      <c r="D52" s="46" t="s">
        <v>5</v>
      </c>
      <c r="E52" s="46">
        <v>0.53</v>
      </c>
      <c r="F52" s="46">
        <f>E52*F50</f>
        <v>24.91</v>
      </c>
      <c r="G52" s="247"/>
      <c r="H52" s="247"/>
      <c r="I52" s="247"/>
      <c r="J52" s="247"/>
      <c r="K52" s="247"/>
      <c r="L52" s="247"/>
      <c r="M52" s="247"/>
    </row>
    <row r="53" spans="1:13">
      <c r="A53" s="488"/>
      <c r="B53" s="554"/>
      <c r="C53" s="85" t="s">
        <v>360</v>
      </c>
      <c r="D53" s="46" t="s">
        <v>142</v>
      </c>
      <c r="E53" s="46"/>
      <c r="F53" s="46">
        <v>18</v>
      </c>
      <c r="G53" s="247"/>
      <c r="H53" s="247"/>
      <c r="I53" s="247"/>
      <c r="J53" s="247"/>
      <c r="K53" s="247"/>
      <c r="L53" s="247"/>
      <c r="M53" s="247"/>
    </row>
    <row r="54" spans="1:13">
      <c r="A54" s="488"/>
      <c r="B54" s="554"/>
      <c r="C54" s="85" t="s">
        <v>358</v>
      </c>
      <c r="D54" s="46" t="s">
        <v>142</v>
      </c>
      <c r="E54" s="46"/>
      <c r="F54" s="46">
        <v>6</v>
      </c>
      <c r="G54" s="247"/>
      <c r="H54" s="247"/>
      <c r="I54" s="247"/>
      <c r="J54" s="247"/>
      <c r="K54" s="247"/>
      <c r="L54" s="247"/>
      <c r="M54" s="247"/>
    </row>
    <row r="55" spans="1:13">
      <c r="A55" s="488"/>
      <c r="B55" s="554"/>
      <c r="C55" s="85" t="s">
        <v>361</v>
      </c>
      <c r="D55" s="46" t="s">
        <v>142</v>
      </c>
      <c r="E55" s="46"/>
      <c r="F55" s="46">
        <v>15</v>
      </c>
      <c r="G55" s="247"/>
      <c r="H55" s="247"/>
      <c r="I55" s="247"/>
      <c r="J55" s="247"/>
      <c r="K55" s="247"/>
      <c r="L55" s="247"/>
      <c r="M55" s="247"/>
    </row>
    <row r="56" spans="1:13">
      <c r="A56" s="488"/>
      <c r="B56" s="554"/>
      <c r="C56" s="85" t="s">
        <v>223</v>
      </c>
      <c r="D56" s="46" t="s">
        <v>33</v>
      </c>
      <c r="E56" s="46"/>
      <c r="F56" s="46">
        <v>8</v>
      </c>
      <c r="G56" s="247"/>
      <c r="H56" s="247"/>
      <c r="I56" s="247"/>
      <c r="J56" s="247"/>
      <c r="K56" s="247"/>
      <c r="L56" s="247"/>
      <c r="M56" s="247"/>
    </row>
    <row r="57" spans="1:13">
      <c r="A57" s="488"/>
      <c r="B57" s="554"/>
      <c r="C57" s="45" t="s">
        <v>101</v>
      </c>
      <c r="D57" s="46" t="s">
        <v>5</v>
      </c>
      <c r="E57" s="118">
        <v>0.26500000000000001</v>
      </c>
      <c r="F57" s="118">
        <f>E57*F50</f>
        <v>12.455</v>
      </c>
      <c r="G57" s="149"/>
      <c r="H57" s="149"/>
      <c r="I57" s="149"/>
      <c r="J57" s="149"/>
      <c r="K57" s="149"/>
      <c r="L57" s="149"/>
      <c r="M57" s="149"/>
    </row>
    <row r="58" spans="1:13" ht="33.75">
      <c r="A58" s="484">
        <v>9</v>
      </c>
      <c r="B58" s="190" t="s">
        <v>97</v>
      </c>
      <c r="C58" s="87" t="s">
        <v>99</v>
      </c>
      <c r="D58" s="127" t="s">
        <v>33</v>
      </c>
      <c r="E58" s="128"/>
      <c r="F58" s="129">
        <v>20</v>
      </c>
      <c r="G58" s="130"/>
      <c r="H58" s="130"/>
      <c r="I58" s="130"/>
      <c r="J58" s="130"/>
      <c r="K58" s="130"/>
      <c r="L58" s="130"/>
      <c r="M58" s="130"/>
    </row>
    <row r="59" spans="1:13">
      <c r="A59" s="484"/>
      <c r="B59" s="120"/>
      <c r="C59" s="112" t="s">
        <v>27</v>
      </c>
      <c r="D59" s="113" t="s">
        <v>28</v>
      </c>
      <c r="E59" s="119">
        <v>0.76</v>
      </c>
      <c r="F59" s="119">
        <f>E59*F58</f>
        <v>15.2</v>
      </c>
      <c r="G59" s="116"/>
      <c r="H59" s="116"/>
      <c r="I59" s="116"/>
      <c r="J59" s="116"/>
      <c r="K59" s="116"/>
      <c r="L59" s="116"/>
      <c r="M59" s="116"/>
    </row>
    <row r="60" spans="1:13">
      <c r="A60" s="484"/>
      <c r="B60" s="120"/>
      <c r="C60" s="112" t="s">
        <v>29</v>
      </c>
      <c r="D60" s="113" t="s">
        <v>5</v>
      </c>
      <c r="E60" s="119">
        <v>0.623</v>
      </c>
      <c r="F60" s="119">
        <f>E60*F58</f>
        <v>12.46</v>
      </c>
      <c r="G60" s="116"/>
      <c r="H60" s="116"/>
      <c r="I60" s="116"/>
      <c r="J60" s="116"/>
      <c r="K60" s="116"/>
      <c r="L60" s="116"/>
      <c r="M60" s="116"/>
    </row>
    <row r="61" spans="1:13">
      <c r="A61" s="484"/>
      <c r="B61" s="122" t="s">
        <v>98</v>
      </c>
      <c r="C61" s="123" t="s">
        <v>100</v>
      </c>
      <c r="D61" s="124" t="s">
        <v>89</v>
      </c>
      <c r="E61" s="119">
        <v>1</v>
      </c>
      <c r="F61" s="114">
        <f>E61*F58</f>
        <v>20</v>
      </c>
      <c r="G61" s="116"/>
      <c r="H61" s="116"/>
      <c r="I61" s="116"/>
      <c r="J61" s="116"/>
      <c r="K61" s="116"/>
      <c r="L61" s="116"/>
      <c r="M61" s="116"/>
    </row>
    <row r="62" spans="1:13">
      <c r="A62" s="484"/>
      <c r="B62" s="125"/>
      <c r="C62" s="120" t="s">
        <v>101</v>
      </c>
      <c r="D62" s="113" t="s">
        <v>5</v>
      </c>
      <c r="E62" s="119">
        <v>0.24</v>
      </c>
      <c r="F62" s="114">
        <f>E62*F58</f>
        <v>4.8</v>
      </c>
      <c r="G62" s="116"/>
      <c r="H62" s="116"/>
      <c r="I62" s="116"/>
      <c r="J62" s="116"/>
      <c r="K62" s="116"/>
      <c r="L62" s="116"/>
      <c r="M62" s="116"/>
    </row>
    <row r="63" spans="1:13" ht="18" customHeight="1">
      <c r="A63" s="33"/>
      <c r="B63" s="553" t="s">
        <v>352</v>
      </c>
      <c r="C63" s="553"/>
      <c r="D63" s="553"/>
      <c r="E63" s="553"/>
      <c r="F63" s="553"/>
      <c r="G63" s="325"/>
      <c r="H63" s="325"/>
      <c r="I63" s="325"/>
      <c r="J63" s="325"/>
      <c r="K63" s="325"/>
      <c r="L63" s="325"/>
      <c r="M63" s="325"/>
    </row>
    <row r="64" spans="1:13" ht="22.5">
      <c r="A64" s="488">
        <v>10</v>
      </c>
      <c r="B64" s="190" t="s">
        <v>132</v>
      </c>
      <c r="C64" s="205" t="s">
        <v>350</v>
      </c>
      <c r="D64" s="466" t="s">
        <v>134</v>
      </c>
      <c r="E64" s="203"/>
      <c r="F64" s="80">
        <v>0.25900000000000001</v>
      </c>
      <c r="G64" s="204"/>
      <c r="H64" s="204"/>
      <c r="I64" s="204"/>
      <c r="J64" s="204"/>
      <c r="K64" s="204"/>
      <c r="L64" s="204"/>
      <c r="M64" s="204"/>
    </row>
    <row r="65" spans="1:13">
      <c r="A65" s="488"/>
      <c r="B65" s="469"/>
      <c r="C65" s="112" t="s">
        <v>27</v>
      </c>
      <c r="D65" s="113" t="s">
        <v>28</v>
      </c>
      <c r="E65" s="118">
        <v>3.36</v>
      </c>
      <c r="F65" s="118">
        <f>E65*F64</f>
        <v>0.87024000000000001</v>
      </c>
      <c r="G65" s="149"/>
      <c r="H65" s="149"/>
      <c r="I65" s="149"/>
      <c r="J65" s="149"/>
      <c r="K65" s="149"/>
      <c r="L65" s="149"/>
      <c r="M65" s="149"/>
    </row>
    <row r="66" spans="1:13">
      <c r="A66" s="488"/>
      <c r="B66" s="469"/>
      <c r="C66" s="112" t="s">
        <v>29</v>
      </c>
      <c r="D66" s="113" t="s">
        <v>5</v>
      </c>
      <c r="E66" s="118">
        <v>0.92</v>
      </c>
      <c r="F66" s="118">
        <f>E66*F64</f>
        <v>0.23828000000000002</v>
      </c>
      <c r="G66" s="149"/>
      <c r="H66" s="149"/>
      <c r="I66" s="149"/>
      <c r="J66" s="149"/>
      <c r="K66" s="149"/>
      <c r="L66" s="149"/>
      <c r="M66" s="149"/>
    </row>
    <row r="67" spans="1:13" ht="17.25">
      <c r="A67" s="488"/>
      <c r="B67" s="469"/>
      <c r="C67" s="45" t="s">
        <v>135</v>
      </c>
      <c r="D67" s="113" t="s">
        <v>61</v>
      </c>
      <c r="E67" s="118">
        <v>0.11</v>
      </c>
      <c r="F67" s="118">
        <f>E67*F64</f>
        <v>2.8490000000000001E-2</v>
      </c>
      <c r="G67" s="149"/>
      <c r="H67" s="149"/>
      <c r="I67" s="149"/>
      <c r="J67" s="149"/>
      <c r="K67" s="149"/>
      <c r="L67" s="149"/>
      <c r="M67" s="149"/>
    </row>
    <row r="68" spans="1:13">
      <c r="A68" s="488"/>
      <c r="B68" s="469"/>
      <c r="C68" s="45" t="s">
        <v>351</v>
      </c>
      <c r="D68" s="55" t="s">
        <v>33</v>
      </c>
      <c r="E68" s="118">
        <v>65.349999999999994</v>
      </c>
      <c r="F68" s="118">
        <f>E68*F64</f>
        <v>16.925649999999997</v>
      </c>
      <c r="G68" s="149"/>
      <c r="H68" s="149"/>
      <c r="I68" s="149"/>
      <c r="J68" s="149"/>
      <c r="K68" s="149"/>
      <c r="L68" s="149"/>
      <c r="M68" s="149"/>
    </row>
    <row r="69" spans="1:13">
      <c r="A69" s="488"/>
      <c r="B69" s="469"/>
      <c r="C69" s="112" t="s">
        <v>34</v>
      </c>
      <c r="D69" s="113" t="s">
        <v>5</v>
      </c>
      <c r="E69" s="151">
        <v>0.16</v>
      </c>
      <c r="F69" s="151">
        <f>E69*F64</f>
        <v>4.1440000000000005E-2</v>
      </c>
      <c r="G69" s="149"/>
      <c r="H69" s="149"/>
      <c r="I69" s="149"/>
      <c r="J69" s="149"/>
      <c r="K69" s="149"/>
      <c r="L69" s="149"/>
      <c r="M69" s="149"/>
    </row>
    <row r="70" spans="1:13" ht="22.5">
      <c r="A70" s="488">
        <v>11</v>
      </c>
      <c r="B70" s="190" t="s">
        <v>137</v>
      </c>
      <c r="C70" s="43" t="s">
        <v>138</v>
      </c>
      <c r="D70" s="466" t="s">
        <v>37</v>
      </c>
      <c r="E70" s="203"/>
      <c r="F70" s="92">
        <v>11.06</v>
      </c>
      <c r="G70" s="204"/>
      <c r="H70" s="204"/>
      <c r="I70" s="204"/>
      <c r="J70" s="204"/>
      <c r="K70" s="204"/>
      <c r="L70" s="204"/>
      <c r="M70" s="204"/>
    </row>
    <row r="71" spans="1:13">
      <c r="A71" s="488"/>
      <c r="B71" s="469"/>
      <c r="C71" s="112" t="s">
        <v>27</v>
      </c>
      <c r="D71" s="113" t="s">
        <v>28</v>
      </c>
      <c r="E71" s="118">
        <v>0.93</v>
      </c>
      <c r="F71" s="118">
        <f>E71*F70</f>
        <v>10.285800000000002</v>
      </c>
      <c r="G71" s="149"/>
      <c r="H71" s="149"/>
      <c r="I71" s="149"/>
      <c r="J71" s="149"/>
      <c r="K71" s="149"/>
      <c r="L71" s="149"/>
      <c r="M71" s="149"/>
    </row>
    <row r="72" spans="1:13">
      <c r="A72" s="488"/>
      <c r="B72" s="469"/>
      <c r="C72" s="78" t="s">
        <v>139</v>
      </c>
      <c r="D72" s="55" t="s">
        <v>64</v>
      </c>
      <c r="E72" s="118">
        <v>2.4E-2</v>
      </c>
      <c r="F72" s="118">
        <f>E72*F70</f>
        <v>0.26544000000000001</v>
      </c>
      <c r="G72" s="149"/>
      <c r="H72" s="149"/>
      <c r="I72" s="149"/>
      <c r="J72" s="149"/>
      <c r="K72" s="149"/>
      <c r="L72" s="149"/>
      <c r="M72" s="149"/>
    </row>
    <row r="73" spans="1:13">
      <c r="A73" s="488"/>
      <c r="B73" s="469"/>
      <c r="C73" s="112" t="s">
        <v>29</v>
      </c>
      <c r="D73" s="113" t="s">
        <v>5</v>
      </c>
      <c r="E73" s="118">
        <v>2.5999999999999999E-2</v>
      </c>
      <c r="F73" s="118">
        <f>E73*F70</f>
        <v>0.28755999999999998</v>
      </c>
      <c r="G73" s="149"/>
      <c r="H73" s="149"/>
      <c r="I73" s="149"/>
      <c r="J73" s="149"/>
      <c r="K73" s="149"/>
      <c r="L73" s="149"/>
      <c r="M73" s="149"/>
    </row>
    <row r="74" spans="1:13" ht="17.25">
      <c r="A74" s="488"/>
      <c r="B74" s="469"/>
      <c r="C74" s="54" t="s">
        <v>60</v>
      </c>
      <c r="D74" s="113" t="s">
        <v>61</v>
      </c>
      <c r="E74" s="118">
        <v>2.6800000000000001E-2</v>
      </c>
      <c r="F74" s="118">
        <f>E74*F70</f>
        <v>0.296408</v>
      </c>
      <c r="G74" s="149"/>
      <c r="H74" s="149"/>
      <c r="I74" s="149"/>
      <c r="J74" s="149"/>
      <c r="K74" s="149"/>
      <c r="L74" s="149"/>
      <c r="M74" s="149"/>
    </row>
    <row r="75" spans="1:13" ht="24" customHeight="1">
      <c r="A75" s="488">
        <v>12</v>
      </c>
      <c r="B75" s="131" t="s">
        <v>126</v>
      </c>
      <c r="C75" s="199" t="s">
        <v>353</v>
      </c>
      <c r="D75" s="466" t="s">
        <v>114</v>
      </c>
      <c r="E75" s="196"/>
      <c r="F75" s="196">
        <v>5.6000000000000001E-2</v>
      </c>
      <c r="G75" s="197"/>
      <c r="H75" s="198"/>
      <c r="I75" s="197"/>
      <c r="J75" s="198"/>
      <c r="K75" s="197"/>
      <c r="L75" s="198"/>
      <c r="M75" s="198"/>
    </row>
    <row r="76" spans="1:13" ht="15.75">
      <c r="A76" s="488"/>
      <c r="B76" s="191"/>
      <c r="C76" s="30" t="s">
        <v>27</v>
      </c>
      <c r="D76" s="29" t="s">
        <v>28</v>
      </c>
      <c r="E76" s="143">
        <v>1.87</v>
      </c>
      <c r="F76" s="143">
        <f>E76*F75</f>
        <v>0.10472000000000001</v>
      </c>
      <c r="G76" s="144"/>
      <c r="H76" s="145"/>
      <c r="I76" s="144"/>
      <c r="J76" s="145"/>
      <c r="K76" s="144"/>
      <c r="L76" s="145"/>
      <c r="M76" s="145"/>
    </row>
    <row r="77" spans="1:13" ht="15.75">
      <c r="A77" s="488"/>
      <c r="B77" s="192"/>
      <c r="C77" s="30" t="s">
        <v>29</v>
      </c>
      <c r="D77" s="29" t="s">
        <v>5</v>
      </c>
      <c r="E77" s="143">
        <v>0.77</v>
      </c>
      <c r="F77" s="143">
        <f>E77*F75</f>
        <v>4.3119999999999999E-2</v>
      </c>
      <c r="G77" s="144"/>
      <c r="H77" s="145"/>
      <c r="I77" s="144"/>
      <c r="J77" s="145"/>
      <c r="K77" s="144"/>
      <c r="L77" s="145"/>
      <c r="M77" s="145"/>
    </row>
    <row r="78" spans="1:13" ht="15.75">
      <c r="A78" s="488"/>
      <c r="B78" s="192"/>
      <c r="C78" s="30" t="s">
        <v>128</v>
      </c>
      <c r="D78" s="29" t="s">
        <v>129</v>
      </c>
      <c r="E78" s="143">
        <v>0.08</v>
      </c>
      <c r="F78" s="143">
        <f>E78*F75</f>
        <v>4.4800000000000005E-3</v>
      </c>
      <c r="G78" s="144"/>
      <c r="H78" s="145"/>
      <c r="I78" s="144"/>
      <c r="J78" s="145"/>
      <c r="K78" s="144"/>
      <c r="L78" s="145"/>
      <c r="M78" s="145"/>
    </row>
    <row r="79" spans="1:13" ht="17.25">
      <c r="A79" s="488"/>
      <c r="B79" s="192"/>
      <c r="C79" s="147" t="s">
        <v>130</v>
      </c>
      <c r="D79" s="121" t="s">
        <v>119</v>
      </c>
      <c r="E79" s="143">
        <v>1.0149999999999999</v>
      </c>
      <c r="F79" s="143">
        <f>E79*F75</f>
        <v>5.6839999999999995E-2</v>
      </c>
      <c r="G79" s="144"/>
      <c r="H79" s="145"/>
      <c r="I79" s="145"/>
      <c r="J79" s="145"/>
      <c r="K79" s="144"/>
      <c r="L79" s="145"/>
      <c r="M79" s="145"/>
    </row>
    <row r="80" spans="1:13" ht="17.25">
      <c r="A80" s="488"/>
      <c r="B80" s="192"/>
      <c r="C80" s="147" t="s">
        <v>131</v>
      </c>
      <c r="D80" s="121" t="s">
        <v>124</v>
      </c>
      <c r="E80" s="143">
        <v>0.754</v>
      </c>
      <c r="F80" s="143">
        <f>E80*F75</f>
        <v>4.2223999999999998E-2</v>
      </c>
      <c r="G80" s="144"/>
      <c r="H80" s="145"/>
      <c r="I80" s="145"/>
      <c r="J80" s="145"/>
      <c r="K80" s="144"/>
      <c r="L80" s="145"/>
      <c r="M80" s="145"/>
    </row>
    <row r="81" spans="1:13" ht="17.25">
      <c r="A81" s="488"/>
      <c r="B81" s="192"/>
      <c r="C81" s="147" t="s">
        <v>125</v>
      </c>
      <c r="D81" s="121" t="s">
        <v>119</v>
      </c>
      <c r="E81" s="143">
        <v>8.0000000000000004E-4</v>
      </c>
      <c r="F81" s="143">
        <f>E81*F75</f>
        <v>4.4800000000000005E-5</v>
      </c>
      <c r="G81" s="144"/>
      <c r="H81" s="145"/>
      <c r="I81" s="145"/>
      <c r="J81" s="145"/>
      <c r="K81" s="144"/>
      <c r="L81" s="145"/>
      <c r="M81" s="145"/>
    </row>
    <row r="82" spans="1:13">
      <c r="A82" s="488"/>
      <c r="B82" s="192"/>
      <c r="C82" s="141" t="s">
        <v>34</v>
      </c>
      <c r="D82" s="121" t="s">
        <v>5</v>
      </c>
      <c r="E82" s="134">
        <v>7.0000000000000007E-2</v>
      </c>
      <c r="F82" s="134">
        <f>E82*F75</f>
        <v>3.9200000000000007E-3</v>
      </c>
      <c r="G82" s="136"/>
      <c r="H82" s="137"/>
      <c r="I82" s="135"/>
      <c r="J82" s="135"/>
      <c r="K82" s="136"/>
      <c r="L82" s="137"/>
      <c r="M82" s="137"/>
    </row>
    <row r="83" spans="1:13" ht="22.5">
      <c r="A83" s="488">
        <v>13</v>
      </c>
      <c r="B83" s="171" t="s">
        <v>154</v>
      </c>
      <c r="C83" s="43" t="s">
        <v>354</v>
      </c>
      <c r="D83" s="466" t="s">
        <v>37</v>
      </c>
      <c r="E83" s="128"/>
      <c r="F83" s="80">
        <v>6.2</v>
      </c>
      <c r="G83" s="130"/>
      <c r="H83" s="130"/>
      <c r="I83" s="130"/>
      <c r="J83" s="130"/>
      <c r="K83" s="130"/>
      <c r="L83" s="130"/>
      <c r="M83" s="130"/>
    </row>
    <row r="84" spans="1:13">
      <c r="A84" s="488"/>
      <c r="B84" s="195"/>
      <c r="C84" s="112" t="s">
        <v>27</v>
      </c>
      <c r="D84" s="113" t="s">
        <v>28</v>
      </c>
      <c r="E84" s="119">
        <v>1.7</v>
      </c>
      <c r="F84" s="155">
        <f>E84*F83</f>
        <v>10.54</v>
      </c>
      <c r="G84" s="116"/>
      <c r="H84" s="116"/>
      <c r="I84" s="116"/>
      <c r="J84" s="116"/>
      <c r="K84" s="116"/>
      <c r="L84" s="116"/>
      <c r="M84" s="116"/>
    </row>
    <row r="85" spans="1:13">
      <c r="A85" s="488"/>
      <c r="B85" s="195"/>
      <c r="C85" s="112" t="s">
        <v>29</v>
      </c>
      <c r="D85" s="113" t="s">
        <v>5</v>
      </c>
      <c r="E85" s="119">
        <v>0.02</v>
      </c>
      <c r="F85" s="155">
        <f>E85*F83</f>
        <v>0.12400000000000001</v>
      </c>
      <c r="G85" s="116"/>
      <c r="H85" s="116"/>
      <c r="I85" s="116"/>
      <c r="J85" s="116"/>
      <c r="K85" s="115"/>
      <c r="L85" s="115"/>
      <c r="M85" s="115"/>
    </row>
    <row r="86" spans="1:13" ht="17.25">
      <c r="A86" s="488"/>
      <c r="B86" s="195"/>
      <c r="C86" s="53" t="s">
        <v>44</v>
      </c>
      <c r="D86" s="113" t="s">
        <v>39</v>
      </c>
      <c r="E86" s="119">
        <v>1</v>
      </c>
      <c r="F86" s="155">
        <f>E86*F83</f>
        <v>6.2</v>
      </c>
      <c r="G86" s="116"/>
      <c r="H86" s="116"/>
      <c r="I86" s="116"/>
      <c r="J86" s="116"/>
      <c r="K86" s="116"/>
      <c r="L86" s="116"/>
      <c r="M86" s="116"/>
    </row>
    <row r="87" spans="1:13">
      <c r="A87" s="488"/>
      <c r="B87" s="195"/>
      <c r="C87" s="54" t="s">
        <v>40</v>
      </c>
      <c r="D87" s="55" t="s">
        <v>30</v>
      </c>
      <c r="E87" s="119">
        <v>6.25</v>
      </c>
      <c r="F87" s="155">
        <f>E87*F83</f>
        <v>38.75</v>
      </c>
      <c r="G87" s="116"/>
      <c r="H87" s="116"/>
      <c r="I87" s="116"/>
      <c r="J87" s="116"/>
      <c r="K87" s="116"/>
      <c r="L87" s="116"/>
      <c r="M87" s="116"/>
    </row>
    <row r="88" spans="1:13">
      <c r="A88" s="488"/>
      <c r="B88" s="195"/>
      <c r="C88" s="112" t="s">
        <v>34</v>
      </c>
      <c r="D88" s="113" t="s">
        <v>5</v>
      </c>
      <c r="E88" s="119">
        <v>7.0000000000000001E-3</v>
      </c>
      <c r="F88" s="155">
        <f>E88*F83</f>
        <v>4.3400000000000001E-2</v>
      </c>
      <c r="G88" s="116"/>
      <c r="H88" s="116"/>
      <c r="I88" s="116"/>
      <c r="J88" s="116"/>
      <c r="K88" s="116"/>
      <c r="L88" s="116"/>
      <c r="M88" s="116"/>
    </row>
    <row r="89" spans="1:13" ht="27.75" customHeight="1">
      <c r="A89" s="488">
        <v>14</v>
      </c>
      <c r="B89" s="190" t="s">
        <v>152</v>
      </c>
      <c r="C89" s="43" t="s">
        <v>355</v>
      </c>
      <c r="D89" s="466" t="s">
        <v>37</v>
      </c>
      <c r="E89" s="203"/>
      <c r="F89" s="80">
        <v>1.3</v>
      </c>
      <c r="G89" s="44"/>
      <c r="H89" s="44"/>
      <c r="I89" s="44"/>
      <c r="J89" s="44"/>
      <c r="K89" s="44"/>
      <c r="L89" s="44"/>
      <c r="M89" s="44"/>
    </row>
    <row r="90" spans="1:13">
      <c r="A90" s="488"/>
      <c r="B90" s="190"/>
      <c r="C90" s="45" t="s">
        <v>27</v>
      </c>
      <c r="D90" s="46" t="s">
        <v>38</v>
      </c>
      <c r="E90" s="118">
        <v>1.08</v>
      </c>
      <c r="F90" s="118">
        <f>E90*F89</f>
        <v>1.4040000000000001</v>
      </c>
      <c r="G90" s="47"/>
      <c r="H90" s="47"/>
      <c r="I90" s="47"/>
      <c r="J90" s="47"/>
      <c r="K90" s="47"/>
      <c r="L90" s="47"/>
      <c r="M90" s="47"/>
    </row>
    <row r="91" spans="1:13">
      <c r="A91" s="488"/>
      <c r="B91" s="190"/>
      <c r="C91" s="45" t="s">
        <v>29</v>
      </c>
      <c r="D91" s="46" t="s">
        <v>5</v>
      </c>
      <c r="E91" s="118">
        <v>0.45200000000000001</v>
      </c>
      <c r="F91" s="118">
        <f>E91*F89</f>
        <v>0.58760000000000001</v>
      </c>
      <c r="G91" s="47"/>
      <c r="H91" s="47"/>
      <c r="I91" s="47"/>
      <c r="J91" s="47"/>
      <c r="K91" s="47"/>
      <c r="L91" s="47"/>
      <c r="M91" s="47"/>
    </row>
    <row r="92" spans="1:13" ht="17.25">
      <c r="A92" s="488"/>
      <c r="B92" s="190"/>
      <c r="C92" s="45" t="s">
        <v>153</v>
      </c>
      <c r="D92" s="46" t="s">
        <v>39</v>
      </c>
      <c r="E92" s="118">
        <v>1.02</v>
      </c>
      <c r="F92" s="118">
        <f>E92*F89</f>
        <v>1.3260000000000001</v>
      </c>
      <c r="G92" s="47"/>
      <c r="H92" s="47"/>
      <c r="I92" s="47"/>
      <c r="J92" s="47"/>
      <c r="K92" s="47"/>
      <c r="L92" s="47"/>
      <c r="M92" s="47"/>
    </row>
    <row r="93" spans="1:13">
      <c r="A93" s="488"/>
      <c r="B93" s="469"/>
      <c r="C93" s="45" t="s">
        <v>40</v>
      </c>
      <c r="D93" s="46" t="s">
        <v>30</v>
      </c>
      <c r="E93" s="118">
        <v>6.25</v>
      </c>
      <c r="F93" s="118">
        <f>E93*F89</f>
        <v>8.125</v>
      </c>
      <c r="G93" s="47"/>
      <c r="H93" s="47"/>
      <c r="I93" s="47"/>
      <c r="J93" s="47"/>
      <c r="K93" s="47"/>
      <c r="L93" s="47"/>
      <c r="M93" s="47"/>
    </row>
    <row r="94" spans="1:13">
      <c r="A94" s="488"/>
      <c r="B94" s="469"/>
      <c r="C94" s="45" t="s">
        <v>34</v>
      </c>
      <c r="D94" s="46" t="s">
        <v>5</v>
      </c>
      <c r="E94" s="118">
        <v>4.6600000000000003E-2</v>
      </c>
      <c r="F94" s="118">
        <f>E94*F89</f>
        <v>6.0580000000000002E-2</v>
      </c>
      <c r="G94" s="47"/>
      <c r="H94" s="47"/>
      <c r="I94" s="47"/>
      <c r="J94" s="47"/>
      <c r="K94" s="47"/>
      <c r="L94" s="47"/>
      <c r="M94" s="47"/>
    </row>
    <row r="95" spans="1:13">
      <c r="A95" s="33"/>
      <c r="B95" s="239"/>
      <c r="C95" s="240" t="s">
        <v>6</v>
      </c>
      <c r="D95" s="241"/>
      <c r="E95" s="242"/>
      <c r="F95" s="243"/>
      <c r="G95" s="244"/>
      <c r="H95" s="166">
        <f>SUM(H9:H94)</f>
        <v>0</v>
      </c>
      <c r="I95" s="166"/>
      <c r="J95" s="166">
        <f>SUM(J9:J94)</f>
        <v>0</v>
      </c>
      <c r="K95" s="166"/>
      <c r="L95" s="166">
        <f>SUM(L9:L94)</f>
        <v>0</v>
      </c>
      <c r="M95" s="166">
        <f>SUM(M9:M94)</f>
        <v>0</v>
      </c>
    </row>
    <row r="96" spans="1:13">
      <c r="A96" s="33"/>
      <c r="B96" s="239"/>
      <c r="C96" s="240" t="s">
        <v>168</v>
      </c>
      <c r="D96" s="245" t="s">
        <v>469</v>
      </c>
      <c r="E96" s="242"/>
      <c r="F96" s="243"/>
      <c r="G96" s="244"/>
      <c r="H96" s="166"/>
      <c r="I96" s="166"/>
      <c r="J96" s="166"/>
      <c r="K96" s="166"/>
      <c r="L96" s="166"/>
      <c r="M96" s="166"/>
    </row>
    <row r="97" spans="1:13">
      <c r="A97" s="39"/>
      <c r="B97" s="33"/>
      <c r="C97" s="33" t="s">
        <v>6</v>
      </c>
      <c r="D97" s="33"/>
      <c r="E97" s="165"/>
      <c r="F97" s="165"/>
      <c r="G97" s="166"/>
      <c r="H97" s="166"/>
      <c r="I97" s="166"/>
      <c r="J97" s="166"/>
      <c r="K97" s="166"/>
      <c r="L97" s="166"/>
      <c r="M97" s="166"/>
    </row>
    <row r="98" spans="1:13">
      <c r="A98" s="39"/>
      <c r="B98" s="33"/>
      <c r="C98" s="33" t="s">
        <v>169</v>
      </c>
      <c r="D98" s="38" t="s">
        <v>469</v>
      </c>
      <c r="E98" s="165"/>
      <c r="F98" s="165"/>
      <c r="G98" s="166"/>
      <c r="H98" s="166"/>
      <c r="I98" s="166"/>
      <c r="J98" s="166"/>
      <c r="K98" s="166"/>
      <c r="L98" s="166"/>
      <c r="M98" s="166"/>
    </row>
    <row r="99" spans="1:13">
      <c r="A99" s="39"/>
      <c r="B99" s="33"/>
      <c r="C99" s="33" t="s">
        <v>6</v>
      </c>
      <c r="D99" s="33"/>
      <c r="E99" s="165"/>
      <c r="F99" s="165"/>
      <c r="G99" s="166"/>
      <c r="H99" s="166"/>
      <c r="I99" s="166"/>
      <c r="J99" s="166"/>
      <c r="K99" s="166"/>
      <c r="L99" s="166"/>
      <c r="M99" s="166"/>
    </row>
    <row r="100" spans="1:13">
      <c r="A100" s="39"/>
      <c r="B100" s="33"/>
      <c r="C100" s="33" t="s">
        <v>36</v>
      </c>
      <c r="D100" s="38" t="s">
        <v>469</v>
      </c>
      <c r="E100" s="165"/>
      <c r="F100" s="165"/>
      <c r="G100" s="166"/>
      <c r="H100" s="166"/>
      <c r="I100" s="166"/>
      <c r="J100" s="166"/>
      <c r="K100" s="166"/>
      <c r="L100" s="166"/>
      <c r="M100" s="166"/>
    </row>
    <row r="101" spans="1:13">
      <c r="A101" s="39"/>
      <c r="B101" s="33"/>
      <c r="C101" s="33" t="s">
        <v>6</v>
      </c>
      <c r="D101" s="33"/>
      <c r="E101" s="165"/>
      <c r="F101" s="165"/>
      <c r="G101" s="166"/>
      <c r="H101" s="166"/>
      <c r="I101" s="166"/>
      <c r="J101" s="166"/>
      <c r="K101" s="166"/>
      <c r="L101" s="166"/>
      <c r="M101" s="166"/>
    </row>
    <row r="102" spans="1:13">
      <c r="B102" s="293"/>
      <c r="D102" s="167"/>
      <c r="E102" s="168"/>
      <c r="F102" s="168"/>
      <c r="G102" s="168"/>
      <c r="H102" s="168"/>
      <c r="I102" s="168"/>
      <c r="J102" s="168"/>
      <c r="K102" s="168"/>
      <c r="L102" s="168"/>
      <c r="M102" s="168"/>
    </row>
    <row r="103" spans="1:13">
      <c r="B103" s="293"/>
      <c r="C103" s="13"/>
      <c r="D103" s="167"/>
      <c r="E103" s="168"/>
      <c r="F103" s="168"/>
      <c r="G103" s="168"/>
      <c r="H103" s="168"/>
      <c r="I103" s="168"/>
      <c r="J103" s="168"/>
      <c r="K103" s="168"/>
      <c r="L103" s="168"/>
      <c r="M103" s="168"/>
    </row>
    <row r="104" spans="1:13">
      <c r="B104" s="293"/>
      <c r="C104" s="16"/>
      <c r="D104" s="167"/>
    </row>
    <row r="105" spans="1:13">
      <c r="B105" s="293"/>
      <c r="C105" s="13"/>
      <c r="D105" s="167"/>
    </row>
    <row r="106" spans="1:13">
      <c r="B106" s="293"/>
      <c r="C106" s="18"/>
      <c r="D106" s="167"/>
    </row>
    <row r="107" spans="1:13">
      <c r="B107" s="293"/>
      <c r="C107" s="293" t="s">
        <v>13</v>
      </c>
      <c r="D107" s="167"/>
    </row>
  </sheetData>
  <mergeCells count="37">
    <mergeCell ref="A70:A74"/>
    <mergeCell ref="A75:A82"/>
    <mergeCell ref="A83:A88"/>
    <mergeCell ref="A89:A94"/>
    <mergeCell ref="A44:A49"/>
    <mergeCell ref="B63:F63"/>
    <mergeCell ref="A64:A69"/>
    <mergeCell ref="A12:A17"/>
    <mergeCell ref="A19:A23"/>
    <mergeCell ref="B19:B23"/>
    <mergeCell ref="A24:A31"/>
    <mergeCell ref="B24:B28"/>
    <mergeCell ref="B44:B49"/>
    <mergeCell ref="A50:A57"/>
    <mergeCell ref="B50:B57"/>
    <mergeCell ref="A58:A62"/>
    <mergeCell ref="B32:B37"/>
    <mergeCell ref="A38:A43"/>
    <mergeCell ref="B38:B43"/>
    <mergeCell ref="A32:A37"/>
    <mergeCell ref="I6:J6"/>
    <mergeCell ref="K6:L6"/>
    <mergeCell ref="M6:M7"/>
    <mergeCell ref="A9:A11"/>
    <mergeCell ref="B9:B11"/>
    <mergeCell ref="A6:A7"/>
    <mergeCell ref="B6:B7"/>
    <mergeCell ref="C6:C7"/>
    <mergeCell ref="D6:D7"/>
    <mergeCell ref="E6:F6"/>
    <mergeCell ref="G6:H6"/>
    <mergeCell ref="A1:M1"/>
    <mergeCell ref="A2:M2"/>
    <mergeCell ref="L3:M3"/>
    <mergeCell ref="A4:E4"/>
    <mergeCell ref="A5:E5"/>
    <mergeCell ref="G5:L5"/>
  </mergeCells>
  <conditionalFormatting sqref="E19:F21">
    <cfRule type="cellIs" dxfId="5" priority="5" stopIfTrue="1" operator="equal">
      <formula>8223.307275</formula>
    </cfRule>
  </conditionalFormatting>
  <conditionalFormatting sqref="C19">
    <cfRule type="cellIs" dxfId="4" priority="4" stopIfTrue="1" operator="equal">
      <formula>8223.307275</formula>
    </cfRule>
  </conditionalFormatting>
  <conditionalFormatting sqref="C32 E32:F35">
    <cfRule type="cellIs" dxfId="3" priority="3" stopIfTrue="1" operator="equal">
      <formula>8223.307275</formula>
    </cfRule>
  </conditionalFormatting>
  <conditionalFormatting sqref="E38:E43">
    <cfRule type="cellIs" dxfId="2" priority="2" stopIfTrue="1" operator="equal">
      <formula>8223.307275</formula>
    </cfRule>
  </conditionalFormatting>
  <conditionalFormatting sqref="C58 E58:F61">
    <cfRule type="cellIs" dxfId="1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opLeftCell="A19" workbookViewId="0">
      <selection activeCell="C47" sqref="C47:C53"/>
    </sheetView>
  </sheetViews>
  <sheetFormatPr defaultRowHeight="15"/>
  <cols>
    <col min="1" max="1" width="3.85546875" style="41" customWidth="1"/>
    <col min="2" max="2" width="13" style="42" customWidth="1"/>
    <col min="3" max="3" width="69.42578125" customWidth="1"/>
    <col min="6" max="8" width="9.5703125" bestFit="1" customWidth="1"/>
    <col min="9" max="9" width="7.85546875" customWidth="1"/>
    <col min="10" max="10" width="8.7109375" customWidth="1"/>
    <col min="11" max="11" width="7.5703125" customWidth="1"/>
    <col min="12" max="12" width="8" customWidth="1"/>
    <col min="13" max="13" width="10.28515625" customWidth="1"/>
  </cols>
  <sheetData>
    <row r="1" spans="1:13" ht="17.25" customHeight="1">
      <c r="A1" s="476" t="s">
        <v>85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 ht="15" customHeight="1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 ht="15" customHeight="1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477" t="s">
        <v>14</v>
      </c>
      <c r="M3" s="477"/>
    </row>
    <row r="4" spans="1:13">
      <c r="A4" s="480" t="s">
        <v>57</v>
      </c>
      <c r="B4" s="480"/>
      <c r="C4" s="480"/>
      <c r="D4" s="480"/>
      <c r="E4" s="480"/>
      <c r="F4" s="20"/>
      <c r="G4" s="20"/>
      <c r="H4" s="20"/>
      <c r="I4" s="20"/>
      <c r="J4" s="20"/>
      <c r="K4" s="20"/>
      <c r="L4" s="20"/>
      <c r="M4" s="20"/>
    </row>
    <row r="5" spans="1:13" ht="15" customHeight="1">
      <c r="A5" s="478" t="s">
        <v>58</v>
      </c>
      <c r="B5" s="478"/>
      <c r="C5" s="478"/>
      <c r="D5" s="478"/>
      <c r="E5" s="478"/>
      <c r="F5" s="20"/>
      <c r="G5" s="479" t="s">
        <v>15</v>
      </c>
      <c r="H5" s="479"/>
      <c r="I5" s="479"/>
      <c r="J5" s="479"/>
      <c r="K5" s="479"/>
      <c r="L5" s="479"/>
      <c r="M5" s="23">
        <f>M45</f>
        <v>0</v>
      </c>
    </row>
    <row r="6" spans="1:13" ht="33.75" customHeight="1">
      <c r="A6" s="481" t="s">
        <v>16</v>
      </c>
      <c r="B6" s="483" t="s">
        <v>17</v>
      </c>
      <c r="C6" s="481" t="s">
        <v>18</v>
      </c>
      <c r="D6" s="481" t="s">
        <v>19</v>
      </c>
      <c r="E6" s="482" t="s">
        <v>20</v>
      </c>
      <c r="F6" s="482"/>
      <c r="G6" s="481" t="s">
        <v>21</v>
      </c>
      <c r="H6" s="481"/>
      <c r="I6" s="481" t="s">
        <v>22</v>
      </c>
      <c r="J6" s="481"/>
      <c r="K6" s="482" t="s">
        <v>23</v>
      </c>
      <c r="L6" s="482"/>
      <c r="M6" s="481" t="s">
        <v>6</v>
      </c>
    </row>
    <row r="7" spans="1:13" ht="30">
      <c r="A7" s="481"/>
      <c r="B7" s="483"/>
      <c r="C7" s="481"/>
      <c r="D7" s="481"/>
      <c r="E7" s="24" t="s">
        <v>24</v>
      </c>
      <c r="F7" s="99" t="s">
        <v>25</v>
      </c>
      <c r="G7" s="100" t="s">
        <v>26</v>
      </c>
      <c r="H7" s="99" t="s">
        <v>6</v>
      </c>
      <c r="I7" s="100" t="s">
        <v>26</v>
      </c>
      <c r="J7" s="99" t="s">
        <v>6</v>
      </c>
      <c r="K7" s="100" t="s">
        <v>26</v>
      </c>
      <c r="L7" s="99" t="s">
        <v>6</v>
      </c>
      <c r="M7" s="481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0">
      <c r="A9" s="488">
        <v>1</v>
      </c>
      <c r="B9" s="486" t="s">
        <v>68</v>
      </c>
      <c r="C9" s="43" t="s">
        <v>43</v>
      </c>
      <c r="D9" s="466" t="s">
        <v>37</v>
      </c>
      <c r="E9" s="368"/>
      <c r="F9" s="80">
        <v>5.4</v>
      </c>
      <c r="G9" s="48"/>
      <c r="H9" s="48"/>
      <c r="I9" s="48"/>
      <c r="J9" s="48"/>
      <c r="K9" s="48"/>
      <c r="L9" s="48"/>
      <c r="M9" s="48"/>
    </row>
    <row r="10" spans="1:13">
      <c r="A10" s="488"/>
      <c r="B10" s="486"/>
      <c r="C10" s="49" t="s">
        <v>27</v>
      </c>
      <c r="D10" s="50" t="s">
        <v>28</v>
      </c>
      <c r="E10" s="93">
        <v>1.7</v>
      </c>
      <c r="F10" s="369">
        <f>E10*F9</f>
        <v>9.18</v>
      </c>
      <c r="G10" s="52"/>
      <c r="H10" s="52"/>
      <c r="I10" s="52"/>
      <c r="J10" s="52"/>
      <c r="K10" s="52"/>
      <c r="L10" s="52"/>
      <c r="M10" s="52"/>
    </row>
    <row r="11" spans="1:13">
      <c r="A11" s="488"/>
      <c r="B11" s="486"/>
      <c r="C11" s="49" t="s">
        <v>29</v>
      </c>
      <c r="D11" s="50" t="s">
        <v>5</v>
      </c>
      <c r="E11" s="93">
        <v>0.02</v>
      </c>
      <c r="F11" s="369">
        <f>E11*F9</f>
        <v>0.10800000000000001</v>
      </c>
      <c r="G11" s="52"/>
      <c r="H11" s="52"/>
      <c r="I11" s="52"/>
      <c r="J11" s="52"/>
      <c r="K11" s="52"/>
      <c r="L11" s="52"/>
      <c r="M11" s="52"/>
    </row>
    <row r="12" spans="1:13" ht="29.25" customHeight="1">
      <c r="A12" s="488"/>
      <c r="B12" s="486"/>
      <c r="C12" s="53" t="s">
        <v>44</v>
      </c>
      <c r="D12" s="50" t="s">
        <v>39</v>
      </c>
      <c r="E12" s="93">
        <v>1</v>
      </c>
      <c r="F12" s="369">
        <f>E12*F9</f>
        <v>5.4</v>
      </c>
      <c r="G12" s="52"/>
      <c r="H12" s="52"/>
      <c r="I12" s="52"/>
      <c r="J12" s="52"/>
      <c r="K12" s="52"/>
      <c r="L12" s="52"/>
      <c r="M12" s="52"/>
    </row>
    <row r="13" spans="1:13">
      <c r="A13" s="488"/>
      <c r="B13" s="486"/>
      <c r="C13" s="54" t="s">
        <v>40</v>
      </c>
      <c r="D13" s="55" t="s">
        <v>30</v>
      </c>
      <c r="E13" s="93">
        <v>6.25</v>
      </c>
      <c r="F13" s="369">
        <f>E13*F9</f>
        <v>33.75</v>
      </c>
      <c r="G13" s="52"/>
      <c r="H13" s="52"/>
      <c r="I13" s="52"/>
      <c r="J13" s="52"/>
      <c r="K13" s="52"/>
      <c r="L13" s="52"/>
      <c r="M13" s="52"/>
    </row>
    <row r="14" spans="1:13">
      <c r="A14" s="488"/>
      <c r="B14" s="486"/>
      <c r="C14" s="49" t="s">
        <v>34</v>
      </c>
      <c r="D14" s="50" t="s">
        <v>5</v>
      </c>
      <c r="E14" s="93">
        <v>7.0000000000000001E-3</v>
      </c>
      <c r="F14" s="369">
        <f>E14*F9</f>
        <v>3.78E-2</v>
      </c>
      <c r="G14" s="52"/>
      <c r="H14" s="52"/>
      <c r="I14" s="52"/>
      <c r="J14" s="52"/>
      <c r="K14" s="52"/>
      <c r="L14" s="52"/>
      <c r="M14" s="52"/>
    </row>
    <row r="15" spans="1:13" ht="30">
      <c r="A15" s="484">
        <v>2</v>
      </c>
      <c r="B15" s="487" t="s">
        <v>67</v>
      </c>
      <c r="C15" s="43" t="s">
        <v>41</v>
      </c>
      <c r="D15" s="466" t="s">
        <v>37</v>
      </c>
      <c r="E15" s="203"/>
      <c r="F15" s="80">
        <v>1.28</v>
      </c>
      <c r="G15" s="204"/>
      <c r="H15" s="204"/>
      <c r="I15" s="204"/>
      <c r="J15" s="204"/>
      <c r="K15" s="204"/>
      <c r="L15" s="204"/>
      <c r="M15" s="204"/>
    </row>
    <row r="16" spans="1:13">
      <c r="A16" s="484"/>
      <c r="B16" s="487"/>
      <c r="C16" s="45" t="s">
        <v>27</v>
      </c>
      <c r="D16" s="46" t="s">
        <v>38</v>
      </c>
      <c r="E16" s="118">
        <v>1.08</v>
      </c>
      <c r="F16" s="118">
        <f>E16*F15</f>
        <v>1.3824000000000001</v>
      </c>
      <c r="G16" s="149"/>
      <c r="H16" s="149"/>
      <c r="I16" s="149"/>
      <c r="J16" s="149"/>
      <c r="K16" s="149"/>
      <c r="L16" s="149"/>
      <c r="M16" s="149"/>
    </row>
    <row r="17" spans="1:13">
      <c r="A17" s="484"/>
      <c r="B17" s="487"/>
      <c r="C17" s="45" t="s">
        <v>29</v>
      </c>
      <c r="D17" s="46" t="s">
        <v>5</v>
      </c>
      <c r="E17" s="118">
        <v>4.5199999999999997E-2</v>
      </c>
      <c r="F17" s="118">
        <f>E17*F15</f>
        <v>5.7855999999999998E-2</v>
      </c>
      <c r="G17" s="149"/>
      <c r="H17" s="149"/>
      <c r="I17" s="149"/>
      <c r="J17" s="149"/>
      <c r="K17" s="149"/>
      <c r="L17" s="149"/>
      <c r="M17" s="149"/>
    </row>
    <row r="18" spans="1:13" ht="17.25">
      <c r="A18" s="484"/>
      <c r="B18" s="487"/>
      <c r="C18" s="45" t="s">
        <v>42</v>
      </c>
      <c r="D18" s="46" t="s">
        <v>39</v>
      </c>
      <c r="E18" s="118">
        <v>1.02</v>
      </c>
      <c r="F18" s="118">
        <f>E18*F15</f>
        <v>1.3056000000000001</v>
      </c>
      <c r="G18" s="149"/>
      <c r="H18" s="149"/>
      <c r="I18" s="149"/>
      <c r="J18" s="149"/>
      <c r="K18" s="149"/>
      <c r="L18" s="149"/>
      <c r="M18" s="149"/>
    </row>
    <row r="19" spans="1:13">
      <c r="A19" s="484"/>
      <c r="B19" s="487"/>
      <c r="C19" s="45" t="s">
        <v>40</v>
      </c>
      <c r="D19" s="46" t="s">
        <v>30</v>
      </c>
      <c r="E19" s="118">
        <v>6.25</v>
      </c>
      <c r="F19" s="118">
        <f>E19*F15</f>
        <v>8</v>
      </c>
      <c r="G19" s="149"/>
      <c r="H19" s="149"/>
      <c r="I19" s="149"/>
      <c r="J19" s="149"/>
      <c r="K19" s="149"/>
      <c r="L19" s="149"/>
      <c r="M19" s="149"/>
    </row>
    <row r="20" spans="1:13">
      <c r="A20" s="484"/>
      <c r="B20" s="487"/>
      <c r="C20" s="45" t="s">
        <v>34</v>
      </c>
      <c r="D20" s="46" t="s">
        <v>5</v>
      </c>
      <c r="E20" s="118">
        <v>4.6600000000000003E-2</v>
      </c>
      <c r="F20" s="118">
        <f>E20*F15</f>
        <v>5.9648000000000007E-2</v>
      </c>
      <c r="G20" s="149"/>
      <c r="H20" s="149"/>
      <c r="I20" s="149"/>
      <c r="J20" s="149"/>
      <c r="K20" s="149"/>
      <c r="L20" s="149"/>
      <c r="M20" s="149"/>
    </row>
    <row r="21" spans="1:13" ht="21" customHeight="1">
      <c r="A21" s="484">
        <v>3</v>
      </c>
      <c r="B21" s="489" t="s">
        <v>66</v>
      </c>
      <c r="C21" s="56" t="s">
        <v>45</v>
      </c>
      <c r="D21" s="57" t="s">
        <v>46</v>
      </c>
      <c r="E21" s="58"/>
      <c r="F21" s="58">
        <v>1</v>
      </c>
      <c r="G21" s="365"/>
      <c r="H21" s="365"/>
      <c r="I21" s="365"/>
      <c r="J21" s="365"/>
      <c r="K21" s="365"/>
      <c r="L21" s="365"/>
      <c r="M21" s="365"/>
    </row>
    <row r="22" spans="1:13">
      <c r="A22" s="484"/>
      <c r="B22" s="489"/>
      <c r="C22" s="62" t="s">
        <v>47</v>
      </c>
      <c r="D22" s="63" t="s">
        <v>28</v>
      </c>
      <c r="E22" s="64">
        <v>1.83</v>
      </c>
      <c r="F22" s="64">
        <f>F21*E22</f>
        <v>1.83</v>
      </c>
      <c r="G22" s="159"/>
      <c r="H22" s="160"/>
      <c r="I22" s="159"/>
      <c r="J22" s="159"/>
      <c r="K22" s="159"/>
      <c r="L22" s="159"/>
      <c r="M22" s="159"/>
    </row>
    <row r="23" spans="1:13">
      <c r="A23" s="484"/>
      <c r="B23" s="489"/>
      <c r="C23" s="62" t="s">
        <v>48</v>
      </c>
      <c r="D23" s="63" t="s">
        <v>5</v>
      </c>
      <c r="E23" s="64">
        <v>0.05</v>
      </c>
      <c r="F23" s="64">
        <f>F21*E23</f>
        <v>0.05</v>
      </c>
      <c r="G23" s="159"/>
      <c r="H23" s="159"/>
      <c r="I23" s="159"/>
      <c r="J23" s="159"/>
      <c r="K23" s="159"/>
      <c r="L23" s="159"/>
      <c r="M23" s="159"/>
    </row>
    <row r="24" spans="1:13">
      <c r="A24" s="484"/>
      <c r="B24" s="489"/>
      <c r="C24" s="62" t="s">
        <v>49</v>
      </c>
      <c r="D24" s="63" t="s">
        <v>46</v>
      </c>
      <c r="E24" s="64">
        <v>1</v>
      </c>
      <c r="F24" s="64">
        <f>E24*F21</f>
        <v>1</v>
      </c>
      <c r="G24" s="366"/>
      <c r="H24" s="159"/>
      <c r="I24" s="366"/>
      <c r="J24" s="366"/>
      <c r="K24" s="366"/>
      <c r="L24" s="366"/>
      <c r="M24" s="159"/>
    </row>
    <row r="25" spans="1:13">
      <c r="A25" s="484"/>
      <c r="B25" s="489"/>
      <c r="C25" s="62" t="s">
        <v>50</v>
      </c>
      <c r="D25" s="63" t="s">
        <v>33</v>
      </c>
      <c r="E25" s="64"/>
      <c r="F25" s="64">
        <v>1</v>
      </c>
      <c r="G25" s="366"/>
      <c r="H25" s="159"/>
      <c r="I25" s="366"/>
      <c r="J25" s="366"/>
      <c r="K25" s="366"/>
      <c r="L25" s="366"/>
      <c r="M25" s="159"/>
    </row>
    <row r="26" spans="1:13">
      <c r="A26" s="484"/>
      <c r="B26" s="489"/>
      <c r="C26" s="62" t="s">
        <v>31</v>
      </c>
      <c r="D26" s="63" t="s">
        <v>51</v>
      </c>
      <c r="E26" s="64">
        <v>0.43</v>
      </c>
      <c r="F26" s="64">
        <f>F23*E26</f>
        <v>2.1500000000000002E-2</v>
      </c>
      <c r="G26" s="159"/>
      <c r="H26" s="159"/>
      <c r="I26" s="159"/>
      <c r="J26" s="159"/>
      <c r="K26" s="159"/>
      <c r="L26" s="159"/>
      <c r="M26" s="159"/>
    </row>
    <row r="27" spans="1:13" ht="23.25" customHeight="1">
      <c r="A27" s="485">
        <v>4</v>
      </c>
      <c r="B27" s="490" t="s">
        <v>65</v>
      </c>
      <c r="C27" s="56" t="s">
        <v>55</v>
      </c>
      <c r="D27" s="57" t="s">
        <v>52</v>
      </c>
      <c r="E27" s="66"/>
      <c r="F27" s="58">
        <v>3</v>
      </c>
      <c r="G27" s="365"/>
      <c r="H27" s="365"/>
      <c r="I27" s="365"/>
      <c r="J27" s="365"/>
      <c r="K27" s="365"/>
      <c r="L27" s="365"/>
      <c r="M27" s="365"/>
    </row>
    <row r="28" spans="1:13">
      <c r="A28" s="485"/>
      <c r="B28" s="490"/>
      <c r="C28" s="62" t="s">
        <v>47</v>
      </c>
      <c r="D28" s="63" t="s">
        <v>28</v>
      </c>
      <c r="E28" s="64">
        <v>0.82</v>
      </c>
      <c r="F28" s="64">
        <f>F27*E28</f>
        <v>2.46</v>
      </c>
      <c r="G28" s="159"/>
      <c r="H28" s="160"/>
      <c r="I28" s="159"/>
      <c r="J28" s="159"/>
      <c r="K28" s="159"/>
      <c r="L28" s="159"/>
      <c r="M28" s="159"/>
    </row>
    <row r="29" spans="1:13">
      <c r="A29" s="485"/>
      <c r="B29" s="490"/>
      <c r="C29" s="62" t="s">
        <v>53</v>
      </c>
      <c r="D29" s="63" t="s">
        <v>54</v>
      </c>
      <c r="E29" s="64">
        <v>0.01</v>
      </c>
      <c r="F29" s="64">
        <f>F27*E29</f>
        <v>0.03</v>
      </c>
      <c r="G29" s="159"/>
      <c r="H29" s="159"/>
      <c r="I29" s="159"/>
      <c r="J29" s="159"/>
      <c r="K29" s="159"/>
      <c r="L29" s="159"/>
      <c r="M29" s="159"/>
    </row>
    <row r="30" spans="1:13" ht="17.25" customHeight="1">
      <c r="A30" s="485"/>
      <c r="B30" s="490"/>
      <c r="C30" s="62" t="s">
        <v>107</v>
      </c>
      <c r="D30" s="63" t="s">
        <v>52</v>
      </c>
      <c r="E30" s="64"/>
      <c r="F30" s="64">
        <v>1</v>
      </c>
      <c r="G30" s="366"/>
      <c r="H30" s="366"/>
      <c r="I30" s="366"/>
      <c r="J30" s="366"/>
      <c r="K30" s="366"/>
      <c r="L30" s="366"/>
      <c r="M30" s="366"/>
    </row>
    <row r="31" spans="1:13" ht="17.25" customHeight="1">
      <c r="A31" s="485"/>
      <c r="B31" s="490"/>
      <c r="C31" s="62" t="s">
        <v>108</v>
      </c>
      <c r="D31" s="63" t="s">
        <v>52</v>
      </c>
      <c r="E31" s="64"/>
      <c r="F31" s="64">
        <v>2</v>
      </c>
      <c r="G31" s="366"/>
      <c r="H31" s="366"/>
      <c r="I31" s="366"/>
      <c r="J31" s="366"/>
      <c r="K31" s="366"/>
      <c r="L31" s="366"/>
      <c r="M31" s="366"/>
    </row>
    <row r="32" spans="1:13">
      <c r="A32" s="485"/>
      <c r="B32" s="490"/>
      <c r="C32" s="62" t="s">
        <v>31</v>
      </c>
      <c r="D32" s="63" t="s">
        <v>5</v>
      </c>
      <c r="E32" s="64">
        <v>7.0000000000000007E-2</v>
      </c>
      <c r="F32" s="64">
        <f>F27*E32</f>
        <v>0.21000000000000002</v>
      </c>
      <c r="G32" s="159"/>
      <c r="H32" s="366"/>
      <c r="I32" s="159"/>
      <c r="J32" s="159"/>
      <c r="K32" s="159"/>
      <c r="L32" s="159"/>
      <c r="M32" s="366"/>
    </row>
    <row r="33" spans="1:13" ht="33.75">
      <c r="A33" s="484">
        <v>5</v>
      </c>
      <c r="B33" s="126" t="s">
        <v>97</v>
      </c>
      <c r="C33" s="87" t="s">
        <v>99</v>
      </c>
      <c r="D33" s="127" t="s">
        <v>33</v>
      </c>
      <c r="E33" s="128"/>
      <c r="F33" s="129">
        <v>10</v>
      </c>
      <c r="G33" s="130"/>
      <c r="H33" s="130"/>
      <c r="I33" s="130"/>
      <c r="J33" s="130"/>
      <c r="K33" s="130"/>
      <c r="L33" s="130"/>
      <c r="M33" s="130"/>
    </row>
    <row r="34" spans="1:13" ht="15" customHeight="1">
      <c r="A34" s="484"/>
      <c r="B34" s="120"/>
      <c r="C34" s="112" t="s">
        <v>27</v>
      </c>
      <c r="D34" s="113" t="s">
        <v>28</v>
      </c>
      <c r="E34" s="119">
        <v>0.76</v>
      </c>
      <c r="F34" s="119">
        <f>E34*F33</f>
        <v>7.6</v>
      </c>
      <c r="G34" s="116"/>
      <c r="H34" s="116"/>
      <c r="I34" s="116"/>
      <c r="J34" s="116"/>
      <c r="K34" s="116"/>
      <c r="L34" s="116"/>
      <c r="M34" s="116"/>
    </row>
    <row r="35" spans="1:13">
      <c r="A35" s="484"/>
      <c r="B35" s="120"/>
      <c r="C35" s="112" t="s">
        <v>29</v>
      </c>
      <c r="D35" s="113" t="s">
        <v>5</v>
      </c>
      <c r="E35" s="119">
        <v>0.623</v>
      </c>
      <c r="F35" s="119">
        <f>E35*F33</f>
        <v>6.23</v>
      </c>
      <c r="G35" s="116"/>
      <c r="H35" s="116"/>
      <c r="I35" s="116"/>
      <c r="J35" s="116"/>
      <c r="K35" s="116"/>
      <c r="L35" s="116"/>
      <c r="M35" s="116"/>
    </row>
    <row r="36" spans="1:13">
      <c r="A36" s="484"/>
      <c r="B36" s="122" t="s">
        <v>98</v>
      </c>
      <c r="C36" s="123" t="s">
        <v>100</v>
      </c>
      <c r="D36" s="124" t="s">
        <v>89</v>
      </c>
      <c r="E36" s="119">
        <v>1</v>
      </c>
      <c r="F36" s="114">
        <f>E36*F33</f>
        <v>10</v>
      </c>
      <c r="G36" s="116"/>
      <c r="H36" s="116"/>
      <c r="I36" s="116"/>
      <c r="J36" s="116"/>
      <c r="K36" s="116"/>
      <c r="L36" s="116"/>
      <c r="M36" s="116"/>
    </row>
    <row r="37" spans="1:13">
      <c r="A37" s="484"/>
      <c r="B37" s="125"/>
      <c r="C37" s="120" t="s">
        <v>101</v>
      </c>
      <c r="D37" s="113" t="s">
        <v>5</v>
      </c>
      <c r="E37" s="119">
        <v>0.24</v>
      </c>
      <c r="F37" s="114">
        <f>E37*F33</f>
        <v>2.4</v>
      </c>
      <c r="G37" s="116"/>
      <c r="H37" s="116"/>
      <c r="I37" s="116"/>
      <c r="J37" s="116"/>
      <c r="K37" s="116"/>
      <c r="L37" s="116"/>
      <c r="M37" s="116"/>
    </row>
    <row r="38" spans="1:13" ht="45">
      <c r="A38" s="465">
        <v>6</v>
      </c>
      <c r="B38" s="91" t="s">
        <v>83</v>
      </c>
      <c r="C38" s="68" t="s">
        <v>389</v>
      </c>
      <c r="D38" s="69" t="s">
        <v>32</v>
      </c>
      <c r="E38" s="67"/>
      <c r="F38" s="90">
        <v>1</v>
      </c>
      <c r="G38" s="212"/>
      <c r="H38" s="365"/>
      <c r="I38" s="212"/>
      <c r="J38" s="212"/>
      <c r="K38" s="212"/>
      <c r="L38" s="212"/>
      <c r="M38" s="367"/>
    </row>
    <row r="39" spans="1:13" ht="15.75">
      <c r="A39" s="76"/>
      <c r="B39" s="70"/>
      <c r="C39" s="71" t="s">
        <v>6</v>
      </c>
      <c r="D39" s="71"/>
      <c r="E39" s="72"/>
      <c r="F39" s="72"/>
      <c r="G39" s="73"/>
      <c r="H39" s="77"/>
      <c r="I39" s="74"/>
      <c r="J39" s="74"/>
      <c r="K39" s="74"/>
      <c r="L39" s="74"/>
      <c r="M39" s="77"/>
    </row>
    <row r="40" spans="1:13" ht="15.75">
      <c r="A40" s="76"/>
      <c r="B40" s="70"/>
      <c r="C40" s="71" t="s">
        <v>56</v>
      </c>
      <c r="D40" s="75" t="s">
        <v>469</v>
      </c>
      <c r="E40" s="72"/>
      <c r="F40" s="72"/>
      <c r="G40" s="73"/>
      <c r="H40" s="77"/>
      <c r="I40" s="74"/>
      <c r="J40" s="74"/>
      <c r="K40" s="74"/>
      <c r="L40" s="74"/>
      <c r="M40" s="77"/>
    </row>
    <row r="41" spans="1:13">
      <c r="A41" s="31"/>
      <c r="B41" s="32"/>
      <c r="C41" s="33" t="s">
        <v>6</v>
      </c>
      <c r="D41" s="34"/>
      <c r="E41" s="35"/>
      <c r="F41" s="35"/>
      <c r="G41" s="36"/>
      <c r="H41" s="37"/>
      <c r="I41" s="37"/>
      <c r="J41" s="37"/>
      <c r="K41" s="37"/>
      <c r="L41" s="37"/>
      <c r="M41" s="37"/>
    </row>
    <row r="42" spans="1:13">
      <c r="A42" s="31"/>
      <c r="B42" s="32"/>
      <c r="C42" s="33" t="s">
        <v>35</v>
      </c>
      <c r="D42" s="38" t="s">
        <v>469</v>
      </c>
      <c r="E42" s="39"/>
      <c r="F42" s="40"/>
      <c r="G42" s="36"/>
      <c r="H42" s="37"/>
      <c r="I42" s="37"/>
      <c r="J42" s="37"/>
      <c r="K42" s="37"/>
      <c r="L42" s="37"/>
      <c r="M42" s="37"/>
    </row>
    <row r="43" spans="1:13">
      <c r="A43" s="31"/>
      <c r="B43" s="32"/>
      <c r="C43" s="33" t="s">
        <v>6</v>
      </c>
      <c r="D43" s="33"/>
      <c r="E43" s="39"/>
      <c r="F43" s="40"/>
      <c r="G43" s="36"/>
      <c r="H43" s="37"/>
      <c r="I43" s="37"/>
      <c r="J43" s="37"/>
      <c r="K43" s="37"/>
      <c r="L43" s="37"/>
      <c r="M43" s="37"/>
    </row>
    <row r="44" spans="1:13">
      <c r="A44" s="31"/>
      <c r="B44" s="32"/>
      <c r="C44" s="33" t="s">
        <v>36</v>
      </c>
      <c r="D44" s="38" t="s">
        <v>469</v>
      </c>
      <c r="E44" s="39"/>
      <c r="F44" s="40"/>
      <c r="G44" s="36"/>
      <c r="H44" s="37"/>
      <c r="I44" s="37"/>
      <c r="J44" s="37"/>
      <c r="K44" s="37"/>
      <c r="L44" s="37"/>
      <c r="M44" s="37"/>
    </row>
    <row r="45" spans="1:13">
      <c r="A45" s="31"/>
      <c r="B45" s="32"/>
      <c r="C45" s="33" t="s">
        <v>6</v>
      </c>
      <c r="D45" s="38"/>
      <c r="E45" s="39"/>
      <c r="F45" s="40"/>
      <c r="G45" s="36"/>
      <c r="H45" s="37"/>
      <c r="I45" s="37"/>
      <c r="J45" s="37"/>
      <c r="K45" s="37"/>
      <c r="L45" s="37"/>
      <c r="M45" s="37"/>
    </row>
    <row r="47" spans="1:13">
      <c r="C47" s="13"/>
    </row>
    <row r="48" spans="1:13">
      <c r="C48" s="16"/>
    </row>
    <row r="49" spans="3:3">
      <c r="C49" s="13"/>
    </row>
    <row r="50" spans="3:3">
      <c r="C50" s="18"/>
    </row>
    <row r="51" spans="3:3">
      <c r="C51" s="19"/>
    </row>
  </sheetData>
  <mergeCells count="24">
    <mergeCell ref="A33:A37"/>
    <mergeCell ref="A15:A20"/>
    <mergeCell ref="A21:A26"/>
    <mergeCell ref="A27:A32"/>
    <mergeCell ref="B9:B14"/>
    <mergeCell ref="B15:B20"/>
    <mergeCell ref="A9:A14"/>
    <mergeCell ref="B21:B26"/>
    <mergeCell ref="B27:B32"/>
    <mergeCell ref="I6:J6"/>
    <mergeCell ref="K6:L6"/>
    <mergeCell ref="M6:M7"/>
    <mergeCell ref="A6:A7"/>
    <mergeCell ref="B6:B7"/>
    <mergeCell ref="C6:C7"/>
    <mergeCell ref="D6:D7"/>
    <mergeCell ref="E6:F6"/>
    <mergeCell ref="G6:H6"/>
    <mergeCell ref="A1:M1"/>
    <mergeCell ref="A2:M2"/>
    <mergeCell ref="L3:M3"/>
    <mergeCell ref="A5:E5"/>
    <mergeCell ref="G5:L5"/>
    <mergeCell ref="A4:E4"/>
  </mergeCells>
  <conditionalFormatting sqref="C33 E33:F36">
    <cfRule type="cellIs" dxfId="18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C28" sqref="C28:C33"/>
    </sheetView>
  </sheetViews>
  <sheetFormatPr defaultRowHeight="15"/>
  <cols>
    <col min="1" max="1" width="3.85546875" customWidth="1"/>
    <col min="2" max="2" width="10.7109375" customWidth="1"/>
    <col min="3" max="3" width="64.28515625" customWidth="1"/>
  </cols>
  <sheetData>
    <row r="1" spans="1:13">
      <c r="A1" s="476" t="s">
        <v>324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91"/>
      <c r="B3" s="21"/>
      <c r="C3" s="291"/>
      <c r="D3" s="291"/>
      <c r="E3" s="291"/>
      <c r="F3" s="291"/>
      <c r="G3" s="291"/>
      <c r="H3" s="291"/>
      <c r="I3" s="291"/>
      <c r="J3" s="291"/>
      <c r="K3" s="291"/>
      <c r="L3" s="477" t="s">
        <v>408</v>
      </c>
      <c r="M3" s="477"/>
    </row>
    <row r="4" spans="1:13">
      <c r="A4" s="491" t="s">
        <v>57</v>
      </c>
      <c r="B4" s="491"/>
      <c r="C4" s="491"/>
      <c r="D4" s="491"/>
      <c r="E4" s="491"/>
      <c r="F4" s="291"/>
      <c r="G4" s="291"/>
      <c r="H4" s="291"/>
      <c r="I4" s="291"/>
      <c r="J4" s="291"/>
      <c r="K4" s="291"/>
      <c r="L4" s="291"/>
      <c r="M4" s="291"/>
    </row>
    <row r="5" spans="1:13">
      <c r="A5" s="492" t="s">
        <v>58</v>
      </c>
      <c r="B5" s="492"/>
      <c r="C5" s="492"/>
      <c r="D5" s="492"/>
      <c r="E5" s="492"/>
      <c r="F5" s="294"/>
      <c r="G5" s="493" t="s">
        <v>15</v>
      </c>
      <c r="H5" s="493"/>
      <c r="I5" s="493"/>
      <c r="J5" s="493"/>
      <c r="K5" s="493"/>
      <c r="L5" s="493"/>
      <c r="M5" s="23">
        <f>M26</f>
        <v>0</v>
      </c>
    </row>
    <row r="6" spans="1:13" ht="32.2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4.5" customHeight="1">
      <c r="A7" s="499"/>
      <c r="B7" s="518"/>
      <c r="C7" s="499"/>
      <c r="D7" s="499"/>
      <c r="E7" s="24" t="s">
        <v>24</v>
      </c>
      <c r="F7" s="289" t="s">
        <v>25</v>
      </c>
      <c r="G7" s="290" t="s">
        <v>26</v>
      </c>
      <c r="H7" s="289" t="s">
        <v>6</v>
      </c>
      <c r="I7" s="290" t="s">
        <v>26</v>
      </c>
      <c r="J7" s="289" t="s">
        <v>6</v>
      </c>
      <c r="K7" s="290" t="s">
        <v>26</v>
      </c>
      <c r="L7" s="28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0">
      <c r="A9" s="505">
        <v>1</v>
      </c>
      <c r="B9" s="190" t="s">
        <v>147</v>
      </c>
      <c r="C9" s="87" t="s">
        <v>402</v>
      </c>
      <c r="D9" s="287" t="s">
        <v>37</v>
      </c>
      <c r="E9" s="129"/>
      <c r="F9" s="129">
        <f>1.7*0.6</f>
        <v>1.02</v>
      </c>
      <c r="G9" s="204"/>
      <c r="H9" s="204"/>
      <c r="I9" s="204"/>
      <c r="J9" s="204"/>
      <c r="K9" s="204"/>
      <c r="L9" s="204"/>
      <c r="M9" s="204"/>
    </row>
    <row r="10" spans="1:13">
      <c r="A10" s="506"/>
      <c r="B10" s="190"/>
      <c r="C10" s="45" t="s">
        <v>27</v>
      </c>
      <c r="D10" s="46" t="s">
        <v>28</v>
      </c>
      <c r="E10" s="152">
        <v>0.91400000000000003</v>
      </c>
      <c r="F10" s="152">
        <f>E10*F9</f>
        <v>0.93228</v>
      </c>
      <c r="G10" s="149"/>
      <c r="H10" s="149"/>
      <c r="I10" s="149"/>
      <c r="J10" s="149"/>
      <c r="K10" s="149"/>
      <c r="L10" s="149"/>
      <c r="M10" s="149"/>
    </row>
    <row r="11" spans="1:13">
      <c r="A11" s="506"/>
      <c r="B11" s="190"/>
      <c r="C11" s="45" t="s">
        <v>29</v>
      </c>
      <c r="D11" s="46" t="s">
        <v>5</v>
      </c>
      <c r="E11" s="152">
        <v>0.35299999999999998</v>
      </c>
      <c r="F11" s="152">
        <f>E11*F9</f>
        <v>0.36005999999999999</v>
      </c>
      <c r="G11" s="149"/>
      <c r="H11" s="149"/>
      <c r="I11" s="149"/>
      <c r="J11" s="149"/>
      <c r="K11" s="149"/>
      <c r="L11" s="149"/>
      <c r="M11" s="149"/>
    </row>
    <row r="12" spans="1:13" ht="17.25">
      <c r="A12" s="506"/>
      <c r="B12" s="190"/>
      <c r="C12" s="153" t="s">
        <v>398</v>
      </c>
      <c r="D12" s="46" t="s">
        <v>39</v>
      </c>
      <c r="E12" s="152">
        <v>1</v>
      </c>
      <c r="F12" s="152">
        <f>E12*F9</f>
        <v>1.02</v>
      </c>
      <c r="G12" s="149"/>
      <c r="H12" s="149"/>
      <c r="I12" s="149"/>
      <c r="J12" s="149"/>
      <c r="K12" s="149"/>
      <c r="L12" s="149"/>
      <c r="M12" s="149"/>
    </row>
    <row r="13" spans="1:13">
      <c r="A13" s="507"/>
      <c r="B13" s="190"/>
      <c r="C13" s="62" t="s">
        <v>31</v>
      </c>
      <c r="D13" s="46" t="s">
        <v>5</v>
      </c>
      <c r="E13" s="152">
        <v>0.27600000000000002</v>
      </c>
      <c r="F13" s="152">
        <f>E13*F9</f>
        <v>0.28152000000000005</v>
      </c>
      <c r="G13" s="149"/>
      <c r="H13" s="149"/>
      <c r="I13" s="149"/>
      <c r="J13" s="149"/>
      <c r="K13" s="149"/>
      <c r="L13" s="149"/>
      <c r="M13" s="149"/>
    </row>
    <row r="14" spans="1:13" ht="30">
      <c r="A14" s="524">
        <v>2</v>
      </c>
      <c r="B14" s="288" t="s">
        <v>267</v>
      </c>
      <c r="C14" s="56" t="s">
        <v>237</v>
      </c>
      <c r="D14" s="57" t="s">
        <v>129</v>
      </c>
      <c r="E14" s="58"/>
      <c r="F14" s="58">
        <v>0.02</v>
      </c>
      <c r="G14" s="59"/>
      <c r="H14" s="59"/>
      <c r="I14" s="59"/>
      <c r="J14" s="59"/>
      <c r="K14" s="59"/>
      <c r="L14" s="59"/>
      <c r="M14" s="59"/>
    </row>
    <row r="15" spans="1:13">
      <c r="A15" s="525"/>
      <c r="B15" s="255"/>
      <c r="C15" s="62" t="s">
        <v>47</v>
      </c>
      <c r="D15" s="63" t="s">
        <v>28</v>
      </c>
      <c r="E15" s="64">
        <v>19.100000000000001</v>
      </c>
      <c r="F15" s="64">
        <f>F14*E15</f>
        <v>0.38200000000000006</v>
      </c>
      <c r="G15" s="61"/>
      <c r="H15" s="60"/>
      <c r="I15" s="61"/>
      <c r="J15" s="61"/>
      <c r="K15" s="61"/>
      <c r="L15" s="61"/>
      <c r="M15" s="61"/>
    </row>
    <row r="16" spans="1:13">
      <c r="A16" s="525"/>
      <c r="B16" s="255"/>
      <c r="C16" s="45" t="s">
        <v>29</v>
      </c>
      <c r="D16" s="63" t="s">
        <v>5</v>
      </c>
      <c r="E16" s="64">
        <v>2.78</v>
      </c>
      <c r="F16" s="64">
        <f>F14*E16</f>
        <v>5.5599999999999997E-2</v>
      </c>
      <c r="G16" s="61"/>
      <c r="H16" s="61"/>
      <c r="I16" s="61"/>
      <c r="J16" s="61"/>
      <c r="K16" s="61"/>
      <c r="L16" s="61"/>
      <c r="M16" s="61"/>
    </row>
    <row r="17" spans="1:13" ht="30">
      <c r="A17" s="525"/>
      <c r="B17" s="255"/>
      <c r="C17" s="62" t="s">
        <v>239</v>
      </c>
      <c r="D17" s="63" t="s">
        <v>46</v>
      </c>
      <c r="E17" s="64"/>
      <c r="F17" s="64">
        <v>2</v>
      </c>
      <c r="G17" s="65"/>
      <c r="H17" s="61"/>
      <c r="I17" s="65"/>
      <c r="J17" s="65"/>
      <c r="K17" s="65"/>
      <c r="L17" s="65"/>
      <c r="M17" s="61"/>
    </row>
    <row r="18" spans="1:13" ht="32.25" customHeight="1">
      <c r="A18" s="525"/>
      <c r="B18" s="288" t="s">
        <v>240</v>
      </c>
      <c r="C18" s="62" t="s">
        <v>306</v>
      </c>
      <c r="D18" s="63" t="s">
        <v>30</v>
      </c>
      <c r="E18" s="64"/>
      <c r="F18" s="64">
        <v>6</v>
      </c>
      <c r="G18" s="65"/>
      <c r="H18" s="61"/>
      <c r="I18" s="65"/>
      <c r="J18" s="65"/>
      <c r="K18" s="65"/>
      <c r="L18" s="65"/>
      <c r="M18" s="61"/>
    </row>
    <row r="19" spans="1:13">
      <c r="A19" s="525"/>
      <c r="B19" s="257"/>
      <c r="C19" s="259" t="s">
        <v>31</v>
      </c>
      <c r="D19" s="260" t="s">
        <v>5</v>
      </c>
      <c r="E19" s="261">
        <v>0.43</v>
      </c>
      <c r="F19" s="261">
        <f>F16*E19</f>
        <v>2.3907999999999999E-2</v>
      </c>
      <c r="G19" s="262"/>
      <c r="H19" s="262"/>
      <c r="I19" s="262"/>
      <c r="J19" s="262"/>
      <c r="K19" s="262"/>
      <c r="L19" s="262"/>
      <c r="M19" s="262"/>
    </row>
    <row r="20" spans="1:13">
      <c r="A20" s="33"/>
      <c r="B20" s="239"/>
      <c r="C20" s="240" t="s">
        <v>6</v>
      </c>
      <c r="D20" s="241"/>
      <c r="E20" s="242"/>
      <c r="F20" s="243"/>
      <c r="G20" s="244"/>
      <c r="H20" s="166"/>
      <c r="I20" s="166"/>
      <c r="J20" s="166"/>
      <c r="K20" s="166"/>
      <c r="L20" s="166"/>
      <c r="M20" s="166"/>
    </row>
    <row r="21" spans="1:13">
      <c r="A21" s="33"/>
      <c r="B21" s="239"/>
      <c r="C21" s="240" t="s">
        <v>168</v>
      </c>
      <c r="D21" s="245" t="s">
        <v>469</v>
      </c>
      <c r="E21" s="242"/>
      <c r="F21" s="243"/>
      <c r="G21" s="244"/>
      <c r="H21" s="166"/>
      <c r="I21" s="166"/>
      <c r="J21" s="166"/>
      <c r="K21" s="166"/>
      <c r="L21" s="166"/>
      <c r="M21" s="166"/>
    </row>
    <row r="22" spans="1:13">
      <c r="A22" s="39"/>
      <c r="B22" s="33"/>
      <c r="C22" s="33" t="s">
        <v>6</v>
      </c>
      <c r="D22" s="33"/>
      <c r="E22" s="165"/>
      <c r="F22" s="165"/>
      <c r="G22" s="166"/>
      <c r="H22" s="166"/>
      <c r="I22" s="166"/>
      <c r="J22" s="166"/>
      <c r="K22" s="166"/>
      <c r="L22" s="166"/>
      <c r="M22" s="166"/>
    </row>
    <row r="23" spans="1:13">
      <c r="A23" s="39"/>
      <c r="B23" s="33"/>
      <c r="C23" s="33" t="s">
        <v>169</v>
      </c>
      <c r="D23" s="38" t="s">
        <v>469</v>
      </c>
      <c r="E23" s="165"/>
      <c r="F23" s="165"/>
      <c r="G23" s="166"/>
      <c r="H23" s="166"/>
      <c r="I23" s="166"/>
      <c r="J23" s="166"/>
      <c r="K23" s="166"/>
      <c r="L23" s="166"/>
      <c r="M23" s="166"/>
    </row>
    <row r="24" spans="1:13">
      <c r="A24" s="39"/>
      <c r="B24" s="33"/>
      <c r="C24" s="33" t="s">
        <v>6</v>
      </c>
      <c r="D24" s="33"/>
      <c r="E24" s="165"/>
      <c r="F24" s="165"/>
      <c r="G24" s="166"/>
      <c r="H24" s="166"/>
      <c r="I24" s="166"/>
      <c r="J24" s="166"/>
      <c r="K24" s="166"/>
      <c r="L24" s="166"/>
      <c r="M24" s="166"/>
    </row>
    <row r="25" spans="1:13">
      <c r="A25" s="39"/>
      <c r="B25" s="33"/>
      <c r="C25" s="33" t="s">
        <v>36</v>
      </c>
      <c r="D25" s="38" t="s">
        <v>469</v>
      </c>
      <c r="E25" s="165"/>
      <c r="F25" s="165"/>
      <c r="G25" s="166"/>
      <c r="H25" s="166"/>
      <c r="I25" s="166"/>
      <c r="J25" s="166"/>
      <c r="K25" s="166"/>
      <c r="L25" s="166"/>
      <c r="M25" s="166"/>
    </row>
    <row r="26" spans="1:13">
      <c r="A26" s="39"/>
      <c r="B26" s="33"/>
      <c r="C26" s="33" t="s">
        <v>6</v>
      </c>
      <c r="D26" s="33"/>
      <c r="E26" s="165"/>
      <c r="F26" s="165"/>
      <c r="G26" s="166"/>
      <c r="H26" s="166"/>
      <c r="I26" s="166"/>
      <c r="J26" s="166"/>
      <c r="K26" s="166"/>
      <c r="L26" s="166"/>
      <c r="M26" s="166"/>
    </row>
    <row r="27" spans="1:13">
      <c r="B27" s="293"/>
      <c r="D27" s="167"/>
      <c r="E27" s="168"/>
      <c r="F27" s="168"/>
      <c r="G27" s="168"/>
      <c r="H27" s="168"/>
      <c r="I27" s="168"/>
      <c r="J27" s="168"/>
      <c r="K27" s="168"/>
      <c r="L27" s="168"/>
      <c r="M27" s="168"/>
    </row>
    <row r="28" spans="1:13">
      <c r="B28" s="293"/>
      <c r="C28" s="13"/>
      <c r="D28" s="167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1:13">
      <c r="B29" s="293"/>
      <c r="C29" s="16"/>
      <c r="D29" s="167"/>
    </row>
    <row r="30" spans="1:13">
      <c r="B30" s="293"/>
      <c r="C30" s="13"/>
      <c r="D30" s="167"/>
    </row>
    <row r="31" spans="1:13">
      <c r="B31" s="293"/>
      <c r="C31" s="18"/>
      <c r="D31" s="167"/>
    </row>
    <row r="32" spans="1:13">
      <c r="B32" s="293"/>
      <c r="C32" s="293"/>
      <c r="D32" s="167"/>
    </row>
  </sheetData>
  <mergeCells count="17">
    <mergeCell ref="A9:A13"/>
    <mergeCell ref="A14:A19"/>
    <mergeCell ref="I6:J6"/>
    <mergeCell ref="K6:L6"/>
    <mergeCell ref="M6:M7"/>
    <mergeCell ref="A6:A7"/>
    <mergeCell ref="B6:B7"/>
    <mergeCell ref="C6:C7"/>
    <mergeCell ref="D6:D7"/>
    <mergeCell ref="E6:F6"/>
    <mergeCell ref="G6:H6"/>
    <mergeCell ref="A1:M1"/>
    <mergeCell ref="A2:M2"/>
    <mergeCell ref="L3:M3"/>
    <mergeCell ref="A4:E4"/>
    <mergeCell ref="A5:E5"/>
    <mergeCell ref="G5:L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16"/>
  <sheetViews>
    <sheetView topLeftCell="A85" workbookViewId="0">
      <selection activeCell="C112" sqref="C112:C116"/>
    </sheetView>
  </sheetViews>
  <sheetFormatPr defaultRowHeight="15"/>
  <cols>
    <col min="1" max="1" width="3.85546875" style="41" customWidth="1"/>
    <col min="2" max="2" width="9" style="42" customWidth="1"/>
    <col min="3" max="3" width="79.28515625" customWidth="1"/>
    <col min="6" max="6" width="9.5703125" bestFit="1" customWidth="1"/>
    <col min="7" max="7" width="8.42578125" customWidth="1"/>
    <col min="8" max="8" width="8.85546875" customWidth="1"/>
    <col min="9" max="9" width="7" customWidth="1"/>
    <col min="10" max="10" width="7.28515625" customWidth="1"/>
    <col min="11" max="11" width="6.7109375" customWidth="1"/>
    <col min="12" max="12" width="7" customWidth="1"/>
    <col min="13" max="13" width="10.28515625" customWidth="1"/>
  </cols>
  <sheetData>
    <row r="1" spans="1:13" ht="35.25" customHeight="1">
      <c r="A1" s="476" t="s">
        <v>439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 ht="15" customHeight="1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 ht="15" customHeight="1">
      <c r="A3" s="359"/>
      <c r="B3" s="21"/>
      <c r="C3" s="359"/>
      <c r="D3" s="359"/>
      <c r="E3" s="359"/>
      <c r="F3" s="359"/>
      <c r="G3" s="359"/>
      <c r="H3" s="359"/>
      <c r="I3" s="359"/>
      <c r="J3" s="359"/>
      <c r="K3" s="359"/>
      <c r="L3" s="477" t="s">
        <v>468</v>
      </c>
      <c r="M3" s="477"/>
    </row>
    <row r="4" spans="1:13">
      <c r="A4" s="480" t="s">
        <v>57</v>
      </c>
      <c r="B4" s="480"/>
      <c r="C4" s="480"/>
      <c r="D4" s="480"/>
      <c r="E4" s="480"/>
      <c r="F4" s="359"/>
      <c r="G4" s="359"/>
      <c r="H4" s="359"/>
      <c r="I4" s="359"/>
      <c r="J4" s="359"/>
      <c r="K4" s="359"/>
      <c r="L4" s="359"/>
      <c r="M4" s="359"/>
    </row>
    <row r="5" spans="1:13" ht="15" customHeight="1">
      <c r="A5" s="478" t="s">
        <v>58</v>
      </c>
      <c r="B5" s="478"/>
      <c r="C5" s="478"/>
      <c r="D5" s="478"/>
      <c r="E5" s="478"/>
      <c r="F5" s="359"/>
      <c r="G5" s="479" t="s">
        <v>15</v>
      </c>
      <c r="H5" s="479"/>
      <c r="I5" s="479"/>
      <c r="J5" s="479"/>
      <c r="K5" s="479"/>
      <c r="L5" s="479"/>
      <c r="M5" s="23">
        <f>M111</f>
        <v>0</v>
      </c>
    </row>
    <row r="6" spans="1:13" ht="33.75" customHeight="1">
      <c r="A6" s="481" t="s">
        <v>16</v>
      </c>
      <c r="B6" s="562" t="s">
        <v>17</v>
      </c>
      <c r="C6" s="481" t="s">
        <v>18</v>
      </c>
      <c r="D6" s="481" t="s">
        <v>19</v>
      </c>
      <c r="E6" s="482" t="s">
        <v>20</v>
      </c>
      <c r="F6" s="482"/>
      <c r="G6" s="481" t="s">
        <v>21</v>
      </c>
      <c r="H6" s="481"/>
      <c r="I6" s="481" t="s">
        <v>22</v>
      </c>
      <c r="J6" s="481"/>
      <c r="K6" s="482" t="s">
        <v>23</v>
      </c>
      <c r="L6" s="482"/>
      <c r="M6" s="481" t="s">
        <v>6</v>
      </c>
    </row>
    <row r="7" spans="1:13" ht="30">
      <c r="A7" s="481"/>
      <c r="B7" s="562"/>
      <c r="C7" s="481"/>
      <c r="D7" s="481"/>
      <c r="E7" s="24" t="s">
        <v>24</v>
      </c>
      <c r="F7" s="357" t="s">
        <v>25</v>
      </c>
      <c r="G7" s="358" t="s">
        <v>26</v>
      </c>
      <c r="H7" s="357" t="s">
        <v>6</v>
      </c>
      <c r="I7" s="358" t="s">
        <v>26</v>
      </c>
      <c r="J7" s="357" t="s">
        <v>6</v>
      </c>
      <c r="K7" s="358" t="s">
        <v>26</v>
      </c>
      <c r="L7" s="357" t="s">
        <v>6</v>
      </c>
      <c r="M7" s="481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15.75">
      <c r="A9" s="27"/>
      <c r="B9" s="563" t="s">
        <v>409</v>
      </c>
      <c r="C9" s="564"/>
      <c r="D9" s="564"/>
      <c r="E9" s="564"/>
      <c r="F9" s="565"/>
      <c r="G9" s="420"/>
      <c r="H9" s="420"/>
      <c r="I9" s="420"/>
      <c r="J9" s="420"/>
      <c r="K9" s="420"/>
      <c r="L9" s="420"/>
      <c r="M9" s="420"/>
    </row>
    <row r="10" spans="1:13" ht="30">
      <c r="A10" s="498">
        <v>1</v>
      </c>
      <c r="B10" s="532" t="s">
        <v>440</v>
      </c>
      <c r="C10" s="428" t="s">
        <v>417</v>
      </c>
      <c r="D10" s="429" t="s">
        <v>37</v>
      </c>
      <c r="E10" s="430"/>
      <c r="F10" s="430">
        <v>48.78</v>
      </c>
      <c r="G10" s="431"/>
      <c r="H10" s="431"/>
      <c r="I10" s="432"/>
      <c r="J10" s="432"/>
      <c r="K10" s="432"/>
      <c r="L10" s="432"/>
      <c r="M10" s="432"/>
    </row>
    <row r="11" spans="1:13">
      <c r="A11" s="499"/>
      <c r="B11" s="533"/>
      <c r="C11" s="421" t="s">
        <v>27</v>
      </c>
      <c r="D11" s="46" t="s">
        <v>38</v>
      </c>
      <c r="E11" s="152">
        <v>0.38800000000000001</v>
      </c>
      <c r="F11" s="152">
        <f>E11*F10</f>
        <v>18.926640000000003</v>
      </c>
      <c r="G11" s="422"/>
      <c r="H11" s="422"/>
      <c r="I11" s="149"/>
      <c r="J11" s="149"/>
      <c r="K11" s="149"/>
      <c r="L11" s="149"/>
      <c r="M11" s="149"/>
    </row>
    <row r="12" spans="1:13" s="233" customFormat="1" ht="17.25">
      <c r="A12" s="498">
        <v>2</v>
      </c>
      <c r="B12" s="532" t="s">
        <v>441</v>
      </c>
      <c r="C12" s="433" t="s">
        <v>461</v>
      </c>
      <c r="D12" s="429" t="s">
        <v>39</v>
      </c>
      <c r="E12" s="430"/>
      <c r="F12" s="430">
        <f>2.1*0.9*2</f>
        <v>3.7800000000000002</v>
      </c>
      <c r="G12" s="430"/>
      <c r="H12" s="430"/>
      <c r="I12" s="434"/>
      <c r="J12" s="434"/>
      <c r="K12" s="434"/>
      <c r="L12" s="434"/>
      <c r="M12" s="434"/>
    </row>
    <row r="13" spans="1:13" s="427" customFormat="1">
      <c r="A13" s="531"/>
      <c r="B13" s="533"/>
      <c r="C13" s="423" t="s">
        <v>27</v>
      </c>
      <c r="D13" s="424" t="s">
        <v>28</v>
      </c>
      <c r="E13" s="425">
        <v>0.88700000000000001</v>
      </c>
      <c r="F13" s="425">
        <f>E13*F12</f>
        <v>3.3528600000000002</v>
      </c>
      <c r="G13" s="425"/>
      <c r="H13" s="425"/>
      <c r="I13" s="426"/>
      <c r="J13" s="426"/>
      <c r="K13" s="426"/>
      <c r="L13" s="426"/>
      <c r="M13" s="426"/>
    </row>
    <row r="14" spans="1:13" s="427" customFormat="1">
      <c r="A14" s="499"/>
      <c r="B14" s="534"/>
      <c r="C14" s="423" t="s">
        <v>29</v>
      </c>
      <c r="D14" s="424" t="s">
        <v>5</v>
      </c>
      <c r="E14" s="425">
        <v>0.98399999999999999</v>
      </c>
      <c r="F14" s="425">
        <f>E14*F12</f>
        <v>3.7195200000000002</v>
      </c>
      <c r="G14" s="425"/>
      <c r="H14" s="425"/>
      <c r="I14" s="426"/>
      <c r="J14" s="426"/>
      <c r="K14" s="426"/>
      <c r="L14" s="426"/>
      <c r="M14" s="426"/>
    </row>
    <row r="15" spans="1:13" ht="33" customHeight="1">
      <c r="A15" s="556">
        <v>3</v>
      </c>
      <c r="B15" s="532" t="s">
        <v>442</v>
      </c>
      <c r="C15" s="435" t="s">
        <v>416</v>
      </c>
      <c r="D15" s="429" t="s">
        <v>37</v>
      </c>
      <c r="E15" s="436"/>
      <c r="F15" s="430">
        <v>388</v>
      </c>
      <c r="G15" s="437"/>
      <c r="H15" s="437"/>
      <c r="I15" s="437"/>
      <c r="J15" s="437"/>
      <c r="K15" s="437"/>
      <c r="L15" s="438"/>
      <c r="M15" s="437"/>
    </row>
    <row r="16" spans="1:13">
      <c r="A16" s="557"/>
      <c r="B16" s="533"/>
      <c r="C16" s="45" t="s">
        <v>27</v>
      </c>
      <c r="D16" s="46" t="s">
        <v>28</v>
      </c>
      <c r="E16" s="118">
        <v>0.186</v>
      </c>
      <c r="F16" s="118">
        <f>E16*F15</f>
        <v>72.168000000000006</v>
      </c>
      <c r="G16" s="47"/>
      <c r="H16" s="47"/>
      <c r="I16" s="47"/>
      <c r="J16" s="47"/>
      <c r="K16" s="47"/>
      <c r="L16" s="47"/>
      <c r="M16" s="47"/>
    </row>
    <row r="17" spans="1:13">
      <c r="A17" s="557"/>
      <c r="B17" s="534"/>
      <c r="C17" s="45" t="s">
        <v>29</v>
      </c>
      <c r="D17" s="46" t="s">
        <v>5</v>
      </c>
      <c r="E17" s="118">
        <v>1.6E-2</v>
      </c>
      <c r="F17" s="118">
        <f>E17*F15</f>
        <v>6.2080000000000002</v>
      </c>
      <c r="G17" s="47"/>
      <c r="H17" s="47"/>
      <c r="I17" s="47"/>
      <c r="J17" s="47"/>
      <c r="K17" s="47"/>
      <c r="L17" s="47"/>
      <c r="M17" s="47"/>
    </row>
    <row r="18" spans="1:13">
      <c r="A18" s="498">
        <v>4</v>
      </c>
      <c r="B18" s="532" t="s">
        <v>410</v>
      </c>
      <c r="C18" s="428" t="s">
        <v>411</v>
      </c>
      <c r="D18" s="429" t="s">
        <v>378</v>
      </c>
      <c r="E18" s="430"/>
      <c r="F18" s="430">
        <v>3.8</v>
      </c>
      <c r="G18" s="431"/>
      <c r="H18" s="431"/>
      <c r="I18" s="432"/>
      <c r="J18" s="432"/>
      <c r="K18" s="432"/>
      <c r="L18" s="432"/>
      <c r="M18" s="432"/>
    </row>
    <row r="19" spans="1:13">
      <c r="A19" s="499"/>
      <c r="B19" s="534"/>
      <c r="C19" s="421" t="s">
        <v>27</v>
      </c>
      <c r="D19" s="46" t="s">
        <v>28</v>
      </c>
      <c r="E19" s="152">
        <v>1.85</v>
      </c>
      <c r="F19" s="152">
        <f>E19*F18</f>
        <v>7.03</v>
      </c>
      <c r="G19" s="422"/>
      <c r="H19" s="422"/>
      <c r="I19" s="149"/>
      <c r="J19" s="149"/>
      <c r="K19" s="149"/>
      <c r="L19" s="149"/>
      <c r="M19" s="149"/>
    </row>
    <row r="20" spans="1:13" ht="16.5" customHeight="1">
      <c r="A20" s="498">
        <v>5</v>
      </c>
      <c r="B20" s="532" t="s">
        <v>412</v>
      </c>
      <c r="C20" s="428" t="s">
        <v>413</v>
      </c>
      <c r="D20" s="429" t="s">
        <v>114</v>
      </c>
      <c r="E20" s="430"/>
      <c r="F20" s="430">
        <f>F18*1.4</f>
        <v>5.3199999999999994</v>
      </c>
      <c r="G20" s="431"/>
      <c r="H20" s="431"/>
      <c r="I20" s="432"/>
      <c r="J20" s="432"/>
      <c r="K20" s="432"/>
      <c r="L20" s="432"/>
      <c r="M20" s="432"/>
    </row>
    <row r="21" spans="1:13">
      <c r="A21" s="531"/>
      <c r="B21" s="533"/>
      <c r="C21" s="421" t="s">
        <v>27</v>
      </c>
      <c r="D21" s="46" t="s">
        <v>28</v>
      </c>
      <c r="E21" s="152">
        <v>0.87</v>
      </c>
      <c r="F21" s="152">
        <f>E21*F20</f>
        <v>4.6283999999999992</v>
      </c>
      <c r="G21" s="422"/>
      <c r="H21" s="422"/>
      <c r="I21" s="149"/>
      <c r="J21" s="149"/>
      <c r="K21" s="149"/>
      <c r="L21" s="149"/>
      <c r="M21" s="149"/>
    </row>
    <row r="22" spans="1:13">
      <c r="A22" s="499"/>
      <c r="B22" s="534"/>
      <c r="C22" s="421" t="s">
        <v>414</v>
      </c>
      <c r="D22" s="46" t="s">
        <v>378</v>
      </c>
      <c r="E22" s="152"/>
      <c r="F22" s="152">
        <f>F18</f>
        <v>3.8</v>
      </c>
      <c r="G22" s="422"/>
      <c r="H22" s="422"/>
      <c r="I22" s="149"/>
      <c r="J22" s="149"/>
      <c r="K22" s="149"/>
      <c r="L22" s="149"/>
      <c r="M22" s="149"/>
    </row>
    <row r="23" spans="1:13" ht="15.75">
      <c r="A23" s="27"/>
      <c r="B23" s="563" t="s">
        <v>415</v>
      </c>
      <c r="C23" s="564"/>
      <c r="D23" s="564"/>
      <c r="E23" s="564"/>
      <c r="F23" s="565"/>
      <c r="G23" s="420"/>
      <c r="H23" s="420"/>
      <c r="I23" s="420"/>
      <c r="J23" s="420"/>
      <c r="K23" s="420"/>
      <c r="L23" s="420"/>
      <c r="M23" s="420"/>
    </row>
    <row r="24" spans="1:13" s="452" customFormat="1" ht="17.25">
      <c r="A24" s="498">
        <v>6</v>
      </c>
      <c r="B24" s="521" t="s">
        <v>443</v>
      </c>
      <c r="C24" s="428" t="s">
        <v>462</v>
      </c>
      <c r="D24" s="429" t="s">
        <v>114</v>
      </c>
      <c r="E24" s="430"/>
      <c r="F24" s="451">
        <v>1.1719999999999999</v>
      </c>
      <c r="G24" s="434"/>
      <c r="H24" s="434"/>
      <c r="I24" s="434"/>
      <c r="J24" s="434"/>
      <c r="K24" s="434"/>
      <c r="L24" s="434"/>
      <c r="M24" s="434"/>
    </row>
    <row r="25" spans="1:13" s="452" customFormat="1">
      <c r="A25" s="531"/>
      <c r="B25" s="541"/>
      <c r="C25" s="453" t="s">
        <v>27</v>
      </c>
      <c r="D25" s="454" t="s">
        <v>28</v>
      </c>
      <c r="E25" s="455">
        <v>3.08</v>
      </c>
      <c r="F25" s="456">
        <f>E25*F24</f>
        <v>3.6097600000000001</v>
      </c>
      <c r="G25" s="457"/>
      <c r="H25" s="457"/>
      <c r="I25" s="457"/>
      <c r="J25" s="457"/>
      <c r="K25" s="457"/>
      <c r="L25" s="457"/>
      <c r="M25" s="457"/>
    </row>
    <row r="26" spans="1:13" s="452" customFormat="1">
      <c r="A26" s="531"/>
      <c r="B26" s="541"/>
      <c r="C26" s="453" t="s">
        <v>29</v>
      </c>
      <c r="D26" s="454" t="s">
        <v>5</v>
      </c>
      <c r="E26" s="458">
        <v>0.92</v>
      </c>
      <c r="F26" s="383">
        <f>E26*F24</f>
        <v>1.0782400000000001</v>
      </c>
      <c r="G26" s="459"/>
      <c r="H26" s="459"/>
      <c r="I26" s="459"/>
      <c r="J26" s="459"/>
      <c r="K26" s="459"/>
      <c r="L26" s="459"/>
      <c r="M26" s="459"/>
    </row>
    <row r="27" spans="1:13" s="452" customFormat="1" ht="17.25">
      <c r="A27" s="531"/>
      <c r="B27" s="541"/>
      <c r="C27" s="78" t="s">
        <v>435</v>
      </c>
      <c r="D27" s="55" t="s">
        <v>61</v>
      </c>
      <c r="E27" s="455">
        <v>0.11</v>
      </c>
      <c r="F27" s="455">
        <f>E27*F24</f>
        <v>0.12892000000000001</v>
      </c>
      <c r="G27" s="457"/>
      <c r="H27" s="457"/>
      <c r="I27" s="457"/>
      <c r="J27" s="457"/>
      <c r="K27" s="457"/>
      <c r="L27" s="457"/>
      <c r="M27" s="457"/>
    </row>
    <row r="28" spans="1:13" s="452" customFormat="1" ht="17.25">
      <c r="A28" s="531"/>
      <c r="B28" s="541"/>
      <c r="C28" s="78" t="s">
        <v>433</v>
      </c>
      <c r="D28" s="55" t="s">
        <v>61</v>
      </c>
      <c r="E28" s="455"/>
      <c r="F28" s="455">
        <v>73</v>
      </c>
      <c r="G28" s="457"/>
      <c r="H28" s="457"/>
      <c r="I28" s="457"/>
      <c r="J28" s="457"/>
      <c r="K28" s="457"/>
      <c r="L28" s="457"/>
      <c r="M28" s="457"/>
    </row>
    <row r="29" spans="1:13" s="452" customFormat="1">
      <c r="A29" s="499"/>
      <c r="B29" s="542"/>
      <c r="C29" s="453" t="s">
        <v>34</v>
      </c>
      <c r="D29" s="454" t="s">
        <v>5</v>
      </c>
      <c r="E29" s="455">
        <v>0.16</v>
      </c>
      <c r="F29" s="455">
        <f>E29*F24</f>
        <v>0.18751999999999999</v>
      </c>
      <c r="G29" s="457"/>
      <c r="H29" s="457"/>
      <c r="I29" s="457"/>
      <c r="J29" s="457"/>
      <c r="K29" s="457"/>
      <c r="L29" s="457"/>
      <c r="M29" s="457"/>
    </row>
    <row r="30" spans="1:13" ht="17.25">
      <c r="A30" s="498">
        <v>7</v>
      </c>
      <c r="B30" s="532" t="s">
        <v>444</v>
      </c>
      <c r="C30" s="433" t="s">
        <v>432</v>
      </c>
      <c r="D30" s="429" t="s">
        <v>39</v>
      </c>
      <c r="E30" s="430"/>
      <c r="F30" s="430">
        <v>5.9</v>
      </c>
      <c r="G30" s="461"/>
      <c r="H30" s="461"/>
      <c r="I30" s="461"/>
      <c r="J30" s="461"/>
      <c r="K30" s="461"/>
      <c r="L30" s="461"/>
      <c r="M30" s="461"/>
    </row>
    <row r="31" spans="1:13">
      <c r="A31" s="531"/>
      <c r="B31" s="533"/>
      <c r="C31" s="453" t="s">
        <v>27</v>
      </c>
      <c r="D31" s="454" t="s">
        <v>28</v>
      </c>
      <c r="E31" s="455">
        <v>1.01</v>
      </c>
      <c r="F31" s="456">
        <f>E31*F30</f>
        <v>5.9590000000000005</v>
      </c>
      <c r="G31" s="457"/>
      <c r="H31" s="457"/>
      <c r="I31" s="457"/>
      <c r="J31" s="457"/>
      <c r="K31" s="457"/>
      <c r="L31" s="457"/>
      <c r="M31" s="457"/>
    </row>
    <row r="32" spans="1:13">
      <c r="A32" s="531"/>
      <c r="B32" s="533"/>
      <c r="C32" s="453" t="s">
        <v>29</v>
      </c>
      <c r="D32" s="454" t="s">
        <v>5</v>
      </c>
      <c r="E32" s="455">
        <v>2.7E-2</v>
      </c>
      <c r="F32" s="456">
        <f>E32*F30</f>
        <v>0.1593</v>
      </c>
      <c r="G32" s="457"/>
      <c r="H32" s="457"/>
      <c r="I32" s="457"/>
      <c r="J32" s="457"/>
      <c r="K32" s="457"/>
      <c r="L32" s="457"/>
      <c r="M32" s="457"/>
    </row>
    <row r="33" spans="1:13" ht="17.25">
      <c r="A33" s="531"/>
      <c r="B33" s="533"/>
      <c r="C33" s="449" t="s">
        <v>434</v>
      </c>
      <c r="D33" s="454" t="s">
        <v>61</v>
      </c>
      <c r="E33" s="455">
        <v>2.12E-2</v>
      </c>
      <c r="F33" s="460">
        <f>E33*F30</f>
        <v>0.12508</v>
      </c>
      <c r="G33" s="457"/>
      <c r="H33" s="457"/>
      <c r="I33" s="457"/>
      <c r="J33" s="457"/>
      <c r="K33" s="457"/>
      <c r="L33" s="457"/>
      <c r="M33" s="457"/>
    </row>
    <row r="34" spans="1:13">
      <c r="A34" s="499"/>
      <c r="B34" s="534"/>
      <c r="C34" s="449" t="s">
        <v>34</v>
      </c>
      <c r="D34" s="454" t="s">
        <v>5</v>
      </c>
      <c r="E34" s="455">
        <v>2.9999999999999997E-4</v>
      </c>
      <c r="F34" s="456">
        <f>E34*F30</f>
        <v>1.7699999999999999E-3</v>
      </c>
      <c r="G34" s="457"/>
      <c r="H34" s="457"/>
      <c r="I34" s="457"/>
      <c r="J34" s="457"/>
      <c r="K34" s="457"/>
      <c r="L34" s="457"/>
      <c r="M34" s="457"/>
    </row>
    <row r="35" spans="1:13" ht="17.25">
      <c r="A35" s="498">
        <v>8</v>
      </c>
      <c r="B35" s="532" t="s">
        <v>445</v>
      </c>
      <c r="C35" s="433" t="s">
        <v>459</v>
      </c>
      <c r="D35" s="429" t="s">
        <v>37</v>
      </c>
      <c r="E35" s="434"/>
      <c r="F35" s="450">
        <f>2.05*0.9*2</f>
        <v>3.69</v>
      </c>
      <c r="G35" s="432"/>
      <c r="H35" s="432"/>
      <c r="I35" s="432"/>
      <c r="J35" s="432"/>
      <c r="K35" s="432"/>
      <c r="L35" s="432"/>
      <c r="M35" s="432"/>
    </row>
    <row r="36" spans="1:13">
      <c r="A36" s="531"/>
      <c r="B36" s="533"/>
      <c r="C36" s="45" t="s">
        <v>27</v>
      </c>
      <c r="D36" s="46" t="s">
        <v>28</v>
      </c>
      <c r="E36" s="149">
        <v>0.91400000000000003</v>
      </c>
      <c r="F36" s="447">
        <f>E36*F35</f>
        <v>3.3726600000000002</v>
      </c>
      <c r="G36" s="149"/>
      <c r="H36" s="149"/>
      <c r="I36" s="149"/>
      <c r="J36" s="149"/>
      <c r="K36" s="149"/>
      <c r="L36" s="149"/>
      <c r="M36" s="149"/>
    </row>
    <row r="37" spans="1:13">
      <c r="A37" s="531"/>
      <c r="B37" s="533"/>
      <c r="C37" s="45" t="s">
        <v>29</v>
      </c>
      <c r="D37" s="46" t="s">
        <v>5</v>
      </c>
      <c r="E37" s="149">
        <v>0.35299999999999998</v>
      </c>
      <c r="F37" s="447">
        <f>E37*F35</f>
        <v>1.30257</v>
      </c>
      <c r="G37" s="149"/>
      <c r="H37" s="149"/>
      <c r="I37" s="149"/>
      <c r="J37" s="149"/>
      <c r="K37" s="149"/>
      <c r="L37" s="149"/>
      <c r="M37" s="149"/>
    </row>
    <row r="38" spans="1:13" ht="17.25">
      <c r="A38" s="531"/>
      <c r="B38" s="533"/>
      <c r="C38" s="153" t="s">
        <v>460</v>
      </c>
      <c r="D38" s="46" t="s">
        <v>39</v>
      </c>
      <c r="E38" s="149">
        <v>1</v>
      </c>
      <c r="F38" s="447">
        <f>E38*F35</f>
        <v>3.69</v>
      </c>
      <c r="G38" s="149"/>
      <c r="H38" s="149"/>
      <c r="I38" s="149"/>
      <c r="J38" s="149"/>
      <c r="K38" s="149"/>
      <c r="L38" s="149"/>
      <c r="M38" s="149"/>
    </row>
    <row r="39" spans="1:13" ht="17.25">
      <c r="A39" s="531"/>
      <c r="B39" s="533"/>
      <c r="C39" s="153" t="s">
        <v>149</v>
      </c>
      <c r="D39" s="46" t="s">
        <v>61</v>
      </c>
      <c r="E39" s="149">
        <v>8.0000000000000004E-4</v>
      </c>
      <c r="F39" s="447">
        <f>E39*F35</f>
        <v>2.9520000000000002E-3</v>
      </c>
      <c r="G39" s="149"/>
      <c r="H39" s="149"/>
      <c r="I39" s="149"/>
      <c r="J39" s="149"/>
      <c r="K39" s="149"/>
      <c r="L39" s="149"/>
      <c r="M39" s="149"/>
    </row>
    <row r="40" spans="1:13">
      <c r="A40" s="499"/>
      <c r="B40" s="534"/>
      <c r="C40" s="153" t="s">
        <v>34</v>
      </c>
      <c r="D40" s="46" t="s">
        <v>5</v>
      </c>
      <c r="E40" s="149">
        <v>0.27600000000000002</v>
      </c>
      <c r="F40" s="447">
        <f>E40*F35</f>
        <v>1.01844</v>
      </c>
      <c r="G40" s="149"/>
      <c r="H40" s="149"/>
      <c r="I40" s="149"/>
      <c r="J40" s="149"/>
      <c r="K40" s="149"/>
      <c r="L40" s="149"/>
      <c r="M40" s="149"/>
    </row>
    <row r="41" spans="1:13" ht="17.25" customHeight="1">
      <c r="A41" s="554">
        <v>9</v>
      </c>
      <c r="B41" s="486" t="s">
        <v>315</v>
      </c>
      <c r="C41" s="435" t="s">
        <v>429</v>
      </c>
      <c r="D41" s="429" t="s">
        <v>37</v>
      </c>
      <c r="E41" s="441"/>
      <c r="F41" s="441">
        <v>1.65</v>
      </c>
      <c r="G41" s="448"/>
      <c r="H41" s="448"/>
      <c r="I41" s="448"/>
      <c r="J41" s="448"/>
      <c r="K41" s="448"/>
      <c r="L41" s="448"/>
      <c r="M41" s="448"/>
    </row>
    <row r="42" spans="1:13">
      <c r="A42" s="554"/>
      <c r="B42" s="486"/>
      <c r="C42" s="274" t="s">
        <v>27</v>
      </c>
      <c r="D42" s="273" t="s">
        <v>28</v>
      </c>
      <c r="E42" s="280">
        <v>1.1200000000000001</v>
      </c>
      <c r="F42" s="281">
        <f>E42*F41</f>
        <v>1.8480000000000001</v>
      </c>
      <c r="G42" s="275"/>
      <c r="H42" s="275"/>
      <c r="I42" s="282"/>
      <c r="J42" s="283"/>
      <c r="K42" s="282"/>
      <c r="L42" s="283"/>
      <c r="M42" s="283"/>
    </row>
    <row r="43" spans="1:13">
      <c r="A43" s="554"/>
      <c r="B43" s="486"/>
      <c r="C43" s="274" t="s">
        <v>117</v>
      </c>
      <c r="D43" s="273" t="s">
        <v>5</v>
      </c>
      <c r="E43" s="280">
        <v>5.28E-2</v>
      </c>
      <c r="F43" s="281">
        <f>E43*F41</f>
        <v>8.7119999999999989E-2</v>
      </c>
      <c r="G43" s="282"/>
      <c r="H43" s="283"/>
      <c r="I43" s="282"/>
      <c r="J43" s="283"/>
      <c r="K43" s="282"/>
      <c r="L43" s="283"/>
      <c r="M43" s="283"/>
    </row>
    <row r="44" spans="1:13">
      <c r="A44" s="554"/>
      <c r="B44" s="486"/>
      <c r="C44" s="449" t="s">
        <v>430</v>
      </c>
      <c r="D44" s="308" t="s">
        <v>142</v>
      </c>
      <c r="E44" s="280">
        <v>1.4</v>
      </c>
      <c r="F44" s="281">
        <f>E44*F41</f>
        <v>2.3099999999999996</v>
      </c>
      <c r="G44" s="282"/>
      <c r="H44" s="283"/>
      <c r="I44" s="282"/>
      <c r="J44" s="283"/>
      <c r="K44" s="282"/>
      <c r="L44" s="283"/>
      <c r="M44" s="283"/>
    </row>
    <row r="45" spans="1:13">
      <c r="A45" s="554"/>
      <c r="B45" s="486"/>
      <c r="C45" s="54" t="s">
        <v>317</v>
      </c>
      <c r="D45" s="308" t="s">
        <v>129</v>
      </c>
      <c r="E45" s="280">
        <v>5.5999999999999999E-3</v>
      </c>
      <c r="F45" s="281">
        <f>E45*F41</f>
        <v>9.2399999999999999E-3</v>
      </c>
      <c r="G45" s="282"/>
      <c r="H45" s="283"/>
      <c r="I45" s="282"/>
      <c r="J45" s="283"/>
      <c r="K45" s="282"/>
      <c r="L45" s="283"/>
      <c r="M45" s="283"/>
    </row>
    <row r="46" spans="1:13" ht="17.25">
      <c r="A46" s="554"/>
      <c r="B46" s="486"/>
      <c r="C46" s="54" t="s">
        <v>319</v>
      </c>
      <c r="D46" s="308" t="s">
        <v>61</v>
      </c>
      <c r="E46" s="280">
        <v>6.3E-3</v>
      </c>
      <c r="F46" s="281">
        <f>E46*F41</f>
        <v>1.0395E-2</v>
      </c>
      <c r="G46" s="282"/>
      <c r="H46" s="283"/>
      <c r="I46" s="282"/>
      <c r="J46" s="283"/>
      <c r="K46" s="282"/>
      <c r="L46" s="283"/>
      <c r="M46" s="283"/>
    </row>
    <row r="47" spans="1:13">
      <c r="A47" s="554"/>
      <c r="B47" s="486"/>
      <c r="C47" s="54" t="s">
        <v>320</v>
      </c>
      <c r="D47" s="308" t="s">
        <v>30</v>
      </c>
      <c r="E47" s="280">
        <v>0.12</v>
      </c>
      <c r="F47" s="281">
        <f>E47*F41</f>
        <v>0.19799999999999998</v>
      </c>
      <c r="G47" s="282"/>
      <c r="H47" s="283"/>
      <c r="I47" s="282"/>
      <c r="J47" s="283"/>
      <c r="K47" s="282"/>
      <c r="L47" s="283"/>
      <c r="M47" s="283"/>
    </row>
    <row r="48" spans="1:13" ht="15.75">
      <c r="A48" s="554"/>
      <c r="B48" s="486"/>
      <c r="C48" s="62" t="s">
        <v>31</v>
      </c>
      <c r="D48" s="277" t="s">
        <v>5</v>
      </c>
      <c r="E48" s="281">
        <v>8.5000000000000006E-2</v>
      </c>
      <c r="F48" s="281">
        <f>E48*F41</f>
        <v>0.14025000000000001</v>
      </c>
      <c r="G48" s="284"/>
      <c r="H48" s="283"/>
      <c r="I48" s="275"/>
      <c r="J48" s="275"/>
      <c r="K48" s="284"/>
      <c r="L48" s="285"/>
      <c r="M48" s="283"/>
    </row>
    <row r="49" spans="1:21" ht="30">
      <c r="A49" s="556">
        <v>10</v>
      </c>
      <c r="B49" s="508" t="s">
        <v>446</v>
      </c>
      <c r="C49" s="435" t="s">
        <v>424</v>
      </c>
      <c r="D49" s="429" t="s">
        <v>37</v>
      </c>
      <c r="E49" s="443"/>
      <c r="F49" s="444">
        <v>41.6</v>
      </c>
      <c r="G49" s="438"/>
      <c r="H49" s="438"/>
      <c r="I49" s="438"/>
      <c r="J49" s="438"/>
      <c r="K49" s="438"/>
      <c r="L49" s="438"/>
      <c r="M49" s="438"/>
    </row>
    <row r="50" spans="1:21">
      <c r="A50" s="557"/>
      <c r="B50" s="509"/>
      <c r="C50" s="45" t="s">
        <v>27</v>
      </c>
      <c r="D50" s="46" t="s">
        <v>38</v>
      </c>
      <c r="E50" s="439">
        <v>0.11799999999999999</v>
      </c>
      <c r="F50" s="439">
        <f>E50*F49</f>
        <v>4.9088000000000003</v>
      </c>
      <c r="G50" s="47"/>
      <c r="H50" s="47"/>
      <c r="I50" s="47"/>
      <c r="J50" s="47"/>
      <c r="K50" s="47"/>
      <c r="L50" s="47"/>
      <c r="M50" s="47"/>
    </row>
    <row r="51" spans="1:21">
      <c r="A51" s="557"/>
      <c r="B51" s="509"/>
      <c r="C51" s="45" t="s">
        <v>425</v>
      </c>
      <c r="D51" s="46" t="s">
        <v>30</v>
      </c>
      <c r="E51" s="439">
        <v>0.20799999999999999</v>
      </c>
      <c r="F51" s="439">
        <f>E51*F49</f>
        <v>8.6527999999999992</v>
      </c>
      <c r="G51" s="47"/>
      <c r="H51" s="47"/>
      <c r="I51" s="47"/>
      <c r="J51" s="47"/>
      <c r="K51" s="47"/>
      <c r="L51" s="47"/>
      <c r="M51" s="47"/>
    </row>
    <row r="52" spans="1:21">
      <c r="A52" s="557"/>
      <c r="B52" s="509"/>
      <c r="C52" s="45" t="s">
        <v>426</v>
      </c>
      <c r="D52" s="46" t="s">
        <v>64</v>
      </c>
      <c r="E52" s="439"/>
      <c r="F52" s="439">
        <v>8</v>
      </c>
      <c r="G52" s="47"/>
      <c r="H52" s="47"/>
      <c r="I52" s="47"/>
      <c r="J52" s="47"/>
      <c r="K52" s="47"/>
      <c r="L52" s="47"/>
      <c r="M52" s="47"/>
    </row>
    <row r="53" spans="1:21">
      <c r="A53" s="558"/>
      <c r="B53" s="510"/>
      <c r="C53" s="45" t="s">
        <v>34</v>
      </c>
      <c r="D53" s="46" t="s">
        <v>5</v>
      </c>
      <c r="E53" s="439">
        <v>1.1999999999999999E-3</v>
      </c>
      <c r="F53" s="439">
        <f>E53*F49</f>
        <v>4.9919999999999999E-2</v>
      </c>
      <c r="G53" s="47"/>
      <c r="H53" s="47"/>
      <c r="I53" s="47"/>
      <c r="J53" s="47"/>
      <c r="K53" s="47"/>
      <c r="L53" s="47"/>
      <c r="M53" s="47"/>
      <c r="U53" s="295"/>
    </row>
    <row r="54" spans="1:21" ht="17.25">
      <c r="A54" s="498">
        <v>11</v>
      </c>
      <c r="B54" s="532" t="s">
        <v>447</v>
      </c>
      <c r="C54" s="435" t="s">
        <v>463</v>
      </c>
      <c r="D54" s="429" t="s">
        <v>37</v>
      </c>
      <c r="E54" s="443"/>
      <c r="F54" s="444">
        <v>24.1</v>
      </c>
      <c r="G54" s="438"/>
      <c r="H54" s="438"/>
      <c r="I54" s="438"/>
      <c r="J54" s="438"/>
      <c r="K54" s="438"/>
      <c r="L54" s="438"/>
      <c r="M54" s="438"/>
    </row>
    <row r="55" spans="1:21">
      <c r="A55" s="531"/>
      <c r="B55" s="533"/>
      <c r="C55" s="45" t="s">
        <v>27</v>
      </c>
      <c r="D55" s="46" t="s">
        <v>38</v>
      </c>
      <c r="E55" s="439">
        <v>0.99399999999999999</v>
      </c>
      <c r="F55" s="439">
        <f>E55*F54</f>
        <v>23.955400000000001</v>
      </c>
      <c r="G55" s="47"/>
      <c r="H55" s="47"/>
      <c r="I55" s="47"/>
      <c r="J55" s="47"/>
      <c r="K55" s="47"/>
      <c r="L55" s="47"/>
      <c r="M55" s="47"/>
    </row>
    <row r="56" spans="1:21">
      <c r="A56" s="531"/>
      <c r="B56" s="533"/>
      <c r="C56" s="45" t="s">
        <v>29</v>
      </c>
      <c r="D56" s="46" t="s">
        <v>5</v>
      </c>
      <c r="E56" s="439">
        <v>2.5100000000000001E-2</v>
      </c>
      <c r="F56" s="439">
        <f>E56*F54</f>
        <v>0.60491000000000006</v>
      </c>
      <c r="G56" s="47"/>
      <c r="H56" s="47"/>
      <c r="I56" s="47"/>
      <c r="J56" s="47"/>
      <c r="K56" s="47"/>
      <c r="L56" s="47"/>
      <c r="M56" s="47"/>
    </row>
    <row r="57" spans="1:21" ht="17.25">
      <c r="A57" s="531"/>
      <c r="B57" s="533"/>
      <c r="C57" s="45" t="s">
        <v>421</v>
      </c>
      <c r="D57" s="46" t="s">
        <v>39</v>
      </c>
      <c r="E57" s="439">
        <v>1.02</v>
      </c>
      <c r="F57" s="439">
        <f>E57*F54</f>
        <v>24.582000000000001</v>
      </c>
      <c r="G57" s="47"/>
      <c r="H57" s="47"/>
      <c r="I57" s="47"/>
      <c r="J57" s="47"/>
      <c r="K57" s="47"/>
      <c r="L57" s="47"/>
      <c r="M57" s="47"/>
    </row>
    <row r="58" spans="1:21">
      <c r="A58" s="531"/>
      <c r="B58" s="533"/>
      <c r="C58" s="45" t="s">
        <v>423</v>
      </c>
      <c r="D58" s="46" t="s">
        <v>30</v>
      </c>
      <c r="E58" s="439">
        <v>1.02</v>
      </c>
      <c r="F58" s="439">
        <f>E58*F54</f>
        <v>24.582000000000001</v>
      </c>
      <c r="G58" s="47"/>
      <c r="H58" s="47"/>
      <c r="I58" s="47"/>
      <c r="J58" s="47"/>
      <c r="K58" s="47"/>
      <c r="L58" s="47"/>
      <c r="M58" s="47"/>
    </row>
    <row r="59" spans="1:21">
      <c r="A59" s="531"/>
      <c r="B59" s="533"/>
      <c r="C59" s="45" t="s">
        <v>422</v>
      </c>
      <c r="D59" s="46" t="s">
        <v>165</v>
      </c>
      <c r="E59" s="439"/>
      <c r="F59" s="439">
        <f>4+5.7*2</f>
        <v>15.4</v>
      </c>
      <c r="G59" s="47"/>
      <c r="H59" s="47"/>
      <c r="I59" s="47"/>
      <c r="J59" s="47"/>
      <c r="K59" s="47"/>
      <c r="L59" s="47"/>
      <c r="M59" s="47"/>
    </row>
    <row r="60" spans="1:21">
      <c r="A60" s="499"/>
      <c r="B60" s="534"/>
      <c r="C60" s="45" t="s">
        <v>34</v>
      </c>
      <c r="D60" s="46" t="s">
        <v>5</v>
      </c>
      <c r="E60" s="439">
        <v>0.182</v>
      </c>
      <c r="F60" s="439">
        <f>E60*F54</f>
        <v>4.3862000000000005</v>
      </c>
      <c r="G60" s="47"/>
      <c r="H60" s="47"/>
      <c r="I60" s="47"/>
      <c r="J60" s="47"/>
      <c r="K60" s="47"/>
      <c r="L60" s="47"/>
      <c r="M60" s="47"/>
    </row>
    <row r="61" spans="1:21" ht="29.25" customHeight="1">
      <c r="A61" s="498">
        <v>12</v>
      </c>
      <c r="B61" s="533" t="s">
        <v>448</v>
      </c>
      <c r="C61" s="435" t="s">
        <v>420</v>
      </c>
      <c r="D61" s="429" t="s">
        <v>37</v>
      </c>
      <c r="E61" s="444"/>
      <c r="F61" s="445">
        <v>46.78</v>
      </c>
      <c r="G61" s="438"/>
      <c r="H61" s="438"/>
      <c r="I61" s="438"/>
      <c r="J61" s="438"/>
      <c r="K61" s="438"/>
      <c r="L61" s="438"/>
      <c r="M61" s="438"/>
    </row>
    <row r="62" spans="1:21">
      <c r="A62" s="531"/>
      <c r="B62" s="533"/>
      <c r="C62" s="45" t="s">
        <v>27</v>
      </c>
      <c r="D62" s="46" t="s">
        <v>38</v>
      </c>
      <c r="E62" s="439">
        <v>0.188</v>
      </c>
      <c r="F62" s="439">
        <f>E62*F61</f>
        <v>8.7946399999999993</v>
      </c>
      <c r="G62" s="47"/>
      <c r="H62" s="47"/>
      <c r="I62" s="47"/>
      <c r="J62" s="47"/>
      <c r="K62" s="47"/>
      <c r="L62" s="47"/>
      <c r="M62" s="47"/>
    </row>
    <row r="63" spans="1:21">
      <c r="A63" s="531"/>
      <c r="B63" s="533"/>
      <c r="C63" s="45" t="s">
        <v>29</v>
      </c>
      <c r="D63" s="46" t="s">
        <v>5</v>
      </c>
      <c r="E63" s="439">
        <v>9.4999999999999998E-3</v>
      </c>
      <c r="F63" s="439">
        <f>E63*F61</f>
        <v>0.44441000000000003</v>
      </c>
      <c r="G63" s="47"/>
      <c r="H63" s="47"/>
      <c r="I63" s="47"/>
      <c r="J63" s="47"/>
      <c r="K63" s="47"/>
      <c r="L63" s="47"/>
      <c r="M63" s="47"/>
    </row>
    <row r="64" spans="1:21" ht="17.25">
      <c r="A64" s="531"/>
      <c r="B64" s="533"/>
      <c r="C64" s="45" t="s">
        <v>418</v>
      </c>
      <c r="D64" s="46" t="s">
        <v>61</v>
      </c>
      <c r="E64" s="439">
        <v>2.0400000000000001E-2</v>
      </c>
      <c r="F64" s="439">
        <f>E64*F61</f>
        <v>0.95431200000000005</v>
      </c>
      <c r="G64" s="47"/>
      <c r="H64" s="47"/>
      <c r="I64" s="47"/>
      <c r="J64" s="47"/>
      <c r="K64" s="47"/>
      <c r="L64" s="47"/>
      <c r="M64" s="47"/>
    </row>
    <row r="65" spans="1:15">
      <c r="A65" s="499"/>
      <c r="B65" s="534"/>
      <c r="C65" s="45" t="s">
        <v>34</v>
      </c>
      <c r="D65" s="46" t="s">
        <v>5</v>
      </c>
      <c r="E65" s="439">
        <v>6.3600000000000004E-2</v>
      </c>
      <c r="F65" s="439">
        <f>E65*F61</f>
        <v>2.9752080000000003</v>
      </c>
      <c r="G65" s="47"/>
      <c r="H65" s="47"/>
      <c r="I65" s="47"/>
      <c r="J65" s="47"/>
      <c r="K65" s="47"/>
      <c r="L65" s="47"/>
      <c r="M65" s="47"/>
    </row>
    <row r="66" spans="1:15" ht="32.25" customHeight="1">
      <c r="A66" s="554">
        <v>13</v>
      </c>
      <c r="B66" s="486" t="s">
        <v>68</v>
      </c>
      <c r="C66" s="435" t="s">
        <v>431</v>
      </c>
      <c r="D66" s="429" t="s">
        <v>37</v>
      </c>
      <c r="E66" s="440"/>
      <c r="F66" s="430">
        <v>14.65</v>
      </c>
      <c r="G66" s="442"/>
      <c r="H66" s="442"/>
      <c r="I66" s="442"/>
      <c r="J66" s="442"/>
      <c r="K66" s="442"/>
      <c r="L66" s="442"/>
      <c r="M66" s="442"/>
    </row>
    <row r="67" spans="1:15">
      <c r="A67" s="554"/>
      <c r="B67" s="486"/>
      <c r="C67" s="49" t="s">
        <v>27</v>
      </c>
      <c r="D67" s="50" t="s">
        <v>28</v>
      </c>
      <c r="E67" s="93">
        <v>1.7</v>
      </c>
      <c r="F67" s="369">
        <f>E67*F66</f>
        <v>24.905000000000001</v>
      </c>
      <c r="G67" s="52"/>
      <c r="H67" s="52"/>
      <c r="I67" s="52"/>
      <c r="J67" s="52"/>
      <c r="K67" s="52"/>
      <c r="L67" s="52"/>
      <c r="M67" s="52"/>
    </row>
    <row r="68" spans="1:15">
      <c r="A68" s="554"/>
      <c r="B68" s="486"/>
      <c r="C68" s="49" t="s">
        <v>29</v>
      </c>
      <c r="D68" s="50" t="s">
        <v>5</v>
      </c>
      <c r="E68" s="93">
        <v>0.02</v>
      </c>
      <c r="F68" s="369">
        <f>E68*F66</f>
        <v>0.29300000000000004</v>
      </c>
      <c r="G68" s="52"/>
      <c r="H68" s="52"/>
      <c r="I68" s="52"/>
      <c r="J68" s="52"/>
      <c r="K68" s="52"/>
      <c r="L68" s="52"/>
      <c r="M68" s="52"/>
    </row>
    <row r="69" spans="1:15" ht="18.75" customHeight="1">
      <c r="A69" s="554"/>
      <c r="B69" s="486"/>
      <c r="C69" s="53" t="s">
        <v>44</v>
      </c>
      <c r="D69" s="50" t="s">
        <v>39</v>
      </c>
      <c r="E69" s="93">
        <v>1</v>
      </c>
      <c r="F69" s="369">
        <f>E69*F66</f>
        <v>14.65</v>
      </c>
      <c r="G69" s="52"/>
      <c r="H69" s="52"/>
      <c r="I69" s="52"/>
      <c r="J69" s="52"/>
      <c r="K69" s="52"/>
      <c r="L69" s="52"/>
      <c r="M69" s="52"/>
    </row>
    <row r="70" spans="1:15">
      <c r="A70" s="554"/>
      <c r="B70" s="486"/>
      <c r="C70" s="54" t="s">
        <v>40</v>
      </c>
      <c r="D70" s="55" t="s">
        <v>30</v>
      </c>
      <c r="E70" s="93">
        <v>6.25</v>
      </c>
      <c r="F70" s="369">
        <f>E70*F66</f>
        <v>91.5625</v>
      </c>
      <c r="G70" s="52"/>
      <c r="H70" s="52"/>
      <c r="I70" s="52"/>
      <c r="J70" s="52"/>
      <c r="K70" s="52"/>
      <c r="L70" s="52"/>
      <c r="M70" s="52"/>
    </row>
    <row r="71" spans="1:15">
      <c r="A71" s="554"/>
      <c r="B71" s="486"/>
      <c r="C71" s="49" t="s">
        <v>34</v>
      </c>
      <c r="D71" s="50" t="s">
        <v>5</v>
      </c>
      <c r="E71" s="93">
        <v>7.0000000000000001E-3</v>
      </c>
      <c r="F71" s="369">
        <f>E71*F66</f>
        <v>0.10255</v>
      </c>
      <c r="G71" s="52"/>
      <c r="H71" s="52"/>
      <c r="I71" s="52"/>
      <c r="J71" s="52"/>
      <c r="K71" s="52"/>
      <c r="L71" s="52"/>
      <c r="M71" s="52"/>
    </row>
    <row r="72" spans="1:15" ht="30">
      <c r="A72" s="498">
        <v>14</v>
      </c>
      <c r="B72" s="532" t="s">
        <v>449</v>
      </c>
      <c r="C72" s="435" t="s">
        <v>419</v>
      </c>
      <c r="D72" s="429" t="s">
        <v>37</v>
      </c>
      <c r="E72" s="443"/>
      <c r="F72" s="444">
        <v>46.78</v>
      </c>
      <c r="G72" s="438"/>
      <c r="H72" s="438"/>
      <c r="I72" s="438"/>
      <c r="J72" s="438"/>
      <c r="K72" s="438"/>
      <c r="L72" s="438"/>
      <c r="M72" s="438"/>
    </row>
    <row r="73" spans="1:15">
      <c r="A73" s="531"/>
      <c r="B73" s="533"/>
      <c r="C73" s="45" t="s">
        <v>27</v>
      </c>
      <c r="D73" s="46" t="s">
        <v>38</v>
      </c>
      <c r="E73" s="439">
        <v>1.08</v>
      </c>
      <c r="F73" s="439">
        <f>E73*F72</f>
        <v>50.522400000000005</v>
      </c>
      <c r="G73" s="47"/>
      <c r="H73" s="47"/>
      <c r="I73" s="47"/>
      <c r="J73" s="47"/>
      <c r="K73" s="47"/>
      <c r="L73" s="47"/>
      <c r="M73" s="47"/>
    </row>
    <row r="74" spans="1:15">
      <c r="A74" s="531"/>
      <c r="B74" s="533"/>
      <c r="C74" s="45" t="s">
        <v>29</v>
      </c>
      <c r="D74" s="46" t="s">
        <v>5</v>
      </c>
      <c r="E74" s="439">
        <v>4.5199999999999997E-2</v>
      </c>
      <c r="F74" s="439">
        <f>E74*F72</f>
        <v>2.1144560000000001</v>
      </c>
      <c r="G74" s="47"/>
      <c r="H74" s="47"/>
      <c r="I74" s="47"/>
      <c r="J74" s="47"/>
      <c r="K74" s="47"/>
      <c r="L74" s="47"/>
      <c r="M74" s="47"/>
    </row>
    <row r="75" spans="1:15" ht="17.25">
      <c r="A75" s="531"/>
      <c r="B75" s="533"/>
      <c r="C75" s="45" t="s">
        <v>153</v>
      </c>
      <c r="D75" s="46" t="s">
        <v>39</v>
      </c>
      <c r="E75" s="439">
        <v>1.02</v>
      </c>
      <c r="F75" s="439">
        <f>E75*F72</f>
        <v>47.715600000000002</v>
      </c>
      <c r="G75" s="47"/>
      <c r="H75" s="47"/>
      <c r="I75" s="47"/>
      <c r="J75" s="47"/>
      <c r="K75" s="47"/>
      <c r="L75" s="47"/>
      <c r="M75" s="47"/>
    </row>
    <row r="76" spans="1:15">
      <c r="A76" s="531"/>
      <c r="B76" s="533"/>
      <c r="C76" s="45" t="s">
        <v>40</v>
      </c>
      <c r="D76" s="46" t="s">
        <v>30</v>
      </c>
      <c r="E76" s="439">
        <v>6.25</v>
      </c>
      <c r="F76" s="439">
        <f>E76*F72</f>
        <v>292.375</v>
      </c>
      <c r="G76" s="47"/>
      <c r="H76" s="47"/>
      <c r="I76" s="47"/>
      <c r="J76" s="47"/>
      <c r="K76" s="47"/>
      <c r="L76" s="47"/>
      <c r="M76" s="47"/>
    </row>
    <row r="77" spans="1:15">
      <c r="A77" s="499"/>
      <c r="B77" s="534"/>
      <c r="C77" s="45" t="s">
        <v>34</v>
      </c>
      <c r="D77" s="46" t="s">
        <v>5</v>
      </c>
      <c r="E77" s="439">
        <v>4.6600000000000003E-2</v>
      </c>
      <c r="F77" s="439">
        <f>E77*F72</f>
        <v>2.179948</v>
      </c>
      <c r="G77" s="47"/>
      <c r="H77" s="47"/>
      <c r="I77" s="47"/>
      <c r="J77" s="47"/>
      <c r="K77" s="47"/>
      <c r="L77" s="47"/>
      <c r="M77" s="47"/>
    </row>
    <row r="78" spans="1:15" ht="29.25" customHeight="1">
      <c r="A78" s="498">
        <v>15</v>
      </c>
      <c r="B78" s="532" t="s">
        <v>204</v>
      </c>
      <c r="C78" s="435" t="s">
        <v>196</v>
      </c>
      <c r="D78" s="429" t="s">
        <v>37</v>
      </c>
      <c r="E78" s="443"/>
      <c r="F78" s="445">
        <v>301</v>
      </c>
      <c r="G78" s="438"/>
      <c r="H78" s="438"/>
      <c r="I78" s="438"/>
      <c r="J78" s="438"/>
      <c r="K78" s="438"/>
      <c r="L78" s="438"/>
      <c r="M78" s="438"/>
    </row>
    <row r="79" spans="1:15">
      <c r="A79" s="531"/>
      <c r="B79" s="533"/>
      <c r="C79" s="45" t="s">
        <v>27</v>
      </c>
      <c r="D79" s="46" t="s">
        <v>38</v>
      </c>
      <c r="E79" s="439">
        <v>0.44400000000000001</v>
      </c>
      <c r="F79" s="439">
        <f>E79*F78</f>
        <v>133.64400000000001</v>
      </c>
      <c r="G79" s="47"/>
      <c r="H79" s="47"/>
      <c r="I79" s="47"/>
      <c r="J79" s="47"/>
      <c r="K79" s="47"/>
      <c r="L79" s="47"/>
      <c r="M79" s="47"/>
      <c r="O79" s="295"/>
    </row>
    <row r="80" spans="1:15">
      <c r="A80" s="531"/>
      <c r="B80" s="533"/>
      <c r="C80" s="45" t="s">
        <v>29</v>
      </c>
      <c r="D80" s="46" t="s">
        <v>5</v>
      </c>
      <c r="E80" s="439">
        <v>8.9999999999999993E-3</v>
      </c>
      <c r="F80" s="439">
        <f>E80*F78</f>
        <v>2.7089999999999996</v>
      </c>
      <c r="G80" s="47"/>
      <c r="H80" s="47"/>
      <c r="I80" s="47"/>
      <c r="J80" s="47"/>
      <c r="K80" s="47"/>
      <c r="L80" s="47"/>
      <c r="M80" s="47"/>
    </row>
    <row r="81" spans="1:13">
      <c r="A81" s="531"/>
      <c r="B81" s="533"/>
      <c r="C81" s="45" t="s">
        <v>451</v>
      </c>
      <c r="D81" s="46" t="s">
        <v>30</v>
      </c>
      <c r="E81" s="439">
        <v>0.63</v>
      </c>
      <c r="F81" s="439">
        <f>E81*F78</f>
        <v>189.63</v>
      </c>
      <c r="G81" s="47"/>
      <c r="H81" s="47"/>
      <c r="I81" s="47"/>
      <c r="J81" s="47"/>
      <c r="K81" s="47"/>
      <c r="L81" s="47"/>
      <c r="M81" s="47"/>
    </row>
    <row r="82" spans="1:13">
      <c r="A82" s="531"/>
      <c r="B82" s="533"/>
      <c r="C82" s="45" t="s">
        <v>197</v>
      </c>
      <c r="D82" s="46" t="s">
        <v>30</v>
      </c>
      <c r="E82" s="439">
        <v>0.34</v>
      </c>
      <c r="F82" s="439">
        <f>E82*F78</f>
        <v>102.34</v>
      </c>
      <c r="G82" s="47"/>
      <c r="H82" s="47"/>
      <c r="I82" s="47"/>
      <c r="J82" s="47"/>
      <c r="K82" s="47"/>
      <c r="L82" s="47"/>
      <c r="M82" s="47"/>
    </row>
    <row r="83" spans="1:13" ht="15.75" customHeight="1">
      <c r="A83" s="531"/>
      <c r="B83" s="227" t="s">
        <v>198</v>
      </c>
      <c r="C83" s="45" t="s">
        <v>427</v>
      </c>
      <c r="D83" s="46" t="s">
        <v>30</v>
      </c>
      <c r="E83" s="439">
        <v>3.5000000000000003E-2</v>
      </c>
      <c r="F83" s="439">
        <f>E83*F78</f>
        <v>10.535</v>
      </c>
      <c r="G83" s="47"/>
      <c r="H83" s="47"/>
      <c r="I83" s="47"/>
      <c r="J83" s="47"/>
      <c r="K83" s="47"/>
      <c r="L83" s="47"/>
      <c r="M83" s="47"/>
    </row>
    <row r="84" spans="1:13" ht="17.25">
      <c r="A84" s="531"/>
      <c r="B84" s="227" t="s">
        <v>198</v>
      </c>
      <c r="C84" s="45" t="s">
        <v>199</v>
      </c>
      <c r="D84" s="46" t="s">
        <v>39</v>
      </c>
      <c r="E84" s="439">
        <v>8.9999999999999993E-3</v>
      </c>
      <c r="F84" s="439">
        <f>E84*F78</f>
        <v>2.7089999999999996</v>
      </c>
      <c r="G84" s="47"/>
      <c r="H84" s="47"/>
      <c r="I84" s="47"/>
      <c r="J84" s="47"/>
      <c r="K84" s="47"/>
      <c r="L84" s="47"/>
      <c r="M84" s="47"/>
    </row>
    <row r="85" spans="1:13">
      <c r="A85" s="499"/>
      <c r="B85" s="419"/>
      <c r="C85" s="45" t="s">
        <v>34</v>
      </c>
      <c r="D85" s="46" t="s">
        <v>5</v>
      </c>
      <c r="E85" s="439">
        <v>1.4E-2</v>
      </c>
      <c r="F85" s="439">
        <f>E85*F78</f>
        <v>4.2140000000000004</v>
      </c>
      <c r="G85" s="47"/>
      <c r="H85" s="47"/>
      <c r="I85" s="47"/>
      <c r="J85" s="47"/>
      <c r="K85" s="47"/>
      <c r="L85" s="47"/>
      <c r="M85" s="47"/>
    </row>
    <row r="86" spans="1:13" ht="20.25" customHeight="1">
      <c r="A86" s="498">
        <v>16</v>
      </c>
      <c r="B86" s="532" t="s">
        <v>450</v>
      </c>
      <c r="C86" s="428" t="s">
        <v>428</v>
      </c>
      <c r="D86" s="429" t="s">
        <v>37</v>
      </c>
      <c r="E86" s="444"/>
      <c r="F86" s="444">
        <v>87</v>
      </c>
      <c r="G86" s="438"/>
      <c r="H86" s="438"/>
      <c r="I86" s="438"/>
      <c r="J86" s="438"/>
      <c r="K86" s="438"/>
      <c r="L86" s="438"/>
      <c r="M86" s="438"/>
    </row>
    <row r="87" spans="1:13">
      <c r="A87" s="531"/>
      <c r="B87" s="533"/>
      <c r="C87" s="45" t="s">
        <v>27</v>
      </c>
      <c r="D87" s="46" t="s">
        <v>38</v>
      </c>
      <c r="E87" s="439">
        <v>0.85599999999999998</v>
      </c>
      <c r="F87" s="439">
        <f>E87*F86</f>
        <v>74.471999999999994</v>
      </c>
      <c r="G87" s="47"/>
      <c r="H87" s="47"/>
      <c r="I87" s="47"/>
      <c r="J87" s="47"/>
      <c r="K87" s="47"/>
      <c r="L87" s="47"/>
      <c r="M87" s="47"/>
    </row>
    <row r="88" spans="1:13">
      <c r="A88" s="531"/>
      <c r="B88" s="533"/>
      <c r="C88" s="45" t="s">
        <v>29</v>
      </c>
      <c r="D88" s="46" t="s">
        <v>5</v>
      </c>
      <c r="E88" s="439">
        <v>1.2E-2</v>
      </c>
      <c r="F88" s="439">
        <f>E88*F86</f>
        <v>1.044</v>
      </c>
      <c r="G88" s="47"/>
      <c r="H88" s="47"/>
      <c r="I88" s="47"/>
      <c r="J88" s="47"/>
      <c r="K88" s="47"/>
      <c r="L88" s="47"/>
      <c r="M88" s="47"/>
    </row>
    <row r="89" spans="1:13">
      <c r="A89" s="531"/>
      <c r="B89" s="533"/>
      <c r="C89" s="45" t="s">
        <v>452</v>
      </c>
      <c r="D89" s="46" t="s">
        <v>30</v>
      </c>
      <c r="E89" s="439">
        <v>0.63</v>
      </c>
      <c r="F89" s="439">
        <f>E89*F86</f>
        <v>54.81</v>
      </c>
      <c r="G89" s="47"/>
      <c r="H89" s="47"/>
      <c r="I89" s="47"/>
      <c r="J89" s="47"/>
      <c r="K89" s="47"/>
      <c r="L89" s="47"/>
      <c r="M89" s="47"/>
    </row>
    <row r="90" spans="1:13">
      <c r="A90" s="531"/>
      <c r="B90" s="533"/>
      <c r="C90" s="45" t="s">
        <v>197</v>
      </c>
      <c r="D90" s="46" t="s">
        <v>30</v>
      </c>
      <c r="E90" s="439">
        <v>0.92</v>
      </c>
      <c r="F90" s="439">
        <f>E90*F86</f>
        <v>80.040000000000006</v>
      </c>
      <c r="G90" s="47"/>
      <c r="H90" s="47"/>
      <c r="I90" s="47"/>
      <c r="J90" s="47"/>
      <c r="K90" s="47"/>
      <c r="L90" s="47"/>
      <c r="M90" s="47"/>
    </row>
    <row r="91" spans="1:13">
      <c r="A91" s="531"/>
      <c r="B91" s="227" t="s">
        <v>198</v>
      </c>
      <c r="C91" s="45" t="s">
        <v>427</v>
      </c>
      <c r="D91" s="46" t="s">
        <v>30</v>
      </c>
      <c r="E91" s="439">
        <v>3.5000000000000003E-2</v>
      </c>
      <c r="F91" s="439">
        <f>E91*F86</f>
        <v>3.0450000000000004</v>
      </c>
      <c r="G91" s="47"/>
      <c r="H91" s="47"/>
      <c r="I91" s="47"/>
      <c r="J91" s="47"/>
      <c r="K91" s="47"/>
      <c r="L91" s="47"/>
      <c r="M91" s="47"/>
    </row>
    <row r="92" spans="1:13" ht="17.25">
      <c r="A92" s="531"/>
      <c r="B92" s="227" t="s">
        <v>198</v>
      </c>
      <c r="C92" s="45" t="s">
        <v>199</v>
      </c>
      <c r="D92" s="46" t="s">
        <v>39</v>
      </c>
      <c r="E92" s="439">
        <v>8.9999999999999993E-3</v>
      </c>
      <c r="F92" s="439">
        <f>E92*F86</f>
        <v>0.78299999999999992</v>
      </c>
      <c r="G92" s="47"/>
      <c r="H92" s="47"/>
      <c r="I92" s="47"/>
      <c r="J92" s="47"/>
      <c r="K92" s="47"/>
      <c r="L92" s="47"/>
      <c r="M92" s="47"/>
    </row>
    <row r="93" spans="1:13">
      <c r="A93" s="499"/>
      <c r="B93" s="419"/>
      <c r="C93" s="45" t="s">
        <v>34</v>
      </c>
      <c r="D93" s="46" t="s">
        <v>5</v>
      </c>
      <c r="E93" s="439">
        <v>1.7999999999999999E-2</v>
      </c>
      <c r="F93" s="439">
        <f>E93*F86</f>
        <v>1.5659999999999998</v>
      </c>
      <c r="G93" s="47"/>
      <c r="H93" s="47"/>
      <c r="I93" s="47"/>
      <c r="J93" s="47"/>
      <c r="K93" s="47"/>
      <c r="L93" s="47"/>
      <c r="M93" s="47"/>
    </row>
    <row r="94" spans="1:13" ht="31.5" customHeight="1">
      <c r="A94" s="556">
        <v>17</v>
      </c>
      <c r="B94" s="559" t="s">
        <v>345</v>
      </c>
      <c r="C94" s="428" t="s">
        <v>436</v>
      </c>
      <c r="D94" s="462" t="s">
        <v>242</v>
      </c>
      <c r="E94" s="463"/>
      <c r="F94" s="430">
        <v>6.4</v>
      </c>
      <c r="G94" s="432"/>
      <c r="H94" s="432"/>
      <c r="I94" s="432"/>
      <c r="J94" s="432"/>
      <c r="K94" s="432"/>
      <c r="L94" s="432"/>
      <c r="M94" s="432"/>
    </row>
    <row r="95" spans="1:13">
      <c r="A95" s="557"/>
      <c r="B95" s="560"/>
      <c r="C95" s="132" t="s">
        <v>27</v>
      </c>
      <c r="D95" s="133" t="s">
        <v>28</v>
      </c>
      <c r="E95" s="152">
        <v>0.68</v>
      </c>
      <c r="F95" s="152">
        <f>E95*F94</f>
        <v>4.3520000000000003</v>
      </c>
      <c r="G95" s="149"/>
      <c r="H95" s="149"/>
      <c r="I95" s="136"/>
      <c r="J95" s="137"/>
      <c r="K95" s="136"/>
      <c r="L95" s="137"/>
      <c r="M95" s="137"/>
    </row>
    <row r="96" spans="1:13">
      <c r="A96" s="557"/>
      <c r="B96" s="560"/>
      <c r="C96" s="132" t="s">
        <v>29</v>
      </c>
      <c r="D96" s="138" t="s">
        <v>5</v>
      </c>
      <c r="E96" s="152">
        <v>3.0000000000000001E-3</v>
      </c>
      <c r="F96" s="152">
        <f>E96*F94</f>
        <v>1.9200000000000002E-2</v>
      </c>
      <c r="G96" s="149"/>
      <c r="H96" s="149"/>
      <c r="I96" s="136"/>
      <c r="J96" s="137"/>
      <c r="K96" s="136"/>
      <c r="L96" s="137"/>
      <c r="M96" s="137"/>
    </row>
    <row r="97" spans="1:13" ht="17.25" customHeight="1">
      <c r="A97" s="557"/>
      <c r="B97" s="560"/>
      <c r="C97" s="246" t="s">
        <v>346</v>
      </c>
      <c r="D97" s="121" t="s">
        <v>30</v>
      </c>
      <c r="E97" s="152">
        <v>0.251</v>
      </c>
      <c r="F97" s="152">
        <f>E97*F94</f>
        <v>1.6064000000000001</v>
      </c>
      <c r="G97" s="149"/>
      <c r="H97" s="149"/>
      <c r="I97" s="149"/>
      <c r="J97" s="149"/>
      <c r="K97" s="149"/>
      <c r="L97" s="149"/>
      <c r="M97" s="149"/>
    </row>
    <row r="98" spans="1:13">
      <c r="A98" s="557"/>
      <c r="B98" s="560"/>
      <c r="C98" s="85" t="s">
        <v>347</v>
      </c>
      <c r="D98" s="121" t="s">
        <v>348</v>
      </c>
      <c r="E98" s="152">
        <v>2.7E-2</v>
      </c>
      <c r="F98" s="152">
        <f>E98*F94</f>
        <v>0.17280000000000001</v>
      </c>
      <c r="G98" s="149"/>
      <c r="H98" s="149"/>
      <c r="I98" s="149"/>
      <c r="J98" s="149"/>
      <c r="K98" s="149"/>
      <c r="L98" s="149"/>
      <c r="M98" s="149"/>
    </row>
    <row r="99" spans="1:13">
      <c r="A99" s="558"/>
      <c r="B99" s="561"/>
      <c r="C99" s="85" t="s">
        <v>34</v>
      </c>
      <c r="D99" s="121" t="s">
        <v>5</v>
      </c>
      <c r="E99" s="152">
        <v>1.9E-3</v>
      </c>
      <c r="F99" s="152">
        <f>E99*F94</f>
        <v>1.2160000000000001E-2</v>
      </c>
      <c r="G99" s="149"/>
      <c r="H99" s="149"/>
      <c r="I99" s="149"/>
      <c r="J99" s="149"/>
      <c r="K99" s="149"/>
      <c r="L99" s="149"/>
      <c r="M99" s="149"/>
    </row>
    <row r="100" spans="1:13">
      <c r="A100" s="498">
        <v>18</v>
      </c>
      <c r="B100" s="532" t="s">
        <v>453</v>
      </c>
      <c r="C100" s="446" t="s">
        <v>437</v>
      </c>
      <c r="D100" s="429" t="s">
        <v>33</v>
      </c>
      <c r="E100" s="441"/>
      <c r="F100" s="441">
        <v>12</v>
      </c>
      <c r="G100" s="432"/>
      <c r="H100" s="432"/>
      <c r="I100" s="432"/>
      <c r="J100" s="432"/>
      <c r="K100" s="432"/>
      <c r="L100" s="432"/>
      <c r="M100" s="432"/>
    </row>
    <row r="101" spans="1:13">
      <c r="A101" s="531"/>
      <c r="B101" s="533"/>
      <c r="C101" s="45" t="s">
        <v>27</v>
      </c>
      <c r="D101" s="46" t="s">
        <v>38</v>
      </c>
      <c r="E101" s="118">
        <v>2</v>
      </c>
      <c r="F101" s="118">
        <f>E101*F100</f>
        <v>24</v>
      </c>
      <c r="G101" s="149"/>
      <c r="H101" s="149"/>
      <c r="I101" s="149"/>
      <c r="J101" s="149"/>
      <c r="K101" s="149"/>
      <c r="L101" s="149"/>
      <c r="M101" s="149"/>
    </row>
    <row r="102" spans="1:13">
      <c r="A102" s="531"/>
      <c r="B102" s="533"/>
      <c r="C102" s="45" t="s">
        <v>438</v>
      </c>
      <c r="D102" s="46" t="s">
        <v>33</v>
      </c>
      <c r="E102" s="118"/>
      <c r="F102" s="118">
        <f>F100</f>
        <v>12</v>
      </c>
      <c r="G102" s="149"/>
      <c r="H102" s="149"/>
      <c r="I102" s="149"/>
      <c r="J102" s="149"/>
      <c r="K102" s="149"/>
      <c r="L102" s="149"/>
      <c r="M102" s="149"/>
    </row>
    <row r="103" spans="1:13">
      <c r="A103" s="531"/>
      <c r="B103" s="533"/>
      <c r="C103" s="45" t="s">
        <v>101</v>
      </c>
      <c r="D103" s="46" t="s">
        <v>5</v>
      </c>
      <c r="E103" s="118">
        <v>4.46</v>
      </c>
      <c r="F103" s="118">
        <f>E103*F100</f>
        <v>53.519999999999996</v>
      </c>
      <c r="G103" s="149"/>
      <c r="H103" s="149"/>
      <c r="I103" s="149"/>
      <c r="J103" s="149"/>
      <c r="K103" s="149"/>
      <c r="L103" s="149"/>
      <c r="M103" s="149"/>
    </row>
    <row r="104" spans="1:13">
      <c r="A104" s="499"/>
      <c r="B104" s="534"/>
      <c r="C104" s="45" t="s">
        <v>117</v>
      </c>
      <c r="D104" s="46" t="s">
        <v>5</v>
      </c>
      <c r="E104" s="118">
        <v>0.01</v>
      </c>
      <c r="F104" s="118">
        <f>E104*F100</f>
        <v>0.12</v>
      </c>
      <c r="G104" s="149"/>
      <c r="H104" s="149"/>
      <c r="I104" s="149"/>
      <c r="J104" s="149"/>
      <c r="K104" s="149"/>
      <c r="L104" s="149"/>
      <c r="M104" s="149"/>
    </row>
    <row r="105" spans="1:13" ht="15.75">
      <c r="A105" s="76"/>
      <c r="B105" s="70"/>
      <c r="C105" s="71" t="s">
        <v>6</v>
      </c>
      <c r="D105" s="71"/>
      <c r="E105" s="72"/>
      <c r="F105" s="72"/>
      <c r="G105" s="73"/>
      <c r="H105" s="77"/>
      <c r="I105" s="74"/>
      <c r="J105" s="74"/>
      <c r="K105" s="74"/>
      <c r="L105" s="74"/>
      <c r="M105" s="77"/>
    </row>
    <row r="106" spans="1:13" ht="15.75">
      <c r="A106" s="76"/>
      <c r="B106" s="70"/>
      <c r="C106" s="71" t="s">
        <v>56</v>
      </c>
      <c r="D106" s="75" t="s">
        <v>469</v>
      </c>
      <c r="E106" s="72"/>
      <c r="F106" s="72"/>
      <c r="G106" s="73"/>
      <c r="H106" s="77"/>
      <c r="I106" s="74"/>
      <c r="J106" s="74"/>
      <c r="K106" s="74"/>
      <c r="L106" s="74"/>
      <c r="M106" s="77"/>
    </row>
    <row r="107" spans="1:13">
      <c r="A107" s="31"/>
      <c r="B107" s="32"/>
      <c r="C107" s="33" t="s">
        <v>6</v>
      </c>
      <c r="D107" s="34"/>
      <c r="E107" s="35"/>
      <c r="F107" s="35"/>
      <c r="G107" s="36"/>
      <c r="H107" s="37"/>
      <c r="I107" s="37"/>
      <c r="J107" s="37"/>
      <c r="K107" s="37"/>
      <c r="L107" s="37"/>
      <c r="M107" s="37"/>
    </row>
    <row r="108" spans="1:13">
      <c r="A108" s="31"/>
      <c r="B108" s="32"/>
      <c r="C108" s="33" t="s">
        <v>35</v>
      </c>
      <c r="D108" s="38" t="s">
        <v>469</v>
      </c>
      <c r="E108" s="39"/>
      <c r="F108" s="40"/>
      <c r="G108" s="36"/>
      <c r="H108" s="37"/>
      <c r="I108" s="37"/>
      <c r="J108" s="37"/>
      <c r="K108" s="37"/>
      <c r="L108" s="37"/>
      <c r="M108" s="37"/>
    </row>
    <row r="109" spans="1:13">
      <c r="A109" s="31"/>
      <c r="B109" s="32"/>
      <c r="C109" s="33" t="s">
        <v>6</v>
      </c>
      <c r="D109" s="33"/>
      <c r="E109" s="39"/>
      <c r="F109" s="40"/>
      <c r="G109" s="36"/>
      <c r="H109" s="37"/>
      <c r="I109" s="37"/>
      <c r="J109" s="37"/>
      <c r="K109" s="37"/>
      <c r="L109" s="37"/>
      <c r="M109" s="37"/>
    </row>
    <row r="110" spans="1:13">
      <c r="A110" s="31"/>
      <c r="B110" s="32"/>
      <c r="C110" s="33" t="s">
        <v>36</v>
      </c>
      <c r="D110" s="38" t="s">
        <v>469</v>
      </c>
      <c r="E110" s="39"/>
      <c r="F110" s="40"/>
      <c r="G110" s="36"/>
      <c r="H110" s="37"/>
      <c r="I110" s="37"/>
      <c r="J110" s="37"/>
      <c r="K110" s="37"/>
      <c r="L110" s="37"/>
      <c r="M110" s="37"/>
    </row>
    <row r="111" spans="1:13">
      <c r="A111" s="31"/>
      <c r="B111" s="32"/>
      <c r="C111" s="33" t="s">
        <v>6</v>
      </c>
      <c r="D111" s="38"/>
      <c r="E111" s="39"/>
      <c r="F111" s="40"/>
      <c r="G111" s="36"/>
      <c r="H111" s="37"/>
      <c r="I111" s="37"/>
      <c r="J111" s="37"/>
      <c r="K111" s="37"/>
      <c r="L111" s="37"/>
      <c r="M111" s="37"/>
    </row>
    <row r="112" spans="1:13">
      <c r="C112" s="13"/>
    </row>
    <row r="113" spans="3:3">
      <c r="C113" s="16"/>
    </row>
    <row r="114" spans="3:3">
      <c r="C114" s="13"/>
    </row>
    <row r="115" spans="3:3">
      <c r="C115" s="18"/>
    </row>
    <row r="116" spans="3:3">
      <c r="C116" s="360"/>
    </row>
  </sheetData>
  <mergeCells count="53">
    <mergeCell ref="A66:A71"/>
    <mergeCell ref="B66:B71"/>
    <mergeCell ref="A12:A14"/>
    <mergeCell ref="A6:A7"/>
    <mergeCell ref="B6:B7"/>
    <mergeCell ref="B23:F23"/>
    <mergeCell ref="A15:A17"/>
    <mergeCell ref="B15:B17"/>
    <mergeCell ref="B9:F9"/>
    <mergeCell ref="A10:A11"/>
    <mergeCell ref="B10:B11"/>
    <mergeCell ref="A18:A19"/>
    <mergeCell ref="B18:B19"/>
    <mergeCell ref="A20:A22"/>
    <mergeCell ref="B20:B22"/>
    <mergeCell ref="B12:B14"/>
    <mergeCell ref="B35:B40"/>
    <mergeCell ref="A35:A40"/>
    <mergeCell ref="B24:B29"/>
    <mergeCell ref="A1:M1"/>
    <mergeCell ref="A2:M2"/>
    <mergeCell ref="L3:M3"/>
    <mergeCell ref="A4:E4"/>
    <mergeCell ref="A5:E5"/>
    <mergeCell ref="G5:L5"/>
    <mergeCell ref="M6:M7"/>
    <mergeCell ref="C6:C7"/>
    <mergeCell ref="D6:D7"/>
    <mergeCell ref="E6:F6"/>
    <mergeCell ref="G6:H6"/>
    <mergeCell ref="I6:J6"/>
    <mergeCell ref="K6:L6"/>
    <mergeCell ref="B61:B65"/>
    <mergeCell ref="A54:A60"/>
    <mergeCell ref="B54:B60"/>
    <mergeCell ref="A41:A48"/>
    <mergeCell ref="B41:B48"/>
    <mergeCell ref="A100:A104"/>
    <mergeCell ref="B100:B104"/>
    <mergeCell ref="B49:B53"/>
    <mergeCell ref="A49:A53"/>
    <mergeCell ref="A24:A29"/>
    <mergeCell ref="A30:A34"/>
    <mergeCell ref="B30:B34"/>
    <mergeCell ref="A94:A99"/>
    <mergeCell ref="B94:B99"/>
    <mergeCell ref="A78:A85"/>
    <mergeCell ref="B78:B82"/>
    <mergeCell ref="A86:A93"/>
    <mergeCell ref="B86:B90"/>
    <mergeCell ref="A72:A77"/>
    <mergeCell ref="B72:B77"/>
    <mergeCell ref="A61:A65"/>
  </mergeCells>
  <conditionalFormatting sqref="E94:E104">
    <cfRule type="cellIs" dxfId="0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opLeftCell="A22" workbookViewId="0">
      <selection activeCell="C47" sqref="C47:C52"/>
    </sheetView>
  </sheetViews>
  <sheetFormatPr defaultRowHeight="15"/>
  <cols>
    <col min="1" max="1" width="3.28515625" bestFit="1" customWidth="1"/>
    <col min="2" max="2" width="10.28515625" customWidth="1"/>
    <col min="3" max="3" width="76.7109375" customWidth="1"/>
    <col min="4" max="4" width="8.7109375" bestFit="1" customWidth="1"/>
    <col min="5" max="5" width="9.5703125" customWidth="1"/>
    <col min="6" max="6" width="9" bestFit="1" customWidth="1"/>
    <col min="7" max="7" width="8.7109375" customWidth="1"/>
    <col min="8" max="8" width="8.28515625" bestFit="1" customWidth="1"/>
    <col min="9" max="9" width="9.28515625" customWidth="1"/>
    <col min="10" max="10" width="7.42578125" customWidth="1"/>
    <col min="11" max="11" width="7.5703125" customWidth="1"/>
    <col min="12" max="12" width="7.140625" customWidth="1"/>
    <col min="13" max="13" width="9.5703125" customWidth="1"/>
  </cols>
  <sheetData>
    <row r="1" spans="1:13" ht="15" customHeight="1">
      <c r="A1" s="476" t="s">
        <v>84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477" t="s">
        <v>90</v>
      </c>
      <c r="M3" s="477"/>
    </row>
    <row r="4" spans="1:13">
      <c r="A4" s="491" t="s">
        <v>57</v>
      </c>
      <c r="B4" s="491"/>
      <c r="C4" s="491"/>
      <c r="D4" s="491"/>
      <c r="E4" s="491"/>
      <c r="F4" s="20"/>
      <c r="G4" s="20"/>
      <c r="H4" s="20"/>
      <c r="I4" s="20"/>
      <c r="J4" s="20"/>
      <c r="K4" s="20"/>
      <c r="L4" s="20"/>
      <c r="M4" s="20"/>
    </row>
    <row r="5" spans="1:13">
      <c r="A5" s="492" t="s">
        <v>58</v>
      </c>
      <c r="B5" s="492"/>
      <c r="C5" s="492"/>
      <c r="D5" s="492"/>
      <c r="E5" s="492"/>
      <c r="F5" s="22"/>
      <c r="G5" s="493" t="s">
        <v>15</v>
      </c>
      <c r="H5" s="493"/>
      <c r="I5" s="493"/>
      <c r="J5" s="493"/>
      <c r="K5" s="493"/>
      <c r="L5" s="493"/>
      <c r="M5" s="23">
        <f>M45</f>
        <v>0</v>
      </c>
    </row>
    <row r="6" spans="1:13" ht="36.75" customHeight="1">
      <c r="A6" s="498" t="s">
        <v>16</v>
      </c>
      <c r="B6" s="500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0">
      <c r="A7" s="499"/>
      <c r="B7" s="501"/>
      <c r="C7" s="499"/>
      <c r="D7" s="499"/>
      <c r="E7" s="24" t="s">
        <v>24</v>
      </c>
      <c r="F7" s="25" t="s">
        <v>25</v>
      </c>
      <c r="G7" s="26" t="s">
        <v>26</v>
      </c>
      <c r="H7" s="25" t="s">
        <v>6</v>
      </c>
      <c r="I7" s="26" t="s">
        <v>26</v>
      </c>
      <c r="J7" s="25" t="s">
        <v>6</v>
      </c>
      <c r="K7" s="26" t="s">
        <v>26</v>
      </c>
      <c r="L7" s="25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0">
      <c r="A9" s="488">
        <v>1</v>
      </c>
      <c r="B9" s="487" t="s">
        <v>62</v>
      </c>
      <c r="C9" s="43" t="s">
        <v>307</v>
      </c>
      <c r="D9" s="328" t="s">
        <v>37</v>
      </c>
      <c r="E9" s="368"/>
      <c r="F9" s="129">
        <v>5</v>
      </c>
      <c r="G9" s="48"/>
      <c r="H9" s="48"/>
      <c r="I9" s="48"/>
      <c r="J9" s="48"/>
      <c r="K9" s="48"/>
      <c r="L9" s="48"/>
      <c r="M9" s="48"/>
    </row>
    <row r="10" spans="1:13">
      <c r="A10" s="488"/>
      <c r="B10" s="487"/>
      <c r="C10" s="49" t="s">
        <v>27</v>
      </c>
      <c r="D10" s="50" t="s">
        <v>28</v>
      </c>
      <c r="E10" s="93">
        <v>0.93</v>
      </c>
      <c r="F10" s="93">
        <f>E10*F9</f>
        <v>4.6500000000000004</v>
      </c>
      <c r="G10" s="52"/>
      <c r="H10" s="52"/>
      <c r="I10" s="52"/>
      <c r="J10" s="52"/>
      <c r="K10" s="52"/>
      <c r="L10" s="52"/>
      <c r="M10" s="52"/>
    </row>
    <row r="11" spans="1:13">
      <c r="A11" s="488"/>
      <c r="B11" s="487"/>
      <c r="C11" s="78" t="s">
        <v>63</v>
      </c>
      <c r="D11" s="55" t="s">
        <v>64</v>
      </c>
      <c r="E11" s="93">
        <v>2.4E-2</v>
      </c>
      <c r="F11" s="93">
        <f>E11*F9</f>
        <v>0.12</v>
      </c>
      <c r="G11" s="52"/>
      <c r="H11" s="52"/>
      <c r="I11" s="52"/>
      <c r="J11" s="52"/>
      <c r="K11" s="52"/>
      <c r="L11" s="52"/>
      <c r="M11" s="52"/>
    </row>
    <row r="12" spans="1:13">
      <c r="A12" s="488"/>
      <c r="B12" s="487"/>
      <c r="C12" s="49" t="s">
        <v>29</v>
      </c>
      <c r="D12" s="50" t="s">
        <v>5</v>
      </c>
      <c r="E12" s="93">
        <v>2.5999999999999999E-2</v>
      </c>
      <c r="F12" s="93">
        <f>E12*F9</f>
        <v>0.13</v>
      </c>
      <c r="G12" s="52"/>
      <c r="H12" s="52"/>
      <c r="I12" s="52"/>
      <c r="J12" s="52"/>
      <c r="K12" s="52"/>
      <c r="L12" s="52"/>
      <c r="M12" s="52"/>
    </row>
    <row r="13" spans="1:13" ht="17.25">
      <c r="A13" s="488"/>
      <c r="B13" s="487"/>
      <c r="C13" s="54" t="s">
        <v>60</v>
      </c>
      <c r="D13" s="50" t="s">
        <v>61</v>
      </c>
      <c r="E13" s="93">
        <v>2.6800000000000001E-2</v>
      </c>
      <c r="F13" s="93">
        <f>E13*F9</f>
        <v>0.13400000000000001</v>
      </c>
      <c r="G13" s="52"/>
      <c r="H13" s="52"/>
      <c r="I13" s="52"/>
      <c r="J13" s="52"/>
      <c r="K13" s="52"/>
      <c r="L13" s="52"/>
      <c r="M13" s="52"/>
    </row>
    <row r="14" spans="1:13" ht="30">
      <c r="A14" s="484">
        <v>2</v>
      </c>
      <c r="B14" s="486" t="s">
        <v>71</v>
      </c>
      <c r="C14" s="79" t="s">
        <v>70</v>
      </c>
      <c r="D14" s="328" t="s">
        <v>61</v>
      </c>
      <c r="E14" s="368"/>
      <c r="F14" s="129">
        <f>1.2*1.2*0.1</f>
        <v>0.14399999999999999</v>
      </c>
      <c r="G14" s="48"/>
      <c r="H14" s="48"/>
      <c r="I14" s="48"/>
      <c r="J14" s="48"/>
      <c r="K14" s="48"/>
      <c r="L14" s="48"/>
      <c r="M14" s="48"/>
    </row>
    <row r="15" spans="1:13">
      <c r="A15" s="484"/>
      <c r="B15" s="486"/>
      <c r="C15" s="49" t="s">
        <v>27</v>
      </c>
      <c r="D15" s="50" t="s">
        <v>28</v>
      </c>
      <c r="E15" s="93">
        <v>1.37</v>
      </c>
      <c r="F15" s="93">
        <f>E15*F14</f>
        <v>0.19728000000000001</v>
      </c>
      <c r="G15" s="52"/>
      <c r="H15" s="52"/>
      <c r="I15" s="52"/>
      <c r="J15" s="52"/>
      <c r="K15" s="52"/>
      <c r="L15" s="52"/>
      <c r="M15" s="52"/>
    </row>
    <row r="16" spans="1:13">
      <c r="A16" s="484"/>
      <c r="B16" s="486"/>
      <c r="C16" s="49" t="s">
        <v>29</v>
      </c>
      <c r="D16" s="50" t="s">
        <v>5</v>
      </c>
      <c r="E16" s="93">
        <v>0.28299999999999997</v>
      </c>
      <c r="F16" s="93">
        <f>E16*F14</f>
        <v>4.0751999999999997E-2</v>
      </c>
      <c r="G16" s="52"/>
      <c r="H16" s="52"/>
      <c r="I16" s="52"/>
      <c r="J16" s="52"/>
      <c r="K16" s="52"/>
      <c r="L16" s="52"/>
      <c r="M16" s="52"/>
    </row>
    <row r="17" spans="1:13" ht="17.25">
      <c r="A17" s="484"/>
      <c r="B17" s="486"/>
      <c r="C17" s="81" t="s">
        <v>69</v>
      </c>
      <c r="D17" s="50" t="s">
        <v>61</v>
      </c>
      <c r="E17" s="93">
        <v>1.02</v>
      </c>
      <c r="F17" s="93">
        <f>E17*F14</f>
        <v>0.14687999999999998</v>
      </c>
      <c r="G17" s="52"/>
      <c r="H17" s="52"/>
      <c r="I17" s="52"/>
      <c r="J17" s="52"/>
      <c r="K17" s="52"/>
      <c r="L17" s="52"/>
      <c r="M17" s="52"/>
    </row>
    <row r="18" spans="1:13">
      <c r="A18" s="484"/>
      <c r="B18" s="486"/>
      <c r="C18" s="49" t="s">
        <v>34</v>
      </c>
      <c r="D18" s="50" t="s">
        <v>5</v>
      </c>
      <c r="E18" s="93">
        <v>0.62</v>
      </c>
      <c r="F18" s="93">
        <f>E18*F14</f>
        <v>8.9279999999999998E-2</v>
      </c>
      <c r="G18" s="52"/>
      <c r="H18" s="52"/>
      <c r="I18" s="52"/>
      <c r="J18" s="52"/>
      <c r="K18" s="52"/>
      <c r="L18" s="52"/>
      <c r="M18" s="52"/>
    </row>
    <row r="19" spans="1:13" ht="17.25">
      <c r="A19" s="484">
        <v>3</v>
      </c>
      <c r="B19" s="487" t="s">
        <v>82</v>
      </c>
      <c r="C19" s="87" t="s">
        <v>73</v>
      </c>
      <c r="D19" s="328" t="s">
        <v>37</v>
      </c>
      <c r="E19" s="129"/>
      <c r="F19" s="129">
        <f>0.5*0.95</f>
        <v>0.47499999999999998</v>
      </c>
      <c r="G19" s="48"/>
      <c r="H19" s="48"/>
      <c r="I19" s="48"/>
      <c r="J19" s="48"/>
      <c r="K19" s="48"/>
      <c r="L19" s="48"/>
      <c r="M19" s="48"/>
    </row>
    <row r="20" spans="1:13" ht="15" customHeight="1">
      <c r="A20" s="484"/>
      <c r="B20" s="487"/>
      <c r="C20" s="45" t="s">
        <v>27</v>
      </c>
      <c r="D20" s="46" t="s">
        <v>28</v>
      </c>
      <c r="E20" s="93">
        <v>2.72</v>
      </c>
      <c r="F20" s="93">
        <f>E20*F19</f>
        <v>1.292</v>
      </c>
      <c r="G20" s="52"/>
      <c r="H20" s="52"/>
      <c r="I20" s="52"/>
      <c r="J20" s="52"/>
      <c r="K20" s="52"/>
      <c r="L20" s="52"/>
      <c r="M20" s="52"/>
    </row>
    <row r="21" spans="1:13" ht="17.25">
      <c r="A21" s="484"/>
      <c r="B21" s="487"/>
      <c r="C21" s="88" t="s">
        <v>74</v>
      </c>
      <c r="D21" s="46" t="s">
        <v>39</v>
      </c>
      <c r="E21" s="93"/>
      <c r="F21" s="93">
        <f>F19</f>
        <v>0.47499999999999998</v>
      </c>
      <c r="G21" s="52"/>
      <c r="H21" s="52"/>
      <c r="I21" s="52"/>
      <c r="J21" s="52"/>
      <c r="K21" s="52"/>
      <c r="L21" s="52"/>
      <c r="M21" s="52"/>
    </row>
    <row r="22" spans="1:13" ht="30">
      <c r="A22" s="484">
        <v>4</v>
      </c>
      <c r="B22" s="502" t="s">
        <v>75</v>
      </c>
      <c r="C22" s="109" t="s">
        <v>86</v>
      </c>
      <c r="D22" s="328" t="s">
        <v>76</v>
      </c>
      <c r="E22" s="67"/>
      <c r="F22" s="90">
        <f>70.76/1000</f>
        <v>7.0760000000000003E-2</v>
      </c>
      <c r="G22" s="110"/>
      <c r="H22" s="110"/>
      <c r="I22" s="110"/>
      <c r="J22" s="110"/>
      <c r="K22" s="110"/>
      <c r="L22" s="110"/>
      <c r="M22" s="110"/>
    </row>
    <row r="23" spans="1:13" ht="15" customHeight="1">
      <c r="A23" s="484"/>
      <c r="B23" s="502"/>
      <c r="C23" s="49" t="s">
        <v>27</v>
      </c>
      <c r="D23" s="50" t="s">
        <v>28</v>
      </c>
      <c r="E23" s="93">
        <v>253</v>
      </c>
      <c r="F23" s="89">
        <f>E23*F22</f>
        <v>17.902280000000001</v>
      </c>
      <c r="G23" s="52"/>
      <c r="H23" s="52"/>
      <c r="I23" s="52"/>
      <c r="J23" s="52"/>
      <c r="K23" s="52"/>
      <c r="L23" s="52"/>
      <c r="M23" s="52"/>
    </row>
    <row r="24" spans="1:13" ht="15.75">
      <c r="A24" s="484"/>
      <c r="B24" s="502"/>
      <c r="C24" s="30" t="s">
        <v>77</v>
      </c>
      <c r="D24" s="29" t="s">
        <v>64</v>
      </c>
      <c r="E24" s="93">
        <v>27.4</v>
      </c>
      <c r="F24" s="89">
        <f>E24*F22</f>
        <v>1.9388240000000001</v>
      </c>
      <c r="G24" s="52"/>
      <c r="H24" s="52"/>
      <c r="I24" s="52"/>
      <c r="J24" s="52"/>
      <c r="K24" s="52"/>
      <c r="L24" s="52"/>
      <c r="M24" s="52"/>
    </row>
    <row r="25" spans="1:13">
      <c r="A25" s="484"/>
      <c r="B25" s="502"/>
      <c r="C25" s="49" t="s">
        <v>29</v>
      </c>
      <c r="D25" s="50" t="s">
        <v>5</v>
      </c>
      <c r="E25" s="93">
        <v>5.83</v>
      </c>
      <c r="F25" s="89">
        <f>E25*F22</f>
        <v>0.41253080000000003</v>
      </c>
      <c r="G25" s="52"/>
      <c r="H25" s="52"/>
      <c r="I25" s="52"/>
      <c r="J25" s="52"/>
      <c r="K25" s="52"/>
      <c r="L25" s="52"/>
      <c r="M25" s="52"/>
    </row>
    <row r="26" spans="1:13">
      <c r="A26" s="484"/>
      <c r="B26" s="502"/>
      <c r="C26" s="78" t="s">
        <v>78</v>
      </c>
      <c r="D26" s="55" t="s">
        <v>79</v>
      </c>
      <c r="E26" s="93"/>
      <c r="F26" s="93">
        <v>25.4</v>
      </c>
      <c r="G26" s="52"/>
      <c r="H26" s="52"/>
      <c r="I26" s="52"/>
      <c r="J26" s="52"/>
      <c r="K26" s="52"/>
      <c r="L26" s="52"/>
      <c r="M26" s="52"/>
    </row>
    <row r="27" spans="1:13" ht="17.25">
      <c r="A27" s="484"/>
      <c r="B27" s="502"/>
      <c r="C27" s="84" t="s">
        <v>87</v>
      </c>
      <c r="D27" s="46" t="s">
        <v>39</v>
      </c>
      <c r="E27" s="89"/>
      <c r="F27" s="89">
        <v>3.8</v>
      </c>
      <c r="G27" s="52"/>
      <c r="H27" s="52"/>
      <c r="I27" s="52"/>
      <c r="J27" s="52"/>
      <c r="K27" s="52"/>
      <c r="L27" s="52"/>
      <c r="M27" s="52"/>
    </row>
    <row r="28" spans="1:13">
      <c r="A28" s="484"/>
      <c r="B28" s="502"/>
      <c r="C28" s="85" t="s">
        <v>80</v>
      </c>
      <c r="D28" s="86" t="s">
        <v>30</v>
      </c>
      <c r="E28" s="93">
        <v>156</v>
      </c>
      <c r="F28" s="93">
        <f>E28*F22</f>
        <v>11.03856</v>
      </c>
      <c r="G28" s="52"/>
      <c r="H28" s="52"/>
      <c r="I28" s="52"/>
      <c r="J28" s="52"/>
      <c r="K28" s="52"/>
      <c r="L28" s="52"/>
      <c r="M28" s="52"/>
    </row>
    <row r="29" spans="1:13">
      <c r="A29" s="484"/>
      <c r="B29" s="502"/>
      <c r="C29" s="85" t="s">
        <v>81</v>
      </c>
      <c r="D29" s="46" t="s">
        <v>30</v>
      </c>
      <c r="E29" s="93">
        <v>4.8</v>
      </c>
      <c r="F29" s="93">
        <f>E29*F18</f>
        <v>0.42854399999999998</v>
      </c>
      <c r="G29" s="52"/>
      <c r="H29" s="52"/>
      <c r="I29" s="52"/>
      <c r="J29" s="52"/>
      <c r="K29" s="52"/>
      <c r="L29" s="52"/>
      <c r="M29" s="52"/>
    </row>
    <row r="30" spans="1:13">
      <c r="A30" s="484"/>
      <c r="B30" s="502"/>
      <c r="C30" s="49" t="s">
        <v>34</v>
      </c>
      <c r="D30" s="50" t="s">
        <v>5</v>
      </c>
      <c r="E30" s="93">
        <v>5.4</v>
      </c>
      <c r="F30" s="93">
        <f>E30*F18</f>
        <v>0.48211200000000004</v>
      </c>
      <c r="G30" s="52"/>
      <c r="H30" s="52"/>
      <c r="I30" s="52"/>
      <c r="J30" s="52"/>
      <c r="K30" s="52"/>
      <c r="L30" s="52"/>
      <c r="M30" s="52"/>
    </row>
    <row r="31" spans="1:13" ht="45" customHeight="1">
      <c r="A31" s="328">
        <v>5</v>
      </c>
      <c r="B31" s="91" t="s">
        <v>98</v>
      </c>
      <c r="C31" s="68" t="s">
        <v>390</v>
      </c>
      <c r="D31" s="69" t="s">
        <v>32</v>
      </c>
      <c r="E31" s="67"/>
      <c r="F31" s="90">
        <v>1</v>
      </c>
      <c r="G31" s="212"/>
      <c r="H31" s="365"/>
      <c r="I31" s="212"/>
      <c r="J31" s="212"/>
      <c r="K31" s="212"/>
      <c r="L31" s="212"/>
      <c r="M31" s="367"/>
    </row>
    <row r="32" spans="1:13" ht="24" customHeight="1">
      <c r="A32" s="328">
        <v>6</v>
      </c>
      <c r="B32" s="91" t="s">
        <v>98</v>
      </c>
      <c r="C32" s="68" t="s">
        <v>391</v>
      </c>
      <c r="D32" s="69" t="s">
        <v>32</v>
      </c>
      <c r="E32" s="67"/>
      <c r="F32" s="90">
        <v>1</v>
      </c>
      <c r="G32" s="212"/>
      <c r="H32" s="365"/>
      <c r="I32" s="212"/>
      <c r="J32" s="212"/>
      <c r="K32" s="212"/>
      <c r="L32" s="212"/>
      <c r="M32" s="367"/>
    </row>
    <row r="33" spans="1:13" ht="27.75" customHeight="1">
      <c r="A33" s="484">
        <v>7</v>
      </c>
      <c r="B33" s="329" t="s">
        <v>267</v>
      </c>
      <c r="C33" s="56" t="s">
        <v>237</v>
      </c>
      <c r="D33" s="57" t="s">
        <v>129</v>
      </c>
      <c r="E33" s="58"/>
      <c r="F33" s="58">
        <f>10/1000</f>
        <v>0.01</v>
      </c>
      <c r="G33" s="365"/>
      <c r="H33" s="365"/>
      <c r="I33" s="365"/>
      <c r="J33" s="365"/>
      <c r="K33" s="365"/>
      <c r="L33" s="365"/>
      <c r="M33" s="365"/>
    </row>
    <row r="34" spans="1:13" ht="15" customHeight="1">
      <c r="A34" s="484"/>
      <c r="B34" s="255"/>
      <c r="C34" s="62" t="s">
        <v>47</v>
      </c>
      <c r="D34" s="63" t="s">
        <v>28</v>
      </c>
      <c r="E34" s="64">
        <v>19.100000000000001</v>
      </c>
      <c r="F34" s="64">
        <f>F33*E34</f>
        <v>0.19100000000000003</v>
      </c>
      <c r="G34" s="159"/>
      <c r="H34" s="160"/>
      <c r="I34" s="159"/>
      <c r="J34" s="159"/>
      <c r="K34" s="159"/>
      <c r="L34" s="159"/>
      <c r="M34" s="159"/>
    </row>
    <row r="35" spans="1:13" ht="15" customHeight="1">
      <c r="A35" s="484"/>
      <c r="B35" s="255"/>
      <c r="C35" s="45" t="s">
        <v>29</v>
      </c>
      <c r="D35" s="63" t="s">
        <v>5</v>
      </c>
      <c r="E35" s="64">
        <v>2.78</v>
      </c>
      <c r="F35" s="64">
        <f>F33*E35</f>
        <v>2.7799999999999998E-2</v>
      </c>
      <c r="G35" s="159"/>
      <c r="H35" s="159"/>
      <c r="I35" s="159"/>
      <c r="J35" s="159"/>
      <c r="K35" s="159"/>
      <c r="L35" s="159"/>
      <c r="M35" s="159"/>
    </row>
    <row r="36" spans="1:13" ht="31.5" customHeight="1">
      <c r="A36" s="484"/>
      <c r="B36" s="255"/>
      <c r="C36" s="62" t="s">
        <v>239</v>
      </c>
      <c r="D36" s="63" t="s">
        <v>46</v>
      </c>
      <c r="E36" s="64"/>
      <c r="F36" s="64">
        <v>1</v>
      </c>
      <c r="G36" s="366"/>
      <c r="H36" s="159"/>
      <c r="I36" s="366"/>
      <c r="J36" s="366"/>
      <c r="K36" s="366"/>
      <c r="L36" s="366"/>
      <c r="M36" s="159"/>
    </row>
    <row r="37" spans="1:13" ht="18" customHeight="1">
      <c r="A37" s="484"/>
      <c r="B37" s="329" t="s">
        <v>392</v>
      </c>
      <c r="C37" s="62" t="s">
        <v>306</v>
      </c>
      <c r="D37" s="63" t="s">
        <v>30</v>
      </c>
      <c r="E37" s="64"/>
      <c r="F37" s="64">
        <v>3</v>
      </c>
      <c r="G37" s="366"/>
      <c r="H37" s="159"/>
      <c r="I37" s="366"/>
      <c r="J37" s="366"/>
      <c r="K37" s="366"/>
      <c r="L37" s="366"/>
      <c r="M37" s="159"/>
    </row>
    <row r="38" spans="1:13" ht="15" customHeight="1">
      <c r="A38" s="484"/>
      <c r="B38" s="255"/>
      <c r="C38" s="62" t="s">
        <v>31</v>
      </c>
      <c r="D38" s="63" t="s">
        <v>51</v>
      </c>
      <c r="E38" s="64">
        <v>0.43</v>
      </c>
      <c r="F38" s="64">
        <f>F35*E38</f>
        <v>1.1953999999999999E-2</v>
      </c>
      <c r="G38" s="159"/>
      <c r="H38" s="159"/>
      <c r="I38" s="159"/>
      <c r="J38" s="159"/>
      <c r="K38" s="159"/>
      <c r="L38" s="159"/>
      <c r="M38" s="159"/>
    </row>
    <row r="39" spans="1:13" ht="15.75">
      <c r="A39" s="76"/>
      <c r="B39" s="70"/>
      <c r="C39" s="71" t="s">
        <v>6</v>
      </c>
      <c r="D39" s="71"/>
      <c r="E39" s="72"/>
      <c r="F39" s="72"/>
      <c r="G39" s="230"/>
      <c r="H39" s="77"/>
      <c r="I39" s="74"/>
      <c r="J39" s="74"/>
      <c r="K39" s="74"/>
      <c r="L39" s="74"/>
      <c r="M39" s="77"/>
    </row>
    <row r="40" spans="1:13" ht="15.75">
      <c r="A40" s="76"/>
      <c r="B40" s="70"/>
      <c r="C40" s="71" t="s">
        <v>56</v>
      </c>
      <c r="D40" s="75" t="s">
        <v>469</v>
      </c>
      <c r="E40" s="72"/>
      <c r="F40" s="72"/>
      <c r="G40" s="230"/>
      <c r="H40" s="77"/>
      <c r="I40" s="74"/>
      <c r="J40" s="74"/>
      <c r="K40" s="74"/>
      <c r="L40" s="74"/>
      <c r="M40" s="77"/>
    </row>
    <row r="41" spans="1:13">
      <c r="A41" s="31"/>
      <c r="B41" s="32"/>
      <c r="C41" s="33" t="s">
        <v>6</v>
      </c>
      <c r="D41" s="34"/>
      <c r="E41" s="95"/>
      <c r="F41" s="95"/>
      <c r="G41" s="371"/>
      <c r="H41" s="166"/>
      <c r="I41" s="166"/>
      <c r="J41" s="166"/>
      <c r="K41" s="166"/>
      <c r="L41" s="166"/>
      <c r="M41" s="166"/>
    </row>
    <row r="42" spans="1:13">
      <c r="A42" s="31"/>
      <c r="B42" s="32"/>
      <c r="C42" s="33" t="s">
        <v>35</v>
      </c>
      <c r="D42" s="38" t="s">
        <v>469</v>
      </c>
      <c r="E42" s="96"/>
      <c r="F42" s="97"/>
      <c r="G42" s="371"/>
      <c r="H42" s="166"/>
      <c r="I42" s="166"/>
      <c r="J42" s="166"/>
      <c r="K42" s="166"/>
      <c r="L42" s="166"/>
      <c r="M42" s="166"/>
    </row>
    <row r="43" spans="1:13">
      <c r="A43" s="31"/>
      <c r="B43" s="32"/>
      <c r="C43" s="33" t="s">
        <v>6</v>
      </c>
      <c r="D43" s="33"/>
      <c r="E43" s="96"/>
      <c r="F43" s="97"/>
      <c r="G43" s="371"/>
      <c r="H43" s="166"/>
      <c r="I43" s="166"/>
      <c r="J43" s="166"/>
      <c r="K43" s="166"/>
      <c r="L43" s="166"/>
      <c r="M43" s="166"/>
    </row>
    <row r="44" spans="1:13">
      <c r="A44" s="31"/>
      <c r="B44" s="32"/>
      <c r="C44" s="33" t="s">
        <v>36</v>
      </c>
      <c r="D44" s="38" t="s">
        <v>469</v>
      </c>
      <c r="E44" s="96"/>
      <c r="F44" s="97"/>
      <c r="G44" s="371"/>
      <c r="H44" s="166"/>
      <c r="I44" s="166"/>
      <c r="J44" s="166"/>
      <c r="K44" s="166"/>
      <c r="L44" s="166"/>
      <c r="M44" s="166"/>
    </row>
    <row r="45" spans="1:13">
      <c r="A45" s="31"/>
      <c r="B45" s="32"/>
      <c r="C45" s="33" t="s">
        <v>6</v>
      </c>
      <c r="D45" s="38"/>
      <c r="E45" s="96"/>
      <c r="F45" s="97"/>
      <c r="G45" s="371"/>
      <c r="H45" s="166"/>
      <c r="I45" s="166"/>
      <c r="J45" s="166"/>
      <c r="K45" s="166"/>
      <c r="L45" s="166"/>
      <c r="M45" s="166"/>
    </row>
    <row r="46" spans="1:13">
      <c r="A46" s="41"/>
      <c r="B46" s="42"/>
    </row>
    <row r="47" spans="1:13">
      <c r="A47" s="41"/>
      <c r="B47" s="42"/>
      <c r="C47" s="13"/>
    </row>
    <row r="48" spans="1:13">
      <c r="A48" s="41"/>
      <c r="B48" s="42"/>
      <c r="C48" s="16"/>
    </row>
    <row r="49" spans="1:3">
      <c r="A49" s="41"/>
      <c r="B49" s="42"/>
      <c r="C49" s="13"/>
    </row>
    <row r="50" spans="1:3">
      <c r="A50" s="41"/>
      <c r="B50" s="42"/>
      <c r="C50" s="18"/>
    </row>
    <row r="51" spans="1:3">
      <c r="A51" s="41"/>
      <c r="B51" s="42"/>
      <c r="C51" s="19"/>
    </row>
  </sheetData>
  <mergeCells count="24">
    <mergeCell ref="A19:A21"/>
    <mergeCell ref="B19:B21"/>
    <mergeCell ref="A22:A30"/>
    <mergeCell ref="A33:A38"/>
    <mergeCell ref="B22:B30"/>
    <mergeCell ref="I6:J6"/>
    <mergeCell ref="K6:L6"/>
    <mergeCell ref="M6:M7"/>
    <mergeCell ref="A9:A13"/>
    <mergeCell ref="A14:A18"/>
    <mergeCell ref="A6:A7"/>
    <mergeCell ref="B6:B7"/>
    <mergeCell ref="C6:C7"/>
    <mergeCell ref="D6:D7"/>
    <mergeCell ref="E6:F6"/>
    <mergeCell ref="G6:H6"/>
    <mergeCell ref="B9:B13"/>
    <mergeCell ref="B14:B18"/>
    <mergeCell ref="A1:M1"/>
    <mergeCell ref="A2:M2"/>
    <mergeCell ref="L3:M3"/>
    <mergeCell ref="A4:E4"/>
    <mergeCell ref="A5:E5"/>
    <mergeCell ref="G5:L5"/>
  </mergeCells>
  <conditionalFormatting sqref="C22 C27 E22:F25 E27:F27">
    <cfRule type="cellIs" dxfId="17" priority="9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topLeftCell="A15" workbookViewId="0">
      <selection activeCell="C41" sqref="C41:C45"/>
    </sheetView>
  </sheetViews>
  <sheetFormatPr defaultRowHeight="15"/>
  <cols>
    <col min="1" max="1" width="3.28515625" bestFit="1" customWidth="1"/>
    <col min="2" max="2" width="12.5703125" bestFit="1" customWidth="1"/>
    <col min="3" max="3" width="72.140625" customWidth="1"/>
    <col min="4" max="4" width="8.7109375" bestFit="1" customWidth="1"/>
    <col min="5" max="5" width="10.7109375" customWidth="1"/>
    <col min="6" max="6" width="9" bestFit="1" customWidth="1"/>
    <col min="7" max="7" width="8.7109375" customWidth="1"/>
    <col min="8" max="8" width="8.28515625" bestFit="1" customWidth="1"/>
    <col min="9" max="10" width="9.28515625" customWidth="1"/>
    <col min="11" max="11" width="7.5703125" customWidth="1"/>
    <col min="12" max="12" width="7.140625" customWidth="1"/>
    <col min="13" max="13" width="8.28515625" customWidth="1"/>
  </cols>
  <sheetData>
    <row r="1" spans="1:13" ht="15" customHeight="1">
      <c r="A1" s="476" t="s">
        <v>102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477" t="s">
        <v>111</v>
      </c>
      <c r="M3" s="477"/>
    </row>
    <row r="4" spans="1:13">
      <c r="A4" s="491" t="s">
        <v>57</v>
      </c>
      <c r="B4" s="491"/>
      <c r="C4" s="491"/>
      <c r="D4" s="491"/>
      <c r="E4" s="491"/>
      <c r="F4" s="20"/>
      <c r="G4" s="20"/>
      <c r="H4" s="20"/>
      <c r="I4" s="20"/>
      <c r="J4" s="20"/>
      <c r="K4" s="20"/>
      <c r="L4" s="20"/>
      <c r="M4" s="20"/>
    </row>
    <row r="5" spans="1:13">
      <c r="A5" s="492" t="s">
        <v>58</v>
      </c>
      <c r="B5" s="492"/>
      <c r="C5" s="492"/>
      <c r="D5" s="492"/>
      <c r="E5" s="492"/>
      <c r="F5" s="102"/>
      <c r="G5" s="493" t="s">
        <v>15</v>
      </c>
      <c r="H5" s="493"/>
      <c r="I5" s="493"/>
      <c r="J5" s="493"/>
      <c r="K5" s="493"/>
      <c r="L5" s="493"/>
      <c r="M5" s="23">
        <f>M39</f>
        <v>0</v>
      </c>
    </row>
    <row r="6" spans="1:13" ht="33" customHeight="1">
      <c r="A6" s="498" t="s">
        <v>16</v>
      </c>
      <c r="B6" s="503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0">
      <c r="A7" s="499"/>
      <c r="B7" s="504"/>
      <c r="C7" s="499"/>
      <c r="D7" s="499"/>
      <c r="E7" s="24" t="s">
        <v>24</v>
      </c>
      <c r="F7" s="99" t="s">
        <v>25</v>
      </c>
      <c r="G7" s="100" t="s">
        <v>26</v>
      </c>
      <c r="H7" s="99" t="s">
        <v>6</v>
      </c>
      <c r="I7" s="100" t="s">
        <v>26</v>
      </c>
      <c r="J7" s="99" t="s">
        <v>6</v>
      </c>
      <c r="K7" s="100" t="s">
        <v>26</v>
      </c>
      <c r="L7" s="9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0.75" customHeight="1">
      <c r="A9" s="505">
        <v>1</v>
      </c>
      <c r="B9" s="486" t="s">
        <v>93</v>
      </c>
      <c r="C9" s="43" t="s">
        <v>92</v>
      </c>
      <c r="D9" s="466" t="s">
        <v>33</v>
      </c>
      <c r="E9" s="129"/>
      <c r="F9" s="129">
        <v>1</v>
      </c>
      <c r="G9" s="130"/>
      <c r="H9" s="130"/>
      <c r="I9" s="130"/>
      <c r="J9" s="130"/>
      <c r="K9" s="130"/>
      <c r="L9" s="130"/>
      <c r="M9" s="130"/>
    </row>
    <row r="10" spans="1:13">
      <c r="A10" s="506"/>
      <c r="B10" s="486"/>
      <c r="C10" s="112" t="s">
        <v>27</v>
      </c>
      <c r="D10" s="113" t="s">
        <v>28</v>
      </c>
      <c r="E10" s="119">
        <v>0.58399999999999996</v>
      </c>
      <c r="F10" s="119">
        <f>E10*F9</f>
        <v>0.58399999999999996</v>
      </c>
      <c r="G10" s="116"/>
      <c r="H10" s="116"/>
      <c r="I10" s="116"/>
      <c r="J10" s="116"/>
      <c r="K10" s="116"/>
      <c r="L10" s="116"/>
      <c r="M10" s="116"/>
    </row>
    <row r="11" spans="1:13">
      <c r="A11" s="506"/>
      <c r="B11" s="486"/>
      <c r="C11" s="112" t="s">
        <v>29</v>
      </c>
      <c r="D11" s="113" t="s">
        <v>5</v>
      </c>
      <c r="E11" s="119">
        <v>0.22700000000000001</v>
      </c>
      <c r="F11" s="119">
        <f>E11*F9</f>
        <v>0.22700000000000001</v>
      </c>
      <c r="G11" s="116"/>
      <c r="H11" s="116"/>
      <c r="I11" s="116"/>
      <c r="J11" s="116"/>
      <c r="K11" s="116"/>
      <c r="L11" s="116"/>
      <c r="M11" s="116"/>
    </row>
    <row r="12" spans="1:13" ht="21.75" customHeight="1">
      <c r="A12" s="506"/>
      <c r="B12" s="486"/>
      <c r="C12" s="78" t="s">
        <v>94</v>
      </c>
      <c r="D12" s="55" t="s">
        <v>89</v>
      </c>
      <c r="E12" s="119">
        <v>1</v>
      </c>
      <c r="F12" s="119">
        <f>E12*F9</f>
        <v>1</v>
      </c>
      <c r="G12" s="116"/>
      <c r="H12" s="116"/>
      <c r="I12" s="116"/>
      <c r="J12" s="116"/>
      <c r="K12" s="116"/>
      <c r="L12" s="116"/>
      <c r="M12" s="116"/>
    </row>
    <row r="13" spans="1:13" ht="24.75" customHeight="1">
      <c r="A13" s="507"/>
      <c r="B13" s="486"/>
      <c r="C13" s="112" t="s">
        <v>34</v>
      </c>
      <c r="D13" s="113" t="s">
        <v>5</v>
      </c>
      <c r="E13" s="119">
        <v>2.4E-2</v>
      </c>
      <c r="F13" s="119">
        <f>E13*F9</f>
        <v>2.4E-2</v>
      </c>
      <c r="G13" s="116"/>
      <c r="H13" s="116"/>
      <c r="I13" s="116"/>
      <c r="J13" s="116"/>
      <c r="K13" s="116"/>
      <c r="L13" s="116"/>
      <c r="M13" s="116"/>
    </row>
    <row r="14" spans="1:13" ht="27.75" customHeight="1">
      <c r="A14" s="484">
        <v>2</v>
      </c>
      <c r="B14" s="489" t="s">
        <v>104</v>
      </c>
      <c r="C14" s="56" t="s">
        <v>103</v>
      </c>
      <c r="D14" s="57" t="s">
        <v>46</v>
      </c>
      <c r="E14" s="58"/>
      <c r="F14" s="58">
        <v>1</v>
      </c>
      <c r="G14" s="365"/>
      <c r="H14" s="365"/>
      <c r="I14" s="365"/>
      <c r="J14" s="365"/>
      <c r="K14" s="365"/>
      <c r="L14" s="365"/>
      <c r="M14" s="365"/>
    </row>
    <row r="15" spans="1:13" ht="24.75" customHeight="1">
      <c r="A15" s="484"/>
      <c r="B15" s="489"/>
      <c r="C15" s="62" t="s">
        <v>47</v>
      </c>
      <c r="D15" s="63" t="s">
        <v>28</v>
      </c>
      <c r="E15" s="64">
        <v>2.09</v>
      </c>
      <c r="F15" s="64">
        <f>F14*E15</f>
        <v>2.09</v>
      </c>
      <c r="G15" s="159"/>
      <c r="H15" s="160"/>
      <c r="I15" s="159"/>
      <c r="J15" s="159"/>
      <c r="K15" s="159"/>
      <c r="L15" s="159"/>
      <c r="M15" s="159"/>
    </row>
    <row r="16" spans="1:13" ht="25.5" customHeight="1">
      <c r="A16" s="484"/>
      <c r="B16" s="489"/>
      <c r="C16" s="62" t="s">
        <v>48</v>
      </c>
      <c r="D16" s="63" t="s">
        <v>5</v>
      </c>
      <c r="E16" s="64">
        <v>0.1</v>
      </c>
      <c r="F16" s="64">
        <f>F14*E16</f>
        <v>0.1</v>
      </c>
      <c r="G16" s="159"/>
      <c r="H16" s="159"/>
      <c r="I16" s="159"/>
      <c r="J16" s="159"/>
      <c r="K16" s="159"/>
      <c r="L16" s="159"/>
      <c r="M16" s="159"/>
    </row>
    <row r="17" spans="1:13" ht="22.5" customHeight="1">
      <c r="A17" s="484"/>
      <c r="B17" s="489"/>
      <c r="C17" s="62" t="s">
        <v>105</v>
      </c>
      <c r="D17" s="63" t="s">
        <v>46</v>
      </c>
      <c r="E17" s="64">
        <v>1</v>
      </c>
      <c r="F17" s="64">
        <f>E17*F14</f>
        <v>1</v>
      </c>
      <c r="G17" s="366"/>
      <c r="H17" s="159"/>
      <c r="I17" s="366"/>
      <c r="J17" s="366"/>
      <c r="K17" s="366"/>
      <c r="L17" s="366"/>
      <c r="M17" s="159"/>
    </row>
    <row r="18" spans="1:13" ht="21" customHeight="1">
      <c r="A18" s="484"/>
      <c r="B18" s="489"/>
      <c r="C18" s="62" t="s">
        <v>106</v>
      </c>
      <c r="D18" s="63" t="s">
        <v>89</v>
      </c>
      <c r="E18" s="64"/>
      <c r="F18" s="64">
        <v>1</v>
      </c>
      <c r="G18" s="366"/>
      <c r="H18" s="159"/>
      <c r="I18" s="366"/>
      <c r="J18" s="366"/>
      <c r="K18" s="366"/>
      <c r="L18" s="366"/>
      <c r="M18" s="159"/>
    </row>
    <row r="19" spans="1:13" ht="20.25" customHeight="1">
      <c r="A19" s="484"/>
      <c r="B19" s="489"/>
      <c r="C19" s="62" t="s">
        <v>31</v>
      </c>
      <c r="D19" s="63" t="s">
        <v>51</v>
      </c>
      <c r="E19" s="64">
        <v>0.24</v>
      </c>
      <c r="F19" s="64">
        <f>F16*E19</f>
        <v>2.4E-2</v>
      </c>
      <c r="G19" s="159"/>
      <c r="H19" s="159"/>
      <c r="I19" s="159"/>
      <c r="J19" s="159"/>
      <c r="K19" s="159"/>
      <c r="L19" s="159"/>
      <c r="M19" s="159"/>
    </row>
    <row r="20" spans="1:13" ht="23.25" customHeight="1">
      <c r="A20" s="485">
        <v>3</v>
      </c>
      <c r="B20" s="490" t="s">
        <v>65</v>
      </c>
      <c r="C20" s="56" t="s">
        <v>109</v>
      </c>
      <c r="D20" s="57" t="s">
        <v>52</v>
      </c>
      <c r="E20" s="66"/>
      <c r="F20" s="58">
        <v>1</v>
      </c>
      <c r="G20" s="365"/>
      <c r="H20" s="365"/>
      <c r="I20" s="365"/>
      <c r="J20" s="365"/>
      <c r="K20" s="365"/>
      <c r="L20" s="365"/>
      <c r="M20" s="365"/>
    </row>
    <row r="21" spans="1:13" ht="22.5" customHeight="1">
      <c r="A21" s="485"/>
      <c r="B21" s="490"/>
      <c r="C21" s="62" t="s">
        <v>47</v>
      </c>
      <c r="D21" s="63" t="s">
        <v>28</v>
      </c>
      <c r="E21" s="64">
        <v>0.82</v>
      </c>
      <c r="F21" s="64">
        <f>F20*E21</f>
        <v>0.82</v>
      </c>
      <c r="G21" s="159"/>
      <c r="H21" s="160"/>
      <c r="I21" s="159"/>
      <c r="J21" s="159"/>
      <c r="K21" s="159"/>
      <c r="L21" s="159"/>
      <c r="M21" s="159"/>
    </row>
    <row r="22" spans="1:13" ht="23.25" customHeight="1">
      <c r="A22" s="485"/>
      <c r="B22" s="490"/>
      <c r="C22" s="62" t="s">
        <v>53</v>
      </c>
      <c r="D22" s="63" t="s">
        <v>54</v>
      </c>
      <c r="E22" s="64">
        <v>0.01</v>
      </c>
      <c r="F22" s="64">
        <f>F20*E22</f>
        <v>0.01</v>
      </c>
      <c r="G22" s="159"/>
      <c r="H22" s="159"/>
      <c r="I22" s="159"/>
      <c r="J22" s="159"/>
      <c r="K22" s="159"/>
      <c r="L22" s="159"/>
      <c r="M22" s="159"/>
    </row>
    <row r="23" spans="1:13" ht="27.75" customHeight="1">
      <c r="A23" s="485"/>
      <c r="B23" s="490"/>
      <c r="C23" s="62" t="s">
        <v>107</v>
      </c>
      <c r="D23" s="63" t="s">
        <v>52</v>
      </c>
      <c r="E23" s="64"/>
      <c r="F23" s="64">
        <v>1</v>
      </c>
      <c r="G23" s="366"/>
      <c r="H23" s="366"/>
      <c r="I23" s="366"/>
      <c r="J23" s="366"/>
      <c r="K23" s="366"/>
      <c r="L23" s="366"/>
      <c r="M23" s="366"/>
    </row>
    <row r="24" spans="1:13" ht="21.75" customHeight="1">
      <c r="A24" s="485"/>
      <c r="B24" s="490"/>
      <c r="C24" s="62" t="s">
        <v>31</v>
      </c>
      <c r="D24" s="63" t="s">
        <v>5</v>
      </c>
      <c r="E24" s="64">
        <v>7.0000000000000007E-2</v>
      </c>
      <c r="F24" s="64">
        <f>F20*E24</f>
        <v>7.0000000000000007E-2</v>
      </c>
      <c r="G24" s="159"/>
      <c r="H24" s="366"/>
      <c r="I24" s="159"/>
      <c r="J24" s="159"/>
      <c r="K24" s="159"/>
      <c r="L24" s="159"/>
      <c r="M24" s="366"/>
    </row>
    <row r="25" spans="1:13" ht="38.25" customHeight="1">
      <c r="A25" s="484">
        <v>4</v>
      </c>
      <c r="B25" s="487" t="s">
        <v>82</v>
      </c>
      <c r="C25" s="87" t="s">
        <v>95</v>
      </c>
      <c r="D25" s="466" t="s">
        <v>37</v>
      </c>
      <c r="E25" s="129"/>
      <c r="F25" s="129">
        <v>1.5</v>
      </c>
      <c r="G25" s="48"/>
      <c r="H25" s="48"/>
      <c r="I25" s="48"/>
      <c r="J25" s="48"/>
      <c r="K25" s="48"/>
      <c r="L25" s="48"/>
      <c r="M25" s="48"/>
    </row>
    <row r="26" spans="1:13" ht="21.75" customHeight="1">
      <c r="A26" s="484"/>
      <c r="B26" s="487"/>
      <c r="C26" s="45" t="s">
        <v>27</v>
      </c>
      <c r="D26" s="46" t="s">
        <v>28</v>
      </c>
      <c r="E26" s="93">
        <v>2.72</v>
      </c>
      <c r="F26" s="93">
        <f>E26*F25</f>
        <v>4.08</v>
      </c>
      <c r="G26" s="52"/>
      <c r="H26" s="52"/>
      <c r="I26" s="52"/>
      <c r="J26" s="52"/>
      <c r="K26" s="52"/>
      <c r="L26" s="52"/>
      <c r="M26" s="52"/>
    </row>
    <row r="27" spans="1:13">
      <c r="A27" s="484"/>
      <c r="B27" s="487"/>
      <c r="C27" s="88" t="s">
        <v>96</v>
      </c>
      <c r="D27" s="46" t="s">
        <v>33</v>
      </c>
      <c r="E27" s="93"/>
      <c r="F27" s="93">
        <v>4</v>
      </c>
      <c r="G27" s="52"/>
      <c r="H27" s="52"/>
      <c r="I27" s="52"/>
      <c r="J27" s="52"/>
      <c r="K27" s="52"/>
      <c r="L27" s="52"/>
      <c r="M27" s="52"/>
    </row>
    <row r="28" spans="1:13" ht="33.75">
      <c r="A28" s="484">
        <v>5</v>
      </c>
      <c r="B28" s="126" t="s">
        <v>97</v>
      </c>
      <c r="C28" s="87" t="s">
        <v>99</v>
      </c>
      <c r="D28" s="127" t="s">
        <v>33</v>
      </c>
      <c r="E28" s="128"/>
      <c r="F28" s="129">
        <v>2</v>
      </c>
      <c r="G28" s="130"/>
      <c r="H28" s="130"/>
      <c r="I28" s="130"/>
      <c r="J28" s="130"/>
      <c r="K28" s="130"/>
      <c r="L28" s="130"/>
      <c r="M28" s="130"/>
    </row>
    <row r="29" spans="1:13" ht="15" customHeight="1">
      <c r="A29" s="484"/>
      <c r="B29" s="120"/>
      <c r="C29" s="112" t="s">
        <v>27</v>
      </c>
      <c r="D29" s="113" t="s">
        <v>28</v>
      </c>
      <c r="E29" s="119">
        <v>0.76</v>
      </c>
      <c r="F29" s="119">
        <f>E29*F28</f>
        <v>1.52</v>
      </c>
      <c r="G29" s="116"/>
      <c r="H29" s="116"/>
      <c r="I29" s="116"/>
      <c r="J29" s="116"/>
      <c r="K29" s="116"/>
      <c r="L29" s="116"/>
      <c r="M29" s="116"/>
    </row>
    <row r="30" spans="1:13">
      <c r="A30" s="484"/>
      <c r="B30" s="120"/>
      <c r="C30" s="112" t="s">
        <v>29</v>
      </c>
      <c r="D30" s="113" t="s">
        <v>5</v>
      </c>
      <c r="E30" s="119">
        <v>0.623</v>
      </c>
      <c r="F30" s="119">
        <f>E30*F28</f>
        <v>1.246</v>
      </c>
      <c r="G30" s="116"/>
      <c r="H30" s="116"/>
      <c r="I30" s="116"/>
      <c r="J30" s="116"/>
      <c r="K30" s="116"/>
      <c r="L30" s="116"/>
      <c r="M30" s="116"/>
    </row>
    <row r="31" spans="1:13">
      <c r="A31" s="484"/>
      <c r="B31" s="122" t="s">
        <v>98</v>
      </c>
      <c r="C31" s="123" t="s">
        <v>100</v>
      </c>
      <c r="D31" s="124" t="s">
        <v>89</v>
      </c>
      <c r="E31" s="119">
        <v>1</v>
      </c>
      <c r="F31" s="119">
        <f>E31*F28</f>
        <v>2</v>
      </c>
      <c r="G31" s="116"/>
      <c r="H31" s="116"/>
      <c r="I31" s="116"/>
      <c r="J31" s="116"/>
      <c r="K31" s="116"/>
      <c r="L31" s="116"/>
      <c r="M31" s="116"/>
    </row>
    <row r="32" spans="1:13">
      <c r="A32" s="484"/>
      <c r="B32" s="125"/>
      <c r="C32" s="120" t="s">
        <v>101</v>
      </c>
      <c r="D32" s="113" t="s">
        <v>5</v>
      </c>
      <c r="E32" s="119">
        <v>0.24</v>
      </c>
      <c r="F32" s="119">
        <f>E32*F28</f>
        <v>0.48</v>
      </c>
      <c r="G32" s="116"/>
      <c r="H32" s="116"/>
      <c r="I32" s="116"/>
      <c r="J32" s="116"/>
      <c r="K32" s="116"/>
      <c r="L32" s="116"/>
      <c r="M32" s="116"/>
    </row>
    <row r="33" spans="1:13" ht="15.75">
      <c r="A33" s="76"/>
      <c r="B33" s="70"/>
      <c r="C33" s="71" t="s">
        <v>6</v>
      </c>
      <c r="D33" s="71"/>
      <c r="E33" s="72"/>
      <c r="F33" s="72"/>
      <c r="G33" s="230"/>
      <c r="H33" s="77"/>
      <c r="I33" s="74"/>
      <c r="J33" s="74"/>
      <c r="K33" s="74"/>
      <c r="L33" s="74"/>
      <c r="M33" s="77"/>
    </row>
    <row r="34" spans="1:13" ht="15.75">
      <c r="A34" s="76"/>
      <c r="B34" s="70"/>
      <c r="C34" s="71" t="s">
        <v>56</v>
      </c>
      <c r="D34" s="75" t="s">
        <v>469</v>
      </c>
      <c r="E34" s="72"/>
      <c r="F34" s="72"/>
      <c r="G34" s="230"/>
      <c r="H34" s="77"/>
      <c r="I34" s="74"/>
      <c r="J34" s="74"/>
      <c r="K34" s="74"/>
      <c r="L34" s="74"/>
      <c r="M34" s="77"/>
    </row>
    <row r="35" spans="1:13">
      <c r="A35" s="31"/>
      <c r="B35" s="32"/>
      <c r="C35" s="33" t="s">
        <v>6</v>
      </c>
      <c r="D35" s="34"/>
      <c r="E35" s="95"/>
      <c r="F35" s="95"/>
      <c r="G35" s="371"/>
      <c r="H35" s="166"/>
      <c r="I35" s="166"/>
      <c r="J35" s="166"/>
      <c r="K35" s="166"/>
      <c r="L35" s="166"/>
      <c r="M35" s="166"/>
    </row>
    <row r="36" spans="1:13">
      <c r="A36" s="31"/>
      <c r="B36" s="32"/>
      <c r="C36" s="33" t="s">
        <v>35</v>
      </c>
      <c r="D36" s="38" t="s">
        <v>469</v>
      </c>
      <c r="E36" s="96"/>
      <c r="F36" s="97"/>
      <c r="G36" s="371"/>
      <c r="H36" s="166"/>
      <c r="I36" s="166"/>
      <c r="J36" s="166"/>
      <c r="K36" s="166"/>
      <c r="L36" s="166"/>
      <c r="M36" s="166"/>
    </row>
    <row r="37" spans="1:13">
      <c r="A37" s="31"/>
      <c r="B37" s="32"/>
      <c r="C37" s="33" t="s">
        <v>6</v>
      </c>
      <c r="D37" s="33"/>
      <c r="E37" s="96"/>
      <c r="F37" s="97"/>
      <c r="G37" s="371"/>
      <c r="H37" s="166"/>
      <c r="I37" s="166"/>
      <c r="J37" s="166"/>
      <c r="K37" s="166"/>
      <c r="L37" s="166"/>
      <c r="M37" s="166"/>
    </row>
    <row r="38" spans="1:13">
      <c r="A38" s="31"/>
      <c r="B38" s="32"/>
      <c r="C38" s="33" t="s">
        <v>36</v>
      </c>
      <c r="D38" s="38" t="s">
        <v>469</v>
      </c>
      <c r="E38" s="96"/>
      <c r="F38" s="97"/>
      <c r="G38" s="371"/>
      <c r="H38" s="166"/>
      <c r="I38" s="166"/>
      <c r="J38" s="166"/>
      <c r="K38" s="166"/>
      <c r="L38" s="166"/>
      <c r="M38" s="166"/>
    </row>
    <row r="39" spans="1:13">
      <c r="A39" s="31"/>
      <c r="B39" s="32"/>
      <c r="C39" s="33" t="s">
        <v>6</v>
      </c>
      <c r="D39" s="38"/>
      <c r="E39" s="96"/>
      <c r="F39" s="97"/>
      <c r="G39" s="371"/>
      <c r="H39" s="166"/>
      <c r="I39" s="166"/>
      <c r="J39" s="166"/>
      <c r="K39" s="166"/>
      <c r="L39" s="166"/>
      <c r="M39" s="166"/>
    </row>
    <row r="40" spans="1:13">
      <c r="A40" s="41"/>
      <c r="B40" s="42"/>
    </row>
    <row r="41" spans="1:13">
      <c r="A41" s="41"/>
      <c r="B41" s="42"/>
      <c r="C41" s="13"/>
    </row>
    <row r="42" spans="1:13">
      <c r="A42" s="41"/>
      <c r="B42" s="42"/>
      <c r="C42" s="16"/>
    </row>
    <row r="43" spans="1:13">
      <c r="A43" s="41"/>
      <c r="B43" s="42"/>
      <c r="C43" s="13"/>
    </row>
    <row r="44" spans="1:13">
      <c r="A44" s="41"/>
      <c r="B44" s="42"/>
      <c r="C44" s="18"/>
    </row>
    <row r="45" spans="1:13">
      <c r="A45" s="41"/>
      <c r="B45" s="42"/>
      <c r="C45" s="101"/>
    </row>
  </sheetData>
  <mergeCells count="24">
    <mergeCell ref="A9:A13"/>
    <mergeCell ref="A25:A27"/>
    <mergeCell ref="B25:B27"/>
    <mergeCell ref="A28:A32"/>
    <mergeCell ref="I6:J6"/>
    <mergeCell ref="B9:B13"/>
    <mergeCell ref="A14:A19"/>
    <mergeCell ref="B14:B19"/>
    <mergeCell ref="A20:A24"/>
    <mergeCell ref="B20:B24"/>
    <mergeCell ref="M6:M7"/>
    <mergeCell ref="A6:A7"/>
    <mergeCell ref="B6:B7"/>
    <mergeCell ref="C6:C7"/>
    <mergeCell ref="D6:D7"/>
    <mergeCell ref="E6:F6"/>
    <mergeCell ref="G6:H6"/>
    <mergeCell ref="K6:L6"/>
    <mergeCell ref="A1:M1"/>
    <mergeCell ref="A2:M2"/>
    <mergeCell ref="L3:M3"/>
    <mergeCell ref="A4:E4"/>
    <mergeCell ref="A5:E5"/>
    <mergeCell ref="G5:L5"/>
  </mergeCells>
  <conditionalFormatting sqref="C28 E28:F31">
    <cfRule type="cellIs" dxfId="16" priority="4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1"/>
  <sheetViews>
    <sheetView topLeftCell="A136" workbookViewId="0">
      <selection activeCell="C167" sqref="C167:C172"/>
    </sheetView>
  </sheetViews>
  <sheetFormatPr defaultRowHeight="15"/>
  <cols>
    <col min="1" max="1" width="3.28515625" customWidth="1"/>
    <col min="3" max="3" width="69.5703125" customWidth="1"/>
    <col min="5" max="5" width="11.140625" customWidth="1"/>
  </cols>
  <sheetData>
    <row r="1" spans="1:13">
      <c r="A1" s="476" t="s">
        <v>191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477" t="s">
        <v>110</v>
      </c>
      <c r="M3" s="477"/>
    </row>
    <row r="4" spans="1:13">
      <c r="A4" s="491" t="s">
        <v>57</v>
      </c>
      <c r="B4" s="491"/>
      <c r="C4" s="491"/>
      <c r="D4" s="491"/>
      <c r="E4" s="491"/>
      <c r="F4" s="20"/>
      <c r="G4" s="20"/>
      <c r="H4" s="20"/>
      <c r="I4" s="20"/>
      <c r="J4" s="20"/>
      <c r="K4" s="20"/>
      <c r="L4" s="20"/>
      <c r="M4" s="20"/>
    </row>
    <row r="5" spans="1:13">
      <c r="A5" s="492" t="s">
        <v>58</v>
      </c>
      <c r="B5" s="492"/>
      <c r="C5" s="492"/>
      <c r="D5" s="492"/>
      <c r="E5" s="492"/>
      <c r="F5" s="102"/>
      <c r="G5" s="493" t="s">
        <v>15</v>
      </c>
      <c r="H5" s="493"/>
      <c r="I5" s="493"/>
      <c r="J5" s="493"/>
      <c r="K5" s="493"/>
      <c r="L5" s="493"/>
      <c r="M5" s="23">
        <f>M165</f>
        <v>0</v>
      </c>
    </row>
    <row r="6" spans="1:13" ht="36.7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6.75" customHeight="1">
      <c r="A7" s="499"/>
      <c r="B7" s="518"/>
      <c r="C7" s="499"/>
      <c r="D7" s="499"/>
      <c r="E7" s="24" t="s">
        <v>24</v>
      </c>
      <c r="F7" s="99" t="s">
        <v>25</v>
      </c>
      <c r="G7" s="100" t="s">
        <v>26</v>
      </c>
      <c r="H7" s="99" t="s">
        <v>6</v>
      </c>
      <c r="I7" s="100" t="s">
        <v>26</v>
      </c>
      <c r="J7" s="99" t="s">
        <v>6</v>
      </c>
      <c r="K7" s="100" t="s">
        <v>26</v>
      </c>
      <c r="L7" s="99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>
      <c r="A9" s="117"/>
      <c r="B9" s="514" t="s">
        <v>174</v>
      </c>
      <c r="C9" s="515"/>
      <c r="D9" s="515"/>
      <c r="E9" s="515"/>
      <c r="F9" s="516"/>
      <c r="G9" s="201"/>
      <c r="H9" s="201"/>
      <c r="I9" s="201"/>
      <c r="J9" s="201"/>
      <c r="K9" s="201"/>
      <c r="L9" s="201"/>
      <c r="M9" s="201"/>
    </row>
    <row r="10" spans="1:13" ht="33.75">
      <c r="A10" s="488">
        <v>1</v>
      </c>
      <c r="B10" s="131" t="s">
        <v>171</v>
      </c>
      <c r="C10" s="186" t="s">
        <v>173</v>
      </c>
      <c r="D10" s="187" t="s">
        <v>172</v>
      </c>
      <c r="E10" s="188"/>
      <c r="F10" s="188">
        <v>11</v>
      </c>
      <c r="G10" s="189"/>
      <c r="H10" s="189"/>
      <c r="I10" s="189"/>
      <c r="J10" s="189"/>
      <c r="K10" s="189"/>
      <c r="L10" s="189"/>
      <c r="M10" s="189"/>
    </row>
    <row r="11" spans="1:13">
      <c r="A11" s="488"/>
      <c r="B11" s="169"/>
      <c r="C11" s="132" t="s">
        <v>27</v>
      </c>
      <c r="D11" s="133" t="s">
        <v>28</v>
      </c>
      <c r="E11" s="170">
        <v>0.216</v>
      </c>
      <c r="F11" s="170">
        <f>F10*E11</f>
        <v>2.3759999999999999</v>
      </c>
      <c r="G11" s="135"/>
      <c r="H11" s="135"/>
      <c r="I11" s="137"/>
      <c r="J11" s="137"/>
      <c r="K11" s="137"/>
      <c r="L11" s="137"/>
      <c r="M11" s="137"/>
    </row>
    <row r="12" spans="1:13" ht="35.25" customHeight="1">
      <c r="A12" s="488">
        <v>2</v>
      </c>
      <c r="B12" s="131" t="s">
        <v>115</v>
      </c>
      <c r="C12" s="109" t="s">
        <v>116</v>
      </c>
      <c r="D12" s="98" t="s">
        <v>114</v>
      </c>
      <c r="E12" s="196"/>
      <c r="F12" s="196">
        <v>0.55000000000000004</v>
      </c>
      <c r="G12" s="197"/>
      <c r="H12" s="198"/>
      <c r="I12" s="197"/>
      <c r="J12" s="198"/>
      <c r="K12" s="197"/>
      <c r="L12" s="198"/>
      <c r="M12" s="198"/>
    </row>
    <row r="13" spans="1:13">
      <c r="A13" s="488"/>
      <c r="B13" s="131"/>
      <c r="C13" s="132" t="s">
        <v>27</v>
      </c>
      <c r="D13" s="133" t="s">
        <v>28</v>
      </c>
      <c r="E13" s="134">
        <v>0.89</v>
      </c>
      <c r="F13" s="134">
        <f>F12*E13</f>
        <v>0.48950000000000005</v>
      </c>
      <c r="G13" s="135"/>
      <c r="H13" s="135"/>
      <c r="I13" s="136"/>
      <c r="J13" s="137"/>
      <c r="K13" s="136"/>
      <c r="L13" s="137"/>
      <c r="M13" s="137"/>
    </row>
    <row r="14" spans="1:13">
      <c r="A14" s="488"/>
      <c r="B14" s="131"/>
      <c r="C14" s="132" t="s">
        <v>117</v>
      </c>
      <c r="D14" s="138" t="s">
        <v>5</v>
      </c>
      <c r="E14" s="134">
        <v>0.37</v>
      </c>
      <c r="F14" s="134">
        <f>F12*E14</f>
        <v>0.20350000000000001</v>
      </c>
      <c r="G14" s="136"/>
      <c r="H14" s="137"/>
      <c r="I14" s="136"/>
      <c r="J14" s="137"/>
      <c r="K14" s="136"/>
      <c r="L14" s="137"/>
      <c r="M14" s="137"/>
    </row>
    <row r="15" spans="1:13" ht="17.25">
      <c r="A15" s="488"/>
      <c r="B15" s="139"/>
      <c r="C15" s="140" t="s">
        <v>118</v>
      </c>
      <c r="D15" s="121" t="s">
        <v>119</v>
      </c>
      <c r="E15" s="134">
        <v>1.1499999999999999</v>
      </c>
      <c r="F15" s="134">
        <f>E15*F12</f>
        <v>0.63249999999999995</v>
      </c>
      <c r="G15" s="136"/>
      <c r="H15" s="137"/>
      <c r="I15" s="135"/>
      <c r="J15" s="135"/>
      <c r="K15" s="136"/>
      <c r="L15" s="137"/>
      <c r="M15" s="137"/>
    </row>
    <row r="16" spans="1:13">
      <c r="A16" s="488"/>
      <c r="B16" s="131"/>
      <c r="C16" s="141" t="s">
        <v>34</v>
      </c>
      <c r="D16" s="121" t="s">
        <v>5</v>
      </c>
      <c r="E16" s="134">
        <v>0.02</v>
      </c>
      <c r="F16" s="134">
        <f>F12*E16</f>
        <v>1.1000000000000001E-2</v>
      </c>
      <c r="G16" s="136"/>
      <c r="H16" s="137"/>
      <c r="I16" s="135"/>
      <c r="J16" s="135"/>
      <c r="K16" s="136"/>
      <c r="L16" s="137"/>
      <c r="M16" s="137"/>
    </row>
    <row r="17" spans="1:13" ht="23.25" customHeight="1">
      <c r="A17" s="488">
        <v>3</v>
      </c>
      <c r="B17" s="131" t="s">
        <v>120</v>
      </c>
      <c r="C17" s="199" t="s">
        <v>176</v>
      </c>
      <c r="D17" s="98" t="s">
        <v>114</v>
      </c>
      <c r="E17" s="196"/>
      <c r="F17" s="196">
        <v>1.1000000000000001</v>
      </c>
      <c r="G17" s="197"/>
      <c r="H17" s="198"/>
      <c r="I17" s="197"/>
      <c r="J17" s="198"/>
      <c r="K17" s="197"/>
      <c r="L17" s="198"/>
      <c r="M17" s="198"/>
    </row>
    <row r="18" spans="1:13" ht="15.75">
      <c r="A18" s="488"/>
      <c r="B18" s="142"/>
      <c r="C18" s="30" t="s">
        <v>27</v>
      </c>
      <c r="D18" s="29" t="s">
        <v>28</v>
      </c>
      <c r="E18" s="143">
        <v>2.86</v>
      </c>
      <c r="F18" s="143">
        <f>E18*F17</f>
        <v>3.1459999999999999</v>
      </c>
      <c r="G18" s="144"/>
      <c r="H18" s="145"/>
      <c r="I18" s="144"/>
      <c r="J18" s="145"/>
      <c r="K18" s="144"/>
      <c r="L18" s="145"/>
      <c r="M18" s="145"/>
    </row>
    <row r="19" spans="1:13" ht="15.75">
      <c r="A19" s="488"/>
      <c r="B19" s="146"/>
      <c r="C19" s="30" t="s">
        <v>29</v>
      </c>
      <c r="D19" s="29" t="s">
        <v>5</v>
      </c>
      <c r="E19" s="143">
        <v>0.76</v>
      </c>
      <c r="F19" s="143">
        <f>E19*F17</f>
        <v>0.83600000000000008</v>
      </c>
      <c r="G19" s="144"/>
      <c r="H19" s="145"/>
      <c r="I19" s="144"/>
      <c r="J19" s="145"/>
      <c r="K19" s="144"/>
      <c r="L19" s="145"/>
      <c r="M19" s="145"/>
    </row>
    <row r="20" spans="1:13" ht="17.25">
      <c r="A20" s="488"/>
      <c r="B20" s="146"/>
      <c r="C20" s="147" t="s">
        <v>122</v>
      </c>
      <c r="D20" s="121" t="s">
        <v>119</v>
      </c>
      <c r="E20" s="143">
        <v>1.02</v>
      </c>
      <c r="F20" s="143">
        <f>E20*F17</f>
        <v>1.1220000000000001</v>
      </c>
      <c r="G20" s="144"/>
      <c r="H20" s="145"/>
      <c r="I20" s="145"/>
      <c r="J20" s="145"/>
      <c r="K20" s="144"/>
      <c r="L20" s="145"/>
      <c r="M20" s="145"/>
    </row>
    <row r="21" spans="1:13" ht="17.25">
      <c r="A21" s="488"/>
      <c r="B21" s="146"/>
      <c r="C21" s="147" t="s">
        <v>123</v>
      </c>
      <c r="D21" s="121" t="s">
        <v>124</v>
      </c>
      <c r="E21" s="143">
        <v>0.80300000000000005</v>
      </c>
      <c r="F21" s="143">
        <f>E21*F17</f>
        <v>0.88330000000000009</v>
      </c>
      <c r="G21" s="144"/>
      <c r="H21" s="145"/>
      <c r="I21" s="145"/>
      <c r="J21" s="145"/>
      <c r="K21" s="144"/>
      <c r="L21" s="145"/>
      <c r="M21" s="145"/>
    </row>
    <row r="22" spans="1:13" ht="17.25">
      <c r="A22" s="488"/>
      <c r="B22" s="146"/>
      <c r="C22" s="147" t="s">
        <v>125</v>
      </c>
      <c r="D22" s="121" t="s">
        <v>119</v>
      </c>
      <c r="E22" s="143">
        <v>3.8999999999999998E-3</v>
      </c>
      <c r="F22" s="143">
        <f>E22*F17</f>
        <v>4.2900000000000004E-3</v>
      </c>
      <c r="G22" s="144"/>
      <c r="H22" s="145"/>
      <c r="I22" s="145"/>
      <c r="J22" s="145"/>
      <c r="K22" s="144"/>
      <c r="L22" s="145"/>
      <c r="M22" s="145"/>
    </row>
    <row r="23" spans="1:13">
      <c r="A23" s="488"/>
      <c r="B23" s="146"/>
      <c r="C23" s="141" t="s">
        <v>34</v>
      </c>
      <c r="D23" s="121" t="s">
        <v>5</v>
      </c>
      <c r="E23" s="134">
        <v>0.12</v>
      </c>
      <c r="F23" s="134">
        <f>E23*F17</f>
        <v>0.13200000000000001</v>
      </c>
      <c r="G23" s="136"/>
      <c r="H23" s="137"/>
      <c r="I23" s="135"/>
      <c r="J23" s="135"/>
      <c r="K23" s="136"/>
      <c r="L23" s="137"/>
      <c r="M23" s="137"/>
    </row>
    <row r="24" spans="1:13">
      <c r="A24" s="98"/>
      <c r="B24" s="514" t="s">
        <v>175</v>
      </c>
      <c r="C24" s="515"/>
      <c r="D24" s="515"/>
      <c r="E24" s="515"/>
      <c r="F24" s="516"/>
      <c r="G24" s="201"/>
      <c r="H24" s="201"/>
      <c r="I24" s="201"/>
      <c r="J24" s="201"/>
      <c r="K24" s="201"/>
      <c r="L24" s="201"/>
      <c r="M24" s="201"/>
    </row>
    <row r="25" spans="1:13" ht="33.75" customHeight="1">
      <c r="A25" s="488">
        <v>4</v>
      </c>
      <c r="B25" s="508" t="s">
        <v>112</v>
      </c>
      <c r="C25" s="87" t="s">
        <v>113</v>
      </c>
      <c r="D25" s="98" t="s">
        <v>114</v>
      </c>
      <c r="E25" s="92"/>
      <c r="F25" s="92">
        <v>0.96</v>
      </c>
      <c r="G25" s="363"/>
      <c r="H25" s="363"/>
      <c r="I25" s="363"/>
      <c r="J25" s="363"/>
      <c r="K25" s="363"/>
      <c r="L25" s="363"/>
      <c r="M25" s="363"/>
    </row>
    <row r="26" spans="1:13">
      <c r="A26" s="488"/>
      <c r="B26" s="510"/>
      <c r="C26" s="120" t="s">
        <v>27</v>
      </c>
      <c r="D26" s="113" t="s">
        <v>28</v>
      </c>
      <c r="E26" s="155">
        <v>2.06</v>
      </c>
      <c r="F26" s="155">
        <f>E26*F25</f>
        <v>1.9776</v>
      </c>
      <c r="G26" s="364"/>
      <c r="H26" s="364"/>
      <c r="I26" s="364"/>
      <c r="J26" s="364"/>
      <c r="K26" s="364"/>
      <c r="L26" s="364"/>
      <c r="M26" s="364"/>
    </row>
    <row r="27" spans="1:13" ht="33.75" customHeight="1">
      <c r="A27" s="488">
        <v>5</v>
      </c>
      <c r="B27" s="511" t="s">
        <v>115</v>
      </c>
      <c r="C27" s="109" t="s">
        <v>116</v>
      </c>
      <c r="D27" s="98" t="s">
        <v>114</v>
      </c>
      <c r="E27" s="379"/>
      <c r="F27" s="379">
        <v>0.24</v>
      </c>
      <c r="G27" s="374"/>
      <c r="H27" s="375"/>
      <c r="I27" s="374"/>
      <c r="J27" s="375"/>
      <c r="K27" s="374"/>
      <c r="L27" s="375"/>
      <c r="M27" s="375"/>
    </row>
    <row r="28" spans="1:13">
      <c r="A28" s="488"/>
      <c r="B28" s="512"/>
      <c r="C28" s="132" t="s">
        <v>27</v>
      </c>
      <c r="D28" s="133" t="s">
        <v>28</v>
      </c>
      <c r="E28" s="380">
        <v>0.89</v>
      </c>
      <c r="F28" s="380">
        <f>F27*E28</f>
        <v>0.21359999999999998</v>
      </c>
      <c r="G28" s="176"/>
      <c r="H28" s="176"/>
      <c r="I28" s="376"/>
      <c r="J28" s="373"/>
      <c r="K28" s="376"/>
      <c r="L28" s="373"/>
      <c r="M28" s="373"/>
    </row>
    <row r="29" spans="1:13">
      <c r="A29" s="488"/>
      <c r="B29" s="512"/>
      <c r="C29" s="132" t="s">
        <v>117</v>
      </c>
      <c r="D29" s="138" t="s">
        <v>5</v>
      </c>
      <c r="E29" s="380">
        <v>0.37</v>
      </c>
      <c r="F29" s="380">
        <f>F27*E29</f>
        <v>8.879999999999999E-2</v>
      </c>
      <c r="G29" s="376"/>
      <c r="H29" s="373"/>
      <c r="I29" s="376"/>
      <c r="J29" s="373"/>
      <c r="K29" s="376"/>
      <c r="L29" s="373"/>
      <c r="M29" s="373"/>
    </row>
    <row r="30" spans="1:13" ht="17.25">
      <c r="A30" s="488"/>
      <c r="B30" s="512"/>
      <c r="C30" s="140" t="s">
        <v>118</v>
      </c>
      <c r="D30" s="121" t="s">
        <v>119</v>
      </c>
      <c r="E30" s="380">
        <v>1.1499999999999999</v>
      </c>
      <c r="F30" s="380">
        <f>E30*F27</f>
        <v>0.27599999999999997</v>
      </c>
      <c r="G30" s="376"/>
      <c r="H30" s="373"/>
      <c r="I30" s="176"/>
      <c r="J30" s="176"/>
      <c r="K30" s="376"/>
      <c r="L30" s="373"/>
      <c r="M30" s="373"/>
    </row>
    <row r="31" spans="1:13">
      <c r="A31" s="488"/>
      <c r="B31" s="513"/>
      <c r="C31" s="141" t="s">
        <v>34</v>
      </c>
      <c r="D31" s="121" t="s">
        <v>5</v>
      </c>
      <c r="E31" s="380">
        <v>0.02</v>
      </c>
      <c r="F31" s="380">
        <f>F27*E31</f>
        <v>4.7999999999999996E-3</v>
      </c>
      <c r="G31" s="376"/>
      <c r="H31" s="373"/>
      <c r="I31" s="176"/>
      <c r="J31" s="176"/>
      <c r="K31" s="376"/>
      <c r="L31" s="373"/>
      <c r="M31" s="373"/>
    </row>
    <row r="32" spans="1:13" ht="33.75" customHeight="1">
      <c r="A32" s="488">
        <v>6</v>
      </c>
      <c r="B32" s="511" t="s">
        <v>120</v>
      </c>
      <c r="C32" s="199" t="s">
        <v>121</v>
      </c>
      <c r="D32" s="98" t="s">
        <v>114</v>
      </c>
      <c r="E32" s="379"/>
      <c r="F32" s="379">
        <v>0.72</v>
      </c>
      <c r="G32" s="374"/>
      <c r="H32" s="375"/>
      <c r="I32" s="374"/>
      <c r="J32" s="375"/>
      <c r="K32" s="374"/>
      <c r="L32" s="375"/>
      <c r="M32" s="375"/>
    </row>
    <row r="33" spans="1:13" ht="15.75">
      <c r="A33" s="488"/>
      <c r="B33" s="512"/>
      <c r="C33" s="30" t="s">
        <v>27</v>
      </c>
      <c r="D33" s="29" t="s">
        <v>28</v>
      </c>
      <c r="E33" s="381">
        <v>2.86</v>
      </c>
      <c r="F33" s="381">
        <f>E33*F32</f>
        <v>2.0591999999999997</v>
      </c>
      <c r="G33" s="377"/>
      <c r="H33" s="378"/>
      <c r="I33" s="377"/>
      <c r="J33" s="378"/>
      <c r="K33" s="377"/>
      <c r="L33" s="378"/>
      <c r="M33" s="378"/>
    </row>
    <row r="34" spans="1:13" ht="15.75">
      <c r="A34" s="488"/>
      <c r="B34" s="512"/>
      <c r="C34" s="30" t="s">
        <v>29</v>
      </c>
      <c r="D34" s="29" t="s">
        <v>5</v>
      </c>
      <c r="E34" s="381">
        <v>0.76</v>
      </c>
      <c r="F34" s="381">
        <f>E34*F32</f>
        <v>0.54720000000000002</v>
      </c>
      <c r="G34" s="377"/>
      <c r="H34" s="378"/>
      <c r="I34" s="377"/>
      <c r="J34" s="378"/>
      <c r="K34" s="377"/>
      <c r="L34" s="378"/>
      <c r="M34" s="378"/>
    </row>
    <row r="35" spans="1:13" ht="17.25">
      <c r="A35" s="488"/>
      <c r="B35" s="512"/>
      <c r="C35" s="147" t="s">
        <v>122</v>
      </c>
      <c r="D35" s="121" t="s">
        <v>119</v>
      </c>
      <c r="E35" s="381">
        <v>1.02</v>
      </c>
      <c r="F35" s="381">
        <f>E35*F32</f>
        <v>0.73439999999999994</v>
      </c>
      <c r="G35" s="377"/>
      <c r="H35" s="378"/>
      <c r="I35" s="378"/>
      <c r="J35" s="378"/>
      <c r="K35" s="377"/>
      <c r="L35" s="378"/>
      <c r="M35" s="378"/>
    </row>
    <row r="36" spans="1:13" ht="17.25">
      <c r="A36" s="488"/>
      <c r="B36" s="512"/>
      <c r="C36" s="147" t="s">
        <v>123</v>
      </c>
      <c r="D36" s="121" t="s">
        <v>124</v>
      </c>
      <c r="E36" s="381">
        <v>0.80300000000000005</v>
      </c>
      <c r="F36" s="381">
        <f>E36*F32</f>
        <v>0.57816000000000001</v>
      </c>
      <c r="G36" s="377"/>
      <c r="H36" s="378"/>
      <c r="I36" s="378"/>
      <c r="J36" s="378"/>
      <c r="K36" s="377"/>
      <c r="L36" s="378"/>
      <c r="M36" s="378"/>
    </row>
    <row r="37" spans="1:13" ht="17.25">
      <c r="A37" s="488"/>
      <c r="B37" s="512"/>
      <c r="C37" s="147" t="s">
        <v>125</v>
      </c>
      <c r="D37" s="121" t="s">
        <v>119</v>
      </c>
      <c r="E37" s="381">
        <v>3.8999999999999998E-3</v>
      </c>
      <c r="F37" s="381">
        <f>E37*F32</f>
        <v>2.8079999999999997E-3</v>
      </c>
      <c r="G37" s="377"/>
      <c r="H37" s="378"/>
      <c r="I37" s="378"/>
      <c r="J37" s="378"/>
      <c r="K37" s="377"/>
      <c r="L37" s="378"/>
      <c r="M37" s="378"/>
    </row>
    <row r="38" spans="1:13">
      <c r="A38" s="488"/>
      <c r="B38" s="513"/>
      <c r="C38" s="141" t="s">
        <v>34</v>
      </c>
      <c r="D38" s="121" t="s">
        <v>5</v>
      </c>
      <c r="E38" s="380">
        <v>0.12</v>
      </c>
      <c r="F38" s="380">
        <f>E38*F32</f>
        <v>8.6399999999999991E-2</v>
      </c>
      <c r="G38" s="376"/>
      <c r="H38" s="373"/>
      <c r="I38" s="176"/>
      <c r="J38" s="176"/>
      <c r="K38" s="376"/>
      <c r="L38" s="373"/>
      <c r="M38" s="373"/>
    </row>
    <row r="39" spans="1:13" ht="24" customHeight="1">
      <c r="A39" s="488">
        <v>7</v>
      </c>
      <c r="B39" s="511" t="s">
        <v>126</v>
      </c>
      <c r="C39" s="199" t="s">
        <v>127</v>
      </c>
      <c r="D39" s="98" t="s">
        <v>114</v>
      </c>
      <c r="E39" s="379"/>
      <c r="F39" s="379">
        <v>0.8</v>
      </c>
      <c r="G39" s="374"/>
      <c r="H39" s="375"/>
      <c r="I39" s="374"/>
      <c r="J39" s="375"/>
      <c r="K39" s="374"/>
      <c r="L39" s="375"/>
      <c r="M39" s="375"/>
    </row>
    <row r="40" spans="1:13" ht="15.75">
      <c r="A40" s="488"/>
      <c r="B40" s="512"/>
      <c r="C40" s="30" t="s">
        <v>27</v>
      </c>
      <c r="D40" s="29" t="s">
        <v>28</v>
      </c>
      <c r="E40" s="381">
        <v>1.87</v>
      </c>
      <c r="F40" s="381">
        <f>E40*F39</f>
        <v>1.4960000000000002</v>
      </c>
      <c r="G40" s="377"/>
      <c r="H40" s="378"/>
      <c r="I40" s="377"/>
      <c r="J40" s="378"/>
      <c r="K40" s="377"/>
      <c r="L40" s="378"/>
      <c r="M40" s="378"/>
    </row>
    <row r="41" spans="1:13" ht="15.75">
      <c r="A41" s="488"/>
      <c r="B41" s="512"/>
      <c r="C41" s="30" t="s">
        <v>29</v>
      </c>
      <c r="D41" s="29" t="s">
        <v>5</v>
      </c>
      <c r="E41" s="381">
        <v>0.77</v>
      </c>
      <c r="F41" s="381">
        <f>E41*F39</f>
        <v>0.6160000000000001</v>
      </c>
      <c r="G41" s="377"/>
      <c r="H41" s="378"/>
      <c r="I41" s="377"/>
      <c r="J41" s="378"/>
      <c r="K41" s="377"/>
      <c r="L41" s="378"/>
      <c r="M41" s="378"/>
    </row>
    <row r="42" spans="1:13" ht="15.75">
      <c r="A42" s="488"/>
      <c r="B42" s="512"/>
      <c r="C42" s="30" t="s">
        <v>128</v>
      </c>
      <c r="D42" s="29" t="s">
        <v>129</v>
      </c>
      <c r="E42" s="381">
        <v>0.08</v>
      </c>
      <c r="F42" s="381">
        <f>E42*F39</f>
        <v>6.4000000000000001E-2</v>
      </c>
      <c r="G42" s="377"/>
      <c r="H42" s="378"/>
      <c r="I42" s="377"/>
      <c r="J42" s="378"/>
      <c r="K42" s="377"/>
      <c r="L42" s="378"/>
      <c r="M42" s="378"/>
    </row>
    <row r="43" spans="1:13" ht="17.25">
      <c r="A43" s="488"/>
      <c r="B43" s="512"/>
      <c r="C43" s="147" t="s">
        <v>130</v>
      </c>
      <c r="D43" s="121" t="s">
        <v>119</v>
      </c>
      <c r="E43" s="381">
        <v>1.0149999999999999</v>
      </c>
      <c r="F43" s="381">
        <f>E43*F39</f>
        <v>0.81199999999999994</v>
      </c>
      <c r="G43" s="377"/>
      <c r="H43" s="378"/>
      <c r="I43" s="378"/>
      <c r="J43" s="378"/>
      <c r="K43" s="377"/>
      <c r="L43" s="378"/>
      <c r="M43" s="378"/>
    </row>
    <row r="44" spans="1:13" ht="17.25">
      <c r="A44" s="488"/>
      <c r="B44" s="512"/>
      <c r="C44" s="147" t="s">
        <v>131</v>
      </c>
      <c r="D44" s="121" t="s">
        <v>124</v>
      </c>
      <c r="E44" s="381">
        <v>0.754</v>
      </c>
      <c r="F44" s="381">
        <f>E44*F39</f>
        <v>0.60320000000000007</v>
      </c>
      <c r="G44" s="377"/>
      <c r="H44" s="378"/>
      <c r="I44" s="378"/>
      <c r="J44" s="378"/>
      <c r="K44" s="377"/>
      <c r="L44" s="378"/>
      <c r="M44" s="378"/>
    </row>
    <row r="45" spans="1:13" ht="17.25">
      <c r="A45" s="488"/>
      <c r="B45" s="512"/>
      <c r="C45" s="147" t="s">
        <v>125</v>
      </c>
      <c r="D45" s="121" t="s">
        <v>119</v>
      </c>
      <c r="E45" s="381">
        <v>8.0000000000000004E-4</v>
      </c>
      <c r="F45" s="381">
        <f>E45*F39</f>
        <v>6.4000000000000005E-4</v>
      </c>
      <c r="G45" s="377"/>
      <c r="H45" s="378"/>
      <c r="I45" s="378"/>
      <c r="J45" s="378"/>
      <c r="K45" s="377"/>
      <c r="L45" s="378"/>
      <c r="M45" s="378"/>
    </row>
    <row r="46" spans="1:13">
      <c r="A46" s="488"/>
      <c r="B46" s="513"/>
      <c r="C46" s="141" t="s">
        <v>34</v>
      </c>
      <c r="D46" s="121" t="s">
        <v>5</v>
      </c>
      <c r="E46" s="380">
        <v>7.0000000000000007E-2</v>
      </c>
      <c r="F46" s="380">
        <f>E46*F39</f>
        <v>5.6000000000000008E-2</v>
      </c>
      <c r="G46" s="376"/>
      <c r="H46" s="373"/>
      <c r="I46" s="176"/>
      <c r="J46" s="176"/>
      <c r="K46" s="376"/>
      <c r="L46" s="373"/>
      <c r="M46" s="373"/>
    </row>
    <row r="47" spans="1:13" ht="22.5" customHeight="1">
      <c r="A47" s="505">
        <v>8</v>
      </c>
      <c r="B47" s="508" t="s">
        <v>132</v>
      </c>
      <c r="C47" s="202" t="s">
        <v>133</v>
      </c>
      <c r="D47" s="98" t="s">
        <v>134</v>
      </c>
      <c r="E47" s="382"/>
      <c r="F47" s="92">
        <v>3.67</v>
      </c>
      <c r="G47" s="384"/>
      <c r="H47" s="384"/>
      <c r="I47" s="384"/>
      <c r="J47" s="384"/>
      <c r="K47" s="384"/>
      <c r="L47" s="384"/>
      <c r="M47" s="384"/>
    </row>
    <row r="48" spans="1:13">
      <c r="A48" s="506"/>
      <c r="B48" s="509"/>
      <c r="C48" s="148" t="s">
        <v>27</v>
      </c>
      <c r="D48" s="113" t="s">
        <v>28</v>
      </c>
      <c r="E48" s="231">
        <v>3.36</v>
      </c>
      <c r="F48" s="231">
        <f>E48*F47</f>
        <v>12.331199999999999</v>
      </c>
      <c r="G48" s="232"/>
      <c r="H48" s="232"/>
      <c r="I48" s="232"/>
      <c r="J48" s="232"/>
      <c r="K48" s="232"/>
      <c r="L48" s="232"/>
      <c r="M48" s="232"/>
    </row>
    <row r="49" spans="1:13">
      <c r="A49" s="506"/>
      <c r="B49" s="509"/>
      <c r="C49" s="148" t="s">
        <v>29</v>
      </c>
      <c r="D49" s="113" t="s">
        <v>5</v>
      </c>
      <c r="E49" s="231">
        <v>0.92</v>
      </c>
      <c r="F49" s="231">
        <f>E49*F47</f>
        <v>3.3764000000000003</v>
      </c>
      <c r="G49" s="232"/>
      <c r="H49" s="232"/>
      <c r="I49" s="232"/>
      <c r="J49" s="232"/>
      <c r="K49" s="232"/>
      <c r="L49" s="232"/>
      <c r="M49" s="232"/>
    </row>
    <row r="50" spans="1:13" ht="17.25">
      <c r="A50" s="506"/>
      <c r="B50" s="509"/>
      <c r="C50" s="150" t="s">
        <v>135</v>
      </c>
      <c r="D50" s="113" t="s">
        <v>61</v>
      </c>
      <c r="E50" s="231">
        <v>0.11</v>
      </c>
      <c r="F50" s="231">
        <f>E50*F47</f>
        <v>0.4037</v>
      </c>
      <c r="G50" s="232"/>
      <c r="H50" s="232"/>
      <c r="I50" s="232"/>
      <c r="J50" s="232"/>
      <c r="K50" s="232"/>
      <c r="L50" s="232"/>
      <c r="M50" s="232"/>
    </row>
    <row r="51" spans="1:13">
      <c r="A51" s="506"/>
      <c r="B51" s="509"/>
      <c r="C51" s="150" t="s">
        <v>136</v>
      </c>
      <c r="D51" s="55" t="s">
        <v>33</v>
      </c>
      <c r="E51" s="231">
        <v>65.349999999999994</v>
      </c>
      <c r="F51" s="231">
        <f>E51*F47</f>
        <v>239.83449999999996</v>
      </c>
      <c r="G51" s="232"/>
      <c r="H51" s="232"/>
      <c r="I51" s="232"/>
      <c r="J51" s="232"/>
      <c r="K51" s="232"/>
      <c r="L51" s="232"/>
      <c r="M51" s="232"/>
    </row>
    <row r="52" spans="1:13">
      <c r="A52" s="507"/>
      <c r="B52" s="510"/>
      <c r="C52" s="148" t="s">
        <v>34</v>
      </c>
      <c r="D52" s="113" t="s">
        <v>5</v>
      </c>
      <c r="E52" s="383">
        <v>0.16</v>
      </c>
      <c r="F52" s="383">
        <f>E52*F47</f>
        <v>0.58720000000000006</v>
      </c>
      <c r="G52" s="232"/>
      <c r="H52" s="232"/>
      <c r="I52" s="232"/>
      <c r="J52" s="232"/>
      <c r="K52" s="232"/>
      <c r="L52" s="232"/>
      <c r="M52" s="232"/>
    </row>
    <row r="53" spans="1:13" ht="22.5" customHeight="1">
      <c r="A53" s="505">
        <v>9</v>
      </c>
      <c r="B53" s="508" t="s">
        <v>137</v>
      </c>
      <c r="C53" s="43" t="s">
        <v>138</v>
      </c>
      <c r="D53" s="98" t="s">
        <v>37</v>
      </c>
      <c r="E53" s="382"/>
      <c r="F53" s="92">
        <v>34.08</v>
      </c>
      <c r="G53" s="384"/>
      <c r="H53" s="384"/>
      <c r="I53" s="384"/>
      <c r="J53" s="384"/>
      <c r="K53" s="384"/>
      <c r="L53" s="384"/>
      <c r="M53" s="384"/>
    </row>
    <row r="54" spans="1:13">
      <c r="A54" s="506"/>
      <c r="B54" s="509"/>
      <c r="C54" s="112" t="s">
        <v>27</v>
      </c>
      <c r="D54" s="113" t="s">
        <v>28</v>
      </c>
      <c r="E54" s="231">
        <v>0.93</v>
      </c>
      <c r="F54" s="231">
        <f>E54*F53</f>
        <v>31.694400000000002</v>
      </c>
      <c r="G54" s="232"/>
      <c r="H54" s="232"/>
      <c r="I54" s="232"/>
      <c r="J54" s="232"/>
      <c r="K54" s="232"/>
      <c r="L54" s="232"/>
      <c r="M54" s="232"/>
    </row>
    <row r="55" spans="1:13">
      <c r="A55" s="506"/>
      <c r="B55" s="509"/>
      <c r="C55" s="78" t="s">
        <v>139</v>
      </c>
      <c r="D55" s="55" t="s">
        <v>64</v>
      </c>
      <c r="E55" s="231">
        <v>2.4E-2</v>
      </c>
      <c r="F55" s="231">
        <f>E55*F53</f>
        <v>0.81791999999999998</v>
      </c>
      <c r="G55" s="232"/>
      <c r="H55" s="232"/>
      <c r="I55" s="232"/>
      <c r="J55" s="232"/>
      <c r="K55" s="232"/>
      <c r="L55" s="232"/>
      <c r="M55" s="232"/>
    </row>
    <row r="56" spans="1:13">
      <c r="A56" s="506"/>
      <c r="B56" s="509"/>
      <c r="C56" s="112" t="s">
        <v>29</v>
      </c>
      <c r="D56" s="113" t="s">
        <v>5</v>
      </c>
      <c r="E56" s="231">
        <v>2.5999999999999999E-2</v>
      </c>
      <c r="F56" s="231">
        <f>E56*F53</f>
        <v>0.88607999999999987</v>
      </c>
      <c r="G56" s="232"/>
      <c r="H56" s="232"/>
      <c r="I56" s="232"/>
      <c r="J56" s="232"/>
      <c r="K56" s="232"/>
      <c r="L56" s="232"/>
      <c r="M56" s="232"/>
    </row>
    <row r="57" spans="1:13" ht="17.25">
      <c r="A57" s="507"/>
      <c r="B57" s="510"/>
      <c r="C57" s="54" t="s">
        <v>60</v>
      </c>
      <c r="D57" s="113" t="s">
        <v>61</v>
      </c>
      <c r="E57" s="231">
        <v>2.6800000000000001E-2</v>
      </c>
      <c r="F57" s="231">
        <f>E57*F53</f>
        <v>0.91334399999999993</v>
      </c>
      <c r="G57" s="232"/>
      <c r="H57" s="232"/>
      <c r="I57" s="232"/>
      <c r="J57" s="232"/>
      <c r="K57" s="232"/>
      <c r="L57" s="232"/>
      <c r="M57" s="232"/>
    </row>
    <row r="58" spans="1:13" ht="22.5" customHeight="1">
      <c r="A58" s="505">
        <v>10</v>
      </c>
      <c r="B58" s="508" t="s">
        <v>140</v>
      </c>
      <c r="C58" s="205" t="s">
        <v>141</v>
      </c>
      <c r="D58" s="98" t="s">
        <v>142</v>
      </c>
      <c r="E58" s="92"/>
      <c r="F58" s="92">
        <v>19.600000000000001</v>
      </c>
      <c r="G58" s="384"/>
      <c r="H58" s="384"/>
      <c r="I58" s="384"/>
      <c r="J58" s="384"/>
      <c r="K58" s="384"/>
      <c r="L58" s="384"/>
      <c r="M58" s="384"/>
    </row>
    <row r="59" spans="1:13">
      <c r="A59" s="506"/>
      <c r="B59" s="509"/>
      <c r="C59" s="112" t="s">
        <v>27</v>
      </c>
      <c r="D59" s="113" t="s">
        <v>28</v>
      </c>
      <c r="E59" s="231">
        <v>0.3</v>
      </c>
      <c r="F59" s="231">
        <f>E59*F58</f>
        <v>5.88</v>
      </c>
      <c r="G59" s="232"/>
      <c r="H59" s="232"/>
      <c r="I59" s="232"/>
      <c r="J59" s="232"/>
      <c r="K59" s="232"/>
      <c r="L59" s="232"/>
      <c r="M59" s="232"/>
    </row>
    <row r="60" spans="1:13">
      <c r="A60" s="506"/>
      <c r="B60" s="509"/>
      <c r="C60" s="112" t="s">
        <v>29</v>
      </c>
      <c r="D60" s="113" t="s">
        <v>5</v>
      </c>
      <c r="E60" s="231">
        <v>1.0999999999999999E-2</v>
      </c>
      <c r="F60" s="231">
        <f>E60*F58</f>
        <v>0.21560000000000001</v>
      </c>
      <c r="G60" s="232"/>
      <c r="H60" s="232"/>
      <c r="I60" s="232"/>
      <c r="J60" s="232"/>
      <c r="K60" s="232"/>
      <c r="L60" s="232"/>
      <c r="M60" s="232"/>
    </row>
    <row r="61" spans="1:13" ht="17.25">
      <c r="A61" s="507"/>
      <c r="B61" s="510"/>
      <c r="C61" s="54" t="s">
        <v>60</v>
      </c>
      <c r="D61" s="113" t="s">
        <v>61</v>
      </c>
      <c r="E61" s="231">
        <v>6.7000000000000002E-3</v>
      </c>
      <c r="F61" s="231">
        <f>E61*F58</f>
        <v>0.13132000000000002</v>
      </c>
      <c r="G61" s="232"/>
      <c r="H61" s="232"/>
      <c r="I61" s="232"/>
      <c r="J61" s="232"/>
      <c r="K61" s="232"/>
      <c r="L61" s="232"/>
      <c r="M61" s="232"/>
    </row>
    <row r="62" spans="1:13" ht="30">
      <c r="A62" s="505">
        <v>11</v>
      </c>
      <c r="B62" s="508" t="s">
        <v>143</v>
      </c>
      <c r="C62" s="79" t="s">
        <v>144</v>
      </c>
      <c r="D62" s="98" t="s">
        <v>37</v>
      </c>
      <c r="E62" s="382"/>
      <c r="F62" s="92">
        <v>23.03</v>
      </c>
      <c r="G62" s="384"/>
      <c r="H62" s="384"/>
      <c r="I62" s="384"/>
      <c r="J62" s="384"/>
      <c r="K62" s="384"/>
      <c r="L62" s="384"/>
      <c r="M62" s="384"/>
    </row>
    <row r="63" spans="1:13">
      <c r="A63" s="506"/>
      <c r="B63" s="509"/>
      <c r="C63" s="112" t="s">
        <v>27</v>
      </c>
      <c r="D63" s="113" t="s">
        <v>28</v>
      </c>
      <c r="E63" s="231">
        <v>0.65800000000000003</v>
      </c>
      <c r="F63" s="231">
        <f>E63*F62</f>
        <v>15.153740000000001</v>
      </c>
      <c r="G63" s="232"/>
      <c r="H63" s="232"/>
      <c r="I63" s="232"/>
      <c r="J63" s="232"/>
      <c r="K63" s="232"/>
      <c r="L63" s="232"/>
      <c r="M63" s="232"/>
    </row>
    <row r="64" spans="1:13">
      <c r="A64" s="506"/>
      <c r="B64" s="509"/>
      <c r="C64" s="112" t="s">
        <v>29</v>
      </c>
      <c r="D64" s="113" t="s">
        <v>5</v>
      </c>
      <c r="E64" s="231">
        <v>0.01</v>
      </c>
      <c r="F64" s="231">
        <f>E64*F62</f>
        <v>0.2303</v>
      </c>
      <c r="G64" s="232"/>
      <c r="H64" s="232"/>
      <c r="I64" s="232"/>
      <c r="J64" s="232"/>
      <c r="K64" s="232"/>
      <c r="L64" s="232"/>
      <c r="M64" s="232"/>
    </row>
    <row r="65" spans="1:15">
      <c r="A65" s="506"/>
      <c r="B65" s="509"/>
      <c r="C65" s="85" t="s">
        <v>145</v>
      </c>
      <c r="D65" s="46" t="s">
        <v>30</v>
      </c>
      <c r="E65" s="231">
        <v>0.63</v>
      </c>
      <c r="F65" s="231">
        <f>E65*F62</f>
        <v>14.508900000000001</v>
      </c>
      <c r="G65" s="232"/>
      <c r="H65" s="232"/>
      <c r="I65" s="232"/>
      <c r="J65" s="232"/>
      <c r="K65" s="232"/>
      <c r="L65" s="232"/>
      <c r="M65" s="232"/>
    </row>
    <row r="66" spans="1:15">
      <c r="A66" s="506"/>
      <c r="B66" s="509"/>
      <c r="C66" s="85" t="s">
        <v>146</v>
      </c>
      <c r="D66" s="46" t="s">
        <v>30</v>
      </c>
      <c r="E66" s="231">
        <v>0.79</v>
      </c>
      <c r="F66" s="231">
        <f>E66*F62</f>
        <v>18.193700000000003</v>
      </c>
      <c r="G66" s="232"/>
      <c r="H66" s="232"/>
      <c r="I66" s="232"/>
      <c r="J66" s="232"/>
      <c r="K66" s="232"/>
      <c r="L66" s="232"/>
      <c r="M66" s="232"/>
    </row>
    <row r="67" spans="1:15">
      <c r="A67" s="507"/>
      <c r="B67" s="510"/>
      <c r="C67" s="148" t="s">
        <v>34</v>
      </c>
      <c r="D67" s="113" t="s">
        <v>5</v>
      </c>
      <c r="E67" s="231">
        <v>1.6E-2</v>
      </c>
      <c r="F67" s="231">
        <f>E67*F62</f>
        <v>0.36848000000000003</v>
      </c>
      <c r="G67" s="232"/>
      <c r="H67" s="232"/>
      <c r="I67" s="232"/>
      <c r="J67" s="232"/>
      <c r="K67" s="232"/>
      <c r="L67" s="232"/>
      <c r="M67" s="232"/>
    </row>
    <row r="68" spans="1:15" ht="22.5" customHeight="1">
      <c r="A68" s="505">
        <v>12</v>
      </c>
      <c r="B68" s="508" t="s">
        <v>147</v>
      </c>
      <c r="C68" s="206" t="s">
        <v>148</v>
      </c>
      <c r="D68" s="98" t="s">
        <v>37</v>
      </c>
      <c r="E68" s="92"/>
      <c r="F68" s="92">
        <f>2*0.85</f>
        <v>1.7</v>
      </c>
      <c r="G68" s="384"/>
      <c r="H68" s="384"/>
      <c r="I68" s="384"/>
      <c r="J68" s="384"/>
      <c r="K68" s="384"/>
      <c r="L68" s="384"/>
      <c r="M68" s="384"/>
    </row>
    <row r="69" spans="1:15">
      <c r="A69" s="506"/>
      <c r="B69" s="509"/>
      <c r="C69" s="45" t="s">
        <v>27</v>
      </c>
      <c r="D69" s="46" t="s">
        <v>28</v>
      </c>
      <c r="E69" s="231">
        <v>0.91400000000000003</v>
      </c>
      <c r="F69" s="231">
        <f>E69*F68</f>
        <v>1.5538000000000001</v>
      </c>
      <c r="G69" s="232"/>
      <c r="H69" s="232"/>
      <c r="I69" s="232"/>
      <c r="J69" s="232"/>
      <c r="K69" s="232"/>
      <c r="L69" s="232"/>
      <c r="M69" s="232"/>
    </row>
    <row r="70" spans="1:15">
      <c r="A70" s="506"/>
      <c r="B70" s="509"/>
      <c r="C70" s="45" t="s">
        <v>29</v>
      </c>
      <c r="D70" s="46" t="s">
        <v>5</v>
      </c>
      <c r="E70" s="231">
        <v>0.35299999999999998</v>
      </c>
      <c r="F70" s="231">
        <f>E70*F68</f>
        <v>0.60009999999999997</v>
      </c>
      <c r="G70" s="232"/>
      <c r="H70" s="232"/>
      <c r="I70" s="232"/>
      <c r="J70" s="232"/>
      <c r="K70" s="232"/>
      <c r="L70" s="232"/>
      <c r="M70" s="232"/>
    </row>
    <row r="71" spans="1:15" ht="17.25">
      <c r="A71" s="506"/>
      <c r="B71" s="509"/>
      <c r="C71" s="153" t="s">
        <v>464</v>
      </c>
      <c r="D71" s="46" t="s">
        <v>39</v>
      </c>
      <c r="E71" s="231">
        <v>1</v>
      </c>
      <c r="F71" s="231">
        <f>E71*F68</f>
        <v>1.7</v>
      </c>
      <c r="G71" s="232"/>
      <c r="H71" s="232"/>
      <c r="I71" s="232"/>
      <c r="J71" s="232"/>
      <c r="K71" s="232"/>
      <c r="L71" s="232"/>
      <c r="M71" s="232"/>
    </row>
    <row r="72" spans="1:15" ht="17.25">
      <c r="A72" s="506"/>
      <c r="B72" s="509"/>
      <c r="C72" s="153" t="s">
        <v>149</v>
      </c>
      <c r="D72" s="46" t="s">
        <v>61</v>
      </c>
      <c r="E72" s="231">
        <v>8.0000000000000004E-4</v>
      </c>
      <c r="F72" s="231">
        <f>E72*F68</f>
        <v>1.3600000000000001E-3</v>
      </c>
      <c r="G72" s="232"/>
      <c r="H72" s="232"/>
      <c r="I72" s="232"/>
      <c r="J72" s="232"/>
      <c r="K72" s="232"/>
      <c r="L72" s="232"/>
      <c r="M72" s="232"/>
    </row>
    <row r="73" spans="1:15" ht="30">
      <c r="A73" s="506"/>
      <c r="B73" s="509"/>
      <c r="C73" s="153" t="s">
        <v>395</v>
      </c>
      <c r="D73" s="46" t="s">
        <v>182</v>
      </c>
      <c r="E73" s="231"/>
      <c r="F73" s="231">
        <v>7</v>
      </c>
      <c r="G73" s="232"/>
      <c r="H73" s="232"/>
      <c r="I73" s="232"/>
      <c r="J73" s="232"/>
      <c r="K73" s="232"/>
      <c r="L73" s="232"/>
      <c r="M73" s="232"/>
    </row>
    <row r="74" spans="1:15">
      <c r="A74" s="507"/>
      <c r="B74" s="510"/>
      <c r="C74" s="153" t="s">
        <v>34</v>
      </c>
      <c r="D74" s="46" t="s">
        <v>5</v>
      </c>
      <c r="E74" s="231">
        <v>0.27600000000000002</v>
      </c>
      <c r="F74" s="231">
        <f>E74*F68</f>
        <v>0.46920000000000001</v>
      </c>
      <c r="G74" s="232"/>
      <c r="H74" s="232"/>
      <c r="I74" s="232"/>
      <c r="J74" s="232"/>
      <c r="K74" s="232"/>
      <c r="L74" s="232"/>
      <c r="M74" s="232"/>
    </row>
    <row r="75" spans="1:15" ht="22.5" customHeight="1">
      <c r="A75" s="505">
        <v>13</v>
      </c>
      <c r="B75" s="508" t="s">
        <v>150</v>
      </c>
      <c r="C75" s="207" t="s">
        <v>151</v>
      </c>
      <c r="D75" s="98" t="s">
        <v>37</v>
      </c>
      <c r="E75" s="92"/>
      <c r="F75" s="92">
        <f>0.6*0.6</f>
        <v>0.36</v>
      </c>
      <c r="G75" s="384"/>
      <c r="H75" s="384"/>
      <c r="I75" s="384"/>
      <c r="J75" s="384"/>
      <c r="K75" s="384"/>
      <c r="L75" s="384"/>
      <c r="M75" s="384"/>
    </row>
    <row r="76" spans="1:15">
      <c r="A76" s="506"/>
      <c r="B76" s="509"/>
      <c r="C76" s="150" t="s">
        <v>27</v>
      </c>
      <c r="D76" s="46" t="s">
        <v>28</v>
      </c>
      <c r="E76" s="231">
        <v>2.72</v>
      </c>
      <c r="F76" s="231">
        <f>E76*F75</f>
        <v>0.97920000000000007</v>
      </c>
      <c r="G76" s="232"/>
      <c r="H76" s="232"/>
      <c r="I76" s="232"/>
      <c r="J76" s="232"/>
      <c r="K76" s="232"/>
      <c r="L76" s="232"/>
      <c r="M76" s="232"/>
    </row>
    <row r="77" spans="1:15">
      <c r="A77" s="506"/>
      <c r="B77" s="509"/>
      <c r="C77" s="150" t="s">
        <v>72</v>
      </c>
      <c r="D77" s="46" t="s">
        <v>64</v>
      </c>
      <c r="E77" s="231">
        <v>2.4E-2</v>
      </c>
      <c r="F77" s="231">
        <f>E77*F75</f>
        <v>8.6400000000000001E-3</v>
      </c>
      <c r="G77" s="232"/>
      <c r="H77" s="232"/>
      <c r="I77" s="232"/>
      <c r="J77" s="232"/>
      <c r="K77" s="232"/>
      <c r="L77" s="232"/>
      <c r="M77" s="232"/>
    </row>
    <row r="78" spans="1:15" ht="30">
      <c r="A78" s="507"/>
      <c r="B78" s="510"/>
      <c r="C78" s="154" t="s">
        <v>170</v>
      </c>
      <c r="D78" s="46" t="s">
        <v>39</v>
      </c>
      <c r="E78" s="231">
        <v>1</v>
      </c>
      <c r="F78" s="231">
        <f>E78*F75</f>
        <v>0.36</v>
      </c>
      <c r="G78" s="232"/>
      <c r="H78" s="232"/>
      <c r="I78" s="232"/>
      <c r="J78" s="232"/>
      <c r="K78" s="232"/>
      <c r="L78" s="232"/>
      <c r="M78" s="232"/>
    </row>
    <row r="79" spans="1:15" ht="26.25" customHeight="1">
      <c r="A79" s="524">
        <v>19</v>
      </c>
      <c r="B79" s="511" t="s">
        <v>332</v>
      </c>
      <c r="C79" s="316" t="s">
        <v>342</v>
      </c>
      <c r="D79" s="286" t="s">
        <v>333</v>
      </c>
      <c r="E79" s="379"/>
      <c r="F79" s="379">
        <f>F82</f>
        <v>0.77</v>
      </c>
      <c r="G79" s="374"/>
      <c r="H79" s="375"/>
      <c r="I79" s="374"/>
      <c r="J79" s="375"/>
      <c r="K79" s="374"/>
      <c r="L79" s="375"/>
      <c r="M79" s="375"/>
      <c r="O79" s="295"/>
    </row>
    <row r="80" spans="1:15" ht="15.75">
      <c r="A80" s="525"/>
      <c r="B80" s="512"/>
      <c r="C80" s="30" t="s">
        <v>27</v>
      </c>
      <c r="D80" s="29" t="s">
        <v>28</v>
      </c>
      <c r="E80" s="389">
        <v>23.8</v>
      </c>
      <c r="F80" s="389">
        <f>E80*F79</f>
        <v>18.326000000000001</v>
      </c>
      <c r="G80" s="390"/>
      <c r="H80" s="388"/>
      <c r="I80" s="390"/>
      <c r="J80" s="388"/>
      <c r="K80" s="390"/>
      <c r="L80" s="388"/>
      <c r="M80" s="388"/>
    </row>
    <row r="81" spans="1:13" ht="15.75">
      <c r="A81" s="525"/>
      <c r="B81" s="512"/>
      <c r="C81" s="30" t="s">
        <v>29</v>
      </c>
      <c r="D81" s="29" t="s">
        <v>5</v>
      </c>
      <c r="E81" s="389">
        <v>2.1</v>
      </c>
      <c r="F81" s="389">
        <f>E81*F79</f>
        <v>1.6170000000000002</v>
      </c>
      <c r="G81" s="390"/>
      <c r="H81" s="388"/>
      <c r="I81" s="390"/>
      <c r="J81" s="388"/>
      <c r="K81" s="390"/>
      <c r="L81" s="388"/>
      <c r="M81" s="388"/>
    </row>
    <row r="82" spans="1:13" ht="15.75">
      <c r="A82" s="525"/>
      <c r="B82" s="512"/>
      <c r="C82" s="30" t="s">
        <v>318</v>
      </c>
      <c r="D82" s="29" t="s">
        <v>334</v>
      </c>
      <c r="E82" s="389"/>
      <c r="F82" s="389">
        <v>0.77</v>
      </c>
      <c r="G82" s="390"/>
      <c r="H82" s="388"/>
      <c r="I82" s="390"/>
      <c r="J82" s="388"/>
      <c r="K82" s="390"/>
      <c r="L82" s="388"/>
      <c r="M82" s="388"/>
    </row>
    <row r="83" spans="1:13" ht="15.75">
      <c r="A83" s="525"/>
      <c r="B83" s="512"/>
      <c r="C83" s="30" t="s">
        <v>335</v>
      </c>
      <c r="D83" s="29" t="s">
        <v>30</v>
      </c>
      <c r="E83" s="389">
        <v>3.01</v>
      </c>
      <c r="F83" s="389">
        <f>E83*F79</f>
        <v>2.3176999999999999</v>
      </c>
      <c r="G83" s="390"/>
      <c r="H83" s="388"/>
      <c r="I83" s="390"/>
      <c r="J83" s="388"/>
      <c r="K83" s="390"/>
      <c r="L83" s="388"/>
      <c r="M83" s="388"/>
    </row>
    <row r="84" spans="1:13" ht="31.5">
      <c r="A84" s="525"/>
      <c r="B84" s="512"/>
      <c r="C84" s="30" t="s">
        <v>336</v>
      </c>
      <c r="D84" s="29" t="s">
        <v>337</v>
      </c>
      <c r="E84" s="389">
        <v>3.38</v>
      </c>
      <c r="F84" s="389">
        <f>E84*F79</f>
        <v>2.6025999999999998</v>
      </c>
      <c r="G84" s="390"/>
      <c r="H84" s="388"/>
      <c r="I84" s="390"/>
      <c r="J84" s="388"/>
      <c r="K84" s="390"/>
      <c r="L84" s="388"/>
      <c r="M84" s="388"/>
    </row>
    <row r="85" spans="1:13" ht="15.75">
      <c r="A85" s="525"/>
      <c r="B85" s="512"/>
      <c r="C85" s="30" t="s">
        <v>338</v>
      </c>
      <c r="D85" s="29" t="s">
        <v>30</v>
      </c>
      <c r="E85" s="389">
        <v>7.2</v>
      </c>
      <c r="F85" s="389">
        <f>E85*F79</f>
        <v>5.5440000000000005</v>
      </c>
      <c r="G85" s="390"/>
      <c r="H85" s="388"/>
      <c r="I85" s="390"/>
      <c r="J85" s="388"/>
      <c r="K85" s="390"/>
      <c r="L85" s="388"/>
      <c r="M85" s="388"/>
    </row>
    <row r="86" spans="1:13" ht="15.75">
      <c r="A86" s="526"/>
      <c r="B86" s="513"/>
      <c r="C86" s="30" t="s">
        <v>34</v>
      </c>
      <c r="D86" s="29" t="s">
        <v>5</v>
      </c>
      <c r="E86" s="389">
        <v>3.44</v>
      </c>
      <c r="F86" s="389">
        <f>E86*F79</f>
        <v>2.6488</v>
      </c>
      <c r="G86" s="390"/>
      <c r="H86" s="388"/>
      <c r="I86" s="390"/>
      <c r="J86" s="388"/>
      <c r="K86" s="390"/>
      <c r="L86" s="388"/>
      <c r="M86" s="388"/>
    </row>
    <row r="87" spans="1:13" ht="34.5" customHeight="1">
      <c r="A87" s="527">
        <v>20</v>
      </c>
      <c r="B87" s="511" t="s">
        <v>343</v>
      </c>
      <c r="C87" s="316" t="s">
        <v>339</v>
      </c>
      <c r="D87" s="286" t="s">
        <v>242</v>
      </c>
      <c r="E87" s="391"/>
      <c r="F87" s="391">
        <v>15.4</v>
      </c>
      <c r="G87" s="392"/>
      <c r="H87" s="372"/>
      <c r="I87" s="392"/>
      <c r="J87" s="372"/>
      <c r="K87" s="392"/>
      <c r="L87" s="372"/>
      <c r="M87" s="372"/>
    </row>
    <row r="88" spans="1:13" ht="15.75">
      <c r="A88" s="528"/>
      <c r="B88" s="512"/>
      <c r="C88" s="30" t="s">
        <v>27</v>
      </c>
      <c r="D88" s="29" t="s">
        <v>28</v>
      </c>
      <c r="E88" s="389">
        <v>0.42899999999999999</v>
      </c>
      <c r="F88" s="389">
        <f>E88*F87</f>
        <v>6.6066000000000003</v>
      </c>
      <c r="G88" s="390"/>
      <c r="H88" s="388"/>
      <c r="I88" s="390"/>
      <c r="J88" s="388"/>
      <c r="K88" s="390"/>
      <c r="L88" s="388"/>
      <c r="M88" s="388"/>
    </row>
    <row r="89" spans="1:13" ht="15.75">
      <c r="A89" s="528"/>
      <c r="B89" s="512"/>
      <c r="C89" s="30" t="s">
        <v>29</v>
      </c>
      <c r="D89" s="29" t="s">
        <v>5</v>
      </c>
      <c r="E89" s="389">
        <v>2.64E-2</v>
      </c>
      <c r="F89" s="389">
        <f>E89*F87</f>
        <v>0.40656000000000003</v>
      </c>
      <c r="G89" s="390"/>
      <c r="H89" s="388"/>
      <c r="I89" s="390"/>
      <c r="J89" s="388"/>
      <c r="K89" s="390"/>
      <c r="L89" s="388"/>
      <c r="M89" s="388"/>
    </row>
    <row r="90" spans="1:13" ht="31.5" customHeight="1">
      <c r="A90" s="528"/>
      <c r="B90" s="512"/>
      <c r="C90" s="30" t="s">
        <v>340</v>
      </c>
      <c r="D90" s="29" t="s">
        <v>337</v>
      </c>
      <c r="E90" s="381">
        <v>1.28</v>
      </c>
      <c r="F90" s="381">
        <f>E90*F87</f>
        <v>19.712</v>
      </c>
      <c r="G90" s="390"/>
      <c r="H90" s="388"/>
      <c r="I90" s="390"/>
      <c r="J90" s="388"/>
      <c r="K90" s="390"/>
      <c r="L90" s="388"/>
      <c r="M90" s="388"/>
    </row>
    <row r="91" spans="1:13" ht="15.75">
      <c r="A91" s="528"/>
      <c r="B91" s="512"/>
      <c r="C91" s="313" t="s">
        <v>465</v>
      </c>
      <c r="D91" s="314" t="s">
        <v>337</v>
      </c>
      <c r="E91" s="381"/>
      <c r="F91" s="381">
        <v>5.0999999999999996</v>
      </c>
      <c r="G91" s="390"/>
      <c r="H91" s="388"/>
      <c r="I91" s="390"/>
      <c r="J91" s="388"/>
      <c r="K91" s="390"/>
      <c r="L91" s="388"/>
      <c r="M91" s="388"/>
    </row>
    <row r="92" spans="1:13" ht="15.75">
      <c r="A92" s="528"/>
      <c r="B92" s="512"/>
      <c r="C92" s="30" t="s">
        <v>341</v>
      </c>
      <c r="D92" s="29" t="s">
        <v>33</v>
      </c>
      <c r="E92" s="389"/>
      <c r="F92" s="389">
        <f>F87*6</f>
        <v>92.4</v>
      </c>
      <c r="G92" s="390"/>
      <c r="H92" s="388"/>
      <c r="I92" s="390"/>
      <c r="J92" s="388"/>
      <c r="K92" s="390"/>
      <c r="L92" s="388"/>
      <c r="M92" s="388"/>
    </row>
    <row r="93" spans="1:13" ht="15.75">
      <c r="A93" s="529"/>
      <c r="B93" s="513"/>
      <c r="C93" s="30" t="s">
        <v>34</v>
      </c>
      <c r="D93" s="29" t="s">
        <v>5</v>
      </c>
      <c r="E93" s="389">
        <v>6.3600000000000004E-2</v>
      </c>
      <c r="F93" s="389">
        <f>E93*F87</f>
        <v>0.97944000000000009</v>
      </c>
      <c r="G93" s="390"/>
      <c r="H93" s="388"/>
      <c r="I93" s="390"/>
      <c r="J93" s="388"/>
      <c r="K93" s="390"/>
      <c r="L93" s="388"/>
      <c r="M93" s="388"/>
    </row>
    <row r="94" spans="1:13" ht="30">
      <c r="A94" s="505">
        <v>14</v>
      </c>
      <c r="B94" s="190" t="s">
        <v>152</v>
      </c>
      <c r="C94" s="43" t="s">
        <v>177</v>
      </c>
      <c r="D94" s="98" t="s">
        <v>37</v>
      </c>
      <c r="E94" s="382"/>
      <c r="F94" s="92">
        <v>3.3</v>
      </c>
      <c r="G94" s="384"/>
      <c r="H94" s="384"/>
      <c r="I94" s="384"/>
      <c r="J94" s="384"/>
      <c r="K94" s="384"/>
      <c r="L94" s="384"/>
      <c r="M94" s="384"/>
    </row>
    <row r="95" spans="1:13">
      <c r="A95" s="506"/>
      <c r="B95" s="190"/>
      <c r="C95" s="45" t="s">
        <v>27</v>
      </c>
      <c r="D95" s="46" t="s">
        <v>38</v>
      </c>
      <c r="E95" s="231">
        <v>1.08</v>
      </c>
      <c r="F95" s="231">
        <f>E95*F94</f>
        <v>3.5640000000000001</v>
      </c>
      <c r="G95" s="232"/>
      <c r="H95" s="232"/>
      <c r="I95" s="232"/>
      <c r="J95" s="232"/>
      <c r="K95" s="232"/>
      <c r="L95" s="232"/>
      <c r="M95" s="232"/>
    </row>
    <row r="96" spans="1:13">
      <c r="A96" s="506"/>
      <c r="B96" s="190"/>
      <c r="C96" s="45" t="s">
        <v>29</v>
      </c>
      <c r="D96" s="46" t="s">
        <v>5</v>
      </c>
      <c r="E96" s="231">
        <v>0.45200000000000001</v>
      </c>
      <c r="F96" s="231">
        <f>E96*F94</f>
        <v>1.4916</v>
      </c>
      <c r="G96" s="232"/>
      <c r="H96" s="232"/>
      <c r="I96" s="232"/>
      <c r="J96" s="232"/>
      <c r="K96" s="232"/>
      <c r="L96" s="232"/>
      <c r="M96" s="232"/>
    </row>
    <row r="97" spans="1:13" ht="17.25">
      <c r="A97" s="506"/>
      <c r="B97" s="190"/>
      <c r="C97" s="45" t="s">
        <v>153</v>
      </c>
      <c r="D97" s="46" t="s">
        <v>39</v>
      </c>
      <c r="E97" s="231">
        <v>1.02</v>
      </c>
      <c r="F97" s="231">
        <f>E97*F94</f>
        <v>3.3659999999999997</v>
      </c>
      <c r="G97" s="232"/>
      <c r="H97" s="232"/>
      <c r="I97" s="232"/>
      <c r="J97" s="232"/>
      <c r="K97" s="232"/>
      <c r="L97" s="232"/>
      <c r="M97" s="232"/>
    </row>
    <row r="98" spans="1:13">
      <c r="A98" s="506"/>
      <c r="B98" s="193"/>
      <c r="C98" s="45" t="s">
        <v>40</v>
      </c>
      <c r="D98" s="46" t="s">
        <v>30</v>
      </c>
      <c r="E98" s="231">
        <v>6.25</v>
      </c>
      <c r="F98" s="231">
        <f>E98*F94</f>
        <v>20.625</v>
      </c>
      <c r="G98" s="232"/>
      <c r="H98" s="232"/>
      <c r="I98" s="232"/>
      <c r="J98" s="232"/>
      <c r="K98" s="232"/>
      <c r="L98" s="232"/>
      <c r="M98" s="232"/>
    </row>
    <row r="99" spans="1:13">
      <c r="A99" s="507"/>
      <c r="B99" s="193"/>
      <c r="C99" s="45" t="s">
        <v>34</v>
      </c>
      <c r="D99" s="46" t="s">
        <v>5</v>
      </c>
      <c r="E99" s="231">
        <v>4.6600000000000003E-2</v>
      </c>
      <c r="F99" s="231">
        <f>E99*F94</f>
        <v>0.15378</v>
      </c>
      <c r="G99" s="232"/>
      <c r="H99" s="232"/>
      <c r="I99" s="232"/>
      <c r="J99" s="232"/>
      <c r="K99" s="232"/>
      <c r="L99" s="232"/>
      <c r="M99" s="232"/>
    </row>
    <row r="100" spans="1:13" ht="30">
      <c r="A100" s="505">
        <v>15</v>
      </c>
      <c r="B100" s="171" t="s">
        <v>154</v>
      </c>
      <c r="C100" s="43" t="s">
        <v>43</v>
      </c>
      <c r="D100" s="98" t="s">
        <v>37</v>
      </c>
      <c r="E100" s="386"/>
      <c r="F100" s="385">
        <v>13.6</v>
      </c>
      <c r="G100" s="363"/>
      <c r="H100" s="363"/>
      <c r="I100" s="363"/>
      <c r="J100" s="363"/>
      <c r="K100" s="363"/>
      <c r="L100" s="363"/>
      <c r="M100" s="363"/>
    </row>
    <row r="101" spans="1:13">
      <c r="A101" s="506"/>
      <c r="B101" s="195"/>
      <c r="C101" s="112" t="s">
        <v>27</v>
      </c>
      <c r="D101" s="113" t="s">
        <v>28</v>
      </c>
      <c r="E101" s="155">
        <v>1.7</v>
      </c>
      <c r="F101" s="155">
        <f>E101*F100</f>
        <v>23.119999999999997</v>
      </c>
      <c r="G101" s="364"/>
      <c r="H101" s="364"/>
      <c r="I101" s="364"/>
      <c r="J101" s="364"/>
      <c r="K101" s="364"/>
      <c r="L101" s="364"/>
      <c r="M101" s="364"/>
    </row>
    <row r="102" spans="1:13">
      <c r="A102" s="506"/>
      <c r="B102" s="195"/>
      <c r="C102" s="112" t="s">
        <v>29</v>
      </c>
      <c r="D102" s="113" t="s">
        <v>5</v>
      </c>
      <c r="E102" s="155">
        <v>0.02</v>
      </c>
      <c r="F102" s="155">
        <f>E102*F100</f>
        <v>0.27200000000000002</v>
      </c>
      <c r="G102" s="364"/>
      <c r="H102" s="364"/>
      <c r="I102" s="364"/>
      <c r="J102" s="364"/>
      <c r="K102" s="364"/>
      <c r="L102" s="364"/>
      <c r="M102" s="364"/>
    </row>
    <row r="103" spans="1:13" ht="17.25">
      <c r="A103" s="506"/>
      <c r="B103" s="195"/>
      <c r="C103" s="53" t="s">
        <v>44</v>
      </c>
      <c r="D103" s="113" t="s">
        <v>39</v>
      </c>
      <c r="E103" s="155">
        <v>1</v>
      </c>
      <c r="F103" s="155">
        <f>E103*F100</f>
        <v>13.6</v>
      </c>
      <c r="G103" s="364"/>
      <c r="H103" s="364"/>
      <c r="I103" s="364"/>
      <c r="J103" s="364"/>
      <c r="K103" s="364"/>
      <c r="L103" s="364"/>
      <c r="M103" s="364"/>
    </row>
    <row r="104" spans="1:13">
      <c r="A104" s="506"/>
      <c r="B104" s="195"/>
      <c r="C104" s="54" t="s">
        <v>40</v>
      </c>
      <c r="D104" s="55" t="s">
        <v>30</v>
      </c>
      <c r="E104" s="155">
        <v>6.25</v>
      </c>
      <c r="F104" s="155">
        <f>E104*F100</f>
        <v>85</v>
      </c>
      <c r="G104" s="364"/>
      <c r="H104" s="364"/>
      <c r="I104" s="364"/>
      <c r="J104" s="364"/>
      <c r="K104" s="364"/>
      <c r="L104" s="364"/>
      <c r="M104" s="364"/>
    </row>
    <row r="105" spans="1:13">
      <c r="A105" s="507"/>
      <c r="B105" s="195"/>
      <c r="C105" s="112" t="s">
        <v>34</v>
      </c>
      <c r="D105" s="113" t="s">
        <v>5</v>
      </c>
      <c r="E105" s="155">
        <v>7.0000000000000001E-3</v>
      </c>
      <c r="F105" s="155">
        <f>E105*F100</f>
        <v>9.5199999999999993E-2</v>
      </c>
      <c r="G105" s="364"/>
      <c r="H105" s="364"/>
      <c r="I105" s="364"/>
      <c r="J105" s="364"/>
      <c r="K105" s="364"/>
      <c r="L105" s="364"/>
      <c r="M105" s="364"/>
    </row>
    <row r="106" spans="1:13" ht="17.25">
      <c r="A106" s="519">
        <v>3</v>
      </c>
      <c r="B106" s="521" t="s">
        <v>201</v>
      </c>
      <c r="C106" s="43" t="s">
        <v>203</v>
      </c>
      <c r="D106" s="287" t="s">
        <v>37</v>
      </c>
      <c r="E106" s="382"/>
      <c r="F106" s="92">
        <v>4</v>
      </c>
      <c r="G106" s="384"/>
      <c r="H106" s="384"/>
      <c r="I106" s="384"/>
      <c r="J106" s="384"/>
      <c r="K106" s="384"/>
      <c r="L106" s="384"/>
      <c r="M106" s="384"/>
    </row>
    <row r="107" spans="1:13" ht="15" customHeight="1">
      <c r="A107" s="520"/>
      <c r="B107" s="522"/>
      <c r="C107" s="45" t="s">
        <v>27</v>
      </c>
      <c r="D107" s="46" t="s">
        <v>38</v>
      </c>
      <c r="E107" s="231">
        <v>3.6949999999999998</v>
      </c>
      <c r="F107" s="231">
        <f>E107*F106</f>
        <v>14.78</v>
      </c>
      <c r="G107" s="232"/>
      <c r="H107" s="232"/>
      <c r="I107" s="232"/>
      <c r="J107" s="232"/>
      <c r="K107" s="232"/>
      <c r="L107" s="232"/>
      <c r="M107" s="232"/>
    </row>
    <row r="108" spans="1:13">
      <c r="A108" s="520"/>
      <c r="B108" s="522"/>
      <c r="C108" s="45" t="s">
        <v>29</v>
      </c>
      <c r="D108" s="46" t="s">
        <v>5</v>
      </c>
      <c r="E108" s="231">
        <v>1.89E-2</v>
      </c>
      <c r="F108" s="231">
        <f>E108*F106</f>
        <v>7.5600000000000001E-2</v>
      </c>
      <c r="G108" s="232"/>
      <c r="H108" s="232"/>
      <c r="I108" s="232"/>
      <c r="J108" s="232"/>
      <c r="K108" s="232"/>
      <c r="L108" s="232"/>
      <c r="M108" s="232"/>
    </row>
    <row r="109" spans="1:13" ht="17.25">
      <c r="A109" s="520"/>
      <c r="B109" s="522"/>
      <c r="C109" s="88" t="s">
        <v>206</v>
      </c>
      <c r="D109" s="46" t="s">
        <v>39</v>
      </c>
      <c r="E109" s="231">
        <v>1.03</v>
      </c>
      <c r="F109" s="231">
        <f>E109*F106</f>
        <v>4.12</v>
      </c>
      <c r="G109" s="232"/>
      <c r="H109" s="232"/>
      <c r="I109" s="232"/>
      <c r="J109" s="232"/>
      <c r="K109" s="232"/>
      <c r="L109" s="232"/>
      <c r="M109" s="232"/>
    </row>
    <row r="110" spans="1:13">
      <c r="A110" s="520"/>
      <c r="B110" s="522"/>
      <c r="C110" s="45" t="s">
        <v>200</v>
      </c>
      <c r="D110" s="46" t="s">
        <v>30</v>
      </c>
      <c r="E110" s="231">
        <v>0.52</v>
      </c>
      <c r="F110" s="231">
        <f>E110*F106</f>
        <v>2.08</v>
      </c>
      <c r="G110" s="232"/>
      <c r="H110" s="232"/>
      <c r="I110" s="232"/>
      <c r="J110" s="232"/>
      <c r="K110" s="232"/>
      <c r="L110" s="232"/>
      <c r="M110" s="232"/>
    </row>
    <row r="111" spans="1:13" ht="15.75">
      <c r="A111" s="292"/>
      <c r="B111" s="523"/>
      <c r="C111" s="45" t="s">
        <v>34</v>
      </c>
      <c r="D111" s="46" t="s">
        <v>5</v>
      </c>
      <c r="E111" s="231">
        <v>3.2899999999999999E-2</v>
      </c>
      <c r="F111" s="231">
        <f>E111*F106</f>
        <v>0.13159999999999999</v>
      </c>
      <c r="G111" s="232"/>
      <c r="H111" s="232"/>
      <c r="I111" s="232"/>
      <c r="J111" s="232"/>
      <c r="K111" s="232"/>
      <c r="L111" s="232"/>
      <c r="M111" s="232"/>
    </row>
    <row r="112" spans="1:13" ht="22.5">
      <c r="A112" s="505">
        <v>16</v>
      </c>
      <c r="B112" s="190" t="s">
        <v>155</v>
      </c>
      <c r="C112" s="56" t="s">
        <v>156</v>
      </c>
      <c r="D112" s="209" t="s">
        <v>52</v>
      </c>
      <c r="E112" s="393"/>
      <c r="F112" s="394">
        <v>1</v>
      </c>
      <c r="G112" s="395"/>
      <c r="H112" s="395"/>
      <c r="I112" s="395"/>
      <c r="J112" s="395"/>
      <c r="K112" s="395"/>
      <c r="L112" s="395"/>
      <c r="M112" s="395"/>
    </row>
    <row r="113" spans="1:13">
      <c r="A113" s="506"/>
      <c r="B113" s="190"/>
      <c r="C113" s="62" t="s">
        <v>47</v>
      </c>
      <c r="D113" s="156" t="s">
        <v>52</v>
      </c>
      <c r="E113" s="396">
        <v>2.44</v>
      </c>
      <c r="F113" s="397">
        <f>F112*E113</f>
        <v>2.44</v>
      </c>
      <c r="G113" s="398"/>
      <c r="H113" s="399"/>
      <c r="I113" s="398"/>
      <c r="J113" s="398"/>
      <c r="K113" s="398"/>
      <c r="L113" s="398"/>
      <c r="M113" s="398"/>
    </row>
    <row r="114" spans="1:13">
      <c r="A114" s="506"/>
      <c r="B114" s="190"/>
      <c r="C114" s="62" t="s">
        <v>29</v>
      </c>
      <c r="D114" s="161" t="s">
        <v>5</v>
      </c>
      <c r="E114" s="396">
        <v>0.13</v>
      </c>
      <c r="F114" s="397">
        <f>F112*E114</f>
        <v>0.13</v>
      </c>
      <c r="G114" s="398"/>
      <c r="H114" s="398"/>
      <c r="I114" s="398"/>
      <c r="J114" s="398"/>
      <c r="K114" s="398"/>
      <c r="L114" s="398"/>
      <c r="M114" s="398"/>
    </row>
    <row r="115" spans="1:13">
      <c r="A115" s="506"/>
      <c r="B115" s="190"/>
      <c r="C115" s="62" t="s">
        <v>157</v>
      </c>
      <c r="D115" s="162" t="s">
        <v>52</v>
      </c>
      <c r="E115" s="396">
        <v>1</v>
      </c>
      <c r="F115" s="397">
        <f>F112*E115</f>
        <v>1</v>
      </c>
      <c r="G115" s="398"/>
      <c r="H115" s="398"/>
      <c r="I115" s="398"/>
      <c r="J115" s="398"/>
      <c r="K115" s="398"/>
      <c r="L115" s="398"/>
      <c r="M115" s="398"/>
    </row>
    <row r="116" spans="1:13">
      <c r="A116" s="506"/>
      <c r="B116" s="190"/>
      <c r="C116" s="62" t="s">
        <v>396</v>
      </c>
      <c r="D116" s="162" t="s">
        <v>52</v>
      </c>
      <c r="E116" s="396"/>
      <c r="F116" s="397">
        <v>2</v>
      </c>
      <c r="G116" s="398"/>
      <c r="H116" s="398"/>
      <c r="I116" s="398"/>
      <c r="J116" s="398"/>
      <c r="K116" s="398"/>
      <c r="L116" s="398"/>
      <c r="M116" s="398"/>
    </row>
    <row r="117" spans="1:13">
      <c r="A117" s="507"/>
      <c r="B117" s="190"/>
      <c r="C117" s="62" t="s">
        <v>31</v>
      </c>
      <c r="D117" s="161" t="s">
        <v>5</v>
      </c>
      <c r="E117" s="396">
        <v>0.94</v>
      </c>
      <c r="F117" s="397">
        <f>F112*E117</f>
        <v>0.94</v>
      </c>
      <c r="G117" s="398"/>
      <c r="H117" s="398"/>
      <c r="I117" s="398"/>
      <c r="J117" s="398"/>
      <c r="K117" s="398"/>
      <c r="L117" s="398"/>
      <c r="M117" s="398"/>
    </row>
    <row r="118" spans="1:13" ht="32.25" customHeight="1">
      <c r="A118" s="484">
        <v>17</v>
      </c>
      <c r="B118" s="489" t="s">
        <v>104</v>
      </c>
      <c r="C118" s="56" t="s">
        <v>394</v>
      </c>
      <c r="D118" s="57" t="s">
        <v>46</v>
      </c>
      <c r="E118" s="400"/>
      <c r="F118" s="400">
        <v>2</v>
      </c>
      <c r="G118" s="413"/>
      <c r="H118" s="413"/>
      <c r="I118" s="413"/>
      <c r="J118" s="413"/>
      <c r="K118" s="413"/>
      <c r="L118" s="413"/>
      <c r="M118" s="413"/>
    </row>
    <row r="119" spans="1:13">
      <c r="A119" s="484"/>
      <c r="B119" s="489"/>
      <c r="C119" s="62" t="s">
        <v>47</v>
      </c>
      <c r="D119" s="63" t="s">
        <v>28</v>
      </c>
      <c r="E119" s="401">
        <v>2.09</v>
      </c>
      <c r="F119" s="401">
        <f>F118*E119</f>
        <v>4.18</v>
      </c>
      <c r="G119" s="398"/>
      <c r="H119" s="399"/>
      <c r="I119" s="398"/>
      <c r="J119" s="398"/>
      <c r="K119" s="398"/>
      <c r="L119" s="398"/>
      <c r="M119" s="398"/>
    </row>
    <row r="120" spans="1:13">
      <c r="A120" s="484"/>
      <c r="B120" s="489"/>
      <c r="C120" s="62" t="s">
        <v>48</v>
      </c>
      <c r="D120" s="63" t="s">
        <v>5</v>
      </c>
      <c r="E120" s="401">
        <v>0.1</v>
      </c>
      <c r="F120" s="401">
        <f>F118*E120</f>
        <v>0.2</v>
      </c>
      <c r="G120" s="398"/>
      <c r="H120" s="398"/>
      <c r="I120" s="398"/>
      <c r="J120" s="398"/>
      <c r="K120" s="398"/>
      <c r="L120" s="398"/>
      <c r="M120" s="398"/>
    </row>
    <row r="121" spans="1:13">
      <c r="A121" s="484"/>
      <c r="B121" s="489"/>
      <c r="C121" s="62" t="s">
        <v>105</v>
      </c>
      <c r="D121" s="63" t="s">
        <v>46</v>
      </c>
      <c r="E121" s="401">
        <v>1</v>
      </c>
      <c r="F121" s="401">
        <f>E121*F118</f>
        <v>2</v>
      </c>
      <c r="G121" s="414"/>
      <c r="H121" s="398"/>
      <c r="I121" s="414"/>
      <c r="J121" s="414"/>
      <c r="K121" s="414"/>
      <c r="L121" s="414"/>
      <c r="M121" s="398"/>
    </row>
    <row r="122" spans="1:13">
      <c r="A122" s="484"/>
      <c r="B122" s="489"/>
      <c r="C122" s="62" t="s">
        <v>106</v>
      </c>
      <c r="D122" s="63" t="s">
        <v>89</v>
      </c>
      <c r="E122" s="401"/>
      <c r="F122" s="401">
        <v>2</v>
      </c>
      <c r="G122" s="414"/>
      <c r="H122" s="398"/>
      <c r="I122" s="414"/>
      <c r="J122" s="414"/>
      <c r="K122" s="414"/>
      <c r="L122" s="414"/>
      <c r="M122" s="398"/>
    </row>
    <row r="123" spans="1:13">
      <c r="A123" s="484"/>
      <c r="B123" s="489"/>
      <c r="C123" s="62" t="s">
        <v>31</v>
      </c>
      <c r="D123" s="63" t="s">
        <v>51</v>
      </c>
      <c r="E123" s="401">
        <v>0.24</v>
      </c>
      <c r="F123" s="401">
        <f>F120*E123</f>
        <v>4.8000000000000001E-2</v>
      </c>
      <c r="G123" s="398"/>
      <c r="H123" s="398"/>
      <c r="I123" s="398"/>
      <c r="J123" s="398"/>
      <c r="K123" s="398"/>
      <c r="L123" s="398"/>
      <c r="M123" s="398"/>
    </row>
    <row r="124" spans="1:13" ht="23.25" customHeight="1">
      <c r="A124" s="485">
        <v>18</v>
      </c>
      <c r="B124" s="490" t="s">
        <v>65</v>
      </c>
      <c r="C124" s="56" t="s">
        <v>109</v>
      </c>
      <c r="D124" s="57" t="s">
        <v>52</v>
      </c>
      <c r="E124" s="402"/>
      <c r="F124" s="400">
        <v>2</v>
      </c>
      <c r="G124" s="413"/>
      <c r="H124" s="413"/>
      <c r="I124" s="413"/>
      <c r="J124" s="413"/>
      <c r="K124" s="413"/>
      <c r="L124" s="413"/>
      <c r="M124" s="413"/>
    </row>
    <row r="125" spans="1:13">
      <c r="A125" s="485"/>
      <c r="B125" s="490"/>
      <c r="C125" s="62" t="s">
        <v>47</v>
      </c>
      <c r="D125" s="63" t="s">
        <v>28</v>
      </c>
      <c r="E125" s="401">
        <v>0.82</v>
      </c>
      <c r="F125" s="401">
        <f>F124*E125</f>
        <v>1.64</v>
      </c>
      <c r="G125" s="398"/>
      <c r="H125" s="399"/>
      <c r="I125" s="398"/>
      <c r="J125" s="398"/>
      <c r="K125" s="398"/>
      <c r="L125" s="398"/>
      <c r="M125" s="398"/>
    </row>
    <row r="126" spans="1:13">
      <c r="A126" s="485"/>
      <c r="B126" s="490"/>
      <c r="C126" s="62" t="s">
        <v>53</v>
      </c>
      <c r="D126" s="63" t="s">
        <v>54</v>
      </c>
      <c r="E126" s="401">
        <v>0.01</v>
      </c>
      <c r="F126" s="401">
        <f>F124*E126</f>
        <v>0.02</v>
      </c>
      <c r="G126" s="398"/>
      <c r="H126" s="398"/>
      <c r="I126" s="398"/>
      <c r="J126" s="398"/>
      <c r="K126" s="398"/>
      <c r="L126" s="398"/>
      <c r="M126" s="398"/>
    </row>
    <row r="127" spans="1:13" ht="20.25" customHeight="1">
      <c r="A127" s="485"/>
      <c r="B127" s="490"/>
      <c r="C127" s="62" t="s">
        <v>107</v>
      </c>
      <c r="D127" s="63" t="s">
        <v>52</v>
      </c>
      <c r="E127" s="401"/>
      <c r="F127" s="401">
        <v>2</v>
      </c>
      <c r="G127" s="414"/>
      <c r="H127" s="414"/>
      <c r="I127" s="414"/>
      <c r="J127" s="414"/>
      <c r="K127" s="414"/>
      <c r="L127" s="414"/>
      <c r="M127" s="414"/>
    </row>
    <row r="128" spans="1:13">
      <c r="A128" s="485"/>
      <c r="B128" s="490"/>
      <c r="C128" s="62" t="s">
        <v>31</v>
      </c>
      <c r="D128" s="63" t="s">
        <v>5</v>
      </c>
      <c r="E128" s="401">
        <v>7.0000000000000007E-2</v>
      </c>
      <c r="F128" s="401">
        <f>F124*E128</f>
        <v>0.14000000000000001</v>
      </c>
      <c r="G128" s="398"/>
      <c r="H128" s="414"/>
      <c r="I128" s="398"/>
      <c r="J128" s="398"/>
      <c r="K128" s="398"/>
      <c r="L128" s="398"/>
      <c r="M128" s="414"/>
    </row>
    <row r="129" spans="1:13" ht="47.25">
      <c r="A129" s="505">
        <v>19</v>
      </c>
      <c r="B129" s="190" t="s">
        <v>158</v>
      </c>
      <c r="C129" s="213" t="s">
        <v>178</v>
      </c>
      <c r="D129" s="98" t="s">
        <v>114</v>
      </c>
      <c r="E129" s="386"/>
      <c r="F129" s="92">
        <v>1.22</v>
      </c>
      <c r="G129" s="363"/>
      <c r="H129" s="363"/>
      <c r="I129" s="363"/>
      <c r="J129" s="363"/>
      <c r="K129" s="363"/>
      <c r="L129" s="363"/>
      <c r="M129" s="363"/>
    </row>
    <row r="130" spans="1:13">
      <c r="A130" s="507"/>
      <c r="B130" s="190"/>
      <c r="C130" s="78" t="s">
        <v>27</v>
      </c>
      <c r="D130" s="55" t="s">
        <v>28</v>
      </c>
      <c r="E130" s="155">
        <v>2.06</v>
      </c>
      <c r="F130" s="155">
        <f>E130*F129</f>
        <v>2.5131999999999999</v>
      </c>
      <c r="G130" s="364"/>
      <c r="H130" s="364"/>
      <c r="I130" s="364"/>
      <c r="J130" s="364"/>
      <c r="K130" s="364"/>
      <c r="L130" s="364"/>
      <c r="M130" s="364"/>
    </row>
    <row r="131" spans="1:13" ht="22.5">
      <c r="A131" s="505">
        <v>20</v>
      </c>
      <c r="B131" s="171" t="s">
        <v>159</v>
      </c>
      <c r="C131" s="79" t="s">
        <v>160</v>
      </c>
      <c r="D131" s="98" t="s">
        <v>114</v>
      </c>
      <c r="E131" s="92"/>
      <c r="F131" s="92">
        <f>5*0.4*0.2</f>
        <v>0.4</v>
      </c>
      <c r="G131" s="370"/>
      <c r="H131" s="370"/>
      <c r="I131" s="370"/>
      <c r="J131" s="370"/>
      <c r="K131" s="370"/>
      <c r="L131" s="370"/>
      <c r="M131" s="370"/>
    </row>
    <row r="132" spans="1:13">
      <c r="A132" s="506"/>
      <c r="B132" s="171"/>
      <c r="C132" s="120" t="s">
        <v>27</v>
      </c>
      <c r="D132" s="113" t="s">
        <v>28</v>
      </c>
      <c r="E132" s="155">
        <v>1.94</v>
      </c>
      <c r="F132" s="155">
        <f>E132*F131</f>
        <v>0.77600000000000002</v>
      </c>
      <c r="G132" s="364"/>
      <c r="H132" s="364"/>
      <c r="I132" s="364"/>
      <c r="J132" s="364"/>
      <c r="K132" s="364"/>
      <c r="L132" s="364"/>
      <c r="M132" s="364"/>
    </row>
    <row r="133" spans="1:13">
      <c r="A133" s="506"/>
      <c r="B133" s="171"/>
      <c r="C133" s="81" t="s">
        <v>117</v>
      </c>
      <c r="D133" s="113" t="s">
        <v>5</v>
      </c>
      <c r="E133" s="155">
        <v>0.1847</v>
      </c>
      <c r="F133" s="155">
        <f>E133*F131</f>
        <v>7.3880000000000001E-2</v>
      </c>
      <c r="G133" s="364"/>
      <c r="H133" s="364"/>
      <c r="I133" s="364"/>
      <c r="J133" s="364"/>
      <c r="K133" s="364"/>
      <c r="L133" s="364"/>
      <c r="M133" s="364"/>
    </row>
    <row r="134" spans="1:13" ht="17.25">
      <c r="A134" s="506"/>
      <c r="B134" s="171"/>
      <c r="C134" s="81" t="s">
        <v>161</v>
      </c>
      <c r="D134" s="55" t="s">
        <v>61</v>
      </c>
      <c r="E134" s="155">
        <v>1.1000000000000001</v>
      </c>
      <c r="F134" s="155">
        <f>E134*F131</f>
        <v>0.44000000000000006</v>
      </c>
      <c r="G134" s="364"/>
      <c r="H134" s="364"/>
      <c r="I134" s="364"/>
      <c r="J134" s="364"/>
      <c r="K134" s="364"/>
      <c r="L134" s="364"/>
      <c r="M134" s="364"/>
    </row>
    <row r="135" spans="1:13" ht="22.5">
      <c r="A135" s="505">
        <v>21</v>
      </c>
      <c r="B135" s="171" t="s">
        <v>162</v>
      </c>
      <c r="C135" s="87" t="s">
        <v>179</v>
      </c>
      <c r="D135" s="98" t="s">
        <v>163</v>
      </c>
      <c r="E135" s="92"/>
      <c r="F135" s="92">
        <f>8/1000</f>
        <v>8.0000000000000002E-3</v>
      </c>
      <c r="G135" s="370"/>
      <c r="H135" s="370"/>
      <c r="I135" s="370"/>
      <c r="J135" s="370"/>
      <c r="K135" s="370"/>
      <c r="L135" s="370"/>
      <c r="M135" s="370"/>
    </row>
    <row r="136" spans="1:13">
      <c r="A136" s="506"/>
      <c r="B136" s="171"/>
      <c r="C136" s="120" t="s">
        <v>27</v>
      </c>
      <c r="D136" s="113" t="s">
        <v>28</v>
      </c>
      <c r="E136" s="155">
        <v>119</v>
      </c>
      <c r="F136" s="155">
        <f>E136*F135</f>
        <v>0.95200000000000007</v>
      </c>
      <c r="G136" s="364"/>
      <c r="H136" s="364"/>
      <c r="I136" s="364"/>
      <c r="J136" s="364"/>
      <c r="K136" s="364"/>
      <c r="L136" s="364"/>
      <c r="M136" s="364"/>
    </row>
    <row r="137" spans="1:13">
      <c r="A137" s="506"/>
      <c r="B137" s="171"/>
      <c r="C137" s="81" t="s">
        <v>117</v>
      </c>
      <c r="D137" s="113" t="s">
        <v>5</v>
      </c>
      <c r="E137" s="155">
        <v>67.5</v>
      </c>
      <c r="F137" s="155">
        <f>E137*F135</f>
        <v>0.54</v>
      </c>
      <c r="G137" s="364"/>
      <c r="H137" s="364"/>
      <c r="I137" s="364"/>
      <c r="J137" s="364"/>
      <c r="K137" s="364"/>
      <c r="L137" s="364"/>
      <c r="M137" s="364"/>
    </row>
    <row r="138" spans="1:13">
      <c r="A138" s="506"/>
      <c r="B138" s="171"/>
      <c r="C138" s="164" t="s">
        <v>164</v>
      </c>
      <c r="D138" s="55" t="s">
        <v>165</v>
      </c>
      <c r="E138" s="155"/>
      <c r="F138" s="155">
        <v>5.05</v>
      </c>
      <c r="G138" s="364"/>
      <c r="H138" s="364"/>
      <c r="I138" s="364"/>
      <c r="J138" s="364"/>
      <c r="K138" s="364"/>
      <c r="L138" s="364"/>
      <c r="M138" s="364"/>
    </row>
    <row r="139" spans="1:13">
      <c r="A139" s="506"/>
      <c r="B139" s="171"/>
      <c r="C139" s="164" t="s">
        <v>180</v>
      </c>
      <c r="D139" s="55" t="s">
        <v>165</v>
      </c>
      <c r="E139" s="155"/>
      <c r="F139" s="155">
        <v>3.03</v>
      </c>
      <c r="G139" s="364"/>
      <c r="H139" s="364"/>
      <c r="I139" s="364"/>
      <c r="J139" s="364"/>
      <c r="K139" s="364"/>
      <c r="L139" s="364"/>
      <c r="M139" s="364"/>
    </row>
    <row r="140" spans="1:13">
      <c r="A140" s="507"/>
      <c r="B140" s="171"/>
      <c r="C140" s="81" t="s">
        <v>34</v>
      </c>
      <c r="D140" s="55" t="s">
        <v>5</v>
      </c>
      <c r="E140" s="155">
        <v>2.16</v>
      </c>
      <c r="F140" s="155">
        <f>E140*F135</f>
        <v>1.728E-2</v>
      </c>
      <c r="G140" s="364"/>
      <c r="H140" s="364"/>
      <c r="I140" s="364"/>
      <c r="J140" s="364"/>
      <c r="K140" s="364"/>
      <c r="L140" s="364"/>
      <c r="M140" s="364"/>
    </row>
    <row r="141" spans="1:13" ht="22.5">
      <c r="A141" s="505">
        <v>22</v>
      </c>
      <c r="B141" s="171" t="s">
        <v>166</v>
      </c>
      <c r="C141" s="43" t="s">
        <v>91</v>
      </c>
      <c r="D141" s="98" t="s">
        <v>33</v>
      </c>
      <c r="E141" s="92"/>
      <c r="F141" s="92">
        <v>5</v>
      </c>
      <c r="G141" s="363"/>
      <c r="H141" s="363"/>
      <c r="I141" s="363"/>
      <c r="J141" s="363"/>
      <c r="K141" s="363"/>
      <c r="L141" s="363"/>
      <c r="M141" s="363"/>
    </row>
    <row r="142" spans="1:13">
      <c r="A142" s="506"/>
      <c r="B142" s="195"/>
      <c r="C142" s="112" t="s">
        <v>27</v>
      </c>
      <c r="D142" s="113" t="s">
        <v>28</v>
      </c>
      <c r="E142" s="155">
        <v>1.51</v>
      </c>
      <c r="F142" s="155">
        <f>E142*F141</f>
        <v>7.55</v>
      </c>
      <c r="G142" s="364"/>
      <c r="H142" s="364"/>
      <c r="I142" s="364"/>
      <c r="J142" s="364"/>
      <c r="K142" s="364"/>
      <c r="L142" s="364"/>
      <c r="M142" s="364"/>
    </row>
    <row r="143" spans="1:13">
      <c r="A143" s="506"/>
      <c r="B143" s="195"/>
      <c r="C143" s="112" t="s">
        <v>29</v>
      </c>
      <c r="D143" s="113" t="s">
        <v>5</v>
      </c>
      <c r="E143" s="155">
        <v>0.13</v>
      </c>
      <c r="F143" s="155">
        <f>E143*F141</f>
        <v>0.65</v>
      </c>
      <c r="G143" s="364"/>
      <c r="H143" s="364"/>
      <c r="I143" s="364"/>
      <c r="J143" s="364"/>
      <c r="K143" s="364"/>
      <c r="L143" s="364"/>
      <c r="M143" s="364"/>
    </row>
    <row r="144" spans="1:13">
      <c r="A144" s="506"/>
      <c r="B144" s="195"/>
      <c r="C144" s="78" t="s">
        <v>167</v>
      </c>
      <c r="D144" s="55" t="s">
        <v>89</v>
      </c>
      <c r="E144" s="155"/>
      <c r="F144" s="155">
        <v>2</v>
      </c>
      <c r="G144" s="364"/>
      <c r="H144" s="364"/>
      <c r="I144" s="364"/>
      <c r="J144" s="364"/>
      <c r="K144" s="364"/>
      <c r="L144" s="364"/>
      <c r="M144" s="364"/>
    </row>
    <row r="145" spans="1:13">
      <c r="A145" s="506"/>
      <c r="B145" s="195"/>
      <c r="C145" s="78" t="s">
        <v>183</v>
      </c>
      <c r="D145" s="55" t="s">
        <v>89</v>
      </c>
      <c r="E145" s="155"/>
      <c r="F145" s="155">
        <v>2</v>
      </c>
      <c r="G145" s="364"/>
      <c r="H145" s="364"/>
      <c r="I145" s="364"/>
      <c r="J145" s="364"/>
      <c r="K145" s="364"/>
      <c r="L145" s="364"/>
      <c r="M145" s="364"/>
    </row>
    <row r="146" spans="1:13">
      <c r="A146" s="506"/>
      <c r="B146" s="195"/>
      <c r="C146" s="78" t="s">
        <v>181</v>
      </c>
      <c r="D146" s="55" t="s">
        <v>182</v>
      </c>
      <c r="E146" s="155"/>
      <c r="F146" s="155">
        <v>1</v>
      </c>
      <c r="G146" s="364"/>
      <c r="H146" s="364"/>
      <c r="I146" s="364"/>
      <c r="J146" s="364"/>
      <c r="K146" s="364"/>
      <c r="L146" s="364"/>
      <c r="M146" s="364"/>
    </row>
    <row r="147" spans="1:13">
      <c r="A147" s="507"/>
      <c r="B147" s="195"/>
      <c r="C147" s="112" t="s">
        <v>34</v>
      </c>
      <c r="D147" s="113" t="s">
        <v>5</v>
      </c>
      <c r="E147" s="155">
        <v>7.0000000000000007E-2</v>
      </c>
      <c r="F147" s="155">
        <f>E147*F141</f>
        <v>0.35000000000000003</v>
      </c>
      <c r="G147" s="364"/>
      <c r="H147" s="364"/>
      <c r="I147" s="364"/>
      <c r="J147" s="364"/>
      <c r="K147" s="364"/>
      <c r="L147" s="364"/>
      <c r="M147" s="364"/>
    </row>
    <row r="148" spans="1:13" ht="24.75" customHeight="1">
      <c r="A148" s="505">
        <v>23</v>
      </c>
      <c r="B148" s="171" t="s">
        <v>184</v>
      </c>
      <c r="C148" s="87" t="s">
        <v>187</v>
      </c>
      <c r="D148" s="98" t="s">
        <v>163</v>
      </c>
      <c r="E148" s="92"/>
      <c r="F148" s="92">
        <v>1.7000000000000001E-2</v>
      </c>
      <c r="G148" s="370"/>
      <c r="H148" s="370"/>
      <c r="I148" s="370"/>
      <c r="J148" s="370"/>
      <c r="K148" s="370"/>
      <c r="L148" s="370"/>
      <c r="M148" s="370"/>
    </row>
    <row r="149" spans="1:13">
      <c r="A149" s="506"/>
      <c r="B149" s="171"/>
      <c r="C149" s="172" t="s">
        <v>27</v>
      </c>
      <c r="D149" s="173" t="s">
        <v>28</v>
      </c>
      <c r="E149" s="403">
        <v>95.9</v>
      </c>
      <c r="F149" s="404">
        <f>E149*F148</f>
        <v>1.6303000000000003</v>
      </c>
      <c r="G149" s="176"/>
      <c r="H149" s="176"/>
      <c r="I149" s="405"/>
      <c r="J149" s="406"/>
      <c r="K149" s="405"/>
      <c r="L149" s="406"/>
      <c r="M149" s="406"/>
    </row>
    <row r="150" spans="1:13">
      <c r="A150" s="506"/>
      <c r="B150" s="171"/>
      <c r="C150" s="172" t="s">
        <v>117</v>
      </c>
      <c r="D150" s="173" t="s">
        <v>5</v>
      </c>
      <c r="E150" s="403">
        <v>45.2</v>
      </c>
      <c r="F150" s="404">
        <f>E150*F148</f>
        <v>0.76840000000000008</v>
      </c>
      <c r="G150" s="405"/>
      <c r="H150" s="406"/>
      <c r="I150" s="405"/>
      <c r="J150" s="406"/>
      <c r="K150" s="405"/>
      <c r="L150" s="406"/>
      <c r="M150" s="406"/>
    </row>
    <row r="151" spans="1:13">
      <c r="A151" s="506"/>
      <c r="B151" s="171"/>
      <c r="C151" s="179" t="s">
        <v>190</v>
      </c>
      <c r="D151" s="173" t="s">
        <v>165</v>
      </c>
      <c r="E151" s="407">
        <v>1010</v>
      </c>
      <c r="F151" s="407">
        <f>E151*F148</f>
        <v>17.170000000000002</v>
      </c>
      <c r="G151" s="176"/>
      <c r="H151" s="176"/>
      <c r="I151" s="176"/>
      <c r="J151" s="176"/>
      <c r="K151" s="176"/>
      <c r="L151" s="176"/>
      <c r="M151" s="176"/>
    </row>
    <row r="152" spans="1:13" ht="15.75">
      <c r="A152" s="507"/>
      <c r="B152" s="171"/>
      <c r="C152" s="181" t="s">
        <v>34</v>
      </c>
      <c r="D152" s="182" t="s">
        <v>5</v>
      </c>
      <c r="E152" s="404">
        <v>0.6</v>
      </c>
      <c r="F152" s="404">
        <f>E152*F148</f>
        <v>1.0200000000000001E-2</v>
      </c>
      <c r="G152" s="408"/>
      <c r="H152" s="409"/>
      <c r="I152" s="176"/>
      <c r="J152" s="176"/>
      <c r="K152" s="408"/>
      <c r="L152" s="409"/>
      <c r="M152" s="409"/>
    </row>
    <row r="153" spans="1:13" ht="21" customHeight="1">
      <c r="A153" s="488">
        <v>24</v>
      </c>
      <c r="B153" s="171" t="s">
        <v>185</v>
      </c>
      <c r="C153" s="43" t="s">
        <v>186</v>
      </c>
      <c r="D153" s="98" t="s">
        <v>182</v>
      </c>
      <c r="E153" s="92"/>
      <c r="F153" s="92">
        <f>F156+F157</f>
        <v>18</v>
      </c>
      <c r="G153" s="387"/>
      <c r="H153" s="387"/>
      <c r="I153" s="387"/>
      <c r="J153" s="387"/>
      <c r="K153" s="387"/>
      <c r="L153" s="387"/>
      <c r="M153" s="387"/>
    </row>
    <row r="154" spans="1:13">
      <c r="A154" s="488"/>
      <c r="B154" s="185"/>
      <c r="C154" s="172" t="s">
        <v>27</v>
      </c>
      <c r="D154" s="173" t="s">
        <v>28</v>
      </c>
      <c r="E154" s="403">
        <v>0.38900000000000001</v>
      </c>
      <c r="F154" s="404">
        <f>E154*F153</f>
        <v>7.0020000000000007</v>
      </c>
      <c r="G154" s="176"/>
      <c r="H154" s="176"/>
      <c r="I154" s="405"/>
      <c r="J154" s="406"/>
      <c r="K154" s="405"/>
      <c r="L154" s="406"/>
      <c r="M154" s="406"/>
    </row>
    <row r="155" spans="1:13">
      <c r="A155" s="488"/>
      <c r="B155" s="185"/>
      <c r="C155" s="172" t="s">
        <v>117</v>
      </c>
      <c r="D155" s="173" t="s">
        <v>5</v>
      </c>
      <c r="E155" s="403">
        <v>0.151</v>
      </c>
      <c r="F155" s="404">
        <f>E155*F153</f>
        <v>2.718</v>
      </c>
      <c r="G155" s="405"/>
      <c r="H155" s="406"/>
      <c r="I155" s="405"/>
      <c r="J155" s="406"/>
      <c r="K155" s="405"/>
      <c r="L155" s="406"/>
      <c r="M155" s="406"/>
    </row>
    <row r="156" spans="1:13">
      <c r="A156" s="488"/>
      <c r="B156" s="185"/>
      <c r="C156" s="179" t="s">
        <v>188</v>
      </c>
      <c r="D156" s="173" t="s">
        <v>33</v>
      </c>
      <c r="E156" s="403"/>
      <c r="F156" s="404">
        <v>8</v>
      </c>
      <c r="G156" s="405"/>
      <c r="H156" s="406"/>
      <c r="I156" s="405"/>
      <c r="J156" s="406"/>
      <c r="K156" s="405"/>
      <c r="L156" s="406"/>
      <c r="M156" s="406"/>
    </row>
    <row r="157" spans="1:13">
      <c r="A157" s="488"/>
      <c r="B157" s="185"/>
      <c r="C157" s="179" t="s">
        <v>189</v>
      </c>
      <c r="D157" s="173" t="s">
        <v>33</v>
      </c>
      <c r="E157" s="403"/>
      <c r="F157" s="404">
        <v>10</v>
      </c>
      <c r="G157" s="405"/>
      <c r="H157" s="406"/>
      <c r="I157" s="405"/>
      <c r="J157" s="406"/>
      <c r="K157" s="405"/>
      <c r="L157" s="406"/>
      <c r="M157" s="406"/>
    </row>
    <row r="158" spans="1:13" ht="15.75">
      <c r="A158" s="488"/>
      <c r="B158" s="185"/>
      <c r="C158" s="181" t="s">
        <v>34</v>
      </c>
      <c r="D158" s="182" t="s">
        <v>5</v>
      </c>
      <c r="E158" s="404">
        <v>2.4E-2</v>
      </c>
      <c r="F158" s="404">
        <f>E158*F153</f>
        <v>0.432</v>
      </c>
      <c r="G158" s="408"/>
      <c r="H158" s="409"/>
      <c r="I158" s="176"/>
      <c r="J158" s="176"/>
      <c r="K158" s="408"/>
      <c r="L158" s="409"/>
      <c r="M158" s="409"/>
    </row>
    <row r="159" spans="1:13">
      <c r="A159" s="33"/>
      <c r="B159" s="239"/>
      <c r="C159" s="240" t="s">
        <v>6</v>
      </c>
      <c r="D159" s="241"/>
      <c r="E159" s="410"/>
      <c r="F159" s="411"/>
      <c r="G159" s="412"/>
      <c r="H159" s="37"/>
      <c r="I159" s="37"/>
      <c r="J159" s="37"/>
      <c r="K159" s="37"/>
      <c r="L159" s="37"/>
      <c r="M159" s="37"/>
    </row>
    <row r="160" spans="1:13">
      <c r="A160" s="33"/>
      <c r="B160" s="239"/>
      <c r="C160" s="240" t="s">
        <v>168</v>
      </c>
      <c r="D160" s="245" t="s">
        <v>469</v>
      </c>
      <c r="E160" s="410"/>
      <c r="F160" s="411"/>
      <c r="G160" s="412"/>
      <c r="H160" s="37"/>
      <c r="I160" s="37"/>
      <c r="J160" s="37"/>
      <c r="K160" s="37"/>
      <c r="L160" s="37"/>
      <c r="M160" s="37"/>
    </row>
    <row r="161" spans="1:13">
      <c r="A161" s="39"/>
      <c r="B161" s="33"/>
      <c r="C161" s="33" t="s">
        <v>6</v>
      </c>
      <c r="D161" s="33"/>
      <c r="E161" s="34"/>
      <c r="F161" s="34"/>
      <c r="G161" s="37"/>
      <c r="H161" s="37"/>
      <c r="I161" s="37"/>
      <c r="J161" s="37"/>
      <c r="K161" s="37"/>
      <c r="L161" s="37"/>
      <c r="M161" s="37"/>
    </row>
    <row r="162" spans="1:13">
      <c r="A162" s="39"/>
      <c r="B162" s="33"/>
      <c r="C162" s="33" t="s">
        <v>169</v>
      </c>
      <c r="D162" s="38" t="s">
        <v>469</v>
      </c>
      <c r="E162" s="34"/>
      <c r="F162" s="34"/>
      <c r="G162" s="37"/>
      <c r="H162" s="37"/>
      <c r="I162" s="37"/>
      <c r="J162" s="37"/>
      <c r="K162" s="37"/>
      <c r="L162" s="37"/>
      <c r="M162" s="37"/>
    </row>
    <row r="163" spans="1:13">
      <c r="A163" s="39"/>
      <c r="B163" s="33"/>
      <c r="C163" s="33" t="s">
        <v>6</v>
      </c>
      <c r="D163" s="33"/>
      <c r="E163" s="34"/>
      <c r="F163" s="34"/>
      <c r="G163" s="37"/>
      <c r="H163" s="37"/>
      <c r="I163" s="37"/>
      <c r="J163" s="37"/>
      <c r="K163" s="37"/>
      <c r="L163" s="37"/>
      <c r="M163" s="37"/>
    </row>
    <row r="164" spans="1:13">
      <c r="A164" s="39"/>
      <c r="B164" s="33"/>
      <c r="C164" s="33" t="s">
        <v>36</v>
      </c>
      <c r="D164" s="38" t="s">
        <v>469</v>
      </c>
      <c r="E164" s="34"/>
      <c r="F164" s="34"/>
      <c r="G164" s="37"/>
      <c r="H164" s="37"/>
      <c r="I164" s="37"/>
      <c r="J164" s="37"/>
      <c r="K164" s="37"/>
      <c r="L164" s="37"/>
      <c r="M164" s="37"/>
    </row>
    <row r="165" spans="1:13">
      <c r="A165" s="39"/>
      <c r="B165" s="33"/>
      <c r="C165" s="33" t="s">
        <v>6</v>
      </c>
      <c r="D165" s="33"/>
      <c r="E165" s="34"/>
      <c r="F165" s="34"/>
      <c r="G165" s="37"/>
      <c r="H165" s="37"/>
      <c r="I165" s="37"/>
      <c r="J165" s="37"/>
      <c r="K165" s="37"/>
      <c r="L165" s="37"/>
      <c r="M165" s="37"/>
    </row>
    <row r="166" spans="1:13">
      <c r="B166" s="101"/>
      <c r="D166" s="167"/>
      <c r="E166" s="168"/>
      <c r="F166" s="168"/>
      <c r="G166" s="168"/>
      <c r="H166" s="168"/>
      <c r="I166" s="168"/>
      <c r="J166" s="168"/>
      <c r="K166" s="168"/>
      <c r="L166" s="168"/>
      <c r="M166" s="168"/>
    </row>
    <row r="167" spans="1:13">
      <c r="B167" s="101"/>
      <c r="C167" s="13"/>
      <c r="D167" s="167"/>
      <c r="E167" s="168"/>
      <c r="F167" s="168"/>
      <c r="G167" s="168"/>
      <c r="H167" s="168"/>
      <c r="I167" s="168"/>
      <c r="J167" s="168"/>
      <c r="K167" s="168"/>
      <c r="L167" s="168"/>
      <c r="M167" s="168"/>
    </row>
    <row r="168" spans="1:13">
      <c r="B168" s="101"/>
      <c r="C168" s="16"/>
      <c r="D168" s="167"/>
    </row>
    <row r="169" spans="1:13">
      <c r="B169" s="101"/>
      <c r="C169" s="13"/>
      <c r="D169" s="167"/>
    </row>
    <row r="170" spans="1:13">
      <c r="B170" s="101"/>
      <c r="C170" s="18"/>
      <c r="D170" s="167"/>
    </row>
    <row r="171" spans="1:13">
      <c r="B171" s="101"/>
      <c r="C171" s="253"/>
      <c r="D171" s="167"/>
    </row>
  </sheetData>
  <mergeCells count="59">
    <mergeCell ref="A106:A110"/>
    <mergeCell ref="B106:B111"/>
    <mergeCell ref="A79:A86"/>
    <mergeCell ref="A87:A93"/>
    <mergeCell ref="B79:B86"/>
    <mergeCell ref="B87:B93"/>
    <mergeCell ref="A129:A130"/>
    <mergeCell ref="A148:A152"/>
    <mergeCell ref="A153:A158"/>
    <mergeCell ref="A131:A134"/>
    <mergeCell ref="A135:A140"/>
    <mergeCell ref="A141:A147"/>
    <mergeCell ref="A62:A67"/>
    <mergeCell ref="A27:A31"/>
    <mergeCell ref="B118:B123"/>
    <mergeCell ref="A124:A128"/>
    <mergeCell ref="B124:B128"/>
    <mergeCell ref="A32:A38"/>
    <mergeCell ref="A39:A46"/>
    <mergeCell ref="A47:A52"/>
    <mergeCell ref="A53:A57"/>
    <mergeCell ref="A58:A61"/>
    <mergeCell ref="A118:A123"/>
    <mergeCell ref="A68:A74"/>
    <mergeCell ref="A75:A78"/>
    <mergeCell ref="A94:A99"/>
    <mergeCell ref="A100:A105"/>
    <mergeCell ref="A112:A117"/>
    <mergeCell ref="I6:J6"/>
    <mergeCell ref="K6:L6"/>
    <mergeCell ref="M6:M7"/>
    <mergeCell ref="B24:F24"/>
    <mergeCell ref="A25:A26"/>
    <mergeCell ref="B9:F9"/>
    <mergeCell ref="A6:A7"/>
    <mergeCell ref="B6:B7"/>
    <mergeCell ref="C6:C7"/>
    <mergeCell ref="D6:D7"/>
    <mergeCell ref="E6:F6"/>
    <mergeCell ref="G6:H6"/>
    <mergeCell ref="A10:A11"/>
    <mergeCell ref="A12:A16"/>
    <mergeCell ref="A17:A23"/>
    <mergeCell ref="A1:M1"/>
    <mergeCell ref="A2:M2"/>
    <mergeCell ref="L3:M3"/>
    <mergeCell ref="A4:E4"/>
    <mergeCell ref="A5:E5"/>
    <mergeCell ref="G5:L5"/>
    <mergeCell ref="B75:B78"/>
    <mergeCell ref="B68:B74"/>
    <mergeCell ref="B62:B67"/>
    <mergeCell ref="B58:B61"/>
    <mergeCell ref="B53:B57"/>
    <mergeCell ref="B47:B52"/>
    <mergeCell ref="B39:B46"/>
    <mergeCell ref="B32:B38"/>
    <mergeCell ref="B27:B31"/>
    <mergeCell ref="B25:B26"/>
  </mergeCells>
  <conditionalFormatting sqref="C106 E106:F109">
    <cfRule type="cellIs" dxfId="15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topLeftCell="A16" workbookViewId="0">
      <selection activeCell="C40" sqref="C40:C46"/>
    </sheetView>
  </sheetViews>
  <sheetFormatPr defaultRowHeight="15"/>
  <cols>
    <col min="1" max="1" width="3.28515625" bestFit="1" customWidth="1"/>
    <col min="2" max="2" width="9.85546875" customWidth="1"/>
    <col min="3" max="3" width="91.140625" customWidth="1"/>
    <col min="4" max="4" width="8.7109375" bestFit="1" customWidth="1"/>
    <col min="5" max="5" width="10.7109375" customWidth="1"/>
    <col min="6" max="6" width="9" bestFit="1" customWidth="1"/>
    <col min="7" max="7" width="8.7109375" customWidth="1"/>
    <col min="8" max="8" width="8.28515625" bestFit="1" customWidth="1"/>
    <col min="9" max="10" width="9.28515625" customWidth="1"/>
    <col min="11" max="11" width="7.5703125" customWidth="1"/>
    <col min="12" max="12" width="7.140625" customWidth="1"/>
    <col min="13" max="13" width="8.28515625" customWidth="1"/>
  </cols>
  <sheetData>
    <row r="1" spans="1:13" ht="15" customHeight="1">
      <c r="A1" s="476" t="s">
        <v>192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108"/>
      <c r="B3" s="21"/>
      <c r="C3" s="108"/>
      <c r="D3" s="108"/>
      <c r="E3" s="108"/>
      <c r="F3" s="108"/>
      <c r="G3" s="108"/>
      <c r="H3" s="108"/>
      <c r="I3" s="108"/>
      <c r="J3" s="108"/>
      <c r="K3" s="108"/>
      <c r="L3" s="477" t="s">
        <v>193</v>
      </c>
      <c r="M3" s="477"/>
    </row>
    <row r="4" spans="1:13" ht="21" customHeight="1">
      <c r="A4" s="491" t="s">
        <v>57</v>
      </c>
      <c r="B4" s="491"/>
      <c r="C4" s="491"/>
      <c r="D4" s="491"/>
      <c r="E4" s="491"/>
      <c r="F4" s="108"/>
      <c r="G4" s="108"/>
      <c r="H4" s="108"/>
      <c r="I4" s="108"/>
      <c r="J4" s="108"/>
      <c r="K4" s="108"/>
      <c r="L4" s="108"/>
      <c r="M4" s="108"/>
    </row>
    <row r="5" spans="1:13" ht="21" customHeight="1">
      <c r="A5" s="492" t="s">
        <v>58</v>
      </c>
      <c r="B5" s="492"/>
      <c r="C5" s="492"/>
      <c r="D5" s="492"/>
      <c r="E5" s="492"/>
      <c r="F5" s="107"/>
      <c r="G5" s="493" t="s">
        <v>15</v>
      </c>
      <c r="H5" s="493"/>
      <c r="I5" s="493"/>
      <c r="J5" s="493"/>
      <c r="K5" s="493"/>
      <c r="L5" s="493"/>
      <c r="M5" s="23">
        <f>M38</f>
        <v>0</v>
      </c>
    </row>
    <row r="6" spans="1:13" ht="33" customHeight="1">
      <c r="A6" s="498" t="s">
        <v>16</v>
      </c>
      <c r="B6" s="500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0">
      <c r="A7" s="499"/>
      <c r="B7" s="501"/>
      <c r="C7" s="499"/>
      <c r="D7" s="499"/>
      <c r="E7" s="24" t="s">
        <v>24</v>
      </c>
      <c r="F7" s="104" t="s">
        <v>25</v>
      </c>
      <c r="G7" s="103" t="s">
        <v>26</v>
      </c>
      <c r="H7" s="104" t="s">
        <v>6</v>
      </c>
      <c r="I7" s="103" t="s">
        <v>26</v>
      </c>
      <c r="J7" s="104" t="s">
        <v>6</v>
      </c>
      <c r="K7" s="103" t="s">
        <v>26</v>
      </c>
      <c r="L7" s="104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20.25" customHeight="1">
      <c r="A9" s="488">
        <v>1</v>
      </c>
      <c r="B9" s="487" t="s">
        <v>194</v>
      </c>
      <c r="C9" s="43" t="s">
        <v>195</v>
      </c>
      <c r="D9" s="466" t="s">
        <v>37</v>
      </c>
      <c r="E9" s="256"/>
      <c r="F9" s="129">
        <v>76.099999999999994</v>
      </c>
      <c r="G9" s="204"/>
      <c r="H9" s="204"/>
      <c r="I9" s="204"/>
      <c r="J9" s="204"/>
      <c r="K9" s="204"/>
      <c r="L9" s="204"/>
      <c r="M9" s="204"/>
    </row>
    <row r="10" spans="1:13">
      <c r="A10" s="488"/>
      <c r="B10" s="487"/>
      <c r="C10" s="45" t="s">
        <v>27</v>
      </c>
      <c r="D10" s="46" t="s">
        <v>28</v>
      </c>
      <c r="E10" s="152">
        <v>0.186</v>
      </c>
      <c r="F10" s="152">
        <f>E10*F9</f>
        <v>14.154599999999999</v>
      </c>
      <c r="G10" s="149"/>
      <c r="H10" s="149"/>
      <c r="I10" s="149"/>
      <c r="J10" s="149"/>
      <c r="K10" s="149"/>
      <c r="L10" s="149"/>
      <c r="M10" s="149"/>
    </row>
    <row r="11" spans="1:13">
      <c r="A11" s="488"/>
      <c r="B11" s="487"/>
      <c r="C11" s="45" t="s">
        <v>29</v>
      </c>
      <c r="D11" s="46" t="s">
        <v>5</v>
      </c>
      <c r="E11" s="152">
        <v>1.6E-2</v>
      </c>
      <c r="F11" s="152">
        <f>E11*F9</f>
        <v>1.2176</v>
      </c>
      <c r="G11" s="149"/>
      <c r="H11" s="149"/>
      <c r="I11" s="149"/>
      <c r="J11" s="149"/>
      <c r="K11" s="149"/>
      <c r="L11" s="149"/>
      <c r="M11" s="149"/>
    </row>
    <row r="12" spans="1:13" ht="18.75" customHeight="1">
      <c r="A12" s="484">
        <v>2</v>
      </c>
      <c r="B12" s="487" t="s">
        <v>204</v>
      </c>
      <c r="C12" s="43" t="s">
        <v>196</v>
      </c>
      <c r="D12" s="466" t="s">
        <v>37</v>
      </c>
      <c r="E12" s="256"/>
      <c r="F12" s="129">
        <v>76.099999999999994</v>
      </c>
      <c r="G12" s="204"/>
      <c r="H12" s="204"/>
      <c r="I12" s="204"/>
      <c r="J12" s="204"/>
      <c r="K12" s="204"/>
      <c r="L12" s="204"/>
      <c r="M12" s="204"/>
    </row>
    <row r="13" spans="1:13" ht="15" customHeight="1">
      <c r="A13" s="484"/>
      <c r="B13" s="487"/>
      <c r="C13" s="45" t="s">
        <v>27</v>
      </c>
      <c r="D13" s="46" t="s">
        <v>38</v>
      </c>
      <c r="E13" s="152">
        <v>0.44400000000000001</v>
      </c>
      <c r="F13" s="152">
        <f>E13*F12</f>
        <v>33.788399999999996</v>
      </c>
      <c r="G13" s="149"/>
      <c r="H13" s="149"/>
      <c r="I13" s="149"/>
      <c r="J13" s="149"/>
      <c r="K13" s="149"/>
      <c r="L13" s="149"/>
      <c r="M13" s="149"/>
    </row>
    <row r="14" spans="1:13" ht="15" customHeight="1">
      <c r="A14" s="484"/>
      <c r="B14" s="487"/>
      <c r="C14" s="45" t="s">
        <v>29</v>
      </c>
      <c r="D14" s="46" t="s">
        <v>5</v>
      </c>
      <c r="E14" s="152">
        <v>8.9999999999999993E-3</v>
      </c>
      <c r="F14" s="152">
        <f>E14*F12</f>
        <v>0.68489999999999984</v>
      </c>
      <c r="G14" s="149"/>
      <c r="H14" s="149"/>
      <c r="I14" s="149"/>
      <c r="J14" s="149"/>
      <c r="K14" s="149"/>
      <c r="L14" s="149"/>
      <c r="M14" s="149"/>
    </row>
    <row r="15" spans="1:13" ht="15" customHeight="1">
      <c r="A15" s="484"/>
      <c r="B15" s="487"/>
      <c r="C15" s="45" t="s">
        <v>205</v>
      </c>
      <c r="D15" s="46" t="s">
        <v>30</v>
      </c>
      <c r="E15" s="152">
        <v>0.63</v>
      </c>
      <c r="F15" s="152">
        <f>E15*F12</f>
        <v>47.942999999999998</v>
      </c>
      <c r="G15" s="149"/>
      <c r="H15" s="149"/>
      <c r="I15" s="149"/>
      <c r="J15" s="149"/>
      <c r="K15" s="149"/>
      <c r="L15" s="149"/>
      <c r="M15" s="149"/>
    </row>
    <row r="16" spans="1:13" ht="15" customHeight="1">
      <c r="A16" s="484"/>
      <c r="B16" s="487"/>
      <c r="C16" s="45" t="s">
        <v>197</v>
      </c>
      <c r="D16" s="46" t="s">
        <v>30</v>
      </c>
      <c r="E16" s="152">
        <v>0.34</v>
      </c>
      <c r="F16" s="152">
        <f>E16*F12</f>
        <v>25.873999999999999</v>
      </c>
      <c r="G16" s="149"/>
      <c r="H16" s="149"/>
      <c r="I16" s="149"/>
      <c r="J16" s="149"/>
      <c r="K16" s="149"/>
      <c r="L16" s="149"/>
      <c r="M16" s="149"/>
    </row>
    <row r="17" spans="1:13" ht="15" customHeight="1">
      <c r="A17" s="484"/>
      <c r="B17" s="470" t="s">
        <v>198</v>
      </c>
      <c r="C17" s="45" t="s">
        <v>202</v>
      </c>
      <c r="D17" s="46" t="s">
        <v>30</v>
      </c>
      <c r="E17" s="152">
        <v>3.5000000000000003E-2</v>
      </c>
      <c r="F17" s="152">
        <f>E17*F12</f>
        <v>2.6635</v>
      </c>
      <c r="G17" s="149"/>
      <c r="H17" s="149"/>
      <c r="I17" s="149"/>
      <c r="J17" s="149"/>
      <c r="K17" s="149"/>
      <c r="L17" s="149"/>
      <c r="M17" s="149"/>
    </row>
    <row r="18" spans="1:13" ht="18.75" customHeight="1">
      <c r="A18" s="484"/>
      <c r="B18" s="470" t="s">
        <v>198</v>
      </c>
      <c r="C18" s="45" t="s">
        <v>199</v>
      </c>
      <c r="D18" s="46" t="s">
        <v>39</v>
      </c>
      <c r="E18" s="152">
        <v>8.9999999999999993E-3</v>
      </c>
      <c r="F18" s="152">
        <f>E18*F12</f>
        <v>0.68489999999999984</v>
      </c>
      <c r="G18" s="149"/>
      <c r="H18" s="149"/>
      <c r="I18" s="149"/>
      <c r="J18" s="149"/>
      <c r="K18" s="149"/>
      <c r="L18" s="149"/>
      <c r="M18" s="149"/>
    </row>
    <row r="19" spans="1:13" ht="15" customHeight="1">
      <c r="A19" s="484"/>
      <c r="B19" s="471"/>
      <c r="C19" s="45" t="s">
        <v>34</v>
      </c>
      <c r="D19" s="46" t="s">
        <v>5</v>
      </c>
      <c r="E19" s="152">
        <v>1.4E-2</v>
      </c>
      <c r="F19" s="152">
        <f>E19*F12</f>
        <v>1.0653999999999999</v>
      </c>
      <c r="G19" s="149"/>
      <c r="H19" s="149"/>
      <c r="I19" s="149"/>
      <c r="J19" s="149"/>
      <c r="K19" s="149"/>
      <c r="L19" s="149"/>
      <c r="M19" s="149"/>
    </row>
    <row r="20" spans="1:13" ht="17.25">
      <c r="A20" s="484">
        <v>3</v>
      </c>
      <c r="B20" s="486" t="s">
        <v>201</v>
      </c>
      <c r="C20" s="43" t="s">
        <v>203</v>
      </c>
      <c r="D20" s="466" t="s">
        <v>37</v>
      </c>
      <c r="E20" s="256"/>
      <c r="F20" s="129">
        <v>2</v>
      </c>
      <c r="G20" s="204"/>
      <c r="H20" s="204"/>
      <c r="I20" s="204"/>
      <c r="J20" s="204"/>
      <c r="K20" s="204"/>
      <c r="L20" s="204"/>
      <c r="M20" s="204"/>
    </row>
    <row r="21" spans="1:13" ht="15" customHeight="1">
      <c r="A21" s="484"/>
      <c r="B21" s="530"/>
      <c r="C21" s="45" t="s">
        <v>27</v>
      </c>
      <c r="D21" s="46" t="s">
        <v>38</v>
      </c>
      <c r="E21" s="152">
        <v>3.6949999999999998</v>
      </c>
      <c r="F21" s="152">
        <f>E21*F20</f>
        <v>7.39</v>
      </c>
      <c r="G21" s="149"/>
      <c r="H21" s="149"/>
      <c r="I21" s="149"/>
      <c r="J21" s="149"/>
      <c r="K21" s="149"/>
      <c r="L21" s="149"/>
      <c r="M21" s="149"/>
    </row>
    <row r="22" spans="1:13">
      <c r="A22" s="484"/>
      <c r="B22" s="530"/>
      <c r="C22" s="45" t="s">
        <v>29</v>
      </c>
      <c r="D22" s="46" t="s">
        <v>5</v>
      </c>
      <c r="E22" s="152">
        <v>1.89E-2</v>
      </c>
      <c r="F22" s="152">
        <f>E22*F20</f>
        <v>3.78E-2</v>
      </c>
      <c r="G22" s="149"/>
      <c r="H22" s="149"/>
      <c r="I22" s="149"/>
      <c r="J22" s="149"/>
      <c r="K22" s="149"/>
      <c r="L22" s="149"/>
      <c r="M22" s="149"/>
    </row>
    <row r="23" spans="1:13" ht="19.5" customHeight="1">
      <c r="A23" s="484"/>
      <c r="B23" s="530"/>
      <c r="C23" s="88" t="s">
        <v>206</v>
      </c>
      <c r="D23" s="46" t="s">
        <v>39</v>
      </c>
      <c r="E23" s="152">
        <v>1.03</v>
      </c>
      <c r="F23" s="152">
        <f>E23*F20</f>
        <v>2.06</v>
      </c>
      <c r="G23" s="149"/>
      <c r="H23" s="149"/>
      <c r="I23" s="149"/>
      <c r="J23" s="149"/>
      <c r="K23" s="149"/>
      <c r="L23" s="149"/>
      <c r="M23" s="149"/>
    </row>
    <row r="24" spans="1:13">
      <c r="A24" s="484"/>
      <c r="B24" s="530"/>
      <c r="C24" s="45" t="s">
        <v>200</v>
      </c>
      <c r="D24" s="46" t="s">
        <v>30</v>
      </c>
      <c r="E24" s="152">
        <v>0.52</v>
      </c>
      <c r="F24" s="152">
        <f>E24*F20</f>
        <v>1.04</v>
      </c>
      <c r="G24" s="149"/>
      <c r="H24" s="149"/>
      <c r="I24" s="149"/>
      <c r="J24" s="149"/>
      <c r="K24" s="149"/>
      <c r="L24" s="149"/>
      <c r="M24" s="149"/>
    </row>
    <row r="25" spans="1:13" ht="15.75">
      <c r="A25" s="464"/>
      <c r="B25" s="530"/>
      <c r="C25" s="45" t="s">
        <v>34</v>
      </c>
      <c r="D25" s="46" t="s">
        <v>5</v>
      </c>
      <c r="E25" s="152">
        <v>3.2899999999999999E-2</v>
      </c>
      <c r="F25" s="152">
        <f>E25*F20</f>
        <v>6.5799999999999997E-2</v>
      </c>
      <c r="G25" s="149"/>
      <c r="H25" s="149"/>
      <c r="I25" s="149"/>
      <c r="J25" s="149"/>
      <c r="K25" s="149"/>
      <c r="L25" s="149"/>
      <c r="M25" s="149"/>
    </row>
    <row r="26" spans="1:13" ht="18" customHeight="1">
      <c r="A26" s="488">
        <v>4</v>
      </c>
      <c r="B26" s="508" t="s">
        <v>147</v>
      </c>
      <c r="C26" s="87" t="s">
        <v>397</v>
      </c>
      <c r="D26" s="466" t="s">
        <v>37</v>
      </c>
      <c r="E26" s="129"/>
      <c r="F26" s="129">
        <f>2*0.85</f>
        <v>1.7</v>
      </c>
      <c r="G26" s="204"/>
      <c r="H26" s="204"/>
      <c r="I26" s="204"/>
      <c r="J26" s="204"/>
      <c r="K26" s="204"/>
      <c r="L26" s="204"/>
      <c r="M26" s="204"/>
    </row>
    <row r="27" spans="1:13">
      <c r="A27" s="488"/>
      <c r="B27" s="509"/>
      <c r="C27" s="45" t="s">
        <v>27</v>
      </c>
      <c r="D27" s="46" t="s">
        <v>28</v>
      </c>
      <c r="E27" s="152">
        <v>0.91400000000000003</v>
      </c>
      <c r="F27" s="152">
        <f>E27*F26</f>
        <v>1.5538000000000001</v>
      </c>
      <c r="G27" s="149"/>
      <c r="H27" s="149"/>
      <c r="I27" s="149"/>
      <c r="J27" s="149"/>
      <c r="K27" s="149"/>
      <c r="L27" s="149"/>
      <c r="M27" s="149"/>
    </row>
    <row r="28" spans="1:13">
      <c r="A28" s="488"/>
      <c r="B28" s="509"/>
      <c r="C28" s="45" t="s">
        <v>29</v>
      </c>
      <c r="D28" s="46" t="s">
        <v>5</v>
      </c>
      <c r="E28" s="152">
        <v>0.35299999999999998</v>
      </c>
      <c r="F28" s="152">
        <f>E28*F26</f>
        <v>0.60009999999999997</v>
      </c>
      <c r="G28" s="149"/>
      <c r="H28" s="149"/>
      <c r="I28" s="149"/>
      <c r="J28" s="149"/>
      <c r="K28" s="149"/>
      <c r="L28" s="149"/>
      <c r="M28" s="149"/>
    </row>
    <row r="29" spans="1:13" ht="16.5" customHeight="1">
      <c r="A29" s="488"/>
      <c r="B29" s="509"/>
      <c r="C29" s="153" t="s">
        <v>398</v>
      </c>
      <c r="D29" s="46" t="s">
        <v>39</v>
      </c>
      <c r="E29" s="152">
        <v>1</v>
      </c>
      <c r="F29" s="152">
        <f>E29*F26</f>
        <v>1.7</v>
      </c>
      <c r="G29" s="149"/>
      <c r="H29" s="149"/>
      <c r="I29" s="149"/>
      <c r="J29" s="149"/>
      <c r="K29" s="149"/>
      <c r="L29" s="149"/>
      <c r="M29" s="149"/>
    </row>
    <row r="30" spans="1:13">
      <c r="A30" s="488"/>
      <c r="B30" s="509"/>
      <c r="C30" s="153" t="s">
        <v>399</v>
      </c>
      <c r="D30" s="46" t="s">
        <v>89</v>
      </c>
      <c r="E30" s="152"/>
      <c r="F30" s="152">
        <v>1</v>
      </c>
      <c r="G30" s="149"/>
      <c r="H30" s="149"/>
      <c r="I30" s="149"/>
      <c r="J30" s="149"/>
      <c r="K30" s="149"/>
      <c r="L30" s="149"/>
      <c r="M30" s="149"/>
    </row>
    <row r="31" spans="1:13">
      <c r="A31" s="488"/>
      <c r="B31" s="510"/>
      <c r="C31" s="153" t="s">
        <v>34</v>
      </c>
      <c r="D31" s="46" t="s">
        <v>5</v>
      </c>
      <c r="E31" s="152">
        <v>0.27600000000000002</v>
      </c>
      <c r="F31" s="152">
        <f>E31*F26</f>
        <v>0.46920000000000001</v>
      </c>
      <c r="G31" s="149"/>
      <c r="H31" s="149"/>
      <c r="I31" s="149"/>
      <c r="J31" s="149"/>
      <c r="K31" s="149"/>
      <c r="L31" s="149"/>
      <c r="M31" s="149"/>
    </row>
    <row r="32" spans="1:13" ht="15.75">
      <c r="A32" s="76"/>
      <c r="B32" s="70"/>
      <c r="C32" s="71" t="s">
        <v>6</v>
      </c>
      <c r="D32" s="71"/>
      <c r="E32" s="72"/>
      <c r="F32" s="72"/>
      <c r="G32" s="230"/>
      <c r="H32" s="77"/>
      <c r="I32" s="74"/>
      <c r="J32" s="74"/>
      <c r="K32" s="74"/>
      <c r="L32" s="74"/>
      <c r="M32" s="77"/>
    </row>
    <row r="33" spans="1:13" ht="15.75">
      <c r="A33" s="76"/>
      <c r="B33" s="70"/>
      <c r="C33" s="71" t="s">
        <v>56</v>
      </c>
      <c r="D33" s="75" t="s">
        <v>469</v>
      </c>
      <c r="E33" s="72"/>
      <c r="F33" s="72"/>
      <c r="G33" s="230"/>
      <c r="H33" s="77"/>
      <c r="I33" s="74"/>
      <c r="J33" s="74"/>
      <c r="K33" s="74"/>
      <c r="L33" s="74"/>
      <c r="M33" s="77"/>
    </row>
    <row r="34" spans="1:13">
      <c r="A34" s="31"/>
      <c r="B34" s="32"/>
      <c r="C34" s="33" t="s">
        <v>6</v>
      </c>
      <c r="D34" s="34"/>
      <c r="E34" s="95"/>
      <c r="F34" s="95"/>
      <c r="G34" s="371"/>
      <c r="H34" s="166"/>
      <c r="I34" s="166"/>
      <c r="J34" s="166"/>
      <c r="K34" s="166"/>
      <c r="L34" s="166"/>
      <c r="M34" s="166"/>
    </row>
    <row r="35" spans="1:13">
      <c r="A35" s="31"/>
      <c r="B35" s="32"/>
      <c r="C35" s="33" t="s">
        <v>35</v>
      </c>
      <c r="D35" s="38" t="s">
        <v>469</v>
      </c>
      <c r="E35" s="96"/>
      <c r="F35" s="97"/>
      <c r="G35" s="371"/>
      <c r="H35" s="166"/>
      <c r="I35" s="166"/>
      <c r="J35" s="166"/>
      <c r="K35" s="166"/>
      <c r="L35" s="166"/>
      <c r="M35" s="166"/>
    </row>
    <row r="36" spans="1:13">
      <c r="A36" s="31"/>
      <c r="B36" s="32"/>
      <c r="C36" s="33" t="s">
        <v>6</v>
      </c>
      <c r="D36" s="33"/>
      <c r="E36" s="96"/>
      <c r="F36" s="97"/>
      <c r="G36" s="371"/>
      <c r="H36" s="166"/>
      <c r="I36" s="166"/>
      <c r="J36" s="166"/>
      <c r="K36" s="166"/>
      <c r="L36" s="166"/>
      <c r="M36" s="166"/>
    </row>
    <row r="37" spans="1:13">
      <c r="A37" s="31"/>
      <c r="B37" s="32"/>
      <c r="C37" s="33" t="s">
        <v>36</v>
      </c>
      <c r="D37" s="38" t="s">
        <v>469</v>
      </c>
      <c r="E37" s="96"/>
      <c r="F37" s="97"/>
      <c r="G37" s="371"/>
      <c r="H37" s="166"/>
      <c r="I37" s="166"/>
      <c r="J37" s="166"/>
      <c r="K37" s="166"/>
      <c r="L37" s="166"/>
      <c r="M37" s="166"/>
    </row>
    <row r="38" spans="1:13">
      <c r="A38" s="31"/>
      <c r="B38" s="32"/>
      <c r="C38" s="33" t="s">
        <v>6</v>
      </c>
      <c r="D38" s="38"/>
      <c r="E38" s="96"/>
      <c r="F38" s="97"/>
      <c r="G38" s="371"/>
      <c r="H38" s="166"/>
      <c r="I38" s="166"/>
      <c r="J38" s="166"/>
      <c r="K38" s="166"/>
      <c r="L38" s="166"/>
      <c r="M38" s="166"/>
    </row>
    <row r="39" spans="1:13">
      <c r="A39" s="41"/>
      <c r="B39" s="42"/>
    </row>
    <row r="40" spans="1:13">
      <c r="A40" s="41"/>
      <c r="B40" s="42"/>
      <c r="C40" s="13"/>
    </row>
    <row r="41" spans="1:13">
      <c r="A41" s="41"/>
      <c r="B41" s="42"/>
      <c r="C41" s="16"/>
    </row>
    <row r="42" spans="1:13">
      <c r="A42" s="41"/>
      <c r="B42" s="42"/>
      <c r="C42" s="13"/>
    </row>
    <row r="43" spans="1:13">
      <c r="A43" s="41"/>
      <c r="B43" s="42"/>
      <c r="C43" s="18"/>
    </row>
    <row r="44" spans="1:13">
      <c r="A44" s="41"/>
      <c r="B44" s="42"/>
      <c r="C44" s="106"/>
    </row>
  </sheetData>
  <mergeCells count="23">
    <mergeCell ref="A1:M1"/>
    <mergeCell ref="A2:M2"/>
    <mergeCell ref="L3:M3"/>
    <mergeCell ref="A4:E4"/>
    <mergeCell ref="A5:E5"/>
    <mergeCell ref="G5:L5"/>
    <mergeCell ref="I6:J6"/>
    <mergeCell ref="K6:L6"/>
    <mergeCell ref="M6:M7"/>
    <mergeCell ref="A9:A11"/>
    <mergeCell ref="B9:B11"/>
    <mergeCell ref="A6:A7"/>
    <mergeCell ref="B6:B7"/>
    <mergeCell ref="C6:C7"/>
    <mergeCell ref="D6:D7"/>
    <mergeCell ref="E6:F6"/>
    <mergeCell ref="G6:H6"/>
    <mergeCell ref="A26:A31"/>
    <mergeCell ref="A20:A24"/>
    <mergeCell ref="B12:B16"/>
    <mergeCell ref="B20:B25"/>
    <mergeCell ref="A12:A19"/>
    <mergeCell ref="B26:B31"/>
  </mergeCells>
  <conditionalFormatting sqref="C20 E20:F23">
    <cfRule type="cellIs" dxfId="14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topLeftCell="A37" workbookViewId="0">
      <selection activeCell="C66" sqref="C66:C70"/>
    </sheetView>
  </sheetViews>
  <sheetFormatPr defaultRowHeight="15"/>
  <cols>
    <col min="1" max="1" width="3.28515625" customWidth="1"/>
    <col min="3" max="3" width="54.28515625" customWidth="1"/>
    <col min="5" max="5" width="11.140625" customWidth="1"/>
    <col min="6" max="6" width="10.42578125" customWidth="1"/>
  </cols>
  <sheetData>
    <row r="1" spans="1:13">
      <c r="A1" s="476" t="s">
        <v>234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108"/>
      <c r="B3" s="21"/>
      <c r="C3" s="108"/>
      <c r="D3" s="108"/>
      <c r="E3" s="108"/>
      <c r="F3" s="108"/>
      <c r="G3" s="108"/>
      <c r="H3" s="108"/>
      <c r="I3" s="108"/>
      <c r="J3" s="108"/>
      <c r="K3" s="108"/>
      <c r="L3" s="477" t="s">
        <v>235</v>
      </c>
      <c r="M3" s="477"/>
    </row>
    <row r="4" spans="1:13">
      <c r="A4" s="491" t="s">
        <v>57</v>
      </c>
      <c r="B4" s="491"/>
      <c r="C4" s="491"/>
      <c r="D4" s="491"/>
      <c r="E4" s="491"/>
      <c r="F4" s="108"/>
      <c r="G4" s="108"/>
      <c r="H4" s="108"/>
      <c r="I4" s="108"/>
      <c r="J4" s="108"/>
      <c r="K4" s="108"/>
      <c r="L4" s="108"/>
      <c r="M4" s="108"/>
    </row>
    <row r="5" spans="1:13">
      <c r="A5" s="492" t="s">
        <v>58</v>
      </c>
      <c r="B5" s="492"/>
      <c r="C5" s="492"/>
      <c r="D5" s="492"/>
      <c r="E5" s="492"/>
      <c r="F5" s="107"/>
      <c r="G5" s="493" t="s">
        <v>15</v>
      </c>
      <c r="H5" s="493"/>
      <c r="I5" s="493"/>
      <c r="J5" s="493"/>
      <c r="K5" s="493"/>
      <c r="L5" s="493"/>
      <c r="M5" s="23">
        <f>M64</f>
        <v>0</v>
      </c>
    </row>
    <row r="6" spans="1:13" ht="36.7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6.75" customHeight="1">
      <c r="A7" s="499"/>
      <c r="B7" s="518"/>
      <c r="C7" s="499"/>
      <c r="D7" s="499"/>
      <c r="E7" s="24" t="s">
        <v>24</v>
      </c>
      <c r="F7" s="104" t="s">
        <v>25</v>
      </c>
      <c r="G7" s="103" t="s">
        <v>26</v>
      </c>
      <c r="H7" s="104" t="s">
        <v>6</v>
      </c>
      <c r="I7" s="103" t="s">
        <v>26</v>
      </c>
      <c r="J7" s="104" t="s">
        <v>6</v>
      </c>
      <c r="K7" s="103" t="s">
        <v>26</v>
      </c>
      <c r="L7" s="104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s="233" customFormat="1" ht="30.75" customHeight="1">
      <c r="A9" s="505">
        <v>1</v>
      </c>
      <c r="B9" s="498" t="s">
        <v>215</v>
      </c>
      <c r="C9" s="87" t="s">
        <v>216</v>
      </c>
      <c r="D9" s="105" t="s">
        <v>61</v>
      </c>
      <c r="E9" s="129"/>
      <c r="F9" s="129">
        <f>0.5*0.5*0.4</f>
        <v>0.1</v>
      </c>
      <c r="G9" s="110"/>
      <c r="H9" s="110"/>
      <c r="I9" s="110"/>
      <c r="J9" s="110"/>
      <c r="K9" s="110"/>
      <c r="L9" s="110"/>
      <c r="M9" s="110"/>
    </row>
    <row r="10" spans="1:13" s="238" customFormat="1">
      <c r="A10" s="506"/>
      <c r="B10" s="531"/>
      <c r="C10" s="234" t="s">
        <v>27</v>
      </c>
      <c r="D10" s="235" t="s">
        <v>28</v>
      </c>
      <c r="E10" s="236">
        <v>8.26</v>
      </c>
      <c r="F10" s="236">
        <f>E10*F9</f>
        <v>0.82600000000000007</v>
      </c>
      <c r="G10" s="237"/>
      <c r="H10" s="237"/>
      <c r="I10" s="237"/>
      <c r="J10" s="237"/>
      <c r="K10" s="237"/>
      <c r="L10" s="237"/>
      <c r="M10" s="237"/>
    </row>
    <row r="11" spans="1:13" s="238" customFormat="1">
      <c r="A11" s="507"/>
      <c r="B11" s="499"/>
      <c r="C11" s="234" t="s">
        <v>29</v>
      </c>
      <c r="D11" s="235" t="s">
        <v>5</v>
      </c>
      <c r="E11" s="236">
        <v>2.61</v>
      </c>
      <c r="F11" s="236">
        <f>E11*F9</f>
        <v>0.26100000000000001</v>
      </c>
      <c r="G11" s="237"/>
      <c r="H11" s="237"/>
      <c r="I11" s="237"/>
      <c r="J11" s="237"/>
      <c r="K11" s="237"/>
      <c r="L11" s="237"/>
      <c r="M11" s="237"/>
    </row>
    <row r="12" spans="1:13" ht="33" customHeight="1">
      <c r="A12" s="524">
        <v>2</v>
      </c>
      <c r="B12" s="532" t="s">
        <v>82</v>
      </c>
      <c r="C12" s="87" t="s">
        <v>233</v>
      </c>
      <c r="D12" s="105" t="s">
        <v>37</v>
      </c>
      <c r="E12" s="129"/>
      <c r="F12" s="129">
        <f>0.5*0.5</f>
        <v>0.25</v>
      </c>
      <c r="G12" s="48"/>
      <c r="H12" s="48"/>
      <c r="I12" s="48"/>
      <c r="J12" s="48"/>
      <c r="K12" s="48"/>
      <c r="L12" s="48"/>
      <c r="M12" s="48"/>
    </row>
    <row r="13" spans="1:13" ht="15" customHeight="1">
      <c r="A13" s="525"/>
      <c r="B13" s="533"/>
      <c r="C13" s="45" t="s">
        <v>27</v>
      </c>
      <c r="D13" s="46" t="s">
        <v>28</v>
      </c>
      <c r="E13" s="93">
        <v>2.72</v>
      </c>
      <c r="F13" s="93">
        <f>E13*F12</f>
        <v>0.68</v>
      </c>
      <c r="G13" s="52"/>
      <c r="H13" s="52"/>
      <c r="I13" s="52"/>
      <c r="J13" s="52"/>
      <c r="K13" s="52"/>
      <c r="L13" s="52"/>
      <c r="M13" s="52"/>
    </row>
    <row r="14" spans="1:13" ht="30">
      <c r="A14" s="526"/>
      <c r="B14" s="534"/>
      <c r="C14" s="88" t="s">
        <v>217</v>
      </c>
      <c r="D14" s="46" t="s">
        <v>39</v>
      </c>
      <c r="E14" s="93"/>
      <c r="F14" s="93">
        <f>F12</f>
        <v>0.25</v>
      </c>
      <c r="G14" s="52"/>
      <c r="H14" s="52"/>
      <c r="I14" s="52"/>
      <c r="J14" s="52"/>
      <c r="K14" s="52"/>
      <c r="L14" s="52"/>
      <c r="M14" s="52"/>
    </row>
    <row r="15" spans="1:13" ht="30">
      <c r="A15" s="505">
        <v>3</v>
      </c>
      <c r="B15" s="190" t="s">
        <v>147</v>
      </c>
      <c r="C15" s="87" t="s">
        <v>209</v>
      </c>
      <c r="D15" s="218" t="s">
        <v>211</v>
      </c>
      <c r="E15" s="129"/>
      <c r="F15" s="129">
        <v>10</v>
      </c>
      <c r="G15" s="204"/>
      <c r="H15" s="204"/>
      <c r="I15" s="204"/>
      <c r="J15" s="204"/>
      <c r="K15" s="204"/>
      <c r="L15" s="204"/>
      <c r="M15" s="204"/>
    </row>
    <row r="16" spans="1:13">
      <c r="A16" s="506"/>
      <c r="B16" s="190"/>
      <c r="C16" s="45" t="s">
        <v>27</v>
      </c>
      <c r="D16" s="46" t="s">
        <v>28</v>
      </c>
      <c r="E16" s="152">
        <v>0.91400000000000003</v>
      </c>
      <c r="F16" s="152">
        <f>E16*F15</f>
        <v>9.14</v>
      </c>
      <c r="G16" s="149"/>
      <c r="H16" s="149"/>
      <c r="I16" s="149"/>
      <c r="J16" s="149"/>
      <c r="K16" s="149"/>
      <c r="L16" s="149"/>
      <c r="M16" s="149"/>
    </row>
    <row r="17" spans="1:13">
      <c r="A17" s="506"/>
      <c r="B17" s="190"/>
      <c r="C17" s="45" t="s">
        <v>29</v>
      </c>
      <c r="D17" s="46" t="s">
        <v>5</v>
      </c>
      <c r="E17" s="152">
        <v>0.35299999999999998</v>
      </c>
      <c r="F17" s="152">
        <f>E17*F15</f>
        <v>3.53</v>
      </c>
      <c r="G17" s="149"/>
      <c r="H17" s="149"/>
      <c r="I17" s="149"/>
      <c r="J17" s="149"/>
      <c r="K17" s="149"/>
      <c r="L17" s="149"/>
      <c r="M17" s="149"/>
    </row>
    <row r="18" spans="1:13">
      <c r="A18" s="506"/>
      <c r="B18" s="190"/>
      <c r="C18" s="153" t="s">
        <v>210</v>
      </c>
      <c r="D18" s="46" t="s">
        <v>211</v>
      </c>
      <c r="E18" s="152"/>
      <c r="F18" s="152">
        <v>10</v>
      </c>
      <c r="G18" s="149"/>
      <c r="H18" s="149"/>
      <c r="I18" s="149"/>
      <c r="J18" s="149"/>
      <c r="K18" s="149"/>
      <c r="L18" s="149"/>
      <c r="M18" s="149"/>
    </row>
    <row r="19" spans="1:13">
      <c r="A19" s="507"/>
      <c r="B19" s="190"/>
      <c r="C19" s="153" t="s">
        <v>34</v>
      </c>
      <c r="D19" s="46" t="s">
        <v>5</v>
      </c>
      <c r="E19" s="152">
        <v>0.27600000000000002</v>
      </c>
      <c r="F19" s="152">
        <f>E19*F15</f>
        <v>2.7600000000000002</v>
      </c>
      <c r="G19" s="149"/>
      <c r="H19" s="149"/>
      <c r="I19" s="149"/>
      <c r="J19" s="149"/>
      <c r="K19" s="149"/>
      <c r="L19" s="149"/>
      <c r="M19" s="149"/>
    </row>
    <row r="20" spans="1:13" ht="22.5">
      <c r="A20" s="505">
        <v>4</v>
      </c>
      <c r="B20" s="171" t="s">
        <v>162</v>
      </c>
      <c r="C20" s="87" t="s">
        <v>179</v>
      </c>
      <c r="D20" s="105" t="s">
        <v>163</v>
      </c>
      <c r="E20" s="129"/>
      <c r="F20" s="129">
        <f>15/1000</f>
        <v>1.4999999999999999E-2</v>
      </c>
      <c r="G20" s="110"/>
      <c r="H20" s="110"/>
      <c r="I20" s="110"/>
      <c r="J20" s="110"/>
      <c r="K20" s="110"/>
      <c r="L20" s="110"/>
      <c r="M20" s="110"/>
    </row>
    <row r="21" spans="1:13">
      <c r="A21" s="506"/>
      <c r="B21" s="171"/>
      <c r="C21" s="120" t="s">
        <v>27</v>
      </c>
      <c r="D21" s="113" t="s">
        <v>28</v>
      </c>
      <c r="E21" s="119">
        <v>119</v>
      </c>
      <c r="F21" s="119">
        <f>E21*F20</f>
        <v>1.7849999999999999</v>
      </c>
      <c r="G21" s="116"/>
      <c r="H21" s="116"/>
      <c r="I21" s="116"/>
      <c r="J21" s="116"/>
      <c r="K21" s="116"/>
      <c r="L21" s="116"/>
      <c r="M21" s="116"/>
    </row>
    <row r="22" spans="1:13">
      <c r="A22" s="506"/>
      <c r="B22" s="171"/>
      <c r="C22" s="81" t="s">
        <v>117</v>
      </c>
      <c r="D22" s="113" t="s">
        <v>5</v>
      </c>
      <c r="E22" s="119">
        <v>67.5</v>
      </c>
      <c r="F22" s="119">
        <f>E22*F20</f>
        <v>1.0125</v>
      </c>
      <c r="G22" s="116"/>
      <c r="H22" s="116"/>
      <c r="I22" s="116"/>
      <c r="J22" s="116"/>
      <c r="K22" s="116"/>
      <c r="L22" s="116"/>
      <c r="M22" s="116"/>
    </row>
    <row r="23" spans="1:13">
      <c r="A23" s="506"/>
      <c r="B23" s="171"/>
      <c r="C23" s="164" t="s">
        <v>164</v>
      </c>
      <c r="D23" s="55" t="s">
        <v>165</v>
      </c>
      <c r="E23" s="119"/>
      <c r="F23" s="119">
        <v>6.06</v>
      </c>
      <c r="G23" s="116"/>
      <c r="H23" s="116"/>
      <c r="I23" s="116"/>
      <c r="J23" s="116"/>
      <c r="K23" s="116"/>
      <c r="L23" s="116"/>
      <c r="M23" s="116"/>
    </row>
    <row r="24" spans="1:13">
      <c r="A24" s="506"/>
      <c r="B24" s="171"/>
      <c r="C24" s="164" t="s">
        <v>180</v>
      </c>
      <c r="D24" s="55" t="s">
        <v>165</v>
      </c>
      <c r="E24" s="119"/>
      <c r="F24" s="236">
        <v>9.09</v>
      </c>
      <c r="G24" s="116"/>
      <c r="H24" s="116"/>
      <c r="I24" s="116"/>
      <c r="J24" s="116"/>
      <c r="K24" s="116"/>
      <c r="L24" s="116"/>
      <c r="M24" s="116"/>
    </row>
    <row r="25" spans="1:13">
      <c r="A25" s="507"/>
      <c r="B25" s="171"/>
      <c r="C25" s="81" t="s">
        <v>34</v>
      </c>
      <c r="D25" s="55" t="s">
        <v>5</v>
      </c>
      <c r="E25" s="119">
        <v>2.16</v>
      </c>
      <c r="F25" s="119">
        <f>E25*F20</f>
        <v>3.2399999999999998E-2</v>
      </c>
      <c r="G25" s="116"/>
      <c r="H25" s="116"/>
      <c r="I25" s="116"/>
      <c r="J25" s="116"/>
      <c r="K25" s="116"/>
      <c r="L25" s="116"/>
      <c r="M25" s="116"/>
    </row>
    <row r="26" spans="1:13" ht="22.5">
      <c r="A26" s="505">
        <v>5</v>
      </c>
      <c r="B26" s="171" t="s">
        <v>166</v>
      </c>
      <c r="C26" s="43" t="s">
        <v>91</v>
      </c>
      <c r="D26" s="105" t="s">
        <v>33</v>
      </c>
      <c r="E26" s="129"/>
      <c r="F26" s="129">
        <v>5</v>
      </c>
      <c r="G26" s="130"/>
      <c r="H26" s="130"/>
      <c r="I26" s="130"/>
      <c r="J26" s="130"/>
      <c r="K26" s="130"/>
      <c r="L26" s="130"/>
      <c r="M26" s="130"/>
    </row>
    <row r="27" spans="1:13">
      <c r="A27" s="506"/>
      <c r="B27" s="195"/>
      <c r="C27" s="112" t="s">
        <v>27</v>
      </c>
      <c r="D27" s="113" t="s">
        <v>28</v>
      </c>
      <c r="E27" s="119">
        <v>1.51</v>
      </c>
      <c r="F27" s="119">
        <f>E27*F26</f>
        <v>7.55</v>
      </c>
      <c r="G27" s="116"/>
      <c r="H27" s="116"/>
      <c r="I27" s="116"/>
      <c r="J27" s="116"/>
      <c r="K27" s="116"/>
      <c r="L27" s="116"/>
      <c r="M27" s="116"/>
    </row>
    <row r="28" spans="1:13">
      <c r="A28" s="506"/>
      <c r="B28" s="195"/>
      <c r="C28" s="112" t="s">
        <v>29</v>
      </c>
      <c r="D28" s="113" t="s">
        <v>5</v>
      </c>
      <c r="E28" s="119">
        <v>0.13</v>
      </c>
      <c r="F28" s="119">
        <f>E28*F26</f>
        <v>0.65</v>
      </c>
      <c r="G28" s="116"/>
      <c r="H28" s="116"/>
      <c r="I28" s="116"/>
      <c r="J28" s="116"/>
      <c r="K28" s="116"/>
      <c r="L28" s="116"/>
      <c r="M28" s="116"/>
    </row>
    <row r="29" spans="1:13">
      <c r="A29" s="506"/>
      <c r="B29" s="195"/>
      <c r="C29" s="78" t="s">
        <v>183</v>
      </c>
      <c r="D29" s="55" t="s">
        <v>89</v>
      </c>
      <c r="E29" s="119"/>
      <c r="F29" s="119">
        <v>3</v>
      </c>
      <c r="G29" s="116"/>
      <c r="H29" s="116"/>
      <c r="I29" s="116"/>
      <c r="J29" s="116"/>
      <c r="K29" s="116"/>
      <c r="L29" s="116"/>
      <c r="M29" s="116"/>
    </row>
    <row r="30" spans="1:13">
      <c r="A30" s="506"/>
      <c r="B30" s="195"/>
      <c r="C30" s="78" t="s">
        <v>181</v>
      </c>
      <c r="D30" s="55" t="s">
        <v>182</v>
      </c>
      <c r="E30" s="119"/>
      <c r="F30" s="119">
        <v>1</v>
      </c>
      <c r="G30" s="116"/>
      <c r="H30" s="116"/>
      <c r="I30" s="116"/>
      <c r="J30" s="116"/>
      <c r="K30" s="116"/>
      <c r="L30" s="116"/>
      <c r="M30" s="116"/>
    </row>
    <row r="31" spans="1:13">
      <c r="A31" s="506"/>
      <c r="B31" s="195"/>
      <c r="C31" s="78" t="s">
        <v>208</v>
      </c>
      <c r="D31" s="55" t="s">
        <v>182</v>
      </c>
      <c r="E31" s="119"/>
      <c r="F31" s="119">
        <v>1</v>
      </c>
      <c r="G31" s="116"/>
      <c r="H31" s="116"/>
      <c r="I31" s="116"/>
      <c r="J31" s="116"/>
      <c r="K31" s="116"/>
      <c r="L31" s="116"/>
      <c r="M31" s="116"/>
    </row>
    <row r="32" spans="1:13">
      <c r="A32" s="507"/>
      <c r="B32" s="195"/>
      <c r="C32" s="112" t="s">
        <v>34</v>
      </c>
      <c r="D32" s="113" t="s">
        <v>5</v>
      </c>
      <c r="E32" s="119">
        <v>7.0000000000000007E-2</v>
      </c>
      <c r="F32" s="119">
        <f>E32*F26</f>
        <v>0.35000000000000003</v>
      </c>
      <c r="G32" s="116"/>
      <c r="H32" s="116"/>
      <c r="I32" s="116"/>
      <c r="J32" s="116"/>
      <c r="K32" s="116"/>
      <c r="L32" s="116"/>
      <c r="M32" s="116"/>
    </row>
    <row r="33" spans="1:13" ht="24.75" customHeight="1">
      <c r="A33" s="505">
        <v>6</v>
      </c>
      <c r="B33" s="171" t="s">
        <v>212</v>
      </c>
      <c r="C33" s="87" t="s">
        <v>218</v>
      </c>
      <c r="D33" s="105" t="s">
        <v>213</v>
      </c>
      <c r="E33" s="129"/>
      <c r="F33" s="129">
        <v>1</v>
      </c>
      <c r="G33" s="110"/>
      <c r="H33" s="110"/>
      <c r="I33" s="110"/>
      <c r="J33" s="110"/>
      <c r="K33" s="110"/>
      <c r="L33" s="110"/>
      <c r="M33" s="110"/>
    </row>
    <row r="34" spans="1:13">
      <c r="A34" s="506"/>
      <c r="B34" s="171"/>
      <c r="C34" s="172" t="s">
        <v>27</v>
      </c>
      <c r="D34" s="173" t="s">
        <v>28</v>
      </c>
      <c r="E34" s="174">
        <v>0.46</v>
      </c>
      <c r="F34" s="175">
        <f>E34*F33</f>
        <v>0.46</v>
      </c>
      <c r="G34" s="135"/>
      <c r="H34" s="135"/>
      <c r="I34" s="177"/>
      <c r="J34" s="178"/>
      <c r="K34" s="177"/>
      <c r="L34" s="178"/>
      <c r="M34" s="178"/>
    </row>
    <row r="35" spans="1:13">
      <c r="A35" s="506"/>
      <c r="B35" s="171"/>
      <c r="C35" s="172" t="s">
        <v>117</v>
      </c>
      <c r="D35" s="173" t="s">
        <v>5</v>
      </c>
      <c r="E35" s="174">
        <v>0.02</v>
      </c>
      <c r="F35" s="175">
        <f>E35*F33</f>
        <v>0.02</v>
      </c>
      <c r="G35" s="177"/>
      <c r="H35" s="178"/>
      <c r="I35" s="177"/>
      <c r="J35" s="178"/>
      <c r="K35" s="177"/>
      <c r="L35" s="178"/>
      <c r="M35" s="178"/>
    </row>
    <row r="36" spans="1:13">
      <c r="A36" s="506"/>
      <c r="B36" s="171"/>
      <c r="C36" s="179" t="s">
        <v>214</v>
      </c>
      <c r="D36" s="173" t="s">
        <v>165</v>
      </c>
      <c r="E36" s="180">
        <v>1</v>
      </c>
      <c r="F36" s="180">
        <f>E36*F33</f>
        <v>1</v>
      </c>
      <c r="G36" s="135"/>
      <c r="H36" s="135"/>
      <c r="I36" s="135"/>
      <c r="J36" s="135"/>
      <c r="K36" s="135"/>
      <c r="L36" s="135"/>
      <c r="M36" s="135"/>
    </row>
    <row r="37" spans="1:13" ht="15.75">
      <c r="A37" s="507"/>
      <c r="B37" s="171"/>
      <c r="C37" s="181" t="s">
        <v>34</v>
      </c>
      <c r="D37" s="182" t="s">
        <v>5</v>
      </c>
      <c r="E37" s="175">
        <v>0.11</v>
      </c>
      <c r="F37" s="175">
        <f>E37*F33</f>
        <v>0.11</v>
      </c>
      <c r="G37" s="183"/>
      <c r="H37" s="184"/>
      <c r="I37" s="135"/>
      <c r="J37" s="135"/>
      <c r="K37" s="183"/>
      <c r="L37" s="184"/>
      <c r="M37" s="184"/>
    </row>
    <row r="38" spans="1:13">
      <c r="A38" s="505">
        <v>8</v>
      </c>
      <c r="B38" s="508" t="s">
        <v>228</v>
      </c>
      <c r="C38" s="205" t="s">
        <v>221</v>
      </c>
      <c r="D38" s="105" t="s">
        <v>224</v>
      </c>
      <c r="E38" s="129"/>
      <c r="F38" s="129">
        <v>6</v>
      </c>
      <c r="G38" s="204"/>
      <c r="H38" s="204"/>
      <c r="I38" s="204"/>
      <c r="J38" s="204"/>
      <c r="K38" s="204"/>
      <c r="L38" s="204"/>
      <c r="M38" s="204"/>
    </row>
    <row r="39" spans="1:13">
      <c r="A39" s="506"/>
      <c r="B39" s="509"/>
      <c r="C39" s="85" t="s">
        <v>27</v>
      </c>
      <c r="D39" s="46" t="s">
        <v>28</v>
      </c>
      <c r="E39" s="152">
        <v>0.22</v>
      </c>
      <c r="F39" s="152">
        <f>E39*F38</f>
        <v>1.32</v>
      </c>
      <c r="G39" s="149"/>
      <c r="H39" s="149"/>
      <c r="I39" s="149"/>
      <c r="J39" s="149"/>
      <c r="K39" s="149"/>
      <c r="L39" s="149"/>
      <c r="M39" s="149"/>
    </row>
    <row r="40" spans="1:13">
      <c r="A40" s="506"/>
      <c r="B40" s="509"/>
      <c r="C40" s="85" t="s">
        <v>29</v>
      </c>
      <c r="D40" s="46" t="s">
        <v>5</v>
      </c>
      <c r="E40" s="152">
        <v>0.28299999999999997</v>
      </c>
      <c r="F40" s="152">
        <f>E40*F38</f>
        <v>1.698</v>
      </c>
      <c r="G40" s="149"/>
      <c r="H40" s="149"/>
      <c r="I40" s="149"/>
      <c r="J40" s="149"/>
      <c r="K40" s="149"/>
      <c r="L40" s="149"/>
      <c r="M40" s="149"/>
    </row>
    <row r="41" spans="1:13">
      <c r="A41" s="506"/>
      <c r="B41" s="509"/>
      <c r="C41" s="85" t="s">
        <v>222</v>
      </c>
      <c r="D41" s="46" t="s">
        <v>142</v>
      </c>
      <c r="E41" s="152"/>
      <c r="F41" s="152">
        <v>6</v>
      </c>
      <c r="G41" s="149"/>
      <c r="H41" s="149"/>
      <c r="I41" s="149"/>
      <c r="J41" s="149"/>
      <c r="K41" s="149"/>
      <c r="L41" s="149"/>
      <c r="M41" s="149"/>
    </row>
    <row r="42" spans="1:13">
      <c r="A42" s="506"/>
      <c r="B42" s="509"/>
      <c r="C42" s="85" t="s">
        <v>223</v>
      </c>
      <c r="D42" s="46" t="s">
        <v>33</v>
      </c>
      <c r="E42" s="152"/>
      <c r="F42" s="152">
        <f>F41*4</f>
        <v>24</v>
      </c>
      <c r="G42" s="149"/>
      <c r="H42" s="149"/>
      <c r="I42" s="149"/>
      <c r="J42" s="149"/>
      <c r="K42" s="149"/>
      <c r="L42" s="149"/>
      <c r="M42" s="149"/>
    </row>
    <row r="43" spans="1:13">
      <c r="A43" s="507"/>
      <c r="B43" s="510"/>
      <c r="C43" s="45" t="s">
        <v>101</v>
      </c>
      <c r="D43" s="46" t="s">
        <v>5</v>
      </c>
      <c r="E43" s="152">
        <v>0.17</v>
      </c>
      <c r="F43" s="152">
        <f>E43*F38</f>
        <v>1.02</v>
      </c>
      <c r="G43" s="149"/>
      <c r="H43" s="149"/>
      <c r="I43" s="149"/>
      <c r="J43" s="149"/>
      <c r="K43" s="149"/>
      <c r="L43" s="149"/>
      <c r="M43" s="149"/>
    </row>
    <row r="44" spans="1:13">
      <c r="A44" s="505">
        <v>9</v>
      </c>
      <c r="B44" s="508" t="s">
        <v>229</v>
      </c>
      <c r="C44" s="205" t="s">
        <v>225</v>
      </c>
      <c r="D44" s="105" t="s">
        <v>224</v>
      </c>
      <c r="E44" s="129"/>
      <c r="F44" s="129">
        <v>7</v>
      </c>
      <c r="G44" s="204"/>
      <c r="H44" s="204"/>
      <c r="I44" s="204"/>
      <c r="J44" s="204"/>
      <c r="K44" s="204"/>
      <c r="L44" s="204"/>
      <c r="M44" s="204"/>
    </row>
    <row r="45" spans="1:13">
      <c r="A45" s="506"/>
      <c r="B45" s="509"/>
      <c r="C45" s="45" t="s">
        <v>27</v>
      </c>
      <c r="D45" s="46" t="s">
        <v>38</v>
      </c>
      <c r="E45" s="152">
        <v>0.11</v>
      </c>
      <c r="F45" s="152">
        <f>E45*F44</f>
        <v>0.77</v>
      </c>
      <c r="G45" s="149"/>
      <c r="H45" s="149"/>
      <c r="I45" s="149"/>
      <c r="J45" s="149"/>
      <c r="K45" s="149"/>
      <c r="L45" s="149"/>
      <c r="M45" s="149"/>
    </row>
    <row r="46" spans="1:13">
      <c r="A46" s="506"/>
      <c r="B46" s="509"/>
      <c r="C46" s="45" t="s">
        <v>117</v>
      </c>
      <c r="D46" s="46" t="s">
        <v>5</v>
      </c>
      <c r="E46" s="152">
        <v>4.1599999999999998E-2</v>
      </c>
      <c r="F46" s="152">
        <f>E46*F44</f>
        <v>0.29120000000000001</v>
      </c>
      <c r="G46" s="149"/>
      <c r="H46" s="149"/>
      <c r="I46" s="149"/>
      <c r="J46" s="149"/>
      <c r="K46" s="149"/>
      <c r="L46" s="149"/>
      <c r="M46" s="149"/>
    </row>
    <row r="47" spans="1:13">
      <c r="A47" s="506"/>
      <c r="B47" s="509"/>
      <c r="C47" s="1" t="s">
        <v>220</v>
      </c>
      <c r="D47" s="46" t="s">
        <v>165</v>
      </c>
      <c r="E47" s="152"/>
      <c r="F47" s="152">
        <f>F44</f>
        <v>7</v>
      </c>
      <c r="G47" s="149"/>
      <c r="H47" s="149"/>
      <c r="I47" s="149"/>
      <c r="J47" s="149"/>
      <c r="K47" s="149"/>
      <c r="L47" s="149"/>
      <c r="M47" s="149"/>
    </row>
    <row r="48" spans="1:13">
      <c r="A48" s="507"/>
      <c r="B48" s="510"/>
      <c r="C48" s="45" t="s">
        <v>101</v>
      </c>
      <c r="D48" s="46" t="s">
        <v>5</v>
      </c>
      <c r="E48" s="152">
        <v>3.6200000000000003E-2</v>
      </c>
      <c r="F48" s="152">
        <f>E48*F44</f>
        <v>0.25340000000000001</v>
      </c>
      <c r="G48" s="149"/>
      <c r="H48" s="149"/>
      <c r="I48" s="149"/>
      <c r="J48" s="149"/>
      <c r="K48" s="149"/>
      <c r="L48" s="149"/>
      <c r="M48" s="149"/>
    </row>
    <row r="49" spans="1:13">
      <c r="A49" s="505">
        <v>10</v>
      </c>
      <c r="B49" s="508" t="s">
        <v>230</v>
      </c>
      <c r="C49" s="205" t="s">
        <v>219</v>
      </c>
      <c r="D49" s="105" t="s">
        <v>182</v>
      </c>
      <c r="E49" s="256"/>
      <c r="F49" s="129">
        <v>1</v>
      </c>
      <c r="G49" s="204"/>
      <c r="H49" s="204"/>
      <c r="I49" s="204"/>
      <c r="J49" s="204"/>
      <c r="K49" s="204"/>
      <c r="L49" s="204"/>
      <c r="M49" s="204"/>
    </row>
    <row r="50" spans="1:13">
      <c r="A50" s="506"/>
      <c r="B50" s="509"/>
      <c r="C50" s="45" t="s">
        <v>27</v>
      </c>
      <c r="D50" s="46" t="s">
        <v>38</v>
      </c>
      <c r="E50" s="152">
        <v>0.28999999999999998</v>
      </c>
      <c r="F50" s="152">
        <f>E50*F49</f>
        <v>0.28999999999999998</v>
      </c>
      <c r="G50" s="149"/>
      <c r="H50" s="149"/>
      <c r="I50" s="149"/>
      <c r="J50" s="149"/>
      <c r="K50" s="149"/>
      <c r="L50" s="149"/>
      <c r="M50" s="149"/>
    </row>
    <row r="51" spans="1:13">
      <c r="A51" s="506"/>
      <c r="B51" s="509"/>
      <c r="C51" s="45" t="s">
        <v>117</v>
      </c>
      <c r="D51" s="46" t="s">
        <v>5</v>
      </c>
      <c r="E51" s="152">
        <v>5.5999999999999999E-3</v>
      </c>
      <c r="F51" s="152">
        <f>E51*F49</f>
        <v>5.5999999999999999E-3</v>
      </c>
      <c r="G51" s="149"/>
      <c r="H51" s="149"/>
      <c r="I51" s="149"/>
      <c r="J51" s="149"/>
      <c r="K51" s="149"/>
      <c r="L51" s="149"/>
      <c r="M51" s="149"/>
    </row>
    <row r="52" spans="1:13" ht="30">
      <c r="A52" s="506"/>
      <c r="B52" s="509"/>
      <c r="C52" s="246" t="s">
        <v>226</v>
      </c>
      <c r="D52" s="46" t="s">
        <v>33</v>
      </c>
      <c r="E52" s="152">
        <v>1</v>
      </c>
      <c r="F52" s="152">
        <f>E52*F49</f>
        <v>1</v>
      </c>
      <c r="G52" s="149"/>
      <c r="H52" s="149"/>
      <c r="I52" s="149"/>
      <c r="J52" s="149"/>
      <c r="K52" s="149"/>
      <c r="L52" s="149"/>
      <c r="M52" s="149"/>
    </row>
    <row r="53" spans="1:13">
      <c r="A53" s="507"/>
      <c r="B53" s="510"/>
      <c r="C53" s="45" t="s">
        <v>101</v>
      </c>
      <c r="D53" s="46" t="s">
        <v>5</v>
      </c>
      <c r="E53" s="152">
        <v>5.5399999999999998E-2</v>
      </c>
      <c r="F53" s="152">
        <f>E53*F49</f>
        <v>5.5399999999999998E-2</v>
      </c>
      <c r="G53" s="149"/>
      <c r="H53" s="149"/>
      <c r="I53" s="149"/>
      <c r="J53" s="149"/>
      <c r="K53" s="149"/>
      <c r="L53" s="149"/>
      <c r="M53" s="149"/>
    </row>
    <row r="54" spans="1:13">
      <c r="A54" s="505">
        <v>11</v>
      </c>
      <c r="B54" s="535" t="s">
        <v>231</v>
      </c>
      <c r="C54" s="205" t="s">
        <v>227</v>
      </c>
      <c r="D54" s="105" t="s">
        <v>182</v>
      </c>
      <c r="E54" s="256"/>
      <c r="F54" s="129">
        <v>1</v>
      </c>
      <c r="G54" s="204"/>
      <c r="H54" s="204"/>
      <c r="I54" s="204"/>
      <c r="J54" s="204"/>
      <c r="K54" s="204"/>
      <c r="L54" s="204"/>
      <c r="M54" s="204"/>
    </row>
    <row r="55" spans="1:13">
      <c r="A55" s="506"/>
      <c r="B55" s="509"/>
      <c r="C55" s="45" t="s">
        <v>27</v>
      </c>
      <c r="D55" s="46" t="s">
        <v>38</v>
      </c>
      <c r="E55" s="152">
        <v>1.52</v>
      </c>
      <c r="F55" s="152">
        <f>E55*F54</f>
        <v>1.52</v>
      </c>
      <c r="G55" s="149"/>
      <c r="H55" s="149"/>
      <c r="I55" s="149"/>
      <c r="J55" s="149"/>
      <c r="K55" s="149"/>
      <c r="L55" s="149"/>
      <c r="M55" s="149"/>
    </row>
    <row r="56" spans="1:13">
      <c r="A56" s="506"/>
      <c r="B56" s="509"/>
      <c r="C56" s="246" t="s">
        <v>232</v>
      </c>
      <c r="D56" s="46" t="s">
        <v>33</v>
      </c>
      <c r="E56" s="152">
        <v>1</v>
      </c>
      <c r="F56" s="152">
        <f>E56*F54</f>
        <v>1</v>
      </c>
      <c r="G56" s="149"/>
      <c r="H56" s="149"/>
      <c r="I56" s="149"/>
      <c r="J56" s="149"/>
      <c r="K56" s="149"/>
      <c r="L56" s="149"/>
      <c r="M56" s="149"/>
    </row>
    <row r="57" spans="1:13" ht="15.75">
      <c r="A57" s="507"/>
      <c r="B57" s="510"/>
      <c r="C57" s="181" t="s">
        <v>34</v>
      </c>
      <c r="D57" s="46" t="s">
        <v>5</v>
      </c>
      <c r="E57" s="152">
        <v>0.82</v>
      </c>
      <c r="F57" s="152">
        <f>E57*F54</f>
        <v>0.82</v>
      </c>
      <c r="G57" s="149"/>
      <c r="H57" s="149"/>
      <c r="I57" s="149"/>
      <c r="J57" s="149"/>
      <c r="K57" s="149"/>
      <c r="L57" s="149"/>
      <c r="M57" s="149"/>
    </row>
    <row r="58" spans="1:13">
      <c r="A58" s="33"/>
      <c r="B58" s="239"/>
      <c r="C58" s="240" t="s">
        <v>6</v>
      </c>
      <c r="D58" s="241"/>
      <c r="E58" s="242"/>
      <c r="F58" s="243"/>
      <c r="G58" s="244"/>
      <c r="H58" s="166"/>
      <c r="I58" s="166"/>
      <c r="J58" s="166"/>
      <c r="K58" s="166"/>
      <c r="L58" s="166"/>
      <c r="M58" s="166"/>
    </row>
    <row r="59" spans="1:13">
      <c r="A59" s="33"/>
      <c r="B59" s="239"/>
      <c r="C59" s="240" t="s">
        <v>168</v>
      </c>
      <c r="D59" s="245" t="s">
        <v>469</v>
      </c>
      <c r="E59" s="242"/>
      <c r="F59" s="243"/>
      <c r="G59" s="244"/>
      <c r="H59" s="166"/>
      <c r="I59" s="166"/>
      <c r="J59" s="166"/>
      <c r="K59" s="166"/>
      <c r="L59" s="166"/>
      <c r="M59" s="166"/>
    </row>
    <row r="60" spans="1:13">
      <c r="A60" s="39"/>
      <c r="B60" s="33"/>
      <c r="C60" s="33" t="s">
        <v>6</v>
      </c>
      <c r="D60" s="33"/>
      <c r="E60" s="165"/>
      <c r="F60" s="165"/>
      <c r="G60" s="166"/>
      <c r="H60" s="166"/>
      <c r="I60" s="166"/>
      <c r="J60" s="166"/>
      <c r="K60" s="166"/>
      <c r="L60" s="166"/>
      <c r="M60" s="166"/>
    </row>
    <row r="61" spans="1:13">
      <c r="A61" s="39"/>
      <c r="B61" s="33"/>
      <c r="C61" s="33" t="s">
        <v>169</v>
      </c>
      <c r="D61" s="38" t="s">
        <v>469</v>
      </c>
      <c r="E61" s="165"/>
      <c r="F61" s="165"/>
      <c r="G61" s="166"/>
      <c r="H61" s="166"/>
      <c r="I61" s="166"/>
      <c r="J61" s="166"/>
      <c r="K61" s="166"/>
      <c r="L61" s="166"/>
      <c r="M61" s="166"/>
    </row>
    <row r="62" spans="1:13">
      <c r="A62" s="39"/>
      <c r="B62" s="33"/>
      <c r="C62" s="33" t="s">
        <v>6</v>
      </c>
      <c r="D62" s="33"/>
      <c r="E62" s="165"/>
      <c r="F62" s="165"/>
      <c r="G62" s="166"/>
      <c r="H62" s="166"/>
      <c r="I62" s="166"/>
      <c r="J62" s="166"/>
      <c r="K62" s="166"/>
      <c r="L62" s="166"/>
      <c r="M62" s="166"/>
    </row>
    <row r="63" spans="1:13">
      <c r="A63" s="39"/>
      <c r="B63" s="33"/>
      <c r="C63" s="33" t="s">
        <v>36</v>
      </c>
      <c r="D63" s="38" t="s">
        <v>469</v>
      </c>
      <c r="E63" s="165"/>
      <c r="F63" s="165"/>
      <c r="G63" s="166"/>
      <c r="H63" s="166"/>
      <c r="I63" s="166"/>
      <c r="J63" s="166"/>
      <c r="K63" s="166"/>
      <c r="L63" s="166"/>
      <c r="M63" s="166"/>
    </row>
    <row r="64" spans="1:13">
      <c r="A64" s="39"/>
      <c r="B64" s="33"/>
      <c r="C64" s="33" t="s">
        <v>6</v>
      </c>
      <c r="D64" s="33"/>
      <c r="E64" s="165"/>
      <c r="F64" s="165"/>
      <c r="G64" s="166"/>
      <c r="H64" s="166"/>
      <c r="I64" s="166"/>
      <c r="J64" s="166"/>
      <c r="K64" s="166"/>
      <c r="L64" s="166"/>
      <c r="M64" s="166"/>
    </row>
    <row r="65" spans="2:13">
      <c r="B65" s="106"/>
      <c r="D65" s="167"/>
      <c r="E65" s="168"/>
      <c r="F65" s="168"/>
      <c r="G65" s="168"/>
      <c r="H65" s="168"/>
      <c r="I65" s="168"/>
      <c r="J65" s="168"/>
      <c r="K65" s="168"/>
      <c r="L65" s="168"/>
      <c r="M65" s="168"/>
    </row>
    <row r="66" spans="2:13">
      <c r="B66" s="106"/>
      <c r="C66" s="13"/>
      <c r="D66" s="167"/>
      <c r="E66" s="168"/>
      <c r="F66" s="168"/>
      <c r="G66" s="168"/>
      <c r="H66" s="168"/>
      <c r="I66" s="168"/>
      <c r="J66" s="168"/>
      <c r="K66" s="168"/>
      <c r="L66" s="168"/>
      <c r="M66" s="168"/>
    </row>
    <row r="67" spans="2:13">
      <c r="B67" s="106"/>
      <c r="C67" s="16"/>
      <c r="D67" s="167"/>
    </row>
    <row r="68" spans="2:13">
      <c r="B68" s="106"/>
      <c r="C68" s="13"/>
      <c r="D68" s="167"/>
    </row>
    <row r="69" spans="2:13">
      <c r="B69" s="106"/>
      <c r="C69" s="18"/>
      <c r="D69" s="167"/>
    </row>
    <row r="70" spans="2:13">
      <c r="B70" s="106"/>
      <c r="C70" s="253"/>
      <c r="D70" s="167"/>
    </row>
  </sheetData>
  <mergeCells count="31">
    <mergeCell ref="K6:L6"/>
    <mergeCell ref="M6:M7"/>
    <mergeCell ref="A6:A7"/>
    <mergeCell ref="B6:B7"/>
    <mergeCell ref="C6:C7"/>
    <mergeCell ref="D6:D7"/>
    <mergeCell ref="E6:F6"/>
    <mergeCell ref="G6:H6"/>
    <mergeCell ref="I6:J6"/>
    <mergeCell ref="A1:M1"/>
    <mergeCell ref="A2:M2"/>
    <mergeCell ref="L3:M3"/>
    <mergeCell ref="A4:E4"/>
    <mergeCell ref="A5:E5"/>
    <mergeCell ref="G5:L5"/>
    <mergeCell ref="A9:A11"/>
    <mergeCell ref="A54:A57"/>
    <mergeCell ref="B9:B11"/>
    <mergeCell ref="B12:B14"/>
    <mergeCell ref="B54:B57"/>
    <mergeCell ref="A12:A14"/>
    <mergeCell ref="A49:A53"/>
    <mergeCell ref="A44:A48"/>
    <mergeCell ref="A38:A43"/>
    <mergeCell ref="B49:B53"/>
    <mergeCell ref="B44:B48"/>
    <mergeCell ref="B38:B43"/>
    <mergeCell ref="A15:A19"/>
    <mergeCell ref="A20:A25"/>
    <mergeCell ref="A26:A32"/>
    <mergeCell ref="A33:A3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6"/>
  <sheetViews>
    <sheetView topLeftCell="A31" workbookViewId="0">
      <selection activeCell="C52" sqref="C52:C57"/>
    </sheetView>
  </sheetViews>
  <sheetFormatPr defaultRowHeight="15"/>
  <cols>
    <col min="1" max="1" width="3.85546875" style="41" customWidth="1"/>
    <col min="2" max="2" width="13" style="42" customWidth="1"/>
    <col min="3" max="3" width="59.85546875" customWidth="1"/>
    <col min="6" max="8" width="9.5703125" bestFit="1" customWidth="1"/>
    <col min="9" max="9" width="7.85546875" customWidth="1"/>
    <col min="10" max="10" width="8.7109375" customWidth="1"/>
    <col min="11" max="11" width="7.5703125" customWidth="1"/>
    <col min="12" max="12" width="8" customWidth="1"/>
    <col min="13" max="13" width="9" customWidth="1"/>
  </cols>
  <sheetData>
    <row r="1" spans="1:13" ht="17.25" customHeight="1">
      <c r="A1" s="476" t="s">
        <v>236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 ht="15" customHeight="1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 ht="15" customHeight="1">
      <c r="A3" s="222"/>
      <c r="B3" s="21"/>
      <c r="C3" s="222"/>
      <c r="D3" s="222"/>
      <c r="E3" s="222"/>
      <c r="F3" s="222"/>
      <c r="G3" s="222"/>
      <c r="H3" s="222"/>
      <c r="I3" s="222"/>
      <c r="J3" s="222"/>
      <c r="K3" s="222"/>
      <c r="L3" s="477" t="s">
        <v>287</v>
      </c>
      <c r="M3" s="477"/>
    </row>
    <row r="4" spans="1:13">
      <c r="A4" s="480" t="s">
        <v>57</v>
      </c>
      <c r="B4" s="480"/>
      <c r="C4" s="480"/>
      <c r="D4" s="480"/>
      <c r="E4" s="480"/>
      <c r="F4" s="222"/>
      <c r="G4" s="222"/>
      <c r="H4" s="222"/>
      <c r="I4" s="222"/>
      <c r="J4" s="222"/>
      <c r="K4" s="222"/>
      <c r="L4" s="222"/>
      <c r="M4" s="222"/>
    </row>
    <row r="5" spans="1:13" ht="15" customHeight="1">
      <c r="A5" s="478" t="s">
        <v>58</v>
      </c>
      <c r="B5" s="478"/>
      <c r="C5" s="478"/>
      <c r="D5" s="478"/>
      <c r="E5" s="478"/>
      <c r="F5" s="222"/>
      <c r="G5" s="479" t="s">
        <v>15</v>
      </c>
      <c r="H5" s="479"/>
      <c r="I5" s="479"/>
      <c r="J5" s="479"/>
      <c r="K5" s="479"/>
      <c r="L5" s="479"/>
      <c r="M5" s="23">
        <f>M50</f>
        <v>0</v>
      </c>
    </row>
    <row r="6" spans="1:13" ht="32.25" customHeight="1">
      <c r="A6" s="481" t="s">
        <v>16</v>
      </c>
      <c r="B6" s="483" t="s">
        <v>17</v>
      </c>
      <c r="C6" s="481" t="s">
        <v>18</v>
      </c>
      <c r="D6" s="481" t="s">
        <v>19</v>
      </c>
      <c r="E6" s="482" t="s">
        <v>20</v>
      </c>
      <c r="F6" s="482"/>
      <c r="G6" s="481" t="s">
        <v>21</v>
      </c>
      <c r="H6" s="481"/>
      <c r="I6" s="481" t="s">
        <v>22</v>
      </c>
      <c r="J6" s="481"/>
      <c r="K6" s="482" t="s">
        <v>23</v>
      </c>
      <c r="L6" s="482"/>
      <c r="M6" s="481" t="s">
        <v>6</v>
      </c>
    </row>
    <row r="7" spans="1:13" ht="30">
      <c r="A7" s="481"/>
      <c r="B7" s="483"/>
      <c r="C7" s="481"/>
      <c r="D7" s="481"/>
      <c r="E7" s="24" t="s">
        <v>24</v>
      </c>
      <c r="F7" s="220" t="s">
        <v>25</v>
      </c>
      <c r="G7" s="221" t="s">
        <v>26</v>
      </c>
      <c r="H7" s="220" t="s">
        <v>6</v>
      </c>
      <c r="I7" s="221" t="s">
        <v>26</v>
      </c>
      <c r="J7" s="220" t="s">
        <v>6</v>
      </c>
      <c r="K7" s="221" t="s">
        <v>26</v>
      </c>
      <c r="L7" s="220" t="s">
        <v>6</v>
      </c>
      <c r="M7" s="481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ht="30">
      <c r="A9" s="505">
        <v>1</v>
      </c>
      <c r="B9" s="190" t="s">
        <v>147</v>
      </c>
      <c r="C9" s="87" t="s">
        <v>400</v>
      </c>
      <c r="D9" s="328" t="s">
        <v>37</v>
      </c>
      <c r="E9" s="129"/>
      <c r="F9" s="129">
        <f>1.7*0.65*2</f>
        <v>2.21</v>
      </c>
      <c r="G9" s="204"/>
      <c r="H9" s="204"/>
      <c r="I9" s="204"/>
      <c r="J9" s="204"/>
      <c r="K9" s="204"/>
      <c r="L9" s="204"/>
      <c r="M9" s="204"/>
    </row>
    <row r="10" spans="1:13">
      <c r="A10" s="506"/>
      <c r="B10" s="190"/>
      <c r="C10" s="45" t="s">
        <v>27</v>
      </c>
      <c r="D10" s="46" t="s">
        <v>28</v>
      </c>
      <c r="E10" s="152">
        <v>0.91400000000000003</v>
      </c>
      <c r="F10" s="152">
        <f>E10*F9</f>
        <v>2.0199400000000001</v>
      </c>
      <c r="G10" s="149"/>
      <c r="H10" s="149"/>
      <c r="I10" s="149"/>
      <c r="J10" s="149"/>
      <c r="K10" s="149"/>
      <c r="L10" s="149"/>
      <c r="M10" s="149"/>
    </row>
    <row r="11" spans="1:13">
      <c r="A11" s="506"/>
      <c r="B11" s="190"/>
      <c r="C11" s="45" t="s">
        <v>29</v>
      </c>
      <c r="D11" s="46" t="s">
        <v>5</v>
      </c>
      <c r="E11" s="152">
        <v>0.35299999999999998</v>
      </c>
      <c r="F11" s="152">
        <f>E11*F9</f>
        <v>0.78012999999999999</v>
      </c>
      <c r="G11" s="149"/>
      <c r="H11" s="149"/>
      <c r="I11" s="149"/>
      <c r="J11" s="149"/>
      <c r="K11" s="149"/>
      <c r="L11" s="149"/>
      <c r="M11" s="149"/>
    </row>
    <row r="12" spans="1:13" ht="18" customHeight="1">
      <c r="A12" s="506"/>
      <c r="B12" s="190"/>
      <c r="C12" s="153" t="s">
        <v>398</v>
      </c>
      <c r="D12" s="46" t="s">
        <v>39</v>
      </c>
      <c r="E12" s="152">
        <v>1</v>
      </c>
      <c r="F12" s="152">
        <f>E12*F9</f>
        <v>2.21</v>
      </c>
      <c r="G12" s="149"/>
      <c r="H12" s="149"/>
      <c r="I12" s="149"/>
      <c r="J12" s="149"/>
      <c r="K12" s="149"/>
      <c r="L12" s="149"/>
      <c r="M12" s="149"/>
    </row>
    <row r="13" spans="1:13">
      <c r="A13" s="507"/>
      <c r="B13" s="190"/>
      <c r="C13" s="62" t="s">
        <v>31</v>
      </c>
      <c r="D13" s="46" t="s">
        <v>5</v>
      </c>
      <c r="E13" s="152">
        <v>0.27600000000000002</v>
      </c>
      <c r="F13" s="152">
        <f>E13*F9</f>
        <v>0.60996000000000006</v>
      </c>
      <c r="G13" s="149"/>
      <c r="H13" s="149"/>
      <c r="I13" s="149"/>
      <c r="J13" s="149"/>
      <c r="K13" s="149"/>
      <c r="L13" s="149"/>
      <c r="M13" s="149"/>
    </row>
    <row r="14" spans="1:13" ht="30">
      <c r="A14" s="505">
        <v>2</v>
      </c>
      <c r="B14" s="508" t="s">
        <v>147</v>
      </c>
      <c r="C14" s="87" t="s">
        <v>401</v>
      </c>
      <c r="D14" s="218" t="s">
        <v>37</v>
      </c>
      <c r="E14" s="129"/>
      <c r="F14" s="129">
        <v>2.1</v>
      </c>
      <c r="G14" s="204"/>
      <c r="H14" s="204"/>
      <c r="I14" s="204"/>
      <c r="J14" s="204"/>
      <c r="K14" s="204"/>
      <c r="L14" s="204"/>
      <c r="M14" s="204"/>
    </row>
    <row r="15" spans="1:13">
      <c r="A15" s="506"/>
      <c r="B15" s="509"/>
      <c r="C15" s="45" t="s">
        <v>27</v>
      </c>
      <c r="D15" s="46" t="s">
        <v>28</v>
      </c>
      <c r="E15" s="152">
        <v>0.91400000000000003</v>
      </c>
      <c r="F15" s="152">
        <f>E15*F14</f>
        <v>1.9194000000000002</v>
      </c>
      <c r="G15" s="149"/>
      <c r="H15" s="149"/>
      <c r="I15" s="149"/>
      <c r="J15" s="149"/>
      <c r="K15" s="149"/>
      <c r="L15" s="149"/>
      <c r="M15" s="149"/>
    </row>
    <row r="16" spans="1:13">
      <c r="A16" s="506"/>
      <c r="B16" s="509"/>
      <c r="C16" s="45" t="s">
        <v>29</v>
      </c>
      <c r="D16" s="46" t="s">
        <v>5</v>
      </c>
      <c r="E16" s="152">
        <v>0.35299999999999998</v>
      </c>
      <c r="F16" s="152">
        <f>E16*F14</f>
        <v>0.74129999999999996</v>
      </c>
      <c r="G16" s="149"/>
      <c r="H16" s="149"/>
      <c r="I16" s="149"/>
      <c r="J16" s="149"/>
      <c r="K16" s="149"/>
      <c r="L16" s="149"/>
      <c r="M16" s="149"/>
    </row>
    <row r="17" spans="1:13" ht="17.25">
      <c r="A17" s="506"/>
      <c r="B17" s="509"/>
      <c r="C17" s="45" t="s">
        <v>398</v>
      </c>
      <c r="D17" s="46" t="s">
        <v>39</v>
      </c>
      <c r="E17" s="152">
        <v>1</v>
      </c>
      <c r="F17" s="152">
        <f>E17*F14</f>
        <v>2.1</v>
      </c>
      <c r="G17" s="149"/>
      <c r="H17" s="149"/>
      <c r="I17" s="149"/>
      <c r="J17" s="149"/>
      <c r="K17" s="149"/>
      <c r="L17" s="149"/>
      <c r="M17" s="149"/>
    </row>
    <row r="18" spans="1:13" ht="17.25" customHeight="1">
      <c r="A18" s="506"/>
      <c r="B18" s="509"/>
      <c r="C18" s="153" t="s">
        <v>399</v>
      </c>
      <c r="D18" s="85">
        <v>1</v>
      </c>
      <c r="E18" s="152"/>
      <c r="F18" s="417">
        <v>1</v>
      </c>
      <c r="G18" s="149"/>
      <c r="H18" s="149"/>
      <c r="I18" s="149"/>
      <c r="J18" s="149"/>
      <c r="K18" s="149"/>
      <c r="L18" s="149"/>
      <c r="M18" s="149"/>
    </row>
    <row r="19" spans="1:13">
      <c r="A19" s="507"/>
      <c r="B19" s="510"/>
      <c r="C19" s="62" t="s">
        <v>31</v>
      </c>
      <c r="D19" s="46" t="s">
        <v>5</v>
      </c>
      <c r="E19" s="152">
        <v>0.27600000000000002</v>
      </c>
      <c r="F19" s="152">
        <f>E19*F14</f>
        <v>0.57960000000000012</v>
      </c>
      <c r="G19" s="149"/>
      <c r="H19" s="149"/>
      <c r="I19" s="149"/>
      <c r="J19" s="149"/>
      <c r="K19" s="149"/>
      <c r="L19" s="149"/>
      <c r="M19" s="149"/>
    </row>
    <row r="20" spans="1:13">
      <c r="A20" s="485">
        <v>3</v>
      </c>
      <c r="B20" s="490" t="s">
        <v>65</v>
      </c>
      <c r="C20" s="56" t="s">
        <v>109</v>
      </c>
      <c r="D20" s="57" t="s">
        <v>52</v>
      </c>
      <c r="E20" s="66"/>
      <c r="F20" s="58">
        <v>3</v>
      </c>
      <c r="G20" s="365"/>
      <c r="H20" s="365"/>
      <c r="I20" s="365"/>
      <c r="J20" s="365"/>
      <c r="K20" s="365"/>
      <c r="L20" s="365"/>
      <c r="M20" s="365"/>
    </row>
    <row r="21" spans="1:13" ht="15" customHeight="1">
      <c r="A21" s="485"/>
      <c r="B21" s="490"/>
      <c r="C21" s="62" t="s">
        <v>47</v>
      </c>
      <c r="D21" s="63" t="s">
        <v>28</v>
      </c>
      <c r="E21" s="64">
        <v>0.82</v>
      </c>
      <c r="F21" s="64">
        <f>F20*E21</f>
        <v>2.46</v>
      </c>
      <c r="G21" s="159"/>
      <c r="H21" s="160"/>
      <c r="I21" s="159"/>
      <c r="J21" s="159"/>
      <c r="K21" s="159"/>
      <c r="L21" s="159"/>
      <c r="M21" s="159"/>
    </row>
    <row r="22" spans="1:13" ht="15" customHeight="1">
      <c r="A22" s="485"/>
      <c r="B22" s="490"/>
      <c r="C22" s="62" t="s">
        <v>53</v>
      </c>
      <c r="D22" s="63" t="s">
        <v>54</v>
      </c>
      <c r="E22" s="64">
        <v>0.01</v>
      </c>
      <c r="F22" s="64">
        <f>F20*E22</f>
        <v>0.03</v>
      </c>
      <c r="G22" s="159"/>
      <c r="H22" s="159"/>
      <c r="I22" s="159"/>
      <c r="J22" s="159"/>
      <c r="K22" s="159"/>
      <c r="L22" s="159"/>
      <c r="M22" s="159"/>
    </row>
    <row r="23" spans="1:13">
      <c r="A23" s="485"/>
      <c r="B23" s="490"/>
      <c r="C23" s="62" t="s">
        <v>108</v>
      </c>
      <c r="D23" s="63" t="s">
        <v>52</v>
      </c>
      <c r="E23" s="64"/>
      <c r="F23" s="64">
        <v>1</v>
      </c>
      <c r="G23" s="366"/>
      <c r="H23" s="366"/>
      <c r="I23" s="366"/>
      <c r="J23" s="366"/>
      <c r="K23" s="366"/>
      <c r="L23" s="366"/>
      <c r="M23" s="366"/>
    </row>
    <row r="24" spans="1:13">
      <c r="A24" s="485"/>
      <c r="B24" s="490"/>
      <c r="C24" s="62" t="s">
        <v>245</v>
      </c>
      <c r="D24" s="63" t="s">
        <v>89</v>
      </c>
      <c r="E24" s="64"/>
      <c r="F24" s="64">
        <v>1</v>
      </c>
      <c r="G24" s="366"/>
      <c r="H24" s="366"/>
      <c r="I24" s="366"/>
      <c r="J24" s="366"/>
      <c r="K24" s="366"/>
      <c r="L24" s="366"/>
      <c r="M24" s="366"/>
    </row>
    <row r="25" spans="1:13" ht="15" customHeight="1">
      <c r="A25" s="485"/>
      <c r="B25" s="490"/>
      <c r="C25" s="62" t="s">
        <v>31</v>
      </c>
      <c r="D25" s="63" t="s">
        <v>5</v>
      </c>
      <c r="E25" s="64">
        <v>7.0000000000000007E-2</v>
      </c>
      <c r="F25" s="64">
        <f>F20*E25</f>
        <v>0.21000000000000002</v>
      </c>
      <c r="G25" s="159"/>
      <c r="H25" s="366"/>
      <c r="I25" s="159"/>
      <c r="J25" s="159"/>
      <c r="K25" s="159"/>
      <c r="L25" s="159"/>
      <c r="M25" s="366"/>
    </row>
    <row r="26" spans="1:13">
      <c r="A26" s="488">
        <v>4</v>
      </c>
      <c r="B26" s="486" t="s">
        <v>261</v>
      </c>
      <c r="C26" s="43" t="s">
        <v>186</v>
      </c>
      <c r="D26" s="356" t="s">
        <v>255</v>
      </c>
      <c r="E26" s="80"/>
      <c r="F26" s="80">
        <v>0.2</v>
      </c>
      <c r="G26" s="268"/>
      <c r="H26" s="268"/>
      <c r="I26" s="268"/>
      <c r="J26" s="268"/>
      <c r="K26" s="268"/>
      <c r="L26" s="268"/>
      <c r="M26" s="268"/>
    </row>
    <row r="27" spans="1:13">
      <c r="A27" s="488"/>
      <c r="B27" s="486"/>
      <c r="C27" s="274" t="s">
        <v>27</v>
      </c>
      <c r="D27" s="273" t="s">
        <v>28</v>
      </c>
      <c r="E27" s="280">
        <v>3.89</v>
      </c>
      <c r="F27" s="281">
        <f>E27*F26</f>
        <v>0.77800000000000002</v>
      </c>
      <c r="G27" s="275"/>
      <c r="H27" s="275"/>
      <c r="I27" s="282"/>
      <c r="J27" s="283"/>
      <c r="K27" s="282"/>
      <c r="L27" s="283"/>
      <c r="M27" s="283"/>
    </row>
    <row r="28" spans="1:13">
      <c r="A28" s="488"/>
      <c r="B28" s="486"/>
      <c r="C28" s="274" t="s">
        <v>117</v>
      </c>
      <c r="D28" s="273" t="s">
        <v>5</v>
      </c>
      <c r="E28" s="280">
        <v>1.51</v>
      </c>
      <c r="F28" s="281">
        <f>E28*F26</f>
        <v>0.30200000000000005</v>
      </c>
      <c r="G28" s="282"/>
      <c r="H28" s="283"/>
      <c r="I28" s="282"/>
      <c r="J28" s="283"/>
      <c r="K28" s="282"/>
      <c r="L28" s="283"/>
      <c r="M28" s="283"/>
    </row>
    <row r="29" spans="1:13" ht="16.5" customHeight="1">
      <c r="A29" s="488"/>
      <c r="B29" s="486"/>
      <c r="C29" s="53" t="s">
        <v>388</v>
      </c>
      <c r="D29" s="273" t="s">
        <v>33</v>
      </c>
      <c r="E29" s="280"/>
      <c r="F29" s="281">
        <v>2</v>
      </c>
      <c r="G29" s="282"/>
      <c r="H29" s="283"/>
      <c r="I29" s="282"/>
      <c r="J29" s="283"/>
      <c r="K29" s="282"/>
      <c r="L29" s="283"/>
      <c r="M29" s="283"/>
    </row>
    <row r="30" spans="1:13" ht="15.75">
      <c r="A30" s="488"/>
      <c r="B30" s="486"/>
      <c r="C30" s="62" t="s">
        <v>31</v>
      </c>
      <c r="D30" s="277" t="s">
        <v>5</v>
      </c>
      <c r="E30" s="281">
        <v>0.24</v>
      </c>
      <c r="F30" s="281">
        <f>E30*F26</f>
        <v>4.8000000000000001E-2</v>
      </c>
      <c r="G30" s="284"/>
      <c r="H30" s="285"/>
      <c r="I30" s="275"/>
      <c r="J30" s="275"/>
      <c r="K30" s="284"/>
      <c r="L30" s="285"/>
      <c r="M30" s="285"/>
    </row>
    <row r="31" spans="1:13" ht="29.25" customHeight="1">
      <c r="A31" s="524">
        <v>5</v>
      </c>
      <c r="B31" s="219" t="s">
        <v>238</v>
      </c>
      <c r="C31" s="56" t="s">
        <v>237</v>
      </c>
      <c r="D31" s="57" t="s">
        <v>129</v>
      </c>
      <c r="E31" s="58"/>
      <c r="F31" s="58">
        <f>10/1000</f>
        <v>0.01</v>
      </c>
      <c r="G31" s="365"/>
      <c r="H31" s="365"/>
      <c r="I31" s="365"/>
      <c r="J31" s="365"/>
      <c r="K31" s="365"/>
      <c r="L31" s="365"/>
      <c r="M31" s="365"/>
    </row>
    <row r="32" spans="1:13" ht="15" customHeight="1">
      <c r="A32" s="525"/>
      <c r="B32" s="255"/>
      <c r="C32" s="62" t="s">
        <v>47</v>
      </c>
      <c r="D32" s="63" t="s">
        <v>28</v>
      </c>
      <c r="E32" s="64">
        <v>19.100000000000001</v>
      </c>
      <c r="F32" s="64">
        <f>F31*E32</f>
        <v>0.19100000000000003</v>
      </c>
      <c r="G32" s="159"/>
      <c r="H32" s="160"/>
      <c r="I32" s="159"/>
      <c r="J32" s="159"/>
      <c r="K32" s="159"/>
      <c r="L32" s="159"/>
      <c r="M32" s="159"/>
    </row>
    <row r="33" spans="1:13" ht="15" customHeight="1">
      <c r="A33" s="525"/>
      <c r="B33" s="255"/>
      <c r="C33" s="45" t="s">
        <v>29</v>
      </c>
      <c r="D33" s="63" t="s">
        <v>5</v>
      </c>
      <c r="E33" s="64">
        <v>2.78</v>
      </c>
      <c r="F33" s="64">
        <f>F31*E33</f>
        <v>2.7799999999999998E-2</v>
      </c>
      <c r="G33" s="159"/>
      <c r="H33" s="159"/>
      <c r="I33" s="159"/>
      <c r="J33" s="159"/>
      <c r="K33" s="159"/>
      <c r="L33" s="159"/>
      <c r="M33" s="159"/>
    </row>
    <row r="34" spans="1:13" ht="31.5" customHeight="1">
      <c r="A34" s="525"/>
      <c r="B34" s="255"/>
      <c r="C34" s="62" t="s">
        <v>239</v>
      </c>
      <c r="D34" s="63" t="s">
        <v>46</v>
      </c>
      <c r="E34" s="64"/>
      <c r="F34" s="64">
        <v>1</v>
      </c>
      <c r="G34" s="366"/>
      <c r="H34" s="159"/>
      <c r="I34" s="366"/>
      <c r="J34" s="366"/>
      <c r="K34" s="366"/>
      <c r="L34" s="366"/>
      <c r="M34" s="159"/>
    </row>
    <row r="35" spans="1:13" ht="15" customHeight="1">
      <c r="A35" s="525"/>
      <c r="B35" s="219" t="s">
        <v>240</v>
      </c>
      <c r="C35" s="62" t="s">
        <v>306</v>
      </c>
      <c r="D35" s="63" t="s">
        <v>30</v>
      </c>
      <c r="E35" s="64"/>
      <c r="F35" s="64">
        <v>3</v>
      </c>
      <c r="G35" s="366"/>
      <c r="H35" s="159"/>
      <c r="I35" s="366"/>
      <c r="J35" s="366"/>
      <c r="K35" s="366"/>
      <c r="L35" s="366"/>
      <c r="M35" s="159"/>
    </row>
    <row r="36" spans="1:13" ht="15" customHeight="1">
      <c r="A36" s="525"/>
      <c r="B36" s="257"/>
      <c r="C36" s="259" t="s">
        <v>31</v>
      </c>
      <c r="D36" s="260" t="s">
        <v>51</v>
      </c>
      <c r="E36" s="261">
        <v>0.43</v>
      </c>
      <c r="F36" s="261">
        <f>E36*F31</f>
        <v>4.3E-3</v>
      </c>
      <c r="G36" s="415"/>
      <c r="H36" s="415"/>
      <c r="I36" s="415"/>
      <c r="J36" s="415"/>
      <c r="K36" s="415"/>
      <c r="L36" s="415"/>
      <c r="M36" s="415"/>
    </row>
    <row r="37" spans="1:13" ht="35.25" customHeight="1">
      <c r="A37" s="488">
        <v>6</v>
      </c>
      <c r="B37" s="536" t="s">
        <v>241</v>
      </c>
      <c r="C37" s="87" t="s">
        <v>244</v>
      </c>
      <c r="D37" s="217" t="s">
        <v>242</v>
      </c>
      <c r="E37" s="256"/>
      <c r="F37" s="129">
        <v>4.8</v>
      </c>
      <c r="G37" s="204"/>
      <c r="H37" s="204"/>
      <c r="I37" s="204"/>
      <c r="J37" s="204"/>
      <c r="K37" s="204"/>
      <c r="L37" s="204"/>
      <c r="M37" s="204"/>
    </row>
    <row r="38" spans="1:13">
      <c r="A38" s="488"/>
      <c r="B38" s="536"/>
      <c r="C38" s="132" t="s">
        <v>27</v>
      </c>
      <c r="D38" s="133" t="s">
        <v>28</v>
      </c>
      <c r="E38" s="152">
        <v>6.2E-2</v>
      </c>
      <c r="F38" s="152">
        <f>E38*F37</f>
        <v>0.29759999999999998</v>
      </c>
      <c r="G38" s="149"/>
      <c r="H38" s="149"/>
      <c r="I38" s="136"/>
      <c r="J38" s="137"/>
      <c r="K38" s="136"/>
      <c r="L38" s="137"/>
      <c r="M38" s="137"/>
    </row>
    <row r="39" spans="1:13" ht="17.25" customHeight="1">
      <c r="A39" s="488"/>
      <c r="B39" s="536"/>
      <c r="C39" s="45" t="s">
        <v>243</v>
      </c>
      <c r="D39" s="121" t="s">
        <v>30</v>
      </c>
      <c r="E39" s="152">
        <v>0.22</v>
      </c>
      <c r="F39" s="152">
        <f>E39*F37</f>
        <v>1.056</v>
      </c>
      <c r="G39" s="149"/>
      <c r="H39" s="149"/>
      <c r="I39" s="149"/>
      <c r="J39" s="149"/>
      <c r="K39" s="149"/>
      <c r="L39" s="149"/>
      <c r="M39" s="149"/>
    </row>
    <row r="40" spans="1:13">
      <c r="A40" s="488"/>
      <c r="B40" s="536"/>
      <c r="C40" s="85" t="s">
        <v>34</v>
      </c>
      <c r="D40" s="121" t="s">
        <v>5</v>
      </c>
      <c r="E40" s="152">
        <v>5.9999999999999995E-4</v>
      </c>
      <c r="F40" s="152">
        <f>E40*F37</f>
        <v>2.8799999999999997E-3</v>
      </c>
      <c r="G40" s="149"/>
      <c r="H40" s="149"/>
      <c r="I40" s="149"/>
      <c r="J40" s="149"/>
      <c r="K40" s="149"/>
      <c r="L40" s="149"/>
      <c r="M40" s="149"/>
    </row>
    <row r="41" spans="1:13" ht="30">
      <c r="A41" s="484">
        <v>7</v>
      </c>
      <c r="B41" s="487" t="s">
        <v>82</v>
      </c>
      <c r="C41" s="87" t="s">
        <v>406</v>
      </c>
      <c r="D41" s="356" t="s">
        <v>89</v>
      </c>
      <c r="E41" s="129"/>
      <c r="F41" s="129">
        <v>2</v>
      </c>
      <c r="G41" s="48"/>
      <c r="H41" s="48"/>
      <c r="I41" s="48"/>
      <c r="J41" s="48"/>
      <c r="K41" s="48"/>
      <c r="L41" s="48"/>
      <c r="M41" s="48"/>
    </row>
    <row r="42" spans="1:13" ht="15" customHeight="1">
      <c r="A42" s="484"/>
      <c r="B42" s="487"/>
      <c r="C42" s="45" t="s">
        <v>27</v>
      </c>
      <c r="D42" s="46" t="s">
        <v>28</v>
      </c>
      <c r="E42" s="93">
        <v>2.72</v>
      </c>
      <c r="F42" s="93">
        <f>E42*F41</f>
        <v>5.44</v>
      </c>
      <c r="G42" s="52"/>
      <c r="H42" s="52"/>
      <c r="I42" s="52"/>
      <c r="J42" s="52"/>
      <c r="K42" s="52"/>
      <c r="L42" s="52"/>
      <c r="M42" s="52"/>
    </row>
    <row r="43" spans="1:13">
      <c r="A43" s="484"/>
      <c r="B43" s="487"/>
      <c r="C43" s="88" t="s">
        <v>407</v>
      </c>
      <c r="D43" s="46" t="s">
        <v>89</v>
      </c>
      <c r="E43" s="93"/>
      <c r="F43" s="93">
        <f>F41</f>
        <v>2</v>
      </c>
      <c r="G43" s="52"/>
      <c r="H43" s="52"/>
      <c r="I43" s="52"/>
      <c r="J43" s="52"/>
      <c r="K43" s="52"/>
      <c r="L43" s="52"/>
      <c r="M43" s="52"/>
    </row>
    <row r="44" spans="1:13" ht="15.75">
      <c r="A44" s="263"/>
      <c r="B44" s="258"/>
      <c r="C44" s="264" t="s">
        <v>6</v>
      </c>
      <c r="D44" s="264"/>
      <c r="E44" s="265"/>
      <c r="F44" s="265"/>
      <c r="G44" s="416"/>
      <c r="H44" s="266"/>
      <c r="I44" s="267"/>
      <c r="J44" s="267"/>
      <c r="K44" s="267"/>
      <c r="L44" s="267"/>
      <c r="M44" s="266"/>
    </row>
    <row r="45" spans="1:13" ht="15.75">
      <c r="A45" s="76"/>
      <c r="B45" s="70"/>
      <c r="C45" s="71" t="s">
        <v>56</v>
      </c>
      <c r="D45" s="75" t="s">
        <v>469</v>
      </c>
      <c r="E45" s="72"/>
      <c r="F45" s="72"/>
      <c r="G45" s="230"/>
      <c r="H45" s="77"/>
      <c r="I45" s="74"/>
      <c r="J45" s="74"/>
      <c r="K45" s="74"/>
      <c r="L45" s="74"/>
      <c r="M45" s="77"/>
    </row>
    <row r="46" spans="1:13">
      <c r="A46" s="31"/>
      <c r="B46" s="32"/>
      <c r="C46" s="33" t="s">
        <v>6</v>
      </c>
      <c r="D46" s="34"/>
      <c r="E46" s="35"/>
      <c r="F46" s="35"/>
      <c r="G46" s="325"/>
      <c r="H46" s="166"/>
      <c r="I46" s="166"/>
      <c r="J46" s="166"/>
      <c r="K46" s="166"/>
      <c r="L46" s="166"/>
      <c r="M46" s="166"/>
    </row>
    <row r="47" spans="1:13">
      <c r="A47" s="31"/>
      <c r="B47" s="32"/>
      <c r="C47" s="33" t="s">
        <v>35</v>
      </c>
      <c r="D47" s="38" t="s">
        <v>469</v>
      </c>
      <c r="E47" s="39"/>
      <c r="F47" s="40"/>
      <c r="G47" s="325"/>
      <c r="H47" s="166"/>
      <c r="I47" s="166"/>
      <c r="J47" s="166"/>
      <c r="K47" s="166"/>
      <c r="L47" s="166"/>
      <c r="M47" s="166"/>
    </row>
    <row r="48" spans="1:13">
      <c r="A48" s="31"/>
      <c r="B48" s="32"/>
      <c r="C48" s="33" t="s">
        <v>6</v>
      </c>
      <c r="D48" s="33"/>
      <c r="E48" s="39"/>
      <c r="F48" s="40"/>
      <c r="G48" s="325"/>
      <c r="H48" s="166"/>
      <c r="I48" s="166"/>
      <c r="J48" s="166"/>
      <c r="K48" s="166"/>
      <c r="L48" s="166"/>
      <c r="M48" s="166"/>
    </row>
    <row r="49" spans="1:13">
      <c r="A49" s="31"/>
      <c r="B49" s="32"/>
      <c r="C49" s="33" t="s">
        <v>36</v>
      </c>
      <c r="D49" s="38" t="s">
        <v>469</v>
      </c>
      <c r="E49" s="39"/>
      <c r="F49" s="40"/>
      <c r="G49" s="325"/>
      <c r="H49" s="166"/>
      <c r="I49" s="166"/>
      <c r="J49" s="166"/>
      <c r="K49" s="166"/>
      <c r="L49" s="166"/>
      <c r="M49" s="166"/>
    </row>
    <row r="50" spans="1:13">
      <c r="A50" s="31"/>
      <c r="B50" s="32"/>
      <c r="C50" s="33" t="s">
        <v>6</v>
      </c>
      <c r="D50" s="38"/>
      <c r="E50" s="39"/>
      <c r="F50" s="40"/>
      <c r="G50" s="325"/>
      <c r="H50" s="166"/>
      <c r="I50" s="166"/>
      <c r="J50" s="166"/>
      <c r="K50" s="166"/>
      <c r="L50" s="166"/>
      <c r="M50" s="166"/>
    </row>
    <row r="52" spans="1:13">
      <c r="C52" s="13"/>
    </row>
    <row r="53" spans="1:13">
      <c r="C53" s="16"/>
    </row>
    <row r="54" spans="1:13">
      <c r="C54" s="13"/>
    </row>
    <row r="55" spans="1:13">
      <c r="C55" s="18"/>
    </row>
    <row r="56" spans="1:13">
      <c r="C56" s="224"/>
    </row>
  </sheetData>
  <mergeCells count="27">
    <mergeCell ref="A41:A43"/>
    <mergeCell ref="B41:B43"/>
    <mergeCell ref="A9:A13"/>
    <mergeCell ref="A37:A40"/>
    <mergeCell ref="B37:B40"/>
    <mergeCell ref="A31:A36"/>
    <mergeCell ref="A14:A19"/>
    <mergeCell ref="B14:B19"/>
    <mergeCell ref="A20:A25"/>
    <mergeCell ref="B20:B25"/>
    <mergeCell ref="A26:A30"/>
    <mergeCell ref="B26:B30"/>
    <mergeCell ref="M6:M7"/>
    <mergeCell ref="A6:A7"/>
    <mergeCell ref="B6:B7"/>
    <mergeCell ref="C6:C7"/>
    <mergeCell ref="D6:D7"/>
    <mergeCell ref="E6:F6"/>
    <mergeCell ref="G6:H6"/>
    <mergeCell ref="I6:J6"/>
    <mergeCell ref="K6:L6"/>
    <mergeCell ref="A1:M1"/>
    <mergeCell ref="A2:M2"/>
    <mergeCell ref="L3:M3"/>
    <mergeCell ref="A4:E4"/>
    <mergeCell ref="A5:E5"/>
    <mergeCell ref="G5:L5"/>
  </mergeCells>
  <conditionalFormatting sqref="E37:E40">
    <cfRule type="cellIs" dxfId="13" priority="2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topLeftCell="A64" workbookViewId="0">
      <selection activeCell="C88" sqref="C88:C93"/>
    </sheetView>
  </sheetViews>
  <sheetFormatPr defaultRowHeight="15"/>
  <cols>
    <col min="1" max="1" width="3.28515625" customWidth="1"/>
    <col min="2" max="2" width="11.7109375" customWidth="1"/>
    <col min="3" max="3" width="62.28515625" customWidth="1"/>
    <col min="5" max="5" width="11.140625" customWidth="1"/>
    <col min="6" max="6" width="10.42578125" customWidth="1"/>
  </cols>
  <sheetData>
    <row r="1" spans="1:13">
      <c r="A1" s="476" t="s">
        <v>247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</row>
    <row r="2" spans="1:13">
      <c r="A2" s="476" t="s">
        <v>59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>
      <c r="A3" s="222"/>
      <c r="B3" s="21"/>
      <c r="C3" s="222"/>
      <c r="D3" s="222"/>
      <c r="E3" s="222"/>
      <c r="F3" s="222"/>
      <c r="G3" s="222"/>
      <c r="H3" s="222"/>
      <c r="I3" s="222"/>
      <c r="J3" s="222"/>
      <c r="K3" s="222"/>
      <c r="L3" s="477" t="s">
        <v>288</v>
      </c>
      <c r="M3" s="477"/>
    </row>
    <row r="4" spans="1:13">
      <c r="A4" s="491" t="s">
        <v>57</v>
      </c>
      <c r="B4" s="491"/>
      <c r="C4" s="491"/>
      <c r="D4" s="491"/>
      <c r="E4" s="491"/>
      <c r="F4" s="222"/>
      <c r="G4" s="222"/>
      <c r="H4" s="222"/>
      <c r="I4" s="222"/>
      <c r="J4" s="222"/>
      <c r="K4" s="222"/>
      <c r="L4" s="222"/>
      <c r="M4" s="222"/>
    </row>
    <row r="5" spans="1:13">
      <c r="A5" s="492" t="s">
        <v>58</v>
      </c>
      <c r="B5" s="492"/>
      <c r="C5" s="492"/>
      <c r="D5" s="492"/>
      <c r="E5" s="492"/>
      <c r="F5" s="225"/>
      <c r="G5" s="493" t="s">
        <v>15</v>
      </c>
      <c r="H5" s="493"/>
      <c r="I5" s="493"/>
      <c r="J5" s="493"/>
      <c r="K5" s="493"/>
      <c r="L5" s="493"/>
      <c r="M5" s="23">
        <f>M86</f>
        <v>0</v>
      </c>
    </row>
    <row r="6" spans="1:13" ht="36.75" customHeight="1">
      <c r="A6" s="498" t="s">
        <v>16</v>
      </c>
      <c r="B6" s="517" t="s">
        <v>17</v>
      </c>
      <c r="C6" s="498" t="s">
        <v>18</v>
      </c>
      <c r="D6" s="498" t="s">
        <v>19</v>
      </c>
      <c r="E6" s="496" t="s">
        <v>20</v>
      </c>
      <c r="F6" s="497"/>
      <c r="G6" s="494" t="s">
        <v>21</v>
      </c>
      <c r="H6" s="495"/>
      <c r="I6" s="494" t="s">
        <v>22</v>
      </c>
      <c r="J6" s="495"/>
      <c r="K6" s="496" t="s">
        <v>23</v>
      </c>
      <c r="L6" s="497"/>
      <c r="M6" s="498" t="s">
        <v>6</v>
      </c>
    </row>
    <row r="7" spans="1:13" ht="36.75" customHeight="1">
      <c r="A7" s="499"/>
      <c r="B7" s="518"/>
      <c r="C7" s="499"/>
      <c r="D7" s="499"/>
      <c r="E7" s="24" t="s">
        <v>24</v>
      </c>
      <c r="F7" s="220" t="s">
        <v>25</v>
      </c>
      <c r="G7" s="221" t="s">
        <v>26</v>
      </c>
      <c r="H7" s="220" t="s">
        <v>6</v>
      </c>
      <c r="I7" s="221" t="s">
        <v>26</v>
      </c>
      <c r="J7" s="220" t="s">
        <v>6</v>
      </c>
      <c r="K7" s="221" t="s">
        <v>26</v>
      </c>
      <c r="L7" s="220" t="s">
        <v>6</v>
      </c>
      <c r="M7" s="499"/>
    </row>
    <row r="8" spans="1:13">
      <c r="A8" s="27">
        <v>1</v>
      </c>
      <c r="B8" s="28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</row>
    <row r="9" spans="1:13" s="233" customFormat="1" ht="30.75" customHeight="1">
      <c r="A9" s="488">
        <v>1</v>
      </c>
      <c r="B9" s="487" t="s">
        <v>268</v>
      </c>
      <c r="C9" s="87" t="s">
        <v>216</v>
      </c>
      <c r="D9" s="466" t="s">
        <v>61</v>
      </c>
      <c r="E9" s="129"/>
      <c r="F9" s="129">
        <f>0.5*0.5*0.4</f>
        <v>0.1</v>
      </c>
      <c r="G9" s="110"/>
      <c r="H9" s="110"/>
      <c r="I9" s="110"/>
      <c r="J9" s="110"/>
      <c r="K9" s="110"/>
      <c r="L9" s="110"/>
      <c r="M9" s="110"/>
    </row>
    <row r="10" spans="1:13" s="238" customFormat="1">
      <c r="A10" s="488"/>
      <c r="B10" s="487"/>
      <c r="C10" s="234" t="s">
        <v>27</v>
      </c>
      <c r="D10" s="235" t="s">
        <v>28</v>
      </c>
      <c r="E10" s="236">
        <v>8.26</v>
      </c>
      <c r="F10" s="236">
        <f>E10*F9</f>
        <v>0.82600000000000007</v>
      </c>
      <c r="G10" s="237"/>
      <c r="H10" s="237"/>
      <c r="I10" s="237"/>
      <c r="J10" s="237"/>
      <c r="K10" s="237"/>
      <c r="L10" s="237"/>
      <c r="M10" s="237"/>
    </row>
    <row r="11" spans="1:13" s="238" customFormat="1">
      <c r="A11" s="488"/>
      <c r="B11" s="487"/>
      <c r="C11" s="234" t="s">
        <v>29</v>
      </c>
      <c r="D11" s="235" t="s">
        <v>5</v>
      </c>
      <c r="E11" s="236">
        <v>2.61</v>
      </c>
      <c r="F11" s="236">
        <f>E11*F9</f>
        <v>0.26100000000000001</v>
      </c>
      <c r="G11" s="237"/>
      <c r="H11" s="237"/>
      <c r="I11" s="237"/>
      <c r="J11" s="237"/>
      <c r="K11" s="237"/>
      <c r="L11" s="237"/>
      <c r="M11" s="237"/>
    </row>
    <row r="12" spans="1:13" ht="33" customHeight="1">
      <c r="A12" s="484">
        <v>2</v>
      </c>
      <c r="B12" s="487" t="s">
        <v>82</v>
      </c>
      <c r="C12" s="87" t="s">
        <v>246</v>
      </c>
      <c r="D12" s="466" t="s">
        <v>37</v>
      </c>
      <c r="E12" s="129"/>
      <c r="F12" s="92">
        <f>0.5*0.5</f>
        <v>0.25</v>
      </c>
      <c r="G12" s="48"/>
      <c r="H12" s="48"/>
      <c r="I12" s="48"/>
      <c r="J12" s="48"/>
      <c r="K12" s="48"/>
      <c r="L12" s="48"/>
      <c r="M12" s="48"/>
    </row>
    <row r="13" spans="1:13" ht="15" customHeight="1">
      <c r="A13" s="484"/>
      <c r="B13" s="487"/>
      <c r="C13" s="45" t="s">
        <v>27</v>
      </c>
      <c r="D13" s="46" t="s">
        <v>28</v>
      </c>
      <c r="E13" s="93">
        <v>2.72</v>
      </c>
      <c r="F13" s="93">
        <f>E13*F12</f>
        <v>0.68</v>
      </c>
      <c r="G13" s="52"/>
      <c r="H13" s="52"/>
      <c r="I13" s="52"/>
      <c r="J13" s="52"/>
      <c r="K13" s="52"/>
      <c r="L13" s="52"/>
      <c r="M13" s="52"/>
    </row>
    <row r="14" spans="1:13" ht="30">
      <c r="A14" s="484"/>
      <c r="B14" s="487"/>
      <c r="C14" s="88" t="s">
        <v>217</v>
      </c>
      <c r="D14" s="46" t="s">
        <v>39</v>
      </c>
      <c r="E14" s="93"/>
      <c r="F14" s="93">
        <f>F12</f>
        <v>0.25</v>
      </c>
      <c r="G14" s="52"/>
      <c r="H14" s="52"/>
      <c r="I14" s="52"/>
      <c r="J14" s="52"/>
      <c r="K14" s="52"/>
      <c r="L14" s="52"/>
      <c r="M14" s="52"/>
    </row>
    <row r="15" spans="1:13" ht="30">
      <c r="A15" s="488">
        <v>3</v>
      </c>
      <c r="B15" s="190" t="s">
        <v>147</v>
      </c>
      <c r="C15" s="87" t="s">
        <v>209</v>
      </c>
      <c r="D15" s="466" t="s">
        <v>211</v>
      </c>
      <c r="E15" s="129"/>
      <c r="F15" s="129">
        <v>2</v>
      </c>
      <c r="G15" s="204"/>
      <c r="H15" s="204"/>
      <c r="I15" s="204"/>
      <c r="J15" s="204"/>
      <c r="K15" s="204"/>
      <c r="L15" s="204"/>
      <c r="M15" s="204"/>
    </row>
    <row r="16" spans="1:13">
      <c r="A16" s="488"/>
      <c r="B16" s="190"/>
      <c r="C16" s="45" t="s">
        <v>27</v>
      </c>
      <c r="D16" s="46" t="s">
        <v>28</v>
      </c>
      <c r="E16" s="152">
        <v>0.91400000000000003</v>
      </c>
      <c r="F16" s="152">
        <f>E16*F15</f>
        <v>1.8280000000000001</v>
      </c>
      <c r="G16" s="149"/>
      <c r="H16" s="149"/>
      <c r="I16" s="149"/>
      <c r="J16" s="149"/>
      <c r="K16" s="149"/>
      <c r="L16" s="149"/>
      <c r="M16" s="149"/>
    </row>
    <row r="17" spans="1:13">
      <c r="A17" s="488"/>
      <c r="B17" s="190"/>
      <c r="C17" s="45" t="s">
        <v>29</v>
      </c>
      <c r="D17" s="46" t="s">
        <v>5</v>
      </c>
      <c r="E17" s="152">
        <v>0.35299999999999998</v>
      </c>
      <c r="F17" s="152">
        <f>E17*F15</f>
        <v>0.70599999999999996</v>
      </c>
      <c r="G17" s="149"/>
      <c r="H17" s="149"/>
      <c r="I17" s="149"/>
      <c r="J17" s="149"/>
      <c r="K17" s="149"/>
      <c r="L17" s="149"/>
      <c r="M17" s="149"/>
    </row>
    <row r="18" spans="1:13">
      <c r="A18" s="488"/>
      <c r="B18" s="190"/>
      <c r="C18" s="153" t="s">
        <v>210</v>
      </c>
      <c r="D18" s="46" t="s">
        <v>211</v>
      </c>
      <c r="E18" s="152"/>
      <c r="F18" s="152">
        <v>1</v>
      </c>
      <c r="G18" s="149"/>
      <c r="H18" s="149"/>
      <c r="I18" s="149"/>
      <c r="J18" s="149"/>
      <c r="K18" s="149"/>
      <c r="L18" s="149"/>
      <c r="M18" s="149"/>
    </row>
    <row r="19" spans="1:13">
      <c r="A19" s="488"/>
      <c r="B19" s="190"/>
      <c r="C19" s="62" t="s">
        <v>31</v>
      </c>
      <c r="D19" s="46" t="s">
        <v>5</v>
      </c>
      <c r="E19" s="152">
        <v>0.27600000000000002</v>
      </c>
      <c r="F19" s="152">
        <f>E19*F15</f>
        <v>0.55200000000000005</v>
      </c>
      <c r="G19" s="149"/>
      <c r="H19" s="149"/>
      <c r="I19" s="149"/>
      <c r="J19" s="149"/>
      <c r="K19" s="149"/>
      <c r="L19" s="149"/>
      <c r="M19" s="149"/>
    </row>
    <row r="20" spans="1:13" ht="29.25" customHeight="1">
      <c r="A20" s="484">
        <v>4</v>
      </c>
      <c r="B20" s="467" t="s">
        <v>267</v>
      </c>
      <c r="C20" s="56" t="s">
        <v>237</v>
      </c>
      <c r="D20" s="57" t="s">
        <v>129</v>
      </c>
      <c r="E20" s="58"/>
      <c r="F20" s="58">
        <f>10/1000</f>
        <v>0.01</v>
      </c>
      <c r="G20" s="365"/>
      <c r="H20" s="365"/>
      <c r="I20" s="365"/>
      <c r="J20" s="365"/>
      <c r="K20" s="365"/>
      <c r="L20" s="365"/>
      <c r="M20" s="365"/>
    </row>
    <row r="21" spans="1:13" ht="15" customHeight="1">
      <c r="A21" s="484"/>
      <c r="B21" s="255"/>
      <c r="C21" s="62" t="s">
        <v>47</v>
      </c>
      <c r="D21" s="63" t="s">
        <v>28</v>
      </c>
      <c r="E21" s="64">
        <v>19.100000000000001</v>
      </c>
      <c r="F21" s="64">
        <f>F20*E21</f>
        <v>0.19100000000000003</v>
      </c>
      <c r="G21" s="159"/>
      <c r="H21" s="160"/>
      <c r="I21" s="159"/>
      <c r="J21" s="159"/>
      <c r="K21" s="159"/>
      <c r="L21" s="159"/>
      <c r="M21" s="159"/>
    </row>
    <row r="22" spans="1:13" ht="15" customHeight="1">
      <c r="A22" s="484"/>
      <c r="B22" s="255"/>
      <c r="C22" s="45" t="s">
        <v>29</v>
      </c>
      <c r="D22" s="63" t="s">
        <v>5</v>
      </c>
      <c r="E22" s="64">
        <v>2.78</v>
      </c>
      <c r="F22" s="64">
        <f>F20*E22</f>
        <v>2.7799999999999998E-2</v>
      </c>
      <c r="G22" s="159"/>
      <c r="H22" s="159"/>
      <c r="I22" s="159"/>
      <c r="J22" s="159"/>
      <c r="K22" s="159"/>
      <c r="L22" s="159"/>
      <c r="M22" s="159"/>
    </row>
    <row r="23" spans="1:13" ht="31.5" customHeight="1">
      <c r="A23" s="484"/>
      <c r="B23" s="255"/>
      <c r="C23" s="62" t="s">
        <v>239</v>
      </c>
      <c r="D23" s="63" t="s">
        <v>46</v>
      </c>
      <c r="E23" s="64"/>
      <c r="F23" s="64">
        <v>1</v>
      </c>
      <c r="G23" s="366"/>
      <c r="H23" s="159"/>
      <c r="I23" s="366"/>
      <c r="J23" s="366"/>
      <c r="K23" s="366"/>
      <c r="L23" s="366"/>
      <c r="M23" s="159"/>
    </row>
    <row r="24" spans="1:13" ht="18" customHeight="1">
      <c r="A24" s="484"/>
      <c r="B24" s="467" t="s">
        <v>240</v>
      </c>
      <c r="C24" s="62" t="s">
        <v>306</v>
      </c>
      <c r="D24" s="63" t="s">
        <v>30</v>
      </c>
      <c r="E24" s="64"/>
      <c r="F24" s="64">
        <v>3</v>
      </c>
      <c r="G24" s="366"/>
      <c r="H24" s="159"/>
      <c r="I24" s="366"/>
      <c r="J24" s="366"/>
      <c r="K24" s="366"/>
      <c r="L24" s="366"/>
      <c r="M24" s="159"/>
    </row>
    <row r="25" spans="1:13" ht="15" customHeight="1">
      <c r="A25" s="484"/>
      <c r="B25" s="255"/>
      <c r="C25" s="62" t="s">
        <v>31</v>
      </c>
      <c r="D25" s="63" t="s">
        <v>51</v>
      </c>
      <c r="E25" s="64">
        <v>0.43</v>
      </c>
      <c r="F25" s="64">
        <f>F22*E25</f>
        <v>1.1953999999999999E-2</v>
      </c>
      <c r="G25" s="159"/>
      <c r="H25" s="159"/>
      <c r="I25" s="159"/>
      <c r="J25" s="159"/>
      <c r="K25" s="159"/>
      <c r="L25" s="159"/>
      <c r="M25" s="159"/>
    </row>
    <row r="26" spans="1:13" ht="30">
      <c r="A26" s="488">
        <v>5</v>
      </c>
      <c r="B26" s="190" t="s">
        <v>147</v>
      </c>
      <c r="C26" s="87" t="s">
        <v>402</v>
      </c>
      <c r="D26" s="466" t="s">
        <v>37</v>
      </c>
      <c r="E26" s="129"/>
      <c r="F26" s="129">
        <v>0.82110000000000005</v>
      </c>
      <c r="G26" s="204"/>
      <c r="H26" s="204"/>
      <c r="I26" s="204"/>
      <c r="J26" s="204"/>
      <c r="K26" s="204"/>
      <c r="L26" s="204"/>
      <c r="M26" s="204"/>
    </row>
    <row r="27" spans="1:13">
      <c r="A27" s="488"/>
      <c r="B27" s="190"/>
      <c r="C27" s="361" t="s">
        <v>402</v>
      </c>
      <c r="D27" s="46" t="s">
        <v>28</v>
      </c>
      <c r="E27" s="152">
        <v>0.91400000000000003</v>
      </c>
      <c r="F27" s="152">
        <f>E27*F26</f>
        <v>0.75048540000000008</v>
      </c>
      <c r="G27" s="149"/>
      <c r="H27" s="149"/>
      <c r="I27" s="149"/>
      <c r="J27" s="149"/>
      <c r="K27" s="149"/>
      <c r="L27" s="149"/>
      <c r="M27" s="149"/>
    </row>
    <row r="28" spans="1:13">
      <c r="A28" s="488"/>
      <c r="B28" s="190"/>
      <c r="C28" s="45" t="s">
        <v>29</v>
      </c>
      <c r="D28" s="46" t="s">
        <v>5</v>
      </c>
      <c r="E28" s="152">
        <v>0.35299999999999998</v>
      </c>
      <c r="F28" s="152">
        <f>E28*F26</f>
        <v>0.2898483</v>
      </c>
      <c r="G28" s="149"/>
      <c r="H28" s="149"/>
      <c r="I28" s="149"/>
      <c r="J28" s="149"/>
      <c r="K28" s="149"/>
      <c r="L28" s="149"/>
      <c r="M28" s="149"/>
    </row>
    <row r="29" spans="1:13" ht="17.25">
      <c r="A29" s="488"/>
      <c r="B29" s="190"/>
      <c r="C29" s="153" t="s">
        <v>398</v>
      </c>
      <c r="D29" s="46" t="s">
        <v>39</v>
      </c>
      <c r="E29" s="152">
        <v>1</v>
      </c>
      <c r="F29" s="152">
        <f>E29*F26</f>
        <v>0.82110000000000005</v>
      </c>
      <c r="G29" s="149"/>
      <c r="H29" s="149"/>
      <c r="I29" s="149"/>
      <c r="J29" s="149"/>
      <c r="K29" s="149"/>
      <c r="L29" s="149"/>
      <c r="M29" s="149"/>
    </row>
    <row r="30" spans="1:13">
      <c r="A30" s="488"/>
      <c r="B30" s="190"/>
      <c r="C30" s="62" t="s">
        <v>31</v>
      </c>
      <c r="D30" s="46" t="s">
        <v>5</v>
      </c>
      <c r="E30" s="152">
        <v>0.27600000000000002</v>
      </c>
      <c r="F30" s="152">
        <f>E30*F26</f>
        <v>0.22662360000000004</v>
      </c>
      <c r="G30" s="149"/>
      <c r="H30" s="149"/>
      <c r="I30" s="149"/>
      <c r="J30" s="149"/>
      <c r="K30" s="149"/>
      <c r="L30" s="149"/>
      <c r="M30" s="149"/>
    </row>
    <row r="31" spans="1:13" ht="30">
      <c r="A31" s="484">
        <v>6</v>
      </c>
      <c r="B31" s="537" t="s">
        <v>248</v>
      </c>
      <c r="C31" s="109" t="s">
        <v>249</v>
      </c>
      <c r="D31" s="466" t="s">
        <v>37</v>
      </c>
      <c r="E31" s="67"/>
      <c r="F31" s="90">
        <v>2.5</v>
      </c>
      <c r="G31" s="110"/>
      <c r="H31" s="110"/>
      <c r="I31" s="110"/>
      <c r="J31" s="110"/>
      <c r="K31" s="110"/>
      <c r="L31" s="110"/>
      <c r="M31" s="110"/>
    </row>
    <row r="32" spans="1:13" ht="15" customHeight="1">
      <c r="A32" s="484"/>
      <c r="B32" s="537"/>
      <c r="C32" s="49" t="s">
        <v>27</v>
      </c>
      <c r="D32" s="50" t="s">
        <v>28</v>
      </c>
      <c r="E32" s="93">
        <v>1.23</v>
      </c>
      <c r="F32" s="89">
        <f>E32*F31</f>
        <v>3.0750000000000002</v>
      </c>
      <c r="G32" s="52"/>
      <c r="H32" s="52"/>
      <c r="I32" s="52"/>
      <c r="J32" s="52"/>
      <c r="K32" s="52"/>
      <c r="L32" s="52"/>
      <c r="M32" s="52"/>
    </row>
    <row r="33" spans="1:13">
      <c r="A33" s="484"/>
      <c r="B33" s="537"/>
      <c r="C33" s="49" t="s">
        <v>29</v>
      </c>
      <c r="D33" s="50" t="s">
        <v>5</v>
      </c>
      <c r="E33" s="93">
        <v>4.5999999999999999E-2</v>
      </c>
      <c r="F33" s="89">
        <f>E33*F31</f>
        <v>0.11499999999999999</v>
      </c>
      <c r="G33" s="52"/>
      <c r="H33" s="52"/>
      <c r="I33" s="52"/>
      <c r="J33" s="52"/>
      <c r="K33" s="52"/>
      <c r="L33" s="52"/>
      <c r="M33" s="52"/>
    </row>
    <row r="34" spans="1:13" ht="17.25">
      <c r="A34" s="484"/>
      <c r="B34" s="537"/>
      <c r="C34" s="78" t="s">
        <v>88</v>
      </c>
      <c r="D34" s="46" t="s">
        <v>39</v>
      </c>
      <c r="E34" s="94">
        <v>1</v>
      </c>
      <c r="F34" s="94">
        <f>E34*F31</f>
        <v>2.5</v>
      </c>
      <c r="G34" s="52"/>
      <c r="H34" s="52"/>
      <c r="I34" s="52"/>
      <c r="J34" s="52"/>
      <c r="K34" s="52"/>
      <c r="L34" s="52"/>
      <c r="M34" s="52"/>
    </row>
    <row r="35" spans="1:13">
      <c r="A35" s="484"/>
      <c r="B35" s="537"/>
      <c r="C35" s="62" t="s">
        <v>31</v>
      </c>
      <c r="D35" s="50" t="s">
        <v>5</v>
      </c>
      <c r="E35" s="94">
        <v>0.18</v>
      </c>
      <c r="F35" s="94">
        <f>E35*F31</f>
        <v>0.44999999999999996</v>
      </c>
      <c r="G35" s="52"/>
      <c r="H35" s="52"/>
      <c r="I35" s="52"/>
      <c r="J35" s="52"/>
      <c r="K35" s="52"/>
      <c r="L35" s="52"/>
      <c r="M35" s="52"/>
    </row>
    <row r="36" spans="1:13" ht="30">
      <c r="A36" s="488">
        <v>16</v>
      </c>
      <c r="B36" s="190" t="s">
        <v>271</v>
      </c>
      <c r="C36" s="56" t="s">
        <v>272</v>
      </c>
      <c r="D36" s="466" t="s">
        <v>37</v>
      </c>
      <c r="E36" s="210"/>
      <c r="F36" s="211">
        <v>2</v>
      </c>
      <c r="G36" s="212"/>
      <c r="H36" s="212"/>
      <c r="I36" s="212"/>
      <c r="J36" s="212"/>
      <c r="K36" s="212"/>
      <c r="L36" s="212"/>
      <c r="M36" s="212"/>
    </row>
    <row r="37" spans="1:13">
      <c r="A37" s="488"/>
      <c r="B37" s="190"/>
      <c r="C37" s="62" t="s">
        <v>47</v>
      </c>
      <c r="D37" s="156" t="s">
        <v>52</v>
      </c>
      <c r="E37" s="157">
        <v>2.44</v>
      </c>
      <c r="F37" s="158">
        <f>F36*E37</f>
        <v>4.88</v>
      </c>
      <c r="G37" s="159"/>
      <c r="H37" s="160"/>
      <c r="I37" s="159"/>
      <c r="J37" s="159"/>
      <c r="K37" s="159"/>
      <c r="L37" s="159"/>
      <c r="M37" s="159"/>
    </row>
    <row r="38" spans="1:13">
      <c r="A38" s="488"/>
      <c r="B38" s="190"/>
      <c r="C38" s="62" t="s">
        <v>29</v>
      </c>
      <c r="D38" s="161" t="s">
        <v>5</v>
      </c>
      <c r="E38" s="157">
        <v>0.13</v>
      </c>
      <c r="F38" s="158">
        <f>F36*E38</f>
        <v>0.26</v>
      </c>
      <c r="G38" s="159"/>
      <c r="H38" s="159"/>
      <c r="I38" s="159"/>
      <c r="J38" s="159"/>
      <c r="K38" s="159"/>
      <c r="L38" s="159"/>
      <c r="M38" s="159"/>
    </row>
    <row r="39" spans="1:13" ht="17.25">
      <c r="A39" s="488"/>
      <c r="B39" s="190"/>
      <c r="C39" s="62" t="s">
        <v>273</v>
      </c>
      <c r="D39" s="46" t="s">
        <v>39</v>
      </c>
      <c r="E39" s="157">
        <v>1</v>
      </c>
      <c r="F39" s="158">
        <f>F36*E39</f>
        <v>2</v>
      </c>
      <c r="G39" s="159"/>
      <c r="H39" s="159"/>
      <c r="I39" s="159"/>
      <c r="J39" s="159"/>
      <c r="K39" s="159"/>
      <c r="L39" s="159"/>
      <c r="M39" s="159"/>
    </row>
    <row r="40" spans="1:13">
      <c r="A40" s="488"/>
      <c r="B40" s="190"/>
      <c r="C40" s="62" t="s">
        <v>31</v>
      </c>
      <c r="D40" s="161" t="s">
        <v>5</v>
      </c>
      <c r="E40" s="157">
        <v>0.94</v>
      </c>
      <c r="F40" s="158">
        <f>F36*E40</f>
        <v>1.88</v>
      </c>
      <c r="G40" s="159"/>
      <c r="H40" s="159"/>
      <c r="I40" s="159"/>
      <c r="J40" s="159"/>
      <c r="K40" s="159"/>
      <c r="L40" s="159"/>
      <c r="M40" s="159"/>
    </row>
    <row r="41" spans="1:13" ht="16.5" customHeight="1">
      <c r="A41" s="278"/>
      <c r="B41" s="538" t="s">
        <v>256</v>
      </c>
      <c r="C41" s="539"/>
      <c r="D41" s="539"/>
      <c r="E41" s="539"/>
      <c r="F41" s="540"/>
      <c r="G41" s="279"/>
      <c r="H41" s="279"/>
      <c r="I41" s="279"/>
      <c r="J41" s="279"/>
      <c r="K41" s="279"/>
      <c r="L41" s="279"/>
      <c r="M41" s="279"/>
    </row>
    <row r="42" spans="1:13" ht="31.5">
      <c r="A42" s="505">
        <v>7</v>
      </c>
      <c r="B42" s="487" t="s">
        <v>266</v>
      </c>
      <c r="C42" s="213" t="s">
        <v>250</v>
      </c>
      <c r="D42" s="218" t="s">
        <v>251</v>
      </c>
      <c r="E42" s="418"/>
      <c r="F42" s="129">
        <f>0.3*0.5*40/100</f>
        <v>0.06</v>
      </c>
      <c r="G42" s="269"/>
      <c r="H42" s="269"/>
      <c r="I42" s="269"/>
      <c r="J42" s="269"/>
      <c r="K42" s="269"/>
      <c r="L42" s="269"/>
      <c r="M42" s="269"/>
    </row>
    <row r="43" spans="1:13">
      <c r="A43" s="507"/>
      <c r="B43" s="487"/>
      <c r="C43" s="78" t="s">
        <v>27</v>
      </c>
      <c r="D43" s="55" t="s">
        <v>28</v>
      </c>
      <c r="E43" s="276">
        <v>206</v>
      </c>
      <c r="F43" s="276">
        <f>E43*F42</f>
        <v>12.36</v>
      </c>
      <c r="G43" s="271"/>
      <c r="H43" s="271"/>
      <c r="I43" s="271"/>
      <c r="J43" s="271"/>
      <c r="K43" s="271"/>
      <c r="L43" s="271"/>
      <c r="M43" s="271"/>
    </row>
    <row r="44" spans="1:13" ht="30">
      <c r="A44" s="505">
        <v>8</v>
      </c>
      <c r="B44" s="521" t="s">
        <v>265</v>
      </c>
      <c r="C44" s="79" t="s">
        <v>252</v>
      </c>
      <c r="D44" s="218" t="s">
        <v>251</v>
      </c>
      <c r="E44" s="129"/>
      <c r="F44" s="129">
        <f>0.3*0.2*40/100</f>
        <v>2.4E-2</v>
      </c>
      <c r="G44" s="110"/>
      <c r="H44" s="110"/>
      <c r="I44" s="110"/>
      <c r="J44" s="110"/>
      <c r="K44" s="110"/>
      <c r="L44" s="110"/>
      <c r="M44" s="110"/>
    </row>
    <row r="45" spans="1:13">
      <c r="A45" s="506"/>
      <c r="B45" s="541"/>
      <c r="C45" s="272" t="s">
        <v>27</v>
      </c>
      <c r="D45" s="273" t="s">
        <v>28</v>
      </c>
      <c r="E45" s="276">
        <v>194</v>
      </c>
      <c r="F45" s="276">
        <f>E45*F44</f>
        <v>4.6559999999999997</v>
      </c>
      <c r="G45" s="271"/>
      <c r="H45" s="271"/>
      <c r="I45" s="271"/>
      <c r="J45" s="271"/>
      <c r="K45" s="271"/>
      <c r="L45" s="271"/>
      <c r="M45" s="271"/>
    </row>
    <row r="46" spans="1:13">
      <c r="A46" s="506"/>
      <c r="B46" s="541"/>
      <c r="C46" s="81" t="s">
        <v>117</v>
      </c>
      <c r="D46" s="273" t="s">
        <v>5</v>
      </c>
      <c r="E46" s="276">
        <v>18.47</v>
      </c>
      <c r="F46" s="276">
        <f>E46*F44</f>
        <v>0.44328000000000001</v>
      </c>
      <c r="G46" s="271"/>
      <c r="H46" s="271"/>
      <c r="I46" s="271"/>
      <c r="J46" s="271"/>
      <c r="K46" s="271"/>
      <c r="L46" s="271"/>
      <c r="M46" s="271"/>
    </row>
    <row r="47" spans="1:13" ht="17.25">
      <c r="A47" s="506"/>
      <c r="B47" s="541"/>
      <c r="C47" s="81" t="s">
        <v>161</v>
      </c>
      <c r="D47" s="55" t="s">
        <v>61</v>
      </c>
      <c r="E47" s="276">
        <v>110</v>
      </c>
      <c r="F47" s="276">
        <f>E47*F44</f>
        <v>2.64</v>
      </c>
      <c r="G47" s="271"/>
      <c r="H47" s="271"/>
      <c r="I47" s="271"/>
      <c r="J47" s="271"/>
      <c r="K47" s="271"/>
      <c r="L47" s="271"/>
      <c r="M47" s="271"/>
    </row>
    <row r="48" spans="1:13">
      <c r="A48" s="507"/>
      <c r="B48" s="542"/>
      <c r="C48" s="81" t="s">
        <v>253</v>
      </c>
      <c r="D48" s="55" t="s">
        <v>254</v>
      </c>
      <c r="E48" s="276"/>
      <c r="F48" s="276">
        <f>F47*1.5</f>
        <v>3.96</v>
      </c>
      <c r="G48" s="271"/>
      <c r="H48" s="271"/>
      <c r="I48" s="271"/>
      <c r="J48" s="271"/>
      <c r="K48" s="271"/>
      <c r="L48" s="271"/>
      <c r="M48" s="271"/>
    </row>
    <row r="49" spans="1:13">
      <c r="A49" s="505">
        <v>9</v>
      </c>
      <c r="B49" s="521" t="s">
        <v>264</v>
      </c>
      <c r="C49" s="79" t="s">
        <v>187</v>
      </c>
      <c r="D49" s="218" t="s">
        <v>163</v>
      </c>
      <c r="E49" s="129"/>
      <c r="F49" s="129">
        <f>55/1000</f>
        <v>5.5E-2</v>
      </c>
      <c r="G49" s="110"/>
      <c r="H49" s="110"/>
      <c r="I49" s="110"/>
      <c r="J49" s="110"/>
      <c r="K49" s="110"/>
      <c r="L49" s="110"/>
      <c r="M49" s="110"/>
    </row>
    <row r="50" spans="1:13">
      <c r="A50" s="506"/>
      <c r="B50" s="541"/>
      <c r="C50" s="274" t="s">
        <v>27</v>
      </c>
      <c r="D50" s="273" t="s">
        <v>28</v>
      </c>
      <c r="E50" s="280">
        <v>95.9</v>
      </c>
      <c r="F50" s="281">
        <f>E50*F49</f>
        <v>5.2745000000000006</v>
      </c>
      <c r="G50" s="271"/>
      <c r="H50" s="271"/>
      <c r="I50" s="282"/>
      <c r="J50" s="283"/>
      <c r="K50" s="282"/>
      <c r="L50" s="283"/>
      <c r="M50" s="283"/>
    </row>
    <row r="51" spans="1:13">
      <c r="A51" s="506"/>
      <c r="B51" s="541"/>
      <c r="C51" s="274" t="s">
        <v>117</v>
      </c>
      <c r="D51" s="273" t="s">
        <v>5</v>
      </c>
      <c r="E51" s="280">
        <v>45.2</v>
      </c>
      <c r="F51" s="281">
        <f>E51*F49</f>
        <v>2.4860000000000002</v>
      </c>
      <c r="G51" s="282"/>
      <c r="H51" s="283"/>
      <c r="I51" s="282"/>
      <c r="J51" s="283"/>
      <c r="K51" s="282"/>
      <c r="L51" s="283"/>
      <c r="M51" s="283"/>
    </row>
    <row r="52" spans="1:13">
      <c r="A52" s="506"/>
      <c r="B52" s="541"/>
      <c r="C52" s="54" t="s">
        <v>274</v>
      </c>
      <c r="D52" s="273" t="s">
        <v>165</v>
      </c>
      <c r="E52" s="276">
        <v>1010</v>
      </c>
      <c r="F52" s="276">
        <f>E52*F49</f>
        <v>55.55</v>
      </c>
      <c r="G52" s="271"/>
      <c r="H52" s="271"/>
      <c r="I52" s="271"/>
      <c r="J52" s="271"/>
      <c r="K52" s="271"/>
      <c r="L52" s="271"/>
      <c r="M52" s="271"/>
    </row>
    <row r="53" spans="1:13" ht="15.75">
      <c r="A53" s="507"/>
      <c r="B53" s="542"/>
      <c r="C53" s="62" t="s">
        <v>31</v>
      </c>
      <c r="D53" s="277" t="s">
        <v>5</v>
      </c>
      <c r="E53" s="281">
        <v>0.6</v>
      </c>
      <c r="F53" s="281">
        <f>E53*F49</f>
        <v>3.3000000000000002E-2</v>
      </c>
      <c r="G53" s="284"/>
      <c r="H53" s="285"/>
      <c r="I53" s="271"/>
      <c r="J53" s="271"/>
      <c r="K53" s="284"/>
      <c r="L53" s="285"/>
      <c r="M53" s="285"/>
    </row>
    <row r="54" spans="1:13" ht="15" customHeight="1">
      <c r="A54" s="488">
        <v>10</v>
      </c>
      <c r="B54" s="486" t="s">
        <v>261</v>
      </c>
      <c r="C54" s="43" t="s">
        <v>186</v>
      </c>
      <c r="D54" s="218" t="s">
        <v>255</v>
      </c>
      <c r="E54" s="129"/>
      <c r="F54" s="129">
        <v>2</v>
      </c>
      <c r="G54" s="269"/>
      <c r="H54" s="269"/>
      <c r="I54" s="269"/>
      <c r="J54" s="269"/>
      <c r="K54" s="269"/>
      <c r="L54" s="269"/>
      <c r="M54" s="269"/>
    </row>
    <row r="55" spans="1:13">
      <c r="A55" s="488"/>
      <c r="B55" s="486"/>
      <c r="C55" s="274" t="s">
        <v>27</v>
      </c>
      <c r="D55" s="273" t="s">
        <v>28</v>
      </c>
      <c r="E55" s="280">
        <v>3.89</v>
      </c>
      <c r="F55" s="281">
        <f>E55*F54</f>
        <v>7.78</v>
      </c>
      <c r="G55" s="271"/>
      <c r="H55" s="271"/>
      <c r="I55" s="282"/>
      <c r="J55" s="283"/>
      <c r="K55" s="282"/>
      <c r="L55" s="283"/>
      <c r="M55" s="283"/>
    </row>
    <row r="56" spans="1:13">
      <c r="A56" s="488"/>
      <c r="B56" s="486"/>
      <c r="C56" s="274" t="s">
        <v>117</v>
      </c>
      <c r="D56" s="273" t="s">
        <v>5</v>
      </c>
      <c r="E56" s="280">
        <v>1.51</v>
      </c>
      <c r="F56" s="281">
        <f>E56*F54</f>
        <v>3.02</v>
      </c>
      <c r="G56" s="282"/>
      <c r="H56" s="283"/>
      <c r="I56" s="282"/>
      <c r="J56" s="283"/>
      <c r="K56" s="282"/>
      <c r="L56" s="283"/>
      <c r="M56" s="283"/>
    </row>
    <row r="57" spans="1:13">
      <c r="A57" s="488"/>
      <c r="B57" s="486"/>
      <c r="C57" s="54" t="s">
        <v>257</v>
      </c>
      <c r="D57" s="273" t="s">
        <v>33</v>
      </c>
      <c r="E57" s="280"/>
      <c r="F57" s="281">
        <v>2</v>
      </c>
      <c r="G57" s="282"/>
      <c r="H57" s="283"/>
      <c r="I57" s="282"/>
      <c r="J57" s="283"/>
      <c r="K57" s="282"/>
      <c r="L57" s="283"/>
      <c r="M57" s="283"/>
    </row>
    <row r="58" spans="1:13">
      <c r="A58" s="488"/>
      <c r="B58" s="486"/>
      <c r="C58" s="54" t="s">
        <v>299</v>
      </c>
      <c r="D58" s="273" t="s">
        <v>33</v>
      </c>
      <c r="E58" s="280"/>
      <c r="F58" s="281">
        <v>8</v>
      </c>
      <c r="G58" s="282"/>
      <c r="H58" s="283"/>
      <c r="I58" s="282"/>
      <c r="J58" s="283"/>
      <c r="K58" s="282"/>
      <c r="L58" s="283"/>
      <c r="M58" s="283"/>
    </row>
    <row r="59" spans="1:13">
      <c r="A59" s="488"/>
      <c r="B59" s="486"/>
      <c r="C59" s="54" t="s">
        <v>258</v>
      </c>
      <c r="D59" s="273" t="s">
        <v>33</v>
      </c>
      <c r="E59" s="280"/>
      <c r="F59" s="281">
        <v>6</v>
      </c>
      <c r="G59" s="282"/>
      <c r="H59" s="283"/>
      <c r="I59" s="282"/>
      <c r="J59" s="283"/>
      <c r="K59" s="282"/>
      <c r="L59" s="283"/>
      <c r="M59" s="283"/>
    </row>
    <row r="60" spans="1:13">
      <c r="A60" s="488"/>
      <c r="B60" s="486"/>
      <c r="C60" s="54" t="s">
        <v>259</v>
      </c>
      <c r="D60" s="273" t="s">
        <v>33</v>
      </c>
      <c r="E60" s="280"/>
      <c r="F60" s="281">
        <v>4</v>
      </c>
      <c r="G60" s="282"/>
      <c r="H60" s="283"/>
      <c r="I60" s="282"/>
      <c r="J60" s="283"/>
      <c r="K60" s="282"/>
      <c r="L60" s="283"/>
      <c r="M60" s="283"/>
    </row>
    <row r="61" spans="1:13" ht="15.75">
      <c r="A61" s="488"/>
      <c r="B61" s="486"/>
      <c r="C61" s="62" t="s">
        <v>31</v>
      </c>
      <c r="D61" s="277" t="s">
        <v>5</v>
      </c>
      <c r="E61" s="281">
        <v>0.24</v>
      </c>
      <c r="F61" s="281">
        <f>E61*F54</f>
        <v>0.48</v>
      </c>
      <c r="G61" s="284"/>
      <c r="H61" s="285"/>
      <c r="I61" s="271"/>
      <c r="J61" s="271"/>
      <c r="K61" s="284"/>
      <c r="L61" s="285"/>
      <c r="M61" s="285"/>
    </row>
    <row r="62" spans="1:13" ht="18" customHeight="1">
      <c r="A62" s="505">
        <v>11</v>
      </c>
      <c r="B62" s="532" t="s">
        <v>262</v>
      </c>
      <c r="C62" s="205" t="s">
        <v>260</v>
      </c>
      <c r="D62" s="218" t="s">
        <v>251</v>
      </c>
      <c r="E62" s="129"/>
      <c r="F62" s="129">
        <f>F42</f>
        <v>0.06</v>
      </c>
      <c r="G62" s="110"/>
      <c r="H62" s="110"/>
      <c r="I62" s="110"/>
      <c r="J62" s="110"/>
      <c r="K62" s="110"/>
      <c r="L62" s="110"/>
      <c r="M62" s="110"/>
    </row>
    <row r="63" spans="1:13">
      <c r="A63" s="507"/>
      <c r="B63" s="534"/>
      <c r="C63" s="274" t="s">
        <v>27</v>
      </c>
      <c r="D63" s="273" t="s">
        <v>28</v>
      </c>
      <c r="E63" s="280">
        <v>143</v>
      </c>
      <c r="F63" s="281">
        <f>E63*F62</f>
        <v>8.58</v>
      </c>
      <c r="G63" s="271"/>
      <c r="H63" s="271"/>
      <c r="I63" s="282"/>
      <c r="J63" s="283"/>
      <c r="K63" s="282"/>
      <c r="L63" s="283"/>
      <c r="M63" s="283"/>
    </row>
    <row r="64" spans="1:13" ht="32.25" customHeight="1">
      <c r="A64" s="484">
        <v>12</v>
      </c>
      <c r="B64" s="489" t="s">
        <v>104</v>
      </c>
      <c r="C64" s="56" t="s">
        <v>103</v>
      </c>
      <c r="D64" s="57" t="s">
        <v>46</v>
      </c>
      <c r="E64" s="58"/>
      <c r="F64" s="58">
        <v>1</v>
      </c>
      <c r="G64" s="365"/>
      <c r="H64" s="365"/>
      <c r="I64" s="365"/>
      <c r="J64" s="365"/>
      <c r="K64" s="365"/>
      <c r="L64" s="365"/>
      <c r="M64" s="365"/>
    </row>
    <row r="65" spans="1:13">
      <c r="A65" s="484"/>
      <c r="B65" s="489"/>
      <c r="C65" s="62" t="s">
        <v>47</v>
      </c>
      <c r="D65" s="63" t="s">
        <v>28</v>
      </c>
      <c r="E65" s="64">
        <v>2.09</v>
      </c>
      <c r="F65" s="64">
        <f>F64*E65</f>
        <v>2.09</v>
      </c>
      <c r="G65" s="159"/>
      <c r="H65" s="160"/>
      <c r="I65" s="159"/>
      <c r="J65" s="159"/>
      <c r="K65" s="159"/>
      <c r="L65" s="159"/>
      <c r="M65" s="159"/>
    </row>
    <row r="66" spans="1:13">
      <c r="A66" s="484"/>
      <c r="B66" s="489"/>
      <c r="C66" s="62" t="s">
        <v>48</v>
      </c>
      <c r="D66" s="63" t="s">
        <v>5</v>
      </c>
      <c r="E66" s="64">
        <v>0.1</v>
      </c>
      <c r="F66" s="64">
        <f>F64*E66</f>
        <v>0.1</v>
      </c>
      <c r="G66" s="159"/>
      <c r="H66" s="159"/>
      <c r="I66" s="159"/>
      <c r="J66" s="159"/>
      <c r="K66" s="159"/>
      <c r="L66" s="159"/>
      <c r="M66" s="159"/>
    </row>
    <row r="67" spans="1:13">
      <c r="A67" s="484"/>
      <c r="B67" s="489"/>
      <c r="C67" s="62" t="s">
        <v>105</v>
      </c>
      <c r="D67" s="63" t="s">
        <v>46</v>
      </c>
      <c r="E67" s="64">
        <v>1</v>
      </c>
      <c r="F67" s="64">
        <f>E67*F64</f>
        <v>1</v>
      </c>
      <c r="G67" s="366"/>
      <c r="H67" s="159"/>
      <c r="I67" s="366"/>
      <c r="J67" s="366"/>
      <c r="K67" s="366"/>
      <c r="L67" s="366"/>
      <c r="M67" s="159"/>
    </row>
    <row r="68" spans="1:13">
      <c r="A68" s="484"/>
      <c r="B68" s="489"/>
      <c r="C68" s="62" t="s">
        <v>106</v>
      </c>
      <c r="D68" s="63" t="s">
        <v>89</v>
      </c>
      <c r="E68" s="64"/>
      <c r="F68" s="64">
        <v>1</v>
      </c>
      <c r="G68" s="366"/>
      <c r="H68" s="159"/>
      <c r="I68" s="366"/>
      <c r="J68" s="366"/>
      <c r="K68" s="366"/>
      <c r="L68" s="366"/>
      <c r="M68" s="159"/>
    </row>
    <row r="69" spans="1:13">
      <c r="A69" s="484"/>
      <c r="B69" s="489"/>
      <c r="C69" s="62" t="s">
        <v>31</v>
      </c>
      <c r="D69" s="63" t="s">
        <v>51</v>
      </c>
      <c r="E69" s="64">
        <v>0.24</v>
      </c>
      <c r="F69" s="64">
        <f>F66*E69</f>
        <v>2.4E-2</v>
      </c>
      <c r="G69" s="159"/>
      <c r="H69" s="159"/>
      <c r="I69" s="159"/>
      <c r="J69" s="159"/>
      <c r="K69" s="159"/>
      <c r="L69" s="159"/>
      <c r="M69" s="159"/>
    </row>
    <row r="70" spans="1:13" ht="23.25" customHeight="1">
      <c r="A70" s="485">
        <v>13</v>
      </c>
      <c r="B70" s="490" t="s">
        <v>263</v>
      </c>
      <c r="C70" s="56" t="s">
        <v>109</v>
      </c>
      <c r="D70" s="57" t="s">
        <v>52</v>
      </c>
      <c r="E70" s="66"/>
      <c r="F70" s="58">
        <v>1</v>
      </c>
      <c r="G70" s="365"/>
      <c r="H70" s="365"/>
      <c r="I70" s="365"/>
      <c r="J70" s="365"/>
      <c r="K70" s="365"/>
      <c r="L70" s="365"/>
      <c r="M70" s="365"/>
    </row>
    <row r="71" spans="1:13">
      <c r="A71" s="485"/>
      <c r="B71" s="490"/>
      <c r="C71" s="62" t="s">
        <v>47</v>
      </c>
      <c r="D71" s="63" t="s">
        <v>28</v>
      </c>
      <c r="E71" s="64">
        <v>0.82</v>
      </c>
      <c r="F71" s="64">
        <f>F70*E71</f>
        <v>0.82</v>
      </c>
      <c r="G71" s="159"/>
      <c r="H71" s="160"/>
      <c r="I71" s="159"/>
      <c r="J71" s="159"/>
      <c r="K71" s="159"/>
      <c r="L71" s="159"/>
      <c r="M71" s="159"/>
    </row>
    <row r="72" spans="1:13">
      <c r="A72" s="485"/>
      <c r="B72" s="490"/>
      <c r="C72" s="62" t="s">
        <v>53</v>
      </c>
      <c r="D72" s="63" t="s">
        <v>54</v>
      </c>
      <c r="E72" s="64">
        <v>0.01</v>
      </c>
      <c r="F72" s="64">
        <f>F70*E72</f>
        <v>0.01</v>
      </c>
      <c r="G72" s="159"/>
      <c r="H72" s="159"/>
      <c r="I72" s="159"/>
      <c r="J72" s="159"/>
      <c r="K72" s="159"/>
      <c r="L72" s="159"/>
      <c r="M72" s="159"/>
    </row>
    <row r="73" spans="1:13" ht="20.25" customHeight="1">
      <c r="A73" s="485"/>
      <c r="B73" s="490"/>
      <c r="C73" s="62" t="s">
        <v>107</v>
      </c>
      <c r="D73" s="63" t="s">
        <v>52</v>
      </c>
      <c r="E73" s="64"/>
      <c r="F73" s="64">
        <v>1</v>
      </c>
      <c r="G73" s="366"/>
      <c r="H73" s="366"/>
      <c r="I73" s="366"/>
      <c r="J73" s="366"/>
      <c r="K73" s="366"/>
      <c r="L73" s="366"/>
      <c r="M73" s="366"/>
    </row>
    <row r="74" spans="1:13">
      <c r="A74" s="485"/>
      <c r="B74" s="490"/>
      <c r="C74" s="62" t="s">
        <v>31</v>
      </c>
      <c r="D74" s="63" t="s">
        <v>5</v>
      </c>
      <c r="E74" s="64">
        <v>7.0000000000000007E-2</v>
      </c>
      <c r="F74" s="64">
        <f>F70*E74</f>
        <v>7.0000000000000007E-2</v>
      </c>
      <c r="G74" s="159"/>
      <c r="H74" s="366"/>
      <c r="I74" s="159"/>
      <c r="J74" s="159"/>
      <c r="K74" s="159"/>
      <c r="L74" s="159"/>
      <c r="M74" s="366"/>
    </row>
    <row r="75" spans="1:13" ht="22.5">
      <c r="A75" s="505">
        <v>14</v>
      </c>
      <c r="B75" s="190" t="s">
        <v>155</v>
      </c>
      <c r="C75" s="56" t="s">
        <v>269</v>
      </c>
      <c r="D75" s="209" t="s">
        <v>52</v>
      </c>
      <c r="E75" s="210"/>
      <c r="F75" s="211">
        <v>1</v>
      </c>
      <c r="G75" s="212"/>
      <c r="H75" s="212"/>
      <c r="I75" s="212"/>
      <c r="J75" s="212"/>
      <c r="K75" s="212"/>
      <c r="L75" s="212"/>
      <c r="M75" s="212"/>
    </row>
    <row r="76" spans="1:13">
      <c r="A76" s="506"/>
      <c r="B76" s="190"/>
      <c r="C76" s="62" t="s">
        <v>47</v>
      </c>
      <c r="D76" s="156" t="s">
        <v>52</v>
      </c>
      <c r="E76" s="157">
        <v>2.44</v>
      </c>
      <c r="F76" s="158">
        <f>F75*E76</f>
        <v>2.44</v>
      </c>
      <c r="G76" s="159"/>
      <c r="H76" s="160"/>
      <c r="I76" s="159"/>
      <c r="J76" s="159"/>
      <c r="K76" s="159"/>
      <c r="L76" s="159"/>
      <c r="M76" s="159"/>
    </row>
    <row r="77" spans="1:13">
      <c r="A77" s="506"/>
      <c r="B77" s="190"/>
      <c r="C77" s="62" t="s">
        <v>29</v>
      </c>
      <c r="D77" s="161" t="s">
        <v>5</v>
      </c>
      <c r="E77" s="157">
        <v>0.13</v>
      </c>
      <c r="F77" s="158">
        <f>F75*E77</f>
        <v>0.13</v>
      </c>
      <c r="G77" s="159"/>
      <c r="H77" s="159"/>
      <c r="I77" s="159"/>
      <c r="J77" s="159"/>
      <c r="K77" s="159"/>
      <c r="L77" s="159"/>
      <c r="M77" s="159"/>
    </row>
    <row r="78" spans="1:13">
      <c r="A78" s="506"/>
      <c r="B78" s="190"/>
      <c r="C78" s="62" t="s">
        <v>270</v>
      </c>
      <c r="D78" s="162" t="s">
        <v>52</v>
      </c>
      <c r="E78" s="157">
        <v>1</v>
      </c>
      <c r="F78" s="158">
        <f>F75*E78</f>
        <v>1</v>
      </c>
      <c r="G78" s="159"/>
      <c r="H78" s="159"/>
      <c r="I78" s="159"/>
      <c r="J78" s="159"/>
      <c r="K78" s="159"/>
      <c r="L78" s="159"/>
      <c r="M78" s="159"/>
    </row>
    <row r="79" spans="1:13">
      <c r="A79" s="507"/>
      <c r="B79" s="190"/>
      <c r="C79" s="62" t="s">
        <v>31</v>
      </c>
      <c r="D79" s="161" t="s">
        <v>5</v>
      </c>
      <c r="E79" s="157">
        <v>0.94</v>
      </c>
      <c r="F79" s="158">
        <f>F75*E79</f>
        <v>0.94</v>
      </c>
      <c r="G79" s="159"/>
      <c r="H79" s="159"/>
      <c r="I79" s="159"/>
      <c r="J79" s="159"/>
      <c r="K79" s="159"/>
      <c r="L79" s="159"/>
      <c r="M79" s="159"/>
    </row>
    <row r="80" spans="1:13">
      <c r="A80" s="33"/>
      <c r="B80" s="239"/>
      <c r="C80" s="240" t="s">
        <v>6</v>
      </c>
      <c r="D80" s="241"/>
      <c r="E80" s="242"/>
      <c r="F80" s="243"/>
      <c r="G80" s="244"/>
      <c r="H80" s="166"/>
      <c r="I80" s="166"/>
      <c r="J80" s="166"/>
      <c r="K80" s="166"/>
      <c r="L80" s="166"/>
      <c r="M80" s="166"/>
    </row>
    <row r="81" spans="1:13">
      <c r="A81" s="33"/>
      <c r="B81" s="239"/>
      <c r="C81" s="240" t="s">
        <v>168</v>
      </c>
      <c r="D81" s="245" t="s">
        <v>469</v>
      </c>
      <c r="E81" s="242"/>
      <c r="F81" s="243"/>
      <c r="G81" s="244"/>
      <c r="H81" s="166"/>
      <c r="I81" s="166"/>
      <c r="J81" s="166"/>
      <c r="K81" s="166"/>
      <c r="L81" s="166"/>
      <c r="M81" s="166"/>
    </row>
    <row r="82" spans="1:13">
      <c r="A82" s="39"/>
      <c r="B82" s="33"/>
      <c r="C82" s="33" t="s">
        <v>6</v>
      </c>
      <c r="D82" s="33"/>
      <c r="E82" s="165"/>
      <c r="F82" s="165"/>
      <c r="G82" s="166"/>
      <c r="H82" s="166"/>
      <c r="I82" s="166"/>
      <c r="J82" s="166"/>
      <c r="K82" s="166"/>
      <c r="L82" s="166"/>
      <c r="M82" s="166"/>
    </row>
    <row r="83" spans="1:13">
      <c r="A83" s="39"/>
      <c r="B83" s="33"/>
      <c r="C83" s="33" t="s">
        <v>169</v>
      </c>
      <c r="D83" s="38" t="s">
        <v>469</v>
      </c>
      <c r="E83" s="165"/>
      <c r="F83" s="165"/>
      <c r="G83" s="166"/>
      <c r="H83" s="166"/>
      <c r="I83" s="166"/>
      <c r="J83" s="166"/>
      <c r="K83" s="166"/>
      <c r="L83" s="166"/>
      <c r="M83" s="166"/>
    </row>
    <row r="84" spans="1:13">
      <c r="A84" s="39"/>
      <c r="B84" s="33"/>
      <c r="C84" s="33" t="s">
        <v>6</v>
      </c>
      <c r="D84" s="33"/>
      <c r="E84" s="165"/>
      <c r="F84" s="165"/>
      <c r="G84" s="166"/>
      <c r="H84" s="166"/>
      <c r="I84" s="166"/>
      <c r="J84" s="166"/>
      <c r="K84" s="166"/>
      <c r="L84" s="166"/>
      <c r="M84" s="166"/>
    </row>
    <row r="85" spans="1:13">
      <c r="A85" s="39"/>
      <c r="B85" s="33"/>
      <c r="C85" s="33" t="s">
        <v>36</v>
      </c>
      <c r="D85" s="38" t="s">
        <v>469</v>
      </c>
      <c r="E85" s="165"/>
      <c r="F85" s="165"/>
      <c r="G85" s="166"/>
      <c r="H85" s="166"/>
      <c r="I85" s="166"/>
      <c r="J85" s="166"/>
      <c r="K85" s="166"/>
      <c r="L85" s="166"/>
      <c r="M85" s="166"/>
    </row>
    <row r="86" spans="1:13">
      <c r="A86" s="39"/>
      <c r="B86" s="33"/>
      <c r="C86" s="33" t="s">
        <v>6</v>
      </c>
      <c r="D86" s="33"/>
      <c r="E86" s="165"/>
      <c r="F86" s="165"/>
      <c r="G86" s="166"/>
      <c r="H86" s="166"/>
      <c r="I86" s="166"/>
      <c r="J86" s="166"/>
      <c r="K86" s="166"/>
      <c r="L86" s="166"/>
      <c r="M86" s="166"/>
    </row>
    <row r="87" spans="1:13">
      <c r="B87" s="224"/>
      <c r="D87" s="167"/>
      <c r="E87" s="168"/>
      <c r="F87" s="168"/>
      <c r="G87" s="168"/>
      <c r="H87" s="168"/>
      <c r="I87" s="168"/>
      <c r="J87" s="168"/>
      <c r="K87" s="168"/>
      <c r="L87" s="168"/>
      <c r="M87" s="168"/>
    </row>
    <row r="88" spans="1:13">
      <c r="B88" s="224"/>
      <c r="C88" s="13"/>
      <c r="D88" s="167"/>
      <c r="E88" s="168"/>
      <c r="F88" s="168"/>
      <c r="G88" s="168"/>
      <c r="H88" s="168"/>
      <c r="I88" s="168"/>
      <c r="J88" s="168"/>
      <c r="K88" s="168"/>
      <c r="L88" s="168"/>
      <c r="M88" s="168"/>
    </row>
    <row r="89" spans="1:13">
      <c r="B89" s="224"/>
      <c r="C89" s="16"/>
      <c r="D89" s="167"/>
    </row>
    <row r="90" spans="1:13">
      <c r="B90" s="224"/>
      <c r="C90" s="13"/>
      <c r="D90" s="167"/>
    </row>
    <row r="91" spans="1:13">
      <c r="B91" s="224"/>
      <c r="C91" s="18"/>
      <c r="D91" s="167"/>
    </row>
    <row r="92" spans="1:13">
      <c r="B92" s="224"/>
      <c r="C92" s="253"/>
      <c r="D92" s="167"/>
    </row>
  </sheetData>
  <mergeCells count="41">
    <mergeCell ref="A75:A79"/>
    <mergeCell ref="A36:A40"/>
    <mergeCell ref="B41:F41"/>
    <mergeCell ref="A62:A63"/>
    <mergeCell ref="B62:B63"/>
    <mergeCell ref="A64:A69"/>
    <mergeCell ref="B64:B69"/>
    <mergeCell ref="A70:A74"/>
    <mergeCell ref="B70:B74"/>
    <mergeCell ref="B42:B43"/>
    <mergeCell ref="A44:A48"/>
    <mergeCell ref="B44:B48"/>
    <mergeCell ref="A49:A53"/>
    <mergeCell ref="B49:B53"/>
    <mergeCell ref="A54:A61"/>
    <mergeCell ref="B54:B61"/>
    <mergeCell ref="A20:A25"/>
    <mergeCell ref="A26:A30"/>
    <mergeCell ref="A31:A35"/>
    <mergeCell ref="B31:B35"/>
    <mergeCell ref="A42:A43"/>
    <mergeCell ref="A15:A19"/>
    <mergeCell ref="I6:J6"/>
    <mergeCell ref="K6:L6"/>
    <mergeCell ref="M6:M7"/>
    <mergeCell ref="A9:A11"/>
    <mergeCell ref="B9:B11"/>
    <mergeCell ref="A12:A14"/>
    <mergeCell ref="B12:B14"/>
    <mergeCell ref="A6:A7"/>
    <mergeCell ref="B6:B7"/>
    <mergeCell ref="C6:C7"/>
    <mergeCell ref="D6:D7"/>
    <mergeCell ref="E6:F6"/>
    <mergeCell ref="G6:H6"/>
    <mergeCell ref="A1:M1"/>
    <mergeCell ref="A2:M2"/>
    <mergeCell ref="L3:M3"/>
    <mergeCell ref="A4:E4"/>
    <mergeCell ref="A5:E5"/>
    <mergeCell ref="G5:L5"/>
  </mergeCells>
  <conditionalFormatting sqref="E31:F33">
    <cfRule type="cellIs" dxfId="12" priority="2" stopIfTrue="1" operator="equal">
      <formula>8223.307275</formula>
    </cfRule>
  </conditionalFormatting>
  <conditionalFormatting sqref="C31">
    <cfRule type="cellIs" dxfId="11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დანართი 1</vt:lpstr>
      <vt:lpstr># 17 ბაღი გუმბრა</vt:lpstr>
      <vt:lpstr>#19 ბაღი რიონი</vt:lpstr>
      <vt:lpstr>#16 ბაღი საყულია</vt:lpstr>
      <vt:lpstr>#15 ბაღი საყულია</vt:lpstr>
      <vt:lpstr>#14 ბაღი ოფშკვითი</vt:lpstr>
      <vt:lpstr>#12 ბაღი პატრიკეთი</vt:lpstr>
      <vt:lpstr>#7 ბაღი ფარცხანაყანევი</vt:lpstr>
      <vt:lpstr>#10 მუხიანი</vt:lpstr>
      <vt:lpstr>#9 ზედა მესხეთი</vt:lpstr>
      <vt:lpstr>#20 ქვიტირი</vt:lpstr>
      <vt:lpstr>#6 ბაღი მაღლაკი</vt:lpstr>
      <vt:lpstr>#23 ბაღი თერნალი</vt:lpstr>
      <vt:lpstr>#5 ბაღი გვიშტიბი</vt:lpstr>
      <vt:lpstr>#22 ბაღი ცხუნკური</vt:lpstr>
      <vt:lpstr>#21 ბაღი ხომული</vt:lpstr>
      <vt:lpstr>#1 ბაღი</vt:lpstr>
      <vt:lpstr>#2 ბაღი</vt:lpstr>
      <vt:lpstr>#3 ბაღი</vt:lpstr>
      <vt:lpstr>#4 ბაღი</vt:lpstr>
      <vt:lpstr>#2 ბაღის ააიპ ადმინისტრაცია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2019-04-24T12:24:38Z</dcterms:modified>
</cp:coreProperties>
</file>