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4000" windowHeight="9735" activeTab="3"/>
  </bookViews>
  <sheets>
    <sheet name="TAV" sheetId="6" r:id="rId1"/>
    <sheet name="G.B." sheetId="5" r:id="rId2"/>
    <sheet name="Sheet1" sheetId="8" r:id="rId3"/>
    <sheet name="atrqqcionebi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3" l="1"/>
  <c r="F90" i="3"/>
  <c r="F80" i="3" l="1"/>
  <c r="F75" i="3"/>
  <c r="F77" i="3" s="1"/>
  <c r="L77" i="3" s="1"/>
  <c r="F79" i="3" l="1"/>
  <c r="L79" i="3" s="1"/>
  <c r="M79" i="3" s="1"/>
  <c r="F78" i="3"/>
  <c r="L78" i="3" s="1"/>
  <c r="M78" i="3" s="1"/>
  <c r="F76" i="3"/>
  <c r="J76" i="3" s="1"/>
  <c r="M76" i="3" s="1"/>
  <c r="M77" i="3"/>
  <c r="F92" i="3" l="1"/>
  <c r="J92" i="3" s="1"/>
  <c r="M92" i="3" s="1"/>
  <c r="F91" i="3"/>
  <c r="L91" i="3" s="1"/>
  <c r="M91" i="3" s="1"/>
  <c r="F89" i="3"/>
  <c r="J89" i="3" s="1"/>
  <c r="M89" i="3" s="1"/>
  <c r="F88" i="3"/>
  <c r="J88" i="3" s="1"/>
  <c r="M88" i="3" s="1"/>
  <c r="F87" i="3"/>
  <c r="L87" i="3" s="1"/>
  <c r="M87" i="3" s="1"/>
  <c r="F86" i="3"/>
  <c r="L86" i="3" s="1"/>
  <c r="M86" i="3" s="1"/>
  <c r="F85" i="3"/>
  <c r="L85" i="3" s="1"/>
  <c r="M85" i="3" s="1"/>
  <c r="F84" i="3"/>
  <c r="L84" i="3" s="1"/>
  <c r="M84" i="3" s="1"/>
  <c r="F83" i="3"/>
  <c r="L83" i="3" s="1"/>
  <c r="M83" i="3" s="1"/>
  <c r="F82" i="3"/>
  <c r="L82" i="3" s="1"/>
  <c r="M82" i="3" s="1"/>
  <c r="F81" i="3"/>
  <c r="H81" i="3" s="1"/>
  <c r="M81" i="3" s="1"/>
  <c r="F110" i="3"/>
  <c r="J110" i="3" s="1"/>
  <c r="M110" i="3" s="1"/>
  <c r="F109" i="3"/>
  <c r="L109" i="3" s="1"/>
  <c r="M109" i="3" s="1"/>
  <c r="F108" i="3"/>
  <c r="L108" i="3" s="1"/>
  <c r="M108" i="3" s="1"/>
  <c r="F107" i="3"/>
  <c r="L107" i="3" s="1"/>
  <c r="M107" i="3" s="1"/>
  <c r="F106" i="3"/>
  <c r="L106" i="3" s="1"/>
  <c r="M106" i="3" s="1"/>
  <c r="E105" i="3"/>
  <c r="F105" i="3" s="1"/>
  <c r="H105" i="3" s="1"/>
  <c r="M105" i="3" s="1"/>
  <c r="F103" i="3"/>
  <c r="J103" i="3" s="1"/>
  <c r="M103" i="3" s="1"/>
  <c r="F102" i="3"/>
  <c r="L102" i="3" s="1"/>
  <c r="M102" i="3" s="1"/>
  <c r="E100" i="3"/>
  <c r="F100" i="3" s="1"/>
  <c r="J100" i="3" s="1"/>
  <c r="M100" i="3" s="1"/>
  <c r="E99" i="3"/>
  <c r="F99" i="3" s="1"/>
  <c r="J99" i="3" s="1"/>
  <c r="M99" i="3" s="1"/>
  <c r="F98" i="3"/>
  <c r="L98" i="3" s="1"/>
  <c r="M98" i="3" s="1"/>
  <c r="F97" i="3"/>
  <c r="L97" i="3" s="1"/>
  <c r="M97" i="3" s="1"/>
  <c r="F96" i="3"/>
  <c r="L96" i="3" s="1"/>
  <c r="M96" i="3" s="1"/>
  <c r="F95" i="3"/>
  <c r="L95" i="3" s="1"/>
  <c r="M95" i="3" s="1"/>
  <c r="E94" i="3"/>
  <c r="F94" i="3" s="1"/>
  <c r="H94" i="3" s="1"/>
  <c r="M94" i="3" s="1"/>
  <c r="F118" i="3" l="1"/>
  <c r="F120" i="3" l="1"/>
  <c r="F122" i="3" s="1"/>
  <c r="L122" i="3" s="1"/>
  <c r="M122" i="3" s="1"/>
  <c r="F125" i="3"/>
  <c r="H125" i="3" s="1"/>
  <c r="F121" i="3"/>
  <c r="H121" i="3" s="1"/>
  <c r="M121" i="3" s="1"/>
  <c r="F123" i="3"/>
  <c r="L123" i="3" s="1"/>
  <c r="M123" i="3" s="1"/>
  <c r="J125" i="3" l="1"/>
  <c r="L125" i="3"/>
  <c r="M125" i="3" s="1"/>
  <c r="F119" i="3"/>
  <c r="L119" i="3" s="1"/>
  <c r="H119" i="3" l="1"/>
  <c r="J119" i="3"/>
  <c r="M119" i="3" l="1"/>
  <c r="L46" i="3"/>
  <c r="J46" i="3"/>
  <c r="H46" i="3"/>
  <c r="M46" i="3" l="1"/>
  <c r="F117" i="3" l="1"/>
  <c r="J117" i="3" s="1"/>
  <c r="M117" i="3" s="1"/>
  <c r="F116" i="3"/>
  <c r="J116" i="3" s="1"/>
  <c r="M116" i="3" s="1"/>
  <c r="F115" i="3"/>
  <c r="J115" i="3" s="1"/>
  <c r="M115" i="3" s="1"/>
  <c r="F114" i="3"/>
  <c r="J114" i="3" s="1"/>
  <c r="M114" i="3" s="1"/>
  <c r="F113" i="3"/>
  <c r="F112" i="3"/>
  <c r="F74" i="3"/>
  <c r="F73" i="3"/>
  <c r="F72" i="3"/>
  <c r="F71" i="3"/>
  <c r="F70" i="3"/>
  <c r="H71" i="3" l="1"/>
  <c r="L71" i="3"/>
  <c r="J71" i="3"/>
  <c r="J112" i="3"/>
  <c r="L112" i="3"/>
  <c r="H112" i="3"/>
  <c r="L72" i="3"/>
  <c r="J72" i="3"/>
  <c r="H72" i="3"/>
  <c r="J113" i="3"/>
  <c r="L113" i="3"/>
  <c r="J73" i="3"/>
  <c r="L73" i="3"/>
  <c r="H73" i="3"/>
  <c r="H70" i="3"/>
  <c r="J70" i="3"/>
  <c r="L70" i="3"/>
  <c r="H74" i="3"/>
  <c r="J74" i="3"/>
  <c r="L74" i="3"/>
  <c r="M113" i="3" l="1"/>
  <c r="M73" i="3"/>
  <c r="M70" i="3"/>
  <c r="M72" i="3"/>
  <c r="M71" i="3"/>
  <c r="M74" i="3"/>
  <c r="M112" i="3"/>
  <c r="F67" i="3" l="1"/>
  <c r="F66" i="3"/>
  <c r="F65" i="3"/>
  <c r="F63" i="3"/>
  <c r="F62" i="3"/>
  <c r="F61" i="3"/>
  <c r="F59" i="3"/>
  <c r="F58" i="3"/>
  <c r="F57" i="3"/>
  <c r="F55" i="3"/>
  <c r="F54" i="3"/>
  <c r="F53" i="3"/>
  <c r="F51" i="3"/>
  <c r="F50" i="3"/>
  <c r="F49" i="3"/>
  <c r="F47" i="3"/>
  <c r="F45" i="3"/>
  <c r="F44" i="3"/>
  <c r="F42" i="3"/>
  <c r="F41" i="3"/>
  <c r="F40" i="3"/>
  <c r="F38" i="3"/>
  <c r="F37" i="3"/>
  <c r="F35" i="3"/>
  <c r="F34" i="3"/>
  <c r="F33" i="3"/>
  <c r="F31" i="3"/>
  <c r="F30" i="3"/>
  <c r="F29" i="3"/>
  <c r="F28" i="3"/>
  <c r="F27" i="3"/>
  <c r="F25" i="3"/>
  <c r="E24" i="3"/>
  <c r="F24" i="3" s="1"/>
  <c r="E23" i="3"/>
  <c r="F23" i="3" s="1"/>
  <c r="E22" i="3"/>
  <c r="F22" i="3" s="1"/>
  <c r="F16" i="3"/>
  <c r="L28" i="3" l="1"/>
  <c r="H28" i="3"/>
  <c r="J28" i="3"/>
  <c r="H37" i="3"/>
  <c r="J37" i="3"/>
  <c r="L37" i="3"/>
  <c r="L59" i="3"/>
  <c r="J59" i="3"/>
  <c r="H59" i="3"/>
  <c r="L24" i="3"/>
  <c r="H24" i="3"/>
  <c r="J24" i="3"/>
  <c r="H22" i="3"/>
  <c r="J22" i="3"/>
  <c r="L22" i="3"/>
  <c r="H27" i="3"/>
  <c r="J27" i="3"/>
  <c r="L27" i="3"/>
  <c r="H31" i="3"/>
  <c r="L31" i="3"/>
  <c r="J31" i="3"/>
  <c r="L35" i="3"/>
  <c r="J35" i="3"/>
  <c r="H35" i="3"/>
  <c r="H41" i="3"/>
  <c r="J41" i="3"/>
  <c r="L41" i="3"/>
  <c r="L47" i="3"/>
  <c r="H47" i="3"/>
  <c r="J47" i="3"/>
  <c r="H53" i="3"/>
  <c r="J53" i="3"/>
  <c r="L53" i="3"/>
  <c r="H58" i="3"/>
  <c r="L58" i="3"/>
  <c r="J58" i="3"/>
  <c r="L63" i="3"/>
  <c r="H63" i="3"/>
  <c r="J63" i="3"/>
  <c r="H23" i="3"/>
  <c r="L23" i="3"/>
  <c r="J23" i="3"/>
  <c r="J33" i="3"/>
  <c r="L33" i="3"/>
  <c r="H33" i="3"/>
  <c r="H42" i="3"/>
  <c r="J42" i="3"/>
  <c r="L42" i="3"/>
  <c r="H49" i="3"/>
  <c r="J49" i="3"/>
  <c r="L49" i="3"/>
  <c r="H54" i="3"/>
  <c r="L54" i="3"/>
  <c r="J54" i="3"/>
  <c r="H65" i="3"/>
  <c r="J65" i="3"/>
  <c r="L65" i="3"/>
  <c r="J29" i="3"/>
  <c r="L29" i="3"/>
  <c r="H29" i="3"/>
  <c r="H38" i="3"/>
  <c r="L38" i="3"/>
  <c r="J38" i="3"/>
  <c r="J44" i="3"/>
  <c r="L44" i="3"/>
  <c r="H44" i="3"/>
  <c r="H50" i="3"/>
  <c r="J50" i="3"/>
  <c r="L50" i="3"/>
  <c r="L55" i="3"/>
  <c r="J55" i="3"/>
  <c r="H55" i="3"/>
  <c r="H61" i="3"/>
  <c r="J61" i="3"/>
  <c r="L61" i="3"/>
  <c r="H66" i="3"/>
  <c r="L66" i="3"/>
  <c r="J66" i="3"/>
  <c r="F18" i="3"/>
  <c r="J25" i="3"/>
  <c r="L25" i="3"/>
  <c r="H25" i="3"/>
  <c r="H30" i="3"/>
  <c r="J30" i="3"/>
  <c r="L30" i="3"/>
  <c r="H34" i="3"/>
  <c r="L34" i="3"/>
  <c r="J34" i="3"/>
  <c r="J40" i="3"/>
  <c r="L40" i="3"/>
  <c r="H40" i="3"/>
  <c r="H45" i="3"/>
  <c r="J45" i="3"/>
  <c r="L45" i="3"/>
  <c r="L51" i="3"/>
  <c r="J51" i="3"/>
  <c r="H51" i="3"/>
  <c r="H57" i="3"/>
  <c r="J57" i="3"/>
  <c r="L57" i="3"/>
  <c r="H62" i="3"/>
  <c r="J62" i="3"/>
  <c r="L62" i="3"/>
  <c r="L67" i="3"/>
  <c r="J67" i="3"/>
  <c r="H67" i="3"/>
  <c r="F36" i="3"/>
  <c r="F20" i="3"/>
  <c r="F17" i="3"/>
  <c r="F19" i="3"/>
  <c r="M45" i="3" l="1"/>
  <c r="M40" i="3"/>
  <c r="M29" i="3"/>
  <c r="M49" i="3"/>
  <c r="M58" i="3"/>
  <c r="M41" i="3"/>
  <c r="M22" i="3"/>
  <c r="M59" i="3"/>
  <c r="M30" i="3"/>
  <c r="M61" i="3"/>
  <c r="M27" i="3"/>
  <c r="M37" i="3"/>
  <c r="H19" i="3"/>
  <c r="L19" i="3"/>
  <c r="J19" i="3"/>
  <c r="M25" i="3"/>
  <c r="H18" i="3"/>
  <c r="J18" i="3"/>
  <c r="L18" i="3"/>
  <c r="M35" i="3"/>
  <c r="L20" i="3"/>
  <c r="H20" i="3"/>
  <c r="J20" i="3"/>
  <c r="M67" i="3"/>
  <c r="M55" i="3"/>
  <c r="M65" i="3"/>
  <c r="M23" i="3"/>
  <c r="M53" i="3"/>
  <c r="J36" i="3"/>
  <c r="L36" i="3"/>
  <c r="H36" i="3"/>
  <c r="M62" i="3"/>
  <c r="M51" i="3"/>
  <c r="M34" i="3"/>
  <c r="M66" i="3"/>
  <c r="M50" i="3"/>
  <c r="M44" i="3"/>
  <c r="M42" i="3"/>
  <c r="M33" i="3"/>
  <c r="M47" i="3"/>
  <c r="M31" i="3"/>
  <c r="J17" i="3"/>
  <c r="H17" i="3"/>
  <c r="M24" i="3"/>
  <c r="M57" i="3"/>
  <c r="M38" i="3"/>
  <c r="M54" i="3"/>
  <c r="M63" i="3"/>
  <c r="M28" i="3"/>
  <c r="J126" i="3" l="1"/>
  <c r="H126" i="3"/>
  <c r="L10" i="3" s="1"/>
  <c r="L126" i="3"/>
  <c r="M18" i="3"/>
  <c r="M36" i="3"/>
  <c r="M19" i="3"/>
  <c r="M20" i="3"/>
  <c r="M17" i="3"/>
  <c r="G8" i="8" l="1"/>
  <c r="H12" i="8"/>
  <c r="H13" i="8" s="1"/>
  <c r="G16" i="8" s="1"/>
  <c r="M126" i="3"/>
  <c r="M127" i="3" s="1"/>
  <c r="M128" i="3" s="1"/>
  <c r="M129" i="3" s="1"/>
  <c r="M130" i="3" s="1"/>
  <c r="L9" i="3" s="1"/>
  <c r="D12" i="8" s="1"/>
  <c r="D13" i="8" s="1"/>
  <c r="G12" i="8" l="1"/>
  <c r="G13" i="8" s="1"/>
  <c r="G14" i="8" s="1"/>
  <c r="G15" i="8" s="1"/>
  <c r="G17" i="8" s="1"/>
  <c r="G18" i="8" s="1"/>
  <c r="C10" i="5" s="1"/>
  <c r="G19" i="8" l="1"/>
  <c r="G20" i="8" s="1"/>
  <c r="G21" i="8" s="1"/>
  <c r="L16" i="6" s="1"/>
  <c r="F9" i="5" l="1"/>
  <c r="G7" i="8"/>
</calcChain>
</file>

<file path=xl/sharedStrings.xml><?xml version="1.0" encoding="utf-8"?>
<sst xmlns="http://schemas.openxmlformats.org/spreadsheetml/2006/main" count="348" uniqueCount="183">
  <si>
    <t>#</t>
  </si>
  <si>
    <t>safuZveli</t>
  </si>
  <si>
    <t>raodenoba</t>
  </si>
  <si>
    <t>Gjami</t>
  </si>
  <si>
    <t>ganz. erTeulze</t>
  </si>
  <si>
    <t>saproeqto monacemze</t>
  </si>
  <si>
    <t>kac/sT</t>
  </si>
  <si>
    <t>lari</t>
  </si>
  <si>
    <t>jami</t>
  </si>
  <si>
    <t>SromiTi resursebi</t>
  </si>
  <si>
    <t>manqanebi</t>
  </si>
  <si>
    <t>sxva xarjebi</t>
  </si>
  <si>
    <t>kv.m.</t>
  </si>
  <si>
    <t>kg</t>
  </si>
  <si>
    <t>samuSaos CamonaTvali</t>
  </si>
  <si>
    <t>ganz. erT</t>
  </si>
  <si>
    <t>m a s a l a</t>
  </si>
  <si>
    <t>xelfasi</t>
  </si>
  <si>
    <t>transporti da meqanizmebi</t>
  </si>
  <si>
    <t>erT. fasi</t>
  </si>
  <si>
    <t xml:space="preserve">zednadebi xarjebi </t>
  </si>
  <si>
    <t xml:space="preserve">gegmiuri mogeba </t>
  </si>
  <si>
    <t xml:space="preserve">lokalur-resursuli xarjTaRricxva </t>
  </si>
  <si>
    <t>100kv.m.</t>
  </si>
  <si>
    <t>kub.m.</t>
  </si>
  <si>
    <t>11-8-3;11-8-4</t>
  </si>
  <si>
    <t>moednis mosawyobad cementis moWimva sisq. 100 mm</t>
  </si>
  <si>
    <t>SromiTi resursebi 29.4+0,46X16=</t>
  </si>
  <si>
    <t>manqanebi 1.12+0,28X16=</t>
  </si>
  <si>
    <t>cementis xsnari ~m100~ 2,04+0,51X16=</t>
  </si>
  <si>
    <t>11-44.</t>
  </si>
  <si>
    <t>kauCukis filebis  mowyoba</t>
  </si>
  <si>
    <t xml:space="preserve">webo </t>
  </si>
  <si>
    <t>kauCukis bordiuris  mowyoba</t>
  </si>
  <si>
    <t>gr.m</t>
  </si>
  <si>
    <t>portlandcementi `m500~</t>
  </si>
  <si>
    <t>qviSa</t>
  </si>
  <si>
    <t>RorRi</t>
  </si>
  <si>
    <t>preiskur.</t>
  </si>
  <si>
    <t>მრავალფუნქციური სასრიალო და საქანელis mowyoba</t>
  </si>
  <si>
    <t>cali</t>
  </si>
  <si>
    <t>naw.1</t>
  </si>
  <si>
    <t xml:space="preserve">SromiTi resursebi </t>
  </si>
  <si>
    <t>k/sT</t>
  </si>
  <si>
    <t>#1-147</t>
  </si>
  <si>
    <t xml:space="preserve">manqanebi </t>
  </si>
  <si>
    <t>qviSis magida mowoba</t>
  </si>
  <si>
    <t>qviSis moedani</t>
  </si>
  <si>
    <t>bzrialas mowyoba</t>
  </si>
  <si>
    <t xml:space="preserve">bzriala </t>
  </si>
  <si>
    <t>figurebis mowyoba</t>
  </si>
  <si>
    <t>#1-670</t>
  </si>
  <si>
    <t xml:space="preserve">figurebi </t>
  </si>
  <si>
    <t>atraqcionebis mowyoba</t>
  </si>
  <si>
    <t>8-3-2.</t>
  </si>
  <si>
    <t xml:space="preserve">RorRi </t>
  </si>
  <si>
    <t>aiwona-daiwonas mowyoba</t>
  </si>
  <si>
    <t>aiwona-daiwona</t>
  </si>
  <si>
    <t>skveris skami</t>
  </si>
  <si>
    <t>naw.1 gamc.2</t>
  </si>
  <si>
    <t>#1-526</t>
  </si>
  <si>
    <t>Rirebuleba</t>
  </si>
  <si>
    <t xml:space="preserve">urna metalis </t>
  </si>
  <si>
    <t>#1-626</t>
  </si>
  <si>
    <t>RorRis safuZvlis mowyoba</t>
  </si>
  <si>
    <t>kauCukis filebis mowyoba (sisqiT 30 mm)</t>
  </si>
  <si>
    <t>atraqcioni</t>
  </si>
  <si>
    <t xml:space="preserve">saxarjTaRricxvo Rirebuleba   </t>
  </si>
  <si>
    <t>aTasi  lari</t>
  </si>
  <si>
    <t>Tbilisi 2019 weli</t>
  </si>
  <si>
    <t>ganmartebiTi baraTi</t>
  </si>
  <si>
    <t xml:space="preserve">zednadebi xarjebi 10%; </t>
  </si>
  <si>
    <t xml:space="preserve">saxarjTaRricxvo mogeba 8%  gauTvaliswinebeli xarjebi 5%;  (ВЗЕР-84 miTiTebebi nakreb saxarjTaRicxvo  </t>
  </si>
  <si>
    <t xml:space="preserve">saerTo saxarjTaRricxvo Rirebulebaa _   </t>
  </si>
  <si>
    <t>aTasi lari.</t>
  </si>
  <si>
    <t xml:space="preserve"> d.R.g. _ </t>
  </si>
  <si>
    <t xml:space="preserve">aTasi  lari, 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</si>
  <si>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</si>
  <si>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saxarjTaRricxvo Rirebuleba </t>
  </si>
  <si>
    <t xml:space="preserve"> maT Soris xelfasi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</si>
  <si>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</si>
  <si>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</si>
  <si>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</si>
  <si>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</si>
  <si>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</si>
  <si>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</si>
  <si>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</si>
  <si>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</si>
  <si>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</si>
  <si>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sul</t>
  </si>
  <si>
    <t>xelfasis Tanxebi</t>
  </si>
  <si>
    <t>lok.x.#2-1</t>
  </si>
  <si>
    <t xml:space="preserve">samSeneblo samuSaoebi </t>
  </si>
  <si>
    <t>gauTvaliswinebeli xarjebi 5%</t>
  </si>
  <si>
    <t>dRg 18%</t>
  </si>
  <si>
    <t>eqspertizis xarji 2.8%</t>
  </si>
  <si>
    <t>q. Tbilis 16-e baga-baRis saremonto samuSaoebi</t>
  </si>
  <si>
    <t>tona</t>
  </si>
  <si>
    <t>ГЕСН27-03-009-4</t>
  </si>
  <si>
    <t>asfaltis safaris ayra frezirebiT sisqiT 10sm</t>
  </si>
  <si>
    <t>kodi1017gam</t>
  </si>
  <si>
    <t>civi frezirebis danadgari</t>
  </si>
  <si>
    <t>m/sT</t>
  </si>
  <si>
    <t>kodi1554</t>
  </si>
  <si>
    <t>sarwyavi manqana 6000l</t>
  </si>
  <si>
    <t>13-p.301</t>
  </si>
  <si>
    <t xml:space="preserve">avtoTviTmcleli 7t. </t>
  </si>
  <si>
    <t xml:space="preserve">wyali </t>
  </si>
  <si>
    <t>27-19-2.</t>
  </si>
  <si>
    <t>betonis bordiuris mowyoba betonis safuZvelze</t>
  </si>
  <si>
    <t>bordiuris qva 15X30X60</t>
  </si>
  <si>
    <t>grZ.m.</t>
  </si>
  <si>
    <t>betoni ~m200~</t>
  </si>
  <si>
    <t>cementis xsnari</t>
  </si>
  <si>
    <t>dagroviTi sapensio gadasaxadi (xelfasidan) 2%</t>
  </si>
  <si>
    <t xml:space="preserve"> xarjTaRricxva Sedgenilia  saqarTvelos premier-ministris brZaneba #52-is da dadgenileba #55-is (.2014w.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</si>
  <si>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>gaangariSebaze p.14 gv.58)  d.R.g. _ 18%. dagrovebiTi sapensio gadasaxadi 2%, ექსპერტის ხარჯი 2.8%</t>
  </si>
  <si>
    <t xml:space="preserve">jami </t>
  </si>
  <si>
    <t>r21-87</t>
  </si>
  <si>
    <t>ტერიტორიის გასუფთავება სამშენებლო ნაგვისგან ხელით</t>
  </si>
  <si>
    <t>ტონა</t>
  </si>
  <si>
    <t>შრომითი რესურსები</t>
  </si>
  <si>
    <t>კაც/სთ</t>
  </si>
  <si>
    <t>სამშენებლო ნაგვის ტრანსპორტირება</t>
  </si>
  <si>
    <t>1-22-8,</t>
  </si>
  <si>
    <t xml:space="preserve">gruntis datvirTva avtoTviTmclelebze eqskavatoriT muxluxa  svlaze, CamCis moc. 0,65kub.m. </t>
  </si>
  <si>
    <t>kodi0919</t>
  </si>
  <si>
    <t>eqskavatoris eqspluatacia</t>
  </si>
  <si>
    <t>sxva manqanebi</t>
  </si>
  <si>
    <t>25 კმ.-ზე</t>
  </si>
  <si>
    <t>27-39-1;        40-1</t>
  </si>
  <si>
    <t>SromiTi resursebi 3,75+0,07X4=</t>
  </si>
  <si>
    <t>kodi1564</t>
  </si>
  <si>
    <t>a/betonis damgebi</t>
  </si>
  <si>
    <t>kodi1521</t>
  </si>
  <si>
    <t>sagzao mtkepnavi TviTm. gluvi 5t.</t>
  </si>
  <si>
    <t>kodi1522</t>
  </si>
  <si>
    <t>igive, 10toniani</t>
  </si>
  <si>
    <t>a/betoni   9,68+1,21X4=</t>
  </si>
  <si>
    <t>sxva xarjebi 1,45+0,02X4=</t>
  </si>
  <si>
    <t>27-63-1.</t>
  </si>
  <si>
    <t>kodi1501</t>
  </si>
  <si>
    <t>avtogudronatori 3500l</t>
  </si>
  <si>
    <t xml:space="preserve">Txevadi biTumi </t>
  </si>
  <si>
    <t>27-39-1;         40-1</t>
  </si>
  <si>
    <t>a/betoni</t>
  </si>
  <si>
    <t>gzis savali nawilis qveda fena msxvilmarcvlovani forovani a/b cxeli narevi II marka h=6sm</t>
  </si>
  <si>
    <t>gzis saval nawilze safaris zeda fenis mowyoba  wvrilmarcvlovani forovani a/b cxeli narevi, marka II,  tipi `b~ h=4sm</t>
  </si>
  <si>
    <t>27-7-4.</t>
  </si>
  <si>
    <t>gzis savali nawilis Semasworebeli fenis mowyoba RorRiT fraqciuli (0-40) sisqiT 20sm</t>
  </si>
  <si>
    <t>kodi1504</t>
  </si>
  <si>
    <t>avtogreideri 79kvt.</t>
  </si>
  <si>
    <t>kodi1009</t>
  </si>
  <si>
    <t>buldozeri 79kvt</t>
  </si>
  <si>
    <t>kodi1525</t>
  </si>
  <si>
    <t>sagzao mtkep. TviTm. pnev.svlaze 18t.</t>
  </si>
  <si>
    <t>sarwyavi manqana</t>
  </si>
  <si>
    <t xml:space="preserve">RorRi fraqciiT (0-40) </t>
  </si>
  <si>
    <t>wyali</t>
  </si>
  <si>
    <t>1-21-15</t>
  </si>
  <si>
    <t xml:space="preserve">Sromis danaxarji </t>
  </si>
  <si>
    <t>kac-sT</t>
  </si>
  <si>
    <r>
      <t>eqskavatori V-1,25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</si>
  <si>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t>manq-sT</t>
  </si>
  <si>
    <t xml:space="preserve">sxva manqana </t>
  </si>
  <si>
    <t>s.r.f</t>
  </si>
  <si>
    <t>t</t>
  </si>
  <si>
    <t>gruntis damuSaveba eqskavatoriT, datvirTva avtotvitmclelebze</t>
  </si>
  <si>
    <t>gruntis transportireba 25-km-ze yrilSi</t>
  </si>
  <si>
    <t>asfalto betonis safaris mowyoba</t>
  </si>
  <si>
    <t>2</t>
  </si>
  <si>
    <t>3</t>
  </si>
  <si>
    <t>Txevadi biTumis mosxma 0,6kg/m2</t>
  </si>
  <si>
    <t>safaris qveda fenaze Txevadi biTumis mosxma 0,3kg/m2</t>
  </si>
  <si>
    <t>kauCukis bordiuri 10X10X50</t>
  </si>
  <si>
    <t>100 kv.m</t>
  </si>
  <si>
    <r>
      <t>m</t>
    </r>
    <r>
      <rPr>
        <b/>
        <vertAlign val="superscript"/>
        <sz val="10"/>
        <rFont val="AcadNusx"/>
      </rPr>
      <t>3</t>
    </r>
  </si>
  <si>
    <t>100 kub.m.</t>
  </si>
  <si>
    <t>1000 kub.m.</t>
  </si>
  <si>
    <t>100 kv.m.</t>
  </si>
  <si>
    <t>100 grZ.m.</t>
  </si>
  <si>
    <t>16-ე ბაღი</t>
  </si>
  <si>
    <t>saobieqto xarjTaRricxva 16-ე ბაღი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</si>
</sst>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00"/>
    <numFmt numFmtId="166" formatCode="0.0000"/>
    <numFmt numFmtId="167" formatCode="_-* #,##0.000_-;\-* #,##0.000_-;_-* &quot;-&quot;??_-;_-@_-"/>
    <numFmt numFmtId="168" formatCode="_-* #,##0_-;\-* #,##0_-;_-* &quot;-&quot;??_-;_-@_-"/>
    <numFmt numFmtId="169" formatCode="0.0"/>
    <numFmt numFmtId="170" formatCode="_-* #,##0.00_р_._-;\-* #,##0.00_р_._-;_-* &quot;-&quot;??_р_._-;_-@_-"/>
    <numFmt numFmtId="171" formatCode="_-* #,##0.000_р_._-;\-* #,##0.000_р_._-;_-* &quot;-&quot;??_р_._-;_-@_-"/>
    <numFmt numFmtId="172" formatCode="_-* #,##0.0000_р_._-;\-* #,##0.000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cadNusx"/>
    </font>
    <font>
      <sz val="10"/>
      <color theme="1"/>
      <name val="Calibri"/>
      <family val="2"/>
      <scheme val="minor"/>
    </font>
    <font>
      <sz val="12"/>
      <name val="AcadNusx"/>
    </font>
    <font>
      <sz val="14"/>
      <name val="AcadNusx"/>
    </font>
    <font>
      <sz val="11"/>
      <name val="Arachveulebrivi Thin"/>
      <family val="2"/>
    </font>
    <font>
      <sz val="11"/>
      <color theme="1"/>
      <name val="Calibri"/>
      <family val="2"/>
      <scheme val="minor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0"/>
      <name val="Arial Cyr"/>
      <family val="2"/>
      <charset val="204"/>
    </font>
    <font>
      <vertAlign val="superscript"/>
      <sz val="10"/>
      <name val="AcadNusx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vertAlign val="superscript"/>
      <sz val="10"/>
      <name val="AcadNusx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1"/>
      <name val="Arial"/>
      <family val="2"/>
      <charset val="204"/>
    </font>
    <font>
      <b/>
      <sz val="11"/>
      <color indexed="8"/>
      <name val="AcadNusx"/>
    </font>
    <font>
      <sz val="11"/>
      <color rgb="FF000000"/>
      <name val="AcadNusx"/>
    </font>
    <font>
      <i/>
      <sz val="11"/>
      <color rgb="FF000000"/>
      <name val="AcadNusx"/>
    </font>
    <font>
      <sz val="11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170" fontId="12" fillId="0" borderId="0" applyFont="0" applyFill="0" applyBorder="0" applyAlignment="0" applyProtection="0"/>
    <xf numFmtId="0" fontId="5" fillId="0" borderId="0"/>
    <xf numFmtId="0" fontId="19" fillId="0" borderId="0"/>
    <xf numFmtId="0" fontId="19" fillId="0" borderId="0"/>
    <xf numFmtId="0" fontId="5" fillId="0" borderId="0"/>
    <xf numFmtId="0" fontId="12" fillId="0" borderId="0"/>
  </cellStyleXfs>
  <cellXfs count="48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9" fillId="0" borderId="0" xfId="5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 wrapText="1"/>
    </xf>
    <xf numFmtId="2" fontId="1" fillId="0" borderId="11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12" applyFont="1"/>
    <xf numFmtId="0" fontId="9" fillId="0" borderId="0" xfId="12" applyFont="1" applyAlignment="1">
      <alignment horizontal="center"/>
    </xf>
    <xf numFmtId="0" fontId="10" fillId="0" borderId="0" xfId="12" applyFont="1"/>
    <xf numFmtId="0" fontId="13" fillId="0" borderId="0" xfId="12" applyFont="1" applyAlignment="1"/>
    <xf numFmtId="0" fontId="9" fillId="0" borderId="0" xfId="12" applyFont="1"/>
    <xf numFmtId="0" fontId="13" fillId="0" borderId="0" xfId="12" applyFont="1" applyAlignment="1">
      <alignment vertical="center"/>
    </xf>
    <xf numFmtId="0" fontId="9" fillId="0" borderId="0" xfId="7" applyFont="1" applyAlignment="1">
      <alignment horizontal="left"/>
    </xf>
    <xf numFmtId="0" fontId="13" fillId="0" borderId="0" xfId="7" applyFont="1" applyAlignment="1">
      <alignment vertical="center" wrapText="1"/>
    </xf>
    <xf numFmtId="0" fontId="14" fillId="0" borderId="0" xfId="5" applyFont="1" applyAlignment="1"/>
    <xf numFmtId="0" fontId="9" fillId="0" borderId="0" xfId="12" applyFont="1" applyAlignment="1">
      <alignment horizontal="left"/>
    </xf>
    <xf numFmtId="0" fontId="9" fillId="0" borderId="0" xfId="12" applyFont="1" applyBorder="1" applyAlignment="1">
      <alignment horizontal="center"/>
    </xf>
    <xf numFmtId="0" fontId="15" fillId="0" borderId="0" xfId="12" applyFont="1"/>
    <xf numFmtId="0" fontId="4" fillId="0" borderId="0" xfId="12" applyFont="1"/>
    <xf numFmtId="0" fontId="9" fillId="0" borderId="0" xfId="13" applyFont="1"/>
    <xf numFmtId="0" fontId="9" fillId="0" borderId="0" xfId="13" applyFont="1" applyBorder="1"/>
    <xf numFmtId="0" fontId="9" fillId="0" borderId="0" xfId="11" applyFont="1"/>
    <xf numFmtId="0" fontId="9" fillId="0" borderId="0" xfId="12" applyFont="1" applyAlignment="1">
      <alignment vertical="center" wrapText="1"/>
    </xf>
    <xf numFmtId="0" fontId="1" fillId="0" borderId="0" xfId="11" applyFont="1"/>
    <xf numFmtId="0" fontId="1" fillId="0" borderId="0" xfId="13" applyFont="1" applyBorder="1"/>
    <xf numFmtId="165" fontId="1" fillId="0" borderId="0" xfId="11" quotePrefix="1" applyNumberFormat="1" applyFont="1" applyAlignment="1">
      <alignment horizontal="center" vertical="center"/>
    </xf>
    <xf numFmtId="165" fontId="1" fillId="0" borderId="0" xfId="11" applyNumberFormat="1" applyFont="1" applyAlignment="1">
      <alignment horizontal="center"/>
    </xf>
    <xf numFmtId="0" fontId="1" fillId="0" borderId="0" xfId="12" applyFont="1"/>
    <xf numFmtId="0" fontId="9" fillId="0" borderId="0" xfId="13" applyFont="1" applyBorder="1" applyAlignment="1">
      <alignment horizontal="center"/>
    </xf>
    <xf numFmtId="167" fontId="9" fillId="0" borderId="0" xfId="14" applyNumberFormat="1" applyFont="1" applyBorder="1"/>
    <xf numFmtId="167" fontId="9" fillId="0" borderId="0" xfId="14" applyNumberFormat="1" applyFont="1" applyBorder="1" applyAlignment="1">
      <alignment horizontal="center"/>
    </xf>
    <xf numFmtId="168" fontId="9" fillId="0" borderId="0" xfId="12" applyNumberFormat="1" applyFont="1"/>
    <xf numFmtId="0" fontId="17" fillId="0" borderId="0" xfId="13" applyFont="1" applyBorder="1" applyAlignment="1">
      <alignment horizontal="center"/>
    </xf>
    <xf numFmtId="0" fontId="18" fillId="0" borderId="0" xfId="13" applyFont="1" applyBorder="1" applyAlignment="1">
      <alignment horizontal="center"/>
    </xf>
    <xf numFmtId="0" fontId="9" fillId="0" borderId="0" xfId="13" applyFont="1" applyBorder="1" applyAlignment="1">
      <alignment horizontal="center" vertical="center" wrapText="1"/>
    </xf>
    <xf numFmtId="0" fontId="3" fillId="0" borderId="0" xfId="13" applyFont="1" applyBorder="1" applyAlignment="1">
      <alignment vertical="center" wrapText="1"/>
    </xf>
    <xf numFmtId="9" fontId="9" fillId="0" borderId="0" xfId="15" applyFont="1" applyBorder="1" applyAlignment="1">
      <alignment horizontal="center" vertical="center" wrapText="1"/>
    </xf>
    <xf numFmtId="167" fontId="9" fillId="0" borderId="0" xfId="14" applyNumberFormat="1" applyFont="1" applyBorder="1" applyAlignment="1">
      <alignment vertical="center" wrapText="1"/>
    </xf>
    <xf numFmtId="167" fontId="9" fillId="0" borderId="0" xfId="14" applyNumberFormat="1" applyFont="1" applyBorder="1" applyAlignment="1">
      <alignment horizontal="center" vertical="center" wrapText="1"/>
    </xf>
    <xf numFmtId="0" fontId="9" fillId="0" borderId="0" xfId="13" applyFont="1" applyBorder="1" applyAlignment="1">
      <alignment vertical="center" wrapText="1"/>
    </xf>
    <xf numFmtId="0" fontId="1" fillId="0" borderId="0" xfId="16" applyFont="1" applyBorder="1"/>
    <xf numFmtId="0" fontId="7" fillId="0" borderId="0" xfId="16" applyFont="1" applyBorder="1"/>
    <xf numFmtId="0" fontId="15" fillId="0" borderId="0" xfId="12" applyFont="1" applyBorder="1"/>
    <xf numFmtId="0" fontId="9" fillId="0" borderId="0" xfId="12" applyFont="1" applyBorder="1"/>
    <xf numFmtId="0" fontId="1" fillId="0" borderId="0" xfId="16" applyFont="1" applyBorder="1" applyAlignment="1">
      <alignment horizontal="center"/>
    </xf>
    <xf numFmtId="0" fontId="2" fillId="0" borderId="0" xfId="12" applyFont="1" applyBorder="1"/>
    <xf numFmtId="0" fontId="4" fillId="0" borderId="0" xfId="12" applyFont="1" applyBorder="1"/>
    <xf numFmtId="169" fontId="9" fillId="0" borderId="0" xfId="13" applyNumberFormat="1" applyFont="1"/>
    <xf numFmtId="0" fontId="9" fillId="2" borderId="0" xfId="17" applyFont="1" applyFill="1"/>
    <xf numFmtId="0" fontId="2" fillId="0" borderId="0" xfId="18" applyFont="1" applyAlignment="1">
      <alignment horizontal="center"/>
    </xf>
    <xf numFmtId="0" fontId="2" fillId="0" borderId="0" xfId="18" applyFont="1"/>
    <xf numFmtId="0" fontId="9" fillId="0" borderId="0" xfId="19" applyFont="1" applyAlignment="1">
      <alignment horizontal="right"/>
    </xf>
    <xf numFmtId="0" fontId="9" fillId="0" borderId="0" xfId="19" applyFont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2" borderId="0" xfId="17" applyFont="1" applyFill="1" applyAlignment="1">
      <alignment horizontal="left"/>
    </xf>
    <xf numFmtId="0" fontId="2" fillId="0" borderId="0" xfId="18" applyFont="1" applyBorder="1" applyAlignment="1">
      <alignment horizontal="center"/>
    </xf>
    <xf numFmtId="0" fontId="2" fillId="0" borderId="0" xfId="18" applyFont="1" applyBorder="1"/>
    <xf numFmtId="0" fontId="9" fillId="0" borderId="0" xfId="7" applyFont="1" applyAlignment="1">
      <alignment horizontal="center" vertical="center"/>
    </xf>
    <xf numFmtId="0" fontId="9" fillId="0" borderId="0" xfId="13" applyFont="1" applyAlignment="1">
      <alignment horizontal="left"/>
    </xf>
    <xf numFmtId="0" fontId="1" fillId="0" borderId="0" xfId="13" applyFont="1"/>
    <xf numFmtId="0" fontId="1" fillId="0" borderId="0" xfId="13" applyFont="1" applyAlignment="1">
      <alignment horizontal="left"/>
    </xf>
    <xf numFmtId="171" fontId="2" fillId="0" borderId="0" xfId="20" applyNumberFormat="1" applyFont="1"/>
    <xf numFmtId="0" fontId="1" fillId="0" borderId="12" xfId="13" applyFont="1" applyBorder="1"/>
    <xf numFmtId="0" fontId="1" fillId="0" borderId="12" xfId="13" applyFont="1" applyBorder="1" applyAlignment="1">
      <alignment horizontal="left"/>
    </xf>
    <xf numFmtId="171" fontId="2" fillId="0" borderId="0" xfId="20" applyNumberFormat="1" applyFont="1" applyBorder="1"/>
    <xf numFmtId="0" fontId="9" fillId="0" borderId="14" xfId="13" applyFont="1" applyBorder="1"/>
    <xf numFmtId="0" fontId="2" fillId="0" borderId="15" xfId="13" applyFont="1" applyBorder="1"/>
    <xf numFmtId="0" fontId="9" fillId="0" borderId="16" xfId="13" applyFont="1" applyBorder="1"/>
    <xf numFmtId="0" fontId="2" fillId="0" borderId="17" xfId="13" applyFont="1" applyBorder="1"/>
    <xf numFmtId="0" fontId="2" fillId="0" borderId="18" xfId="13" applyFont="1" applyBorder="1"/>
    <xf numFmtId="0" fontId="2" fillId="0" borderId="0" xfId="13" applyFont="1" applyBorder="1"/>
    <xf numFmtId="0" fontId="9" fillId="0" borderId="11" xfId="13" applyFont="1" applyBorder="1" applyAlignment="1">
      <alignment horizontal="center"/>
    </xf>
    <xf numFmtId="0" fontId="9" fillId="0" borderId="7" xfId="13" applyFont="1" applyBorder="1" applyAlignment="1">
      <alignment horizontal="center"/>
    </xf>
    <xf numFmtId="0" fontId="9" fillId="0" borderId="16" xfId="13" applyFont="1" applyBorder="1" applyAlignment="1">
      <alignment horizontal="center"/>
    </xf>
    <xf numFmtId="0" fontId="1" fillId="0" borderId="7" xfId="13" applyFont="1" applyBorder="1" applyAlignment="1">
      <alignment horizontal="center" vertical="center" wrapText="1"/>
    </xf>
    <xf numFmtId="0" fontId="3" fillId="0" borderId="7" xfId="13" applyFont="1" applyBorder="1" applyAlignment="1">
      <alignment horizontal="center" vertical="center" wrapText="1"/>
    </xf>
    <xf numFmtId="171" fontId="2" fillId="0" borderId="7" xfId="20" applyNumberFormat="1" applyFont="1" applyBorder="1" applyAlignment="1">
      <alignment horizontal="center" vertical="center" wrapText="1"/>
    </xf>
    <xf numFmtId="0" fontId="1" fillId="0" borderId="0" xfId="13" applyFont="1" applyBorder="1" applyAlignment="1">
      <alignment vertical="center" wrapText="1"/>
    </xf>
    <xf numFmtId="0" fontId="1" fillId="0" borderId="0" xfId="13" applyFont="1" applyAlignment="1">
      <alignment vertical="center" wrapText="1"/>
    </xf>
    <xf numFmtId="0" fontId="1" fillId="0" borderId="7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171" fontId="2" fillId="0" borderId="7" xfId="20" applyNumberFormat="1" applyFont="1" applyBorder="1" applyAlignment="1">
      <alignment horizontal="center"/>
    </xf>
    <xf numFmtId="171" fontId="17" fillId="0" borderId="7" xfId="20" applyNumberFormat="1" applyFont="1" applyBorder="1" applyAlignment="1">
      <alignment horizontal="center"/>
    </xf>
    <xf numFmtId="171" fontId="4" fillId="0" borderId="7" xfId="20" applyNumberFormat="1" applyFont="1" applyBorder="1" applyAlignment="1">
      <alignment horizontal="center"/>
    </xf>
    <xf numFmtId="0" fontId="9" fillId="0" borderId="7" xfId="21" applyFont="1" applyBorder="1" applyAlignment="1">
      <alignment vertical="center"/>
    </xf>
    <xf numFmtId="0" fontId="9" fillId="0" borderId="7" xfId="21" applyFont="1" applyBorder="1" applyAlignment="1">
      <alignment horizontal="center" vertical="center"/>
    </xf>
    <xf numFmtId="0" fontId="9" fillId="0" borderId="7" xfId="12" applyFont="1" applyBorder="1"/>
    <xf numFmtId="0" fontId="3" fillId="0" borderId="7" xfId="21" applyFont="1" applyBorder="1" applyAlignment="1">
      <alignment horizontal="center" vertical="center"/>
    </xf>
    <xf numFmtId="0" fontId="9" fillId="0" borderId="0" xfId="21" applyFont="1" applyAlignment="1">
      <alignment vertical="center"/>
    </xf>
    <xf numFmtId="0" fontId="10" fillId="0" borderId="0" xfId="21" applyFont="1"/>
    <xf numFmtId="0" fontId="9" fillId="0" borderId="0" xfId="21" applyFont="1" applyAlignment="1">
      <alignment horizontal="left" vertical="center"/>
    </xf>
    <xf numFmtId="0" fontId="16" fillId="0" borderId="0" xfId="12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0" xfId="21" applyFont="1" applyAlignment="1">
      <alignment vertical="center"/>
    </xf>
    <xf numFmtId="0" fontId="1" fillId="0" borderId="7" xfId="13" applyFont="1" applyBorder="1" applyAlignment="1">
      <alignment horizontal="center" wrapText="1"/>
    </xf>
    <xf numFmtId="172" fontId="4" fillId="0" borderId="7" xfId="20" applyNumberFormat="1" applyFont="1" applyBorder="1" applyAlignment="1">
      <alignment horizontal="center"/>
    </xf>
    <xf numFmtId="0" fontId="2" fillId="0" borderId="0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0" xfId="7" applyFont="1" applyFill="1" applyAlignment="1">
      <alignment vertical="center" wrapText="1"/>
    </xf>
    <xf numFmtId="2" fontId="1" fillId="0" borderId="0" xfId="0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1" fillId="0" borderId="0" xfId="0" applyFont="1"/>
    <xf numFmtId="165" fontId="1" fillId="0" borderId="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4" fontId="2" fillId="0" borderId="0" xfId="7" applyNumberFormat="1" applyFont="1" applyAlignment="1">
      <alignment horizontal="center" wrapText="1"/>
    </xf>
    <xf numFmtId="0" fontId="1" fillId="0" borderId="10" xfId="7" applyFont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 wrapText="1"/>
    </xf>
    <xf numFmtId="165" fontId="1" fillId="0" borderId="10" xfId="7" applyNumberFormat="1" applyFont="1" applyBorder="1" applyAlignment="1">
      <alignment horizontal="center" vertical="center" wrapText="1"/>
    </xf>
    <xf numFmtId="165" fontId="1" fillId="0" borderId="0" xfId="7" applyNumberFormat="1" applyFont="1" applyBorder="1" applyAlignment="1">
      <alignment horizontal="center" vertical="center" wrapText="1"/>
    </xf>
    <xf numFmtId="0" fontId="1" fillId="0" borderId="10" xfId="17" applyFont="1" applyBorder="1" applyAlignment="1">
      <alignment horizontal="center" vertical="center" wrapText="1"/>
    </xf>
    <xf numFmtId="2" fontId="1" fillId="0" borderId="0" xfId="17" applyNumberFormat="1" applyFont="1" applyBorder="1" applyAlignment="1">
      <alignment horizontal="center" vertical="center" wrapText="1"/>
    </xf>
    <xf numFmtId="2" fontId="1" fillId="0" borderId="10" xfId="7" applyNumberFormat="1" applyFont="1" applyBorder="1" applyAlignment="1">
      <alignment horizontal="center" vertical="center" wrapText="1"/>
    </xf>
    <xf numFmtId="2" fontId="1" fillId="0" borderId="0" xfId="7" applyNumberFormat="1" applyFont="1" applyBorder="1" applyAlignment="1">
      <alignment horizontal="center" vertical="center" wrapText="1"/>
    </xf>
    <xf numFmtId="2" fontId="1" fillId="0" borderId="10" xfId="1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 vertical="center" wrapText="1"/>
    </xf>
    <xf numFmtId="0" fontId="1" fillId="0" borderId="10" xfId="7" applyFont="1" applyBorder="1" applyAlignment="1">
      <alignment horizontal="center"/>
    </xf>
    <xf numFmtId="0" fontId="1" fillId="0" borderId="0" xfId="7" applyFont="1" applyAlignment="1">
      <alignment horizontal="center"/>
    </xf>
    <xf numFmtId="165" fontId="1" fillId="0" borderId="10" xfId="7" applyNumberFormat="1" applyFont="1" applyBorder="1" applyAlignment="1">
      <alignment horizontal="center"/>
    </xf>
    <xf numFmtId="165" fontId="1" fillId="0" borderId="0" xfId="7" applyNumberFormat="1" applyFont="1" applyAlignment="1">
      <alignment horizontal="center"/>
    </xf>
    <xf numFmtId="2" fontId="1" fillId="0" borderId="10" xfId="7" applyNumberFormat="1" applyFont="1" applyBorder="1" applyAlignment="1">
      <alignment horizontal="center"/>
    </xf>
    <xf numFmtId="2" fontId="1" fillId="0" borderId="0" xfId="7" applyNumberFormat="1" applyFont="1" applyBorder="1" applyAlignment="1">
      <alignment horizontal="center"/>
    </xf>
    <xf numFmtId="2" fontId="1" fillId="0" borderId="10" xfId="17" applyNumberFormat="1" applyFont="1" applyBorder="1" applyAlignment="1">
      <alignment horizontal="center"/>
    </xf>
    <xf numFmtId="2" fontId="1" fillId="0" borderId="0" xfId="17" applyNumberFormat="1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1" fillId="0" borderId="0" xfId="7" applyFont="1" applyBorder="1" applyAlignment="1">
      <alignment horizontal="center"/>
    </xf>
    <xf numFmtId="0" fontId="1" fillId="0" borderId="0" xfId="7" applyFont="1"/>
    <xf numFmtId="2" fontId="1" fillId="0" borderId="10" xfId="6" applyNumberFormat="1" applyFont="1" applyBorder="1" applyAlignment="1">
      <alignment horizontal="center"/>
    </xf>
    <xf numFmtId="169" fontId="1" fillId="0" borderId="0" xfId="7" applyNumberFormat="1" applyFont="1" applyBorder="1" applyAlignment="1">
      <alignment horizontal="center" vertical="center" wrapText="1"/>
    </xf>
    <xf numFmtId="0" fontId="1" fillId="0" borderId="19" xfId="7" applyFont="1" applyBorder="1" applyAlignment="1">
      <alignment horizontal="center"/>
    </xf>
    <xf numFmtId="0" fontId="1" fillId="0" borderId="11" xfId="7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0" fontId="1" fillId="0" borderId="12" xfId="7" applyFont="1" applyBorder="1" applyAlignment="1">
      <alignment horizontal="center"/>
    </xf>
    <xf numFmtId="165" fontId="1" fillId="0" borderId="11" xfId="7" applyNumberFormat="1" applyFont="1" applyBorder="1" applyAlignment="1">
      <alignment horizontal="center"/>
    </xf>
    <xf numFmtId="165" fontId="1" fillId="0" borderId="12" xfId="7" applyNumberFormat="1" applyFont="1" applyBorder="1" applyAlignment="1">
      <alignment horizontal="center"/>
    </xf>
    <xf numFmtId="2" fontId="1" fillId="0" borderId="11" xfId="17" applyNumberFormat="1" applyFont="1" applyBorder="1" applyAlignment="1">
      <alignment horizontal="center"/>
    </xf>
    <xf numFmtId="2" fontId="1" fillId="0" borderId="11" xfId="7" applyNumberFormat="1" applyFont="1" applyBorder="1" applyAlignment="1">
      <alignment horizontal="center"/>
    </xf>
    <xf numFmtId="2" fontId="1" fillId="0" borderId="12" xfId="7" applyNumberFormat="1" applyFont="1" applyBorder="1" applyAlignment="1">
      <alignment horizontal="center"/>
    </xf>
    <xf numFmtId="2" fontId="1" fillId="0" borderId="12" xfId="17" applyNumberFormat="1" applyFont="1" applyBorder="1" applyAlignment="1">
      <alignment horizontal="center"/>
    </xf>
    <xf numFmtId="2" fontId="1" fillId="0" borderId="0" xfId="7" applyNumberFormat="1" applyFont="1" applyAlignment="1">
      <alignment horizontal="center"/>
    </xf>
    <xf numFmtId="2" fontId="1" fillId="0" borderId="11" xfId="22" applyNumberFormat="1" applyFont="1" applyBorder="1" applyAlignment="1">
      <alignment horizontal="center"/>
    </xf>
    <xf numFmtId="0" fontId="17" fillId="0" borderId="0" xfId="7" applyFont="1" applyBorder="1" applyAlignment="1">
      <alignment horizontal="center"/>
    </xf>
    <xf numFmtId="0" fontId="1" fillId="0" borderId="10" xfId="17" applyFont="1" applyBorder="1" applyAlignment="1">
      <alignment horizontal="center"/>
    </xf>
    <xf numFmtId="165" fontId="1" fillId="0" borderId="0" xfId="7" applyNumberFormat="1" applyFont="1" applyBorder="1" applyAlignment="1">
      <alignment horizontal="center"/>
    </xf>
    <xf numFmtId="0" fontId="1" fillId="0" borderId="10" xfId="6" applyFont="1" applyBorder="1" applyAlignment="1">
      <alignment horizontal="center"/>
    </xf>
    <xf numFmtId="0" fontId="1" fillId="0" borderId="0" xfId="6" applyFont="1" applyAlignment="1">
      <alignment horizontal="center"/>
    </xf>
    <xf numFmtId="165" fontId="1" fillId="0" borderId="10" xfId="6" applyNumberFormat="1" applyFont="1" applyBorder="1" applyAlignment="1">
      <alignment horizontal="center"/>
    </xf>
    <xf numFmtId="165" fontId="1" fillId="0" borderId="0" xfId="6" applyNumberFormat="1" applyFont="1" applyAlignment="1">
      <alignment horizontal="center"/>
    </xf>
    <xf numFmtId="2" fontId="1" fillId="0" borderId="0" xfId="6" applyNumberFormat="1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166" fontId="1" fillId="0" borderId="10" xfId="6" applyNumberFormat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12" xfId="6" applyFont="1" applyBorder="1" applyAlignment="1">
      <alignment horizontal="center"/>
    </xf>
    <xf numFmtId="165" fontId="1" fillId="0" borderId="11" xfId="6" applyNumberFormat="1" applyFont="1" applyBorder="1" applyAlignment="1">
      <alignment horizontal="center"/>
    </xf>
    <xf numFmtId="165" fontId="1" fillId="0" borderId="12" xfId="6" applyNumberFormat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2" fontId="1" fillId="0" borderId="11" xfId="6" applyNumberFormat="1" applyFont="1" applyBorder="1" applyAlignment="1">
      <alignment horizontal="center"/>
    </xf>
    <xf numFmtId="2" fontId="1" fillId="0" borderId="12" xfId="6" applyNumberFormat="1" applyFont="1" applyBorder="1" applyAlignment="1">
      <alignment horizontal="center"/>
    </xf>
    <xf numFmtId="2" fontId="1" fillId="0" borderId="11" xfId="1" applyNumberFormat="1" applyFont="1" applyBorder="1" applyAlignment="1">
      <alignment horizontal="center"/>
    </xf>
    <xf numFmtId="0" fontId="1" fillId="0" borderId="10" xfId="6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6" applyFont="1" applyBorder="1" applyAlignment="1">
      <alignment horizontal="center" vertic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9" fillId="0" borderId="0" xfId="6" applyFont="1" applyBorder="1" applyAlignment="1">
      <alignment horizontal="center"/>
    </xf>
    <xf numFmtId="14" fontId="2" fillId="0" borderId="0" xfId="6" applyNumberFormat="1" applyFont="1" applyBorder="1" applyAlignment="1">
      <alignment horizontal="center"/>
    </xf>
    <xf numFmtId="165" fontId="1" fillId="0" borderId="0" xfId="6" applyNumberFormat="1" applyFont="1" applyBorder="1" applyAlignment="1">
      <alignment horizontal="center"/>
    </xf>
    <xf numFmtId="169" fontId="1" fillId="0" borderId="10" xfId="1" applyNumberFormat="1" applyFont="1" applyBorder="1" applyAlignment="1">
      <alignment horizontal="center"/>
    </xf>
    <xf numFmtId="169" fontId="1" fillId="0" borderId="0" xfId="1" applyNumberFormat="1" applyFont="1" applyBorder="1" applyAlignment="1">
      <alignment horizontal="center"/>
    </xf>
    <xf numFmtId="169" fontId="1" fillId="0" borderId="10" xfId="6" applyNumberFormat="1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1" fillId="0" borderId="0" xfId="6" applyFont="1"/>
    <xf numFmtId="0" fontId="1" fillId="0" borderId="0" xfId="22" applyFont="1" applyBorder="1" applyAlignment="1">
      <alignment horizontal="center"/>
    </xf>
    <xf numFmtId="0" fontId="1" fillId="0" borderId="10" xfId="22" applyFont="1" applyBorder="1" applyAlignment="1">
      <alignment horizontal="center"/>
    </xf>
    <xf numFmtId="165" fontId="1" fillId="0" borderId="10" xfId="22" applyNumberFormat="1" applyFont="1" applyBorder="1" applyAlignment="1">
      <alignment horizontal="center"/>
    </xf>
    <xf numFmtId="2" fontId="1" fillId="0" borderId="10" xfId="22" applyNumberFormat="1" applyFont="1" applyBorder="1" applyAlignment="1">
      <alignment horizontal="center"/>
    </xf>
    <xf numFmtId="2" fontId="1" fillId="0" borderId="0" xfId="22" applyNumberFormat="1" applyFont="1" applyBorder="1" applyAlignment="1">
      <alignment horizontal="center"/>
    </xf>
    <xf numFmtId="0" fontId="1" fillId="0" borderId="0" xfId="22" applyFont="1" applyAlignment="1">
      <alignment horizontal="center"/>
    </xf>
    <xf numFmtId="165" fontId="1" fillId="0" borderId="0" xfId="22" applyNumberFormat="1" applyFont="1" applyAlignment="1">
      <alignment horizontal="center"/>
    </xf>
    <xf numFmtId="0" fontId="1" fillId="0" borderId="11" xfId="22" applyFont="1" applyBorder="1" applyAlignment="1">
      <alignment horizontal="center"/>
    </xf>
    <xf numFmtId="0" fontId="1" fillId="0" borderId="12" xfId="22" applyFont="1" applyBorder="1" applyAlignment="1">
      <alignment horizontal="center"/>
    </xf>
    <xf numFmtId="165" fontId="1" fillId="0" borderId="11" xfId="22" applyNumberFormat="1" applyFont="1" applyBorder="1" applyAlignment="1">
      <alignment horizontal="center"/>
    </xf>
    <xf numFmtId="165" fontId="1" fillId="0" borderId="12" xfId="22" applyNumberFormat="1" applyFont="1" applyBorder="1" applyAlignment="1">
      <alignment horizontal="center"/>
    </xf>
    <xf numFmtId="2" fontId="1" fillId="0" borderId="12" xfId="22" applyNumberFormat="1" applyFont="1" applyBorder="1" applyAlignment="1">
      <alignment horizontal="center"/>
    </xf>
    <xf numFmtId="0" fontId="21" fillId="0" borderId="0" xfId="7" applyFont="1" applyFill="1"/>
    <xf numFmtId="0" fontId="22" fillId="0" borderId="0" xfId="0" applyFont="1" applyFill="1"/>
    <xf numFmtId="2" fontId="21" fillId="0" borderId="0" xfId="7" applyNumberFormat="1" applyFont="1" applyFill="1"/>
    <xf numFmtId="164" fontId="1" fillId="0" borderId="11" xfId="1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49" fontId="2" fillId="0" borderId="18" xfId="23" applyNumberFormat="1" applyFont="1" applyFill="1" applyBorder="1" applyAlignment="1">
      <alignment horizontal="center" vertical="center" wrapText="1"/>
    </xf>
    <xf numFmtId="165" fontId="9" fillId="0" borderId="0" xfId="12" applyNumberFormat="1" applyFont="1" applyAlignment="1">
      <alignment horizontal="center"/>
    </xf>
    <xf numFmtId="0" fontId="9" fillId="0" borderId="11" xfId="13" applyFont="1" applyBorder="1" applyAlignment="1">
      <alignment horizontal="center" vertical="center"/>
    </xf>
    <xf numFmtId="0" fontId="3" fillId="0" borderId="12" xfId="13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169" fontId="4" fillId="0" borderId="0" xfId="19" applyNumberFormat="1" applyFont="1" applyAlignment="1">
      <alignment horizont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4" fontId="1" fillId="0" borderId="18" xfId="1" applyNumberFormat="1" applyFont="1" applyFill="1" applyBorder="1" applyAlignment="1" applyProtection="1">
      <alignment horizontal="center"/>
    </xf>
    <xf numFmtId="164" fontId="1" fillId="0" borderId="18" xfId="0" applyNumberFormat="1" applyFont="1" applyFill="1" applyBorder="1" applyAlignment="1" applyProtection="1">
      <alignment horizontal="center"/>
    </xf>
    <xf numFmtId="164" fontId="1" fillId="0" borderId="18" xfId="0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1" xfId="1" applyFont="1" applyBorder="1" applyAlignment="1">
      <alignment horizontal="center" vertical="center" wrapText="1"/>
    </xf>
    <xf numFmtId="164" fontId="1" fillId="0" borderId="21" xfId="1" applyNumberFormat="1" applyFont="1" applyFill="1" applyBorder="1" applyAlignment="1" applyProtection="1">
      <alignment horizontal="center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12" xfId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18" xfId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9" fontId="7" fillId="0" borderId="11" xfId="23" applyNumberFormat="1" applyFont="1" applyFill="1" applyBorder="1" applyAlignment="1">
      <alignment horizontal="center" vertical="center" wrapText="1"/>
    </xf>
    <xf numFmtId="1" fontId="1" fillId="0" borderId="10" xfId="24" applyNumberFormat="1" applyFont="1" applyFill="1" applyBorder="1" applyAlignment="1">
      <alignment horizontal="center" vertical="center"/>
    </xf>
    <xf numFmtId="0" fontId="26" fillId="0" borderId="11" xfId="24" applyFont="1" applyFill="1" applyBorder="1"/>
    <xf numFmtId="0" fontId="7" fillId="0" borderId="10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 wrapText="1"/>
    </xf>
    <xf numFmtId="165" fontId="7" fillId="0" borderId="10" xfId="6" applyNumberFormat="1" applyFont="1" applyBorder="1" applyAlignment="1">
      <alignment horizontal="center" vertical="center"/>
    </xf>
    <xf numFmtId="2" fontId="7" fillId="0" borderId="0" xfId="6" applyNumberFormat="1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2" fillId="0" borderId="11" xfId="24" applyNumberFormat="1" applyFont="1" applyFill="1" applyBorder="1" applyAlignment="1">
      <alignment horizontal="center" vertical="center" wrapText="1"/>
    </xf>
    <xf numFmtId="0" fontId="7" fillId="0" borderId="11" xfId="24" applyFont="1" applyFill="1" applyBorder="1" applyAlignment="1">
      <alignment horizontal="center" vertical="center" wrapText="1"/>
    </xf>
    <xf numFmtId="0" fontId="24" fillId="0" borderId="11" xfId="24" applyNumberFormat="1" applyFont="1" applyFill="1" applyBorder="1" applyAlignment="1">
      <alignment horizontal="center" vertical="center" wrapText="1"/>
    </xf>
    <xf numFmtId="169" fontId="7" fillId="0" borderId="11" xfId="24" applyNumberFormat="1" applyFont="1" applyFill="1" applyBorder="1" applyAlignment="1">
      <alignment horizontal="center" vertical="center"/>
    </xf>
    <xf numFmtId="1" fontId="25" fillId="0" borderId="11" xfId="24" applyNumberFormat="1" applyFont="1" applyFill="1" applyBorder="1" applyAlignment="1">
      <alignment horizontal="center" vertical="center" wrapText="1"/>
    </xf>
    <xf numFmtId="2" fontId="1" fillId="0" borderId="11" xfId="24" applyNumberFormat="1" applyFont="1" applyFill="1" applyBorder="1" applyAlignment="1">
      <alignment horizontal="center" vertical="center"/>
    </xf>
    <xf numFmtId="1" fontId="1" fillId="0" borderId="11" xfId="2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14" xfId="23" applyNumberFormat="1" applyFont="1" applyFill="1" applyBorder="1" applyAlignment="1">
      <alignment horizontal="center" vertical="center" wrapText="1"/>
    </xf>
    <xf numFmtId="49" fontId="4" fillId="0" borderId="21" xfId="23" applyNumberFormat="1" applyFont="1" applyFill="1" applyBorder="1" applyAlignment="1">
      <alignment horizontal="center" vertical="center" wrapText="1"/>
    </xf>
    <xf numFmtId="49" fontId="2" fillId="0" borderId="13" xfId="23" applyNumberFormat="1" applyFont="1" applyFill="1" applyBorder="1" applyAlignment="1">
      <alignment vertical="center" wrapText="1"/>
    </xf>
    <xf numFmtId="49" fontId="2" fillId="0" borderId="19" xfId="23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/>
    </xf>
    <xf numFmtId="0" fontId="7" fillId="0" borderId="10" xfId="22" applyFont="1" applyBorder="1" applyAlignment="1">
      <alignment horizontal="center" vertical="center"/>
    </xf>
    <xf numFmtId="0" fontId="7" fillId="0" borderId="0" xfId="22" applyFont="1" applyBorder="1" applyAlignment="1">
      <alignment horizontal="center" vertical="center"/>
    </xf>
    <xf numFmtId="165" fontId="7" fillId="0" borderId="10" xfId="22" applyNumberFormat="1" applyFont="1" applyBorder="1" applyAlignment="1">
      <alignment horizontal="center" vertical="center"/>
    </xf>
    <xf numFmtId="2" fontId="7" fillId="0" borderId="0" xfId="22" applyNumberFormat="1" applyFont="1" applyBorder="1" applyAlignment="1">
      <alignment horizontal="center" vertical="center"/>
    </xf>
    <xf numFmtId="0" fontId="7" fillId="3" borderId="10" xfId="6" applyFont="1" applyFill="1" applyBorder="1" applyAlignment="1">
      <alignment horizontal="center" vertical="center"/>
    </xf>
    <xf numFmtId="0" fontId="7" fillId="0" borderId="10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165" fontId="7" fillId="0" borderId="10" xfId="7" applyNumberFormat="1" applyFont="1" applyBorder="1" applyAlignment="1">
      <alignment horizontal="center" vertical="center" wrapText="1"/>
    </xf>
    <xf numFmtId="165" fontId="7" fillId="0" borderId="0" xfId="7" applyNumberFormat="1" applyFont="1" applyBorder="1" applyAlignment="1">
      <alignment horizontal="center" vertical="center" wrapText="1"/>
    </xf>
    <xf numFmtId="2" fontId="7" fillId="0" borderId="0" xfId="7" applyNumberFormat="1" applyFont="1" applyBorder="1" applyAlignment="1">
      <alignment horizontal="center" vertical="center" wrapText="1"/>
    </xf>
    <xf numFmtId="166" fontId="2" fillId="0" borderId="0" xfId="8" applyNumberFormat="1" applyFont="1" applyFill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6" fontId="2" fillId="0" borderId="0" xfId="7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/>
    </xf>
    <xf numFmtId="0" fontId="2" fillId="0" borderId="13" xfId="8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/>
    </xf>
    <xf numFmtId="0" fontId="2" fillId="0" borderId="19" xfId="7" applyFont="1" applyFill="1" applyBorder="1" applyAlignment="1">
      <alignment horizontal="center" vertical="center"/>
    </xf>
    <xf numFmtId="0" fontId="2" fillId="0" borderId="12" xfId="7" applyFont="1" applyFill="1" applyBorder="1" applyAlignment="1">
      <alignment horizontal="center" vertical="center"/>
    </xf>
    <xf numFmtId="166" fontId="2" fillId="0" borderId="12" xfId="7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/>
    </xf>
    <xf numFmtId="0" fontId="2" fillId="0" borderId="10" xfId="8" applyFont="1" applyFill="1" applyBorder="1" applyAlignment="1">
      <alignment horizontal="center" vertical="center" wrapText="1"/>
    </xf>
    <xf numFmtId="0" fontId="2" fillId="0" borderId="10" xfId="8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 wrapText="1"/>
    </xf>
    <xf numFmtId="0" fontId="2" fillId="0" borderId="11" xfId="7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166" fontId="2" fillId="0" borderId="10" xfId="7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4" fillId="0" borderId="10" xfId="8" applyFont="1" applyFill="1" applyBorder="1" applyAlignment="1">
      <alignment horizontal="center" vertical="center" wrapText="1"/>
    </xf>
    <xf numFmtId="2" fontId="1" fillId="0" borderId="0" xfId="7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/>
    </xf>
    <xf numFmtId="169" fontId="7" fillId="0" borderId="11" xfId="8" applyNumberFormat="1" applyFont="1" applyFill="1" applyBorder="1" applyAlignment="1">
      <alignment horizontal="center" vertical="center" wrapText="1"/>
    </xf>
    <xf numFmtId="2" fontId="7" fillId="0" borderId="10" xfId="8" applyNumberFormat="1" applyFont="1" applyFill="1" applyBorder="1" applyAlignment="1">
      <alignment horizontal="center" vertical="center" wrapText="1"/>
    </xf>
    <xf numFmtId="166" fontId="1" fillId="0" borderId="0" xfId="8" applyNumberFormat="1" applyFont="1" applyFill="1" applyBorder="1" applyAlignment="1">
      <alignment horizontal="center" vertical="center"/>
    </xf>
    <xf numFmtId="2" fontId="1" fillId="0" borderId="10" xfId="8" applyNumberFormat="1" applyFont="1" applyFill="1" applyBorder="1" applyAlignment="1">
      <alignment horizontal="center" vertical="center"/>
    </xf>
    <xf numFmtId="2" fontId="1" fillId="0" borderId="0" xfId="7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/>
    </xf>
    <xf numFmtId="169" fontId="1" fillId="0" borderId="0" xfId="17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7" fillId="0" borderId="21" xfId="24" applyNumberFormat="1" applyFont="1" applyFill="1" applyBorder="1" applyAlignment="1">
      <alignment horizontal="center" vertical="center" wrapText="1"/>
    </xf>
    <xf numFmtId="169" fontId="7" fillId="0" borderId="18" xfId="24" applyNumberFormat="1" applyFont="1" applyFill="1" applyBorder="1" applyAlignment="1">
      <alignment horizontal="center" vertical="center"/>
    </xf>
    <xf numFmtId="1" fontId="1" fillId="0" borderId="21" xfId="24" applyNumberFormat="1" applyFont="1" applyFill="1" applyBorder="1" applyAlignment="1">
      <alignment horizontal="center" vertical="center"/>
    </xf>
    <xf numFmtId="0" fontId="26" fillId="0" borderId="18" xfId="24" applyFont="1" applyFill="1" applyBorder="1"/>
    <xf numFmtId="169" fontId="1" fillId="0" borderId="21" xfId="24" applyNumberFormat="1" applyFont="1" applyFill="1" applyBorder="1" applyAlignment="1">
      <alignment horizontal="center" vertical="center"/>
    </xf>
    <xf numFmtId="2" fontId="7" fillId="0" borderId="18" xfId="24" applyNumberFormat="1" applyFont="1" applyFill="1" applyBorder="1" applyAlignment="1">
      <alignment horizontal="center" vertical="center"/>
    </xf>
    <xf numFmtId="0" fontId="7" fillId="0" borderId="21" xfId="24" applyFont="1" applyFill="1" applyBorder="1" applyAlignment="1">
      <alignment horizontal="center" vertical="center"/>
    </xf>
    <xf numFmtId="2" fontId="7" fillId="0" borderId="22" xfId="24" applyNumberFormat="1" applyFont="1" applyFill="1" applyBorder="1" applyAlignment="1">
      <alignment horizontal="center" vertical="center"/>
    </xf>
    <xf numFmtId="0" fontId="25" fillId="0" borderId="0" xfId="24" applyNumberFormat="1" applyFont="1" applyFill="1" applyBorder="1" applyAlignment="1">
      <alignment horizontal="center" vertical="center" wrapText="1"/>
    </xf>
    <xf numFmtId="2" fontId="1" fillId="0" borderId="10" xfId="24" applyNumberFormat="1" applyFont="1" applyFill="1" applyBorder="1" applyAlignment="1">
      <alignment horizontal="center" vertical="center"/>
    </xf>
    <xf numFmtId="1" fontId="1" fillId="0" borderId="0" xfId="24" applyNumberFormat="1" applyFont="1" applyFill="1" applyBorder="1" applyAlignment="1">
      <alignment horizontal="center" vertical="center"/>
    </xf>
    <xf numFmtId="0" fontId="26" fillId="0" borderId="10" xfId="24" applyFont="1" applyFill="1" applyBorder="1"/>
    <xf numFmtId="169" fontId="1" fillId="0" borderId="0" xfId="24" applyNumberFormat="1" applyFont="1" applyFill="1" applyBorder="1" applyAlignment="1">
      <alignment horizontal="center" vertical="center"/>
    </xf>
    <xf numFmtId="2" fontId="1" fillId="0" borderId="0" xfId="24" applyNumberFormat="1" applyFont="1" applyFill="1" applyBorder="1" applyAlignment="1">
      <alignment horizontal="center" vertical="center"/>
    </xf>
    <xf numFmtId="2" fontId="1" fillId="0" borderId="23" xfId="24" applyNumberFormat="1" applyFont="1" applyFill="1" applyBorder="1" applyAlignment="1">
      <alignment horizontal="center" vertical="center"/>
    </xf>
    <xf numFmtId="0" fontId="28" fillId="0" borderId="0" xfId="24" applyNumberFormat="1" applyFont="1" applyFill="1" applyBorder="1" applyAlignment="1">
      <alignment horizontal="center" vertical="center" wrapText="1"/>
    </xf>
    <xf numFmtId="2" fontId="25" fillId="0" borderId="0" xfId="24" applyNumberFormat="1" applyFont="1" applyFill="1" applyBorder="1" applyAlignment="1">
      <alignment horizontal="center" vertical="center" wrapText="1"/>
    </xf>
    <xf numFmtId="0" fontId="28" fillId="0" borderId="12" xfId="24" applyNumberFormat="1" applyFont="1" applyFill="1" applyBorder="1" applyAlignment="1">
      <alignment horizontal="center" vertical="center" wrapText="1"/>
    </xf>
    <xf numFmtId="1" fontId="25" fillId="0" borderId="12" xfId="24" applyNumberFormat="1" applyFont="1" applyFill="1" applyBorder="1" applyAlignment="1">
      <alignment horizontal="center" vertical="center" wrapText="1"/>
    </xf>
    <xf numFmtId="2" fontId="1" fillId="0" borderId="12" xfId="24" applyNumberFormat="1" applyFont="1" applyFill="1" applyBorder="1" applyAlignment="1">
      <alignment horizontal="center" vertical="center"/>
    </xf>
    <xf numFmtId="0" fontId="1" fillId="0" borderId="11" xfId="24" applyFont="1" applyFill="1" applyBorder="1" applyAlignment="1">
      <alignment horizontal="center" vertical="center"/>
    </xf>
    <xf numFmtId="2" fontId="1" fillId="0" borderId="20" xfId="24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/>
    </xf>
    <xf numFmtId="2" fontId="1" fillId="0" borderId="10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/>
    </xf>
    <xf numFmtId="2" fontId="1" fillId="0" borderId="0" xfId="1" applyNumberFormat="1" applyFont="1" applyFill="1" applyBorder="1" applyAlignment="1" applyProtection="1">
      <alignment horizontal="center"/>
    </xf>
    <xf numFmtId="2" fontId="1" fillId="0" borderId="0" xfId="1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/>
    </xf>
    <xf numFmtId="2" fontId="1" fillId="0" borderId="12" xfId="3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166" fontId="31" fillId="0" borderId="7" xfId="0" applyNumberFormat="1" applyFont="1" applyFill="1" applyBorder="1" applyAlignment="1">
      <alignment horizontal="center" vertical="center" wrapText="1"/>
    </xf>
    <xf numFmtId="2" fontId="32" fillId="0" borderId="7" xfId="0" applyNumberFormat="1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1" fillId="0" borderId="12" xfId="7" applyFont="1" applyFill="1" applyBorder="1" applyAlignment="1">
      <alignment horizontal="center" vertical="center"/>
    </xf>
    <xf numFmtId="0" fontId="13" fillId="0" borderId="0" xfId="12" applyFont="1" applyAlignment="1">
      <alignment horizontal="center"/>
    </xf>
    <xf numFmtId="0" fontId="13" fillId="0" borderId="0" xfId="12" applyFont="1" applyAlignment="1">
      <alignment horizontal="center" vertical="center"/>
    </xf>
    <xf numFmtId="0" fontId="13" fillId="0" borderId="0" xfId="7" applyFont="1" applyAlignment="1">
      <alignment horizontal="center" vertical="center" wrapText="1"/>
    </xf>
    <xf numFmtId="0" fontId="16" fillId="0" borderId="0" xfId="12" applyFont="1" applyAlignment="1">
      <alignment horizontal="center" vertical="center"/>
    </xf>
    <xf numFmtId="0" fontId="9" fillId="0" borderId="0" xfId="12" applyFont="1" applyAlignment="1">
      <alignment horizontal="left" vertical="center" wrapText="1"/>
    </xf>
    <xf numFmtId="0" fontId="1" fillId="0" borderId="0" xfId="12" applyFont="1" applyAlignment="1">
      <alignment horizontal="left" vertical="center" wrapText="1"/>
    </xf>
    <xf numFmtId="0" fontId="10" fillId="0" borderId="0" xfId="13" applyFont="1" applyAlignment="1">
      <alignment horizontal="center"/>
    </xf>
    <xf numFmtId="0" fontId="7" fillId="0" borderId="0" xfId="3" applyFont="1" applyAlignment="1">
      <alignment horizontal="center" vertical="center" wrapText="1"/>
    </xf>
    <xf numFmtId="0" fontId="2" fillId="0" borderId="0" xfId="13" applyFont="1" applyAlignment="1">
      <alignment horizontal="center"/>
    </xf>
    <xf numFmtId="164" fontId="9" fillId="0" borderId="0" xfId="21" applyNumberFormat="1" applyFont="1" applyAlignment="1">
      <alignment vertical="center"/>
    </xf>
    <xf numFmtId="0" fontId="9" fillId="0" borderId="0" xfId="21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6">
    <cellStyle name="Comma 10 2" xfId="14"/>
    <cellStyle name="Normal" xfId="0" builtinId="0"/>
    <cellStyle name="Normal 10" xfId="7"/>
    <cellStyle name="Normal 11 2" xfId="6"/>
    <cellStyle name="Normal 12" xfId="25"/>
    <cellStyle name="Normal 14 3" xfId="9"/>
    <cellStyle name="Normal 14_anakia II etapi.xls sm. defeqturi" xfId="11"/>
    <cellStyle name="Normal 16 2" xfId="12"/>
    <cellStyle name="Normal 17" xfId="22"/>
    <cellStyle name="Normal 2 2 2" xfId="8"/>
    <cellStyle name="Normal 2 3" xfId="24"/>
    <cellStyle name="Normal 29" xfId="16"/>
    <cellStyle name="Normal 3" xfId="13"/>
    <cellStyle name="Normal 33" xfId="21"/>
    <cellStyle name="Normal 8" xfId="5"/>
    <cellStyle name="Normal_gare wyalsadfenigagarini 10" xfId="1"/>
    <cellStyle name="Normal_gare wyalsadfenigagarini 2 2" xfId="17"/>
    <cellStyle name="Normal_gare wyalsadfenigagarini 2_SMSH2008-IIkv ." xfId="2"/>
    <cellStyle name="Normal_gare wyalsadfenigagarini_SAN2008=IIkv" xfId="18"/>
    <cellStyle name="Normal_Sheet1" xfId="23"/>
    <cellStyle name="Normal_sida wyalsadeni_SAN2008=IIkv" xfId="19"/>
    <cellStyle name="Percent 2" xfId="15"/>
    <cellStyle name="Обычный 2" xfId="10"/>
    <cellStyle name="Обычный 4" xfId="3"/>
    <cellStyle name="Обычный_SAN2008-I" xfId="4"/>
    <cellStyle name="Финансовый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workbookViewId="0">
      <selection activeCell="L17" sqref="L17"/>
    </sheetView>
  </sheetViews>
  <sheetFormatPr defaultRowHeight="13.5" x14ac:dyDescent="0.25"/>
  <cols>
    <col min="1" max="11" width="9.140625" style="51"/>
    <col min="12" max="12" width="14.5703125" style="51" customWidth="1"/>
    <col min="13" max="16384" width="9.140625" style="51"/>
  </cols>
  <sheetData>
    <row r="1" spans="1:15" ht="16.5" x14ac:dyDescent="0.3">
      <c r="G1" s="52"/>
    </row>
    <row r="2" spans="1:15" ht="21" x14ac:dyDescent="0.4">
      <c r="L2" s="53"/>
    </row>
    <row r="3" spans="1:15" ht="22.5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2.5" x14ac:dyDescent="0.4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54"/>
    </row>
    <row r="6" spans="1:15" ht="16.5" x14ac:dyDescent="0.3">
      <c r="L6" s="55"/>
    </row>
    <row r="7" spans="1:15" ht="16.5" x14ac:dyDescent="0.3">
      <c r="L7" s="55"/>
    </row>
    <row r="10" spans="1:15" ht="22.5" x14ac:dyDescent="0.25">
      <c r="A10" s="464" t="s">
        <v>22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56"/>
    </row>
    <row r="11" spans="1:15" ht="16.5" x14ac:dyDescent="0.3">
      <c r="B11" s="57"/>
    </row>
    <row r="12" spans="1:15" s="55" customFormat="1" ht="22.5" x14ac:dyDescent="0.3">
      <c r="A12" s="465" t="s">
        <v>96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58"/>
    </row>
    <row r="13" spans="1:15" s="55" customFormat="1" ht="21" customHeight="1" x14ac:dyDescent="0.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16.5" customHeight="1" x14ac:dyDescent="0.3">
      <c r="C14" s="60"/>
      <c r="D14" s="52"/>
      <c r="E14" s="52"/>
      <c r="F14" s="52"/>
      <c r="G14" s="52"/>
      <c r="H14" s="52"/>
      <c r="I14" s="52"/>
      <c r="J14" s="52"/>
      <c r="K14" s="61"/>
      <c r="L14" s="61"/>
      <c r="M14" s="61"/>
    </row>
    <row r="16" spans="1:15" ht="21" x14ac:dyDescent="0.4">
      <c r="G16" s="53" t="s">
        <v>67</v>
      </c>
      <c r="L16" s="260">
        <f>Sheet1!G21</f>
        <v>0</v>
      </c>
      <c r="M16" s="53" t="s">
        <v>68</v>
      </c>
    </row>
    <row r="19" spans="1:14" ht="16.5" x14ac:dyDescent="0.3">
      <c r="C19" s="62"/>
      <c r="D19" s="63"/>
      <c r="E19" s="63"/>
      <c r="F19" s="63"/>
      <c r="G19" s="63"/>
      <c r="H19" s="63"/>
      <c r="I19" s="63"/>
      <c r="J19" s="63"/>
      <c r="K19" s="63"/>
      <c r="L19" s="63"/>
    </row>
    <row r="20" spans="1:14" s="55" customFormat="1" ht="16.5" x14ac:dyDescent="0.3">
      <c r="A20" s="52"/>
    </row>
    <row r="21" spans="1:14" ht="16.5" x14ac:dyDescent="0.3">
      <c r="C21" s="62"/>
      <c r="D21" s="63"/>
      <c r="E21" s="63"/>
      <c r="F21" s="63"/>
      <c r="G21" s="63"/>
      <c r="H21" s="63"/>
      <c r="I21" s="63"/>
      <c r="J21" s="63"/>
      <c r="K21" s="62"/>
    </row>
    <row r="22" spans="1:14" ht="22.5" x14ac:dyDescent="0.25">
      <c r="A22" s="466" t="s">
        <v>69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</row>
  </sheetData>
  <mergeCells count="4">
    <mergeCell ref="A4:N4"/>
    <mergeCell ref="A10:N10"/>
    <mergeCell ref="A12:N12"/>
    <mergeCell ref="A22:N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workbookViewId="0">
      <selection activeCell="D24" sqref="D24"/>
    </sheetView>
  </sheetViews>
  <sheetFormatPr defaultRowHeight="16.5" x14ac:dyDescent="0.3"/>
  <cols>
    <col min="1" max="1" width="4.140625" style="64" customWidth="1"/>
    <col min="2" max="2" width="13" style="64" customWidth="1"/>
    <col min="3" max="3" width="12" style="64" customWidth="1"/>
    <col min="4" max="4" width="13.42578125" style="64" customWidth="1"/>
    <col min="5" max="5" width="14.42578125" style="64" customWidth="1"/>
    <col min="6" max="6" width="12.42578125" style="64" customWidth="1"/>
    <col min="7" max="7" width="12" style="64" customWidth="1"/>
    <col min="8" max="8" width="12.85546875" style="64" customWidth="1"/>
    <col min="9" max="9" width="13.42578125" style="64" customWidth="1"/>
    <col min="10" max="10" width="12" style="64" customWidth="1"/>
    <col min="11" max="16384" width="9.140625" style="64"/>
  </cols>
  <sheetData>
    <row r="1" spans="1:256" ht="2.25" customHeight="1" x14ac:dyDescent="0.3"/>
    <row r="2" spans="1:256" s="65" customFormat="1" ht="18" customHeight="1" x14ac:dyDescent="0.4">
      <c r="A2" s="55"/>
      <c r="B2" s="55"/>
      <c r="C2" s="55"/>
      <c r="D2" s="55"/>
      <c r="E2" s="53" t="s">
        <v>70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65" customFormat="1" ht="16.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s="65" customFormat="1" ht="84" customHeight="1" x14ac:dyDescent="0.3">
      <c r="A4" s="467" t="s">
        <v>115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67"/>
      <c r="M4" s="67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s="69" customFormat="1" ht="15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</row>
    <row r="6" spans="1:256" s="69" customFormat="1" ht="15.75" x14ac:dyDescent="0.3">
      <c r="A6" s="68"/>
      <c r="B6" s="68" t="s">
        <v>71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 s="69" customFormat="1" ht="15.75" x14ac:dyDescent="0.3">
      <c r="A7" s="68"/>
      <c r="B7" s="68" t="s">
        <v>72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</row>
    <row r="8" spans="1:256" s="69" customFormat="1" ht="15.75" x14ac:dyDescent="0.3">
      <c r="A8" s="68"/>
      <c r="B8" s="68" t="s">
        <v>116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spans="1:256" s="69" customFormat="1" ht="15.75" x14ac:dyDescent="0.3">
      <c r="A9" s="68"/>
      <c r="B9" s="68" t="s">
        <v>73</v>
      </c>
      <c r="C9" s="68"/>
      <c r="D9" s="68"/>
      <c r="F9" s="70">
        <f>Sheet1!G21</f>
        <v>0</v>
      </c>
      <c r="G9" s="68" t="s">
        <v>74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spans="1:256" s="69" customFormat="1" ht="15.75" x14ac:dyDescent="0.3">
      <c r="A10" s="68"/>
      <c r="B10" s="68" t="s">
        <v>75</v>
      </c>
      <c r="C10" s="71">
        <f>Sheet1!G18</f>
        <v>0</v>
      </c>
      <c r="D10" s="68" t="s">
        <v>76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spans="1:256" s="69" customFormat="1" ht="15.75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spans="1:256" s="69" customFormat="1" ht="15.75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</row>
    <row r="13" spans="1:256" s="69" customFormat="1" ht="17.25" customHeight="1" x14ac:dyDescent="0.3">
      <c r="A13" s="468" t="s">
        <v>77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s="69" customFormat="1" ht="17.25" customHeight="1" x14ac:dyDescent="0.3">
      <c r="A14" s="468"/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s="69" customFormat="1" ht="17.25" customHeight="1" x14ac:dyDescent="0.3">
      <c r="A15" s="468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</row>
    <row r="16" spans="1:256" s="69" customFormat="1" ht="6" customHeight="1" x14ac:dyDescent="0.3">
      <c r="A16" s="468"/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</row>
    <row r="17" spans="1:256" s="69" customFormat="1" ht="15.75" hidden="1" x14ac:dyDescent="0.3">
      <c r="A17" s="468"/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</row>
    <row r="18" spans="1:256" s="69" customFormat="1" ht="15.75" x14ac:dyDescent="0.3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</row>
    <row r="19" spans="1:256" s="69" customFormat="1" ht="15.75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</row>
    <row r="20" spans="1:256" s="69" customFormat="1" ht="15.75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</row>
    <row r="21" spans="1:256" s="65" customFormat="1" x14ac:dyDescent="0.3">
      <c r="A21" s="73"/>
      <c r="C21" s="73"/>
      <c r="D21" s="74"/>
      <c r="E21" s="74"/>
      <c r="F21" s="74"/>
      <c r="G21" s="75"/>
      <c r="H21" s="74"/>
    </row>
    <row r="22" spans="1:256" s="69" customFormat="1" ht="15.75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</row>
    <row r="23" spans="1:256" s="69" customFormat="1" ht="15.75" x14ac:dyDescent="0.3">
      <c r="A23" s="72"/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s="65" customFormat="1" x14ac:dyDescent="0.3">
      <c r="A24" s="55"/>
      <c r="B24" s="55"/>
      <c r="C24" s="55"/>
      <c r="D24" s="55"/>
      <c r="E24" s="55"/>
      <c r="F24" s="55"/>
      <c r="G24" s="55"/>
      <c r="H24" s="76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pans="1:256" s="65" customForma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s="65" customFormat="1" x14ac:dyDescent="0.3">
      <c r="A26" s="73"/>
      <c r="B26" s="69"/>
      <c r="C26" s="73"/>
      <c r="D26" s="75"/>
      <c r="E26" s="75"/>
      <c r="F26" s="75"/>
      <c r="G26" s="75"/>
      <c r="H26" s="74"/>
    </row>
    <row r="27" spans="1:256" s="65" customFormat="1" x14ac:dyDescent="0.3">
      <c r="A27" s="73"/>
      <c r="C27" s="73"/>
      <c r="D27" s="74"/>
      <c r="E27" s="74"/>
      <c r="F27" s="74"/>
      <c r="G27" s="75"/>
      <c r="H27" s="74"/>
    </row>
    <row r="28" spans="1:256" s="65" customFormat="1" x14ac:dyDescent="0.3">
      <c r="A28" s="73"/>
      <c r="B28" s="77"/>
      <c r="C28" s="73"/>
      <c r="D28" s="75"/>
      <c r="E28" s="75"/>
      <c r="F28" s="75"/>
      <c r="G28" s="75"/>
      <c r="H28" s="74"/>
    </row>
    <row r="29" spans="1:256" s="65" customFormat="1" x14ac:dyDescent="0.3">
      <c r="A29" s="73"/>
      <c r="C29" s="73"/>
      <c r="D29" s="75"/>
      <c r="E29" s="75"/>
      <c r="F29" s="75"/>
      <c r="G29" s="75"/>
      <c r="H29" s="75"/>
    </row>
    <row r="30" spans="1:256" s="65" customFormat="1" x14ac:dyDescent="0.3">
      <c r="A30" s="73"/>
      <c r="C30" s="78"/>
    </row>
    <row r="31" spans="1:256" s="65" customFormat="1" x14ac:dyDescent="0.3">
      <c r="A31" s="73"/>
      <c r="C31" s="78"/>
    </row>
    <row r="32" spans="1:256" s="65" customFormat="1" x14ac:dyDescent="0.3">
      <c r="A32" s="73"/>
      <c r="B32" s="69"/>
      <c r="C32" s="73"/>
      <c r="D32" s="75"/>
      <c r="E32" s="75"/>
      <c r="F32" s="75"/>
      <c r="G32" s="75"/>
      <c r="H32" s="74"/>
    </row>
    <row r="33" spans="1:11" s="65" customFormat="1" x14ac:dyDescent="0.3">
      <c r="A33" s="73"/>
      <c r="B33" s="77"/>
      <c r="C33" s="73"/>
      <c r="D33" s="75"/>
      <c r="E33" s="75"/>
      <c r="F33" s="75"/>
      <c r="G33" s="75"/>
      <c r="H33" s="74"/>
    </row>
    <row r="34" spans="1:11" s="65" customFormat="1" x14ac:dyDescent="0.3">
      <c r="A34" s="73"/>
      <c r="C34" s="73"/>
      <c r="D34" s="75"/>
      <c r="E34" s="75"/>
      <c r="F34" s="75"/>
      <c r="G34" s="75"/>
      <c r="H34" s="75"/>
    </row>
    <row r="35" spans="1:11" s="84" customFormat="1" x14ac:dyDescent="0.25">
      <c r="A35" s="79"/>
      <c r="B35" s="80"/>
      <c r="C35" s="81"/>
      <c r="D35" s="82"/>
      <c r="E35" s="82"/>
      <c r="F35" s="83"/>
      <c r="G35" s="83"/>
      <c r="H35" s="82"/>
    </row>
    <row r="36" spans="1:11" s="65" customFormat="1" x14ac:dyDescent="0.3">
      <c r="A36" s="73"/>
      <c r="C36" s="73"/>
      <c r="D36" s="75"/>
      <c r="E36" s="75"/>
      <c r="F36" s="75"/>
      <c r="G36" s="75"/>
      <c r="H36" s="75"/>
    </row>
    <row r="37" spans="1:11" s="65" customFormat="1" x14ac:dyDescent="0.3">
      <c r="A37" s="73"/>
      <c r="C37" s="73"/>
      <c r="D37" s="74"/>
      <c r="E37" s="74"/>
      <c r="F37" s="75"/>
      <c r="G37" s="75"/>
      <c r="H37" s="74"/>
    </row>
    <row r="38" spans="1:11" s="65" customFormat="1" x14ac:dyDescent="0.3">
      <c r="A38" s="73"/>
      <c r="C38" s="73"/>
      <c r="D38" s="75"/>
      <c r="E38" s="75"/>
      <c r="F38" s="75"/>
      <c r="G38" s="75"/>
      <c r="H38" s="75"/>
    </row>
    <row r="39" spans="1:11" s="88" customFormat="1" x14ac:dyDescent="0.3">
      <c r="A39" s="85"/>
      <c r="B39" s="86"/>
      <c r="C39" s="85"/>
      <c r="D39" s="86"/>
      <c r="E39" s="86"/>
      <c r="F39" s="86"/>
      <c r="G39" s="86"/>
      <c r="H39" s="87"/>
      <c r="I39" s="87"/>
      <c r="K39" s="87"/>
    </row>
    <row r="40" spans="1:11" s="85" customFormat="1" ht="15.75" x14ac:dyDescent="0.3">
      <c r="A40" s="89"/>
      <c r="B40" s="86"/>
      <c r="D40" s="86"/>
      <c r="E40" s="86"/>
      <c r="G40" s="86"/>
      <c r="H40" s="86"/>
      <c r="I40" s="86"/>
      <c r="J40" s="86"/>
      <c r="K40" s="86"/>
    </row>
    <row r="41" spans="1:11" s="85" customFormat="1" ht="15.75" x14ac:dyDescent="0.3">
      <c r="A41" s="89"/>
    </row>
    <row r="42" spans="1:11" s="85" customFormat="1" x14ac:dyDescent="0.3">
      <c r="A42" s="73"/>
      <c r="B42" s="65"/>
      <c r="C42" s="65"/>
      <c r="D42" s="65"/>
      <c r="E42" s="65"/>
      <c r="F42" s="65"/>
      <c r="G42" s="65"/>
    </row>
    <row r="43" spans="1:11" s="65" customFormat="1" x14ac:dyDescent="0.3"/>
    <row r="44" spans="1:11" s="65" customFormat="1" x14ac:dyDescent="0.3">
      <c r="A44" s="73"/>
    </row>
    <row r="45" spans="1:11" s="90" customFormat="1" x14ac:dyDescent="0.3">
      <c r="C45" s="87"/>
      <c r="D45" s="91"/>
      <c r="E45" s="91"/>
      <c r="F45" s="91"/>
      <c r="G45" s="91"/>
      <c r="H45" s="91"/>
      <c r="I45" s="91"/>
      <c r="J45" s="91"/>
      <c r="K45" s="91"/>
    </row>
    <row r="46" spans="1:11" s="65" customFormat="1" x14ac:dyDescent="0.3">
      <c r="A46" s="73"/>
    </row>
    <row r="47" spans="1:11" s="65" customFormat="1" x14ac:dyDescent="0.3">
      <c r="A47" s="73"/>
    </row>
    <row r="48" spans="1:11" s="65" customFormat="1" x14ac:dyDescent="0.3">
      <c r="A48" s="73"/>
    </row>
    <row r="49" spans="1:1" s="65" customFormat="1" x14ac:dyDescent="0.3">
      <c r="A49" s="73"/>
    </row>
    <row r="50" spans="1:1" s="65" customFormat="1" x14ac:dyDescent="0.3">
      <c r="A50" s="73"/>
    </row>
    <row r="51" spans="1:1" s="65" customFormat="1" x14ac:dyDescent="0.3">
      <c r="A51" s="73"/>
    </row>
    <row r="52" spans="1:1" s="65" customFormat="1" x14ac:dyDescent="0.3">
      <c r="A52" s="73"/>
    </row>
    <row r="53" spans="1:1" s="65" customFormat="1" x14ac:dyDescent="0.3">
      <c r="A53" s="73"/>
    </row>
    <row r="54" spans="1:1" s="65" customFormat="1" x14ac:dyDescent="0.3">
      <c r="A54" s="73"/>
    </row>
    <row r="55" spans="1:1" s="65" customFormat="1" x14ac:dyDescent="0.3">
      <c r="A55" s="73"/>
    </row>
    <row r="56" spans="1:1" s="65" customFormat="1" x14ac:dyDescent="0.3">
      <c r="A56" s="73"/>
    </row>
    <row r="57" spans="1:1" s="65" customFormat="1" x14ac:dyDescent="0.3">
      <c r="A57" s="73"/>
    </row>
    <row r="58" spans="1:1" s="65" customFormat="1" x14ac:dyDescent="0.3">
      <c r="A58" s="73"/>
    </row>
    <row r="59" spans="1:1" s="65" customFormat="1" x14ac:dyDescent="0.3">
      <c r="A59" s="73"/>
    </row>
    <row r="60" spans="1:1" s="65" customFormat="1" x14ac:dyDescent="0.3">
      <c r="A60" s="73"/>
    </row>
    <row r="61" spans="1:1" s="65" customFormat="1" x14ac:dyDescent="0.3">
      <c r="A61" s="73"/>
    </row>
    <row r="62" spans="1:1" s="65" customFormat="1" x14ac:dyDescent="0.3">
      <c r="A62" s="73"/>
    </row>
    <row r="63" spans="1:1" s="65" customFormat="1" x14ac:dyDescent="0.3">
      <c r="A63" s="73"/>
    </row>
    <row r="64" spans="1:1" s="65" customFormat="1" x14ac:dyDescent="0.3">
      <c r="A64" s="73"/>
    </row>
    <row r="65" spans="1:1" s="65" customFormat="1" x14ac:dyDescent="0.3">
      <c r="A65" s="73"/>
    </row>
    <row r="66" spans="1:1" s="65" customFormat="1" x14ac:dyDescent="0.3">
      <c r="A66" s="73"/>
    </row>
    <row r="67" spans="1:1" s="65" customFormat="1" x14ac:dyDescent="0.3">
      <c r="A67" s="73"/>
    </row>
    <row r="68" spans="1:1" s="65" customFormat="1" x14ac:dyDescent="0.3">
      <c r="A68" s="73"/>
    </row>
    <row r="69" spans="1:1" s="65" customFormat="1" x14ac:dyDescent="0.3">
      <c r="A69" s="73"/>
    </row>
    <row r="70" spans="1:1" s="65" customFormat="1" x14ac:dyDescent="0.3">
      <c r="A70" s="73"/>
    </row>
    <row r="71" spans="1:1" s="65" customFormat="1" x14ac:dyDescent="0.3">
      <c r="A71" s="73"/>
    </row>
    <row r="72" spans="1:1" s="65" customFormat="1" x14ac:dyDescent="0.3">
      <c r="A72" s="73"/>
    </row>
    <row r="73" spans="1:1" s="65" customFormat="1" x14ac:dyDescent="0.3">
      <c r="A73" s="73"/>
    </row>
    <row r="74" spans="1:1" s="65" customFormat="1" x14ac:dyDescent="0.3">
      <c r="A74" s="73"/>
    </row>
    <row r="75" spans="1:1" s="65" customFormat="1" x14ac:dyDescent="0.3">
      <c r="A75" s="73"/>
    </row>
    <row r="76" spans="1:1" s="65" customFormat="1" x14ac:dyDescent="0.3">
      <c r="A76" s="73"/>
    </row>
    <row r="77" spans="1:1" s="65" customFormat="1" x14ac:dyDescent="0.3">
      <c r="A77" s="73"/>
    </row>
    <row r="78" spans="1:1" s="65" customFormat="1" x14ac:dyDescent="0.3">
      <c r="A78" s="73"/>
    </row>
    <row r="79" spans="1:1" s="65" customFormat="1" x14ac:dyDescent="0.3">
      <c r="A79" s="73"/>
    </row>
    <row r="80" spans="1:1" s="65" customFormat="1" x14ac:dyDescent="0.3">
      <c r="A80" s="73"/>
    </row>
    <row r="81" spans="1:1" s="65" customFormat="1" x14ac:dyDescent="0.3">
      <c r="A81" s="73"/>
    </row>
    <row r="82" spans="1:1" s="65" customFormat="1" x14ac:dyDescent="0.3">
      <c r="A82" s="73"/>
    </row>
    <row r="83" spans="1:1" s="65" customFormat="1" x14ac:dyDescent="0.3">
      <c r="A83" s="73"/>
    </row>
    <row r="84" spans="1:1" s="65" customFormat="1" x14ac:dyDescent="0.3">
      <c r="A84" s="73"/>
    </row>
    <row r="85" spans="1:1" s="65" customFormat="1" x14ac:dyDescent="0.3">
      <c r="A85" s="73"/>
    </row>
    <row r="86" spans="1:1" s="65" customFormat="1" x14ac:dyDescent="0.3">
      <c r="A86" s="73"/>
    </row>
    <row r="87" spans="1:1" s="65" customFormat="1" x14ac:dyDescent="0.3">
      <c r="A87" s="73"/>
    </row>
    <row r="88" spans="1:1" s="65" customFormat="1" x14ac:dyDescent="0.3">
      <c r="A88" s="73"/>
    </row>
    <row r="89" spans="1:1" s="65" customFormat="1" x14ac:dyDescent="0.3">
      <c r="A89" s="73"/>
    </row>
    <row r="90" spans="1:1" s="65" customFormat="1" x14ac:dyDescent="0.3">
      <c r="A90" s="73"/>
    </row>
    <row r="91" spans="1:1" s="65" customFormat="1" x14ac:dyDescent="0.3">
      <c r="A91" s="73"/>
    </row>
    <row r="92" spans="1:1" s="65" customFormat="1" x14ac:dyDescent="0.3">
      <c r="A92" s="73"/>
    </row>
    <row r="93" spans="1:1" s="65" customFormat="1" x14ac:dyDescent="0.3"/>
    <row r="94" spans="1:1" s="65" customFormat="1" x14ac:dyDescent="0.3"/>
    <row r="95" spans="1:1" s="65" customFormat="1" x14ac:dyDescent="0.3"/>
    <row r="96" spans="1:1" s="65" customFormat="1" x14ac:dyDescent="0.3"/>
    <row r="97" s="65" customFormat="1" x14ac:dyDescent="0.3"/>
    <row r="98" s="65" customFormat="1" x14ac:dyDescent="0.3"/>
    <row r="99" s="65" customFormat="1" x14ac:dyDescent="0.3"/>
    <row r="100" s="65" customFormat="1" x14ac:dyDescent="0.3"/>
    <row r="101" s="65" customFormat="1" x14ac:dyDescent="0.3"/>
    <row r="102" s="65" customFormat="1" x14ac:dyDescent="0.3"/>
    <row r="103" s="65" customFormat="1" x14ac:dyDescent="0.3"/>
    <row r="104" s="65" customFormat="1" x14ac:dyDescent="0.3"/>
    <row r="105" s="65" customFormat="1" x14ac:dyDescent="0.3"/>
    <row r="106" s="65" customFormat="1" x14ac:dyDescent="0.3"/>
    <row r="107" s="65" customFormat="1" x14ac:dyDescent="0.3"/>
    <row r="108" s="65" customFormat="1" x14ac:dyDescent="0.3"/>
    <row r="109" s="65" customFormat="1" x14ac:dyDescent="0.3"/>
    <row r="110" s="65" customFormat="1" x14ac:dyDescent="0.3"/>
    <row r="111" s="65" customFormat="1" x14ac:dyDescent="0.3"/>
    <row r="112" s="65" customFormat="1" x14ac:dyDescent="0.3"/>
    <row r="113" s="65" customFormat="1" x14ac:dyDescent="0.3"/>
    <row r="114" s="65" customFormat="1" x14ac:dyDescent="0.3"/>
    <row r="115" s="65" customFormat="1" x14ac:dyDescent="0.3"/>
    <row r="116" s="65" customFormat="1" x14ac:dyDescent="0.3"/>
    <row r="117" s="65" customFormat="1" x14ac:dyDescent="0.3"/>
    <row r="118" s="65" customFormat="1" x14ac:dyDescent="0.3"/>
    <row r="946" spans="8:8" x14ac:dyDescent="0.3">
      <c r="H946" s="92"/>
    </row>
  </sheetData>
  <mergeCells count="2">
    <mergeCell ref="A4:K4"/>
    <mergeCell ref="A13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25"/>
  <sheetViews>
    <sheetView workbookViewId="0">
      <selection activeCell="A7" sqref="A7:C7"/>
    </sheetView>
  </sheetViews>
  <sheetFormatPr defaultRowHeight="16.5" x14ac:dyDescent="0.3"/>
  <cols>
    <col min="1" max="1" width="5.140625" style="64" customWidth="1"/>
    <col min="2" max="2" width="13.42578125" style="64" customWidth="1"/>
    <col min="3" max="3" width="39.42578125" style="64" customWidth="1"/>
    <col min="4" max="5" width="11.85546875" style="64" customWidth="1"/>
    <col min="6" max="6" width="11" style="64" customWidth="1"/>
    <col min="7" max="7" width="13.42578125" style="64" customWidth="1"/>
    <col min="8" max="8" width="11.42578125" style="64" customWidth="1"/>
    <col min="9" max="9" width="9.140625" style="64"/>
    <col min="10" max="10" width="8.42578125" style="64" customWidth="1"/>
    <col min="11" max="16384" width="9.140625" style="64"/>
  </cols>
  <sheetData>
    <row r="2" spans="1:10" ht="21" x14ac:dyDescent="0.4">
      <c r="A2" s="469" t="s">
        <v>182</v>
      </c>
      <c r="B2" s="469"/>
      <c r="C2" s="469"/>
      <c r="D2" s="469"/>
      <c r="E2" s="469"/>
      <c r="F2" s="469"/>
      <c r="G2" s="469"/>
      <c r="H2" s="469"/>
    </row>
    <row r="3" spans="1:10" x14ac:dyDescent="0.3">
      <c r="A3" s="470"/>
      <c r="B3" s="470"/>
      <c r="C3" s="470"/>
      <c r="D3" s="470"/>
      <c r="E3" s="470"/>
      <c r="F3" s="470"/>
      <c r="G3" s="470"/>
      <c r="H3" s="470"/>
    </row>
    <row r="4" spans="1:10" x14ac:dyDescent="0.3">
      <c r="C4" s="104"/>
    </row>
    <row r="5" spans="1:10" x14ac:dyDescent="0.3">
      <c r="A5" s="471"/>
      <c r="B5" s="471"/>
      <c r="C5" s="471"/>
      <c r="D5" s="471"/>
      <c r="E5" s="471"/>
      <c r="F5" s="471"/>
      <c r="G5" s="471"/>
      <c r="H5" s="471"/>
    </row>
    <row r="7" spans="1:10" s="105" customFormat="1" ht="15.75" x14ac:dyDescent="0.3">
      <c r="D7" s="106" t="s">
        <v>80</v>
      </c>
      <c r="G7" s="107">
        <f>G21</f>
        <v>0</v>
      </c>
      <c r="H7" s="105" t="s">
        <v>81</v>
      </c>
    </row>
    <row r="8" spans="1:10" s="69" customFormat="1" ht="15.75" x14ac:dyDescent="0.3">
      <c r="A8" s="108"/>
      <c r="B8" s="108"/>
      <c r="C8" s="108"/>
      <c r="D8" s="109" t="s">
        <v>82</v>
      </c>
      <c r="F8" s="108"/>
      <c r="G8" s="110">
        <f>atrqqcionebi!H126/1000</f>
        <v>0</v>
      </c>
      <c r="H8" s="105" t="s">
        <v>81</v>
      </c>
    </row>
    <row r="9" spans="1:10" x14ac:dyDescent="0.3">
      <c r="A9" s="111"/>
      <c r="B9" s="111"/>
      <c r="C9" s="111"/>
      <c r="D9" s="112" t="s">
        <v>83</v>
      </c>
      <c r="E9" s="113"/>
      <c r="F9" s="113"/>
      <c r="G9" s="114"/>
      <c r="H9" s="115"/>
      <c r="I9" s="116"/>
      <c r="J9" s="116"/>
    </row>
    <row r="10" spans="1:10" ht="67.5" x14ac:dyDescent="0.3">
      <c r="A10" s="261" t="s">
        <v>0</v>
      </c>
      <c r="B10" s="262" t="s">
        <v>84</v>
      </c>
      <c r="C10" s="263" t="s">
        <v>85</v>
      </c>
      <c r="D10" s="264" t="s">
        <v>86</v>
      </c>
      <c r="E10" s="263" t="s">
        <v>87</v>
      </c>
      <c r="F10" s="264" t="s">
        <v>88</v>
      </c>
      <c r="G10" s="263" t="s">
        <v>89</v>
      </c>
      <c r="H10" s="263" t="s">
        <v>90</v>
      </c>
      <c r="I10" s="116"/>
      <c r="J10" s="116"/>
    </row>
    <row r="11" spans="1:10" x14ac:dyDescent="0.3">
      <c r="A11" s="118">
        <v>1</v>
      </c>
      <c r="B11" s="119">
        <v>2</v>
      </c>
      <c r="C11" s="118">
        <v>3</v>
      </c>
      <c r="D11" s="119">
        <v>4</v>
      </c>
      <c r="E11" s="118">
        <v>5</v>
      </c>
      <c r="F11" s="119">
        <v>6</v>
      </c>
      <c r="G11" s="117">
        <v>7</v>
      </c>
      <c r="H11" s="118">
        <v>8</v>
      </c>
      <c r="I11" s="65"/>
      <c r="J11" s="65"/>
    </row>
    <row r="12" spans="1:10" s="124" customFormat="1" ht="15.75" x14ac:dyDescent="0.25">
      <c r="A12" s="120">
        <v>1</v>
      </c>
      <c r="B12" s="121" t="s">
        <v>91</v>
      </c>
      <c r="C12" s="120" t="s">
        <v>92</v>
      </c>
      <c r="D12" s="122">
        <f>atrqqcionebi!L9/1000</f>
        <v>0</v>
      </c>
      <c r="E12" s="122"/>
      <c r="F12" s="122"/>
      <c r="G12" s="122">
        <f>D12</f>
        <v>0</v>
      </c>
      <c r="H12" s="122">
        <f>atrqqcionebi!H126/1000</f>
        <v>0</v>
      </c>
      <c r="I12" s="123"/>
      <c r="J12" s="123"/>
    </row>
    <row r="13" spans="1:10" s="105" customFormat="1" ht="15.75" x14ac:dyDescent="0.3">
      <c r="A13" s="125"/>
      <c r="B13" s="126"/>
      <c r="C13" s="125" t="s">
        <v>8</v>
      </c>
      <c r="D13" s="127">
        <f>SUM(D12:D12)</f>
        <v>0</v>
      </c>
      <c r="E13" s="127"/>
      <c r="F13" s="127"/>
      <c r="G13" s="127">
        <f>SUM(G12:G12)</f>
        <v>0</v>
      </c>
      <c r="H13" s="127">
        <f>SUM(H12)</f>
        <v>0</v>
      </c>
    </row>
    <row r="14" spans="1:10" s="105" customFormat="1" ht="15.75" x14ac:dyDescent="0.3">
      <c r="A14" s="125"/>
      <c r="B14" s="126"/>
      <c r="C14" s="125" t="s">
        <v>93</v>
      </c>
      <c r="D14" s="128"/>
      <c r="E14" s="128"/>
      <c r="F14" s="128"/>
      <c r="G14" s="129">
        <f>G13*5%</f>
        <v>0</v>
      </c>
      <c r="H14" s="128"/>
    </row>
    <row r="15" spans="1:10" s="105" customFormat="1" ht="15.75" x14ac:dyDescent="0.3">
      <c r="A15" s="125"/>
      <c r="B15" s="126"/>
      <c r="C15" s="125" t="s">
        <v>8</v>
      </c>
      <c r="D15" s="128"/>
      <c r="E15" s="128"/>
      <c r="F15" s="128"/>
      <c r="G15" s="129">
        <f>G13+G14</f>
        <v>0</v>
      </c>
      <c r="H15" s="128"/>
    </row>
    <row r="16" spans="1:10" s="105" customFormat="1" ht="31.5" x14ac:dyDescent="0.3">
      <c r="A16" s="125"/>
      <c r="B16" s="126"/>
      <c r="C16" s="157" t="s">
        <v>114</v>
      </c>
      <c r="D16" s="128"/>
      <c r="E16" s="128"/>
      <c r="F16" s="128"/>
      <c r="G16" s="158">
        <f>H13*2%</f>
        <v>0</v>
      </c>
      <c r="H16" s="128"/>
    </row>
    <row r="17" spans="1:254" s="105" customFormat="1" ht="15.75" x14ac:dyDescent="0.3">
      <c r="A17" s="125"/>
      <c r="B17" s="126"/>
      <c r="C17" s="125" t="s">
        <v>8</v>
      </c>
      <c r="D17" s="128"/>
      <c r="E17" s="128"/>
      <c r="F17" s="128"/>
      <c r="G17" s="129">
        <f>G15+G16</f>
        <v>0</v>
      </c>
      <c r="H17" s="128"/>
    </row>
    <row r="18" spans="1:254" s="105" customFormat="1" ht="15.75" x14ac:dyDescent="0.3">
      <c r="A18" s="125"/>
      <c r="B18" s="126"/>
      <c r="C18" s="125" t="s">
        <v>94</v>
      </c>
      <c r="D18" s="128"/>
      <c r="E18" s="128"/>
      <c r="F18" s="128"/>
      <c r="G18" s="129">
        <f>G17*0.18</f>
        <v>0</v>
      </c>
      <c r="H18" s="128"/>
    </row>
    <row r="19" spans="1:254" s="105" customFormat="1" ht="15.75" x14ac:dyDescent="0.3">
      <c r="A19" s="125"/>
      <c r="B19" s="126"/>
      <c r="C19" s="125" t="s">
        <v>8</v>
      </c>
      <c r="D19" s="128"/>
      <c r="E19" s="128"/>
      <c r="F19" s="128"/>
      <c r="G19" s="129">
        <f>G17+G18</f>
        <v>0</v>
      </c>
      <c r="H19" s="128"/>
    </row>
    <row r="20" spans="1:254" s="105" customFormat="1" ht="15.75" x14ac:dyDescent="0.3">
      <c r="A20" s="125"/>
      <c r="B20" s="126"/>
      <c r="C20" s="125" t="s">
        <v>95</v>
      </c>
      <c r="D20" s="128"/>
      <c r="E20" s="128"/>
      <c r="F20" s="128"/>
      <c r="G20" s="129">
        <f>G19*2.8%</f>
        <v>0</v>
      </c>
      <c r="H20" s="128"/>
    </row>
    <row r="21" spans="1:254" s="55" customFormat="1" ht="19.5" customHeight="1" x14ac:dyDescent="0.4">
      <c r="A21" s="130"/>
      <c r="B21" s="130"/>
      <c r="C21" s="131" t="s">
        <v>89</v>
      </c>
      <c r="D21" s="132"/>
      <c r="E21" s="132"/>
      <c r="F21" s="132"/>
      <c r="G21" s="129">
        <f>G19+G20</f>
        <v>0</v>
      </c>
      <c r="H21" s="133"/>
      <c r="K21" s="156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</row>
    <row r="22" spans="1:254" s="51" customFormat="1" ht="19.5" customHeight="1" x14ac:dyDescent="0.4">
      <c r="A22" s="136"/>
      <c r="B22" s="136"/>
      <c r="C22" s="136"/>
      <c r="G22" s="472"/>
      <c r="H22" s="473"/>
      <c r="K22" s="134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</row>
    <row r="23" spans="1:254" s="51" customFormat="1" ht="19.5" customHeight="1" x14ac:dyDescent="0.4">
      <c r="A23" s="134"/>
      <c r="B23" s="134"/>
      <c r="C23" s="134"/>
      <c r="G23" s="473"/>
      <c r="H23" s="473"/>
      <c r="K23" s="134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</row>
    <row r="24" spans="1:254" s="51" customFormat="1" ht="9.75" customHeight="1" x14ac:dyDescent="0.3">
      <c r="C24" s="62"/>
      <c r="D24" s="63"/>
      <c r="E24" s="63"/>
      <c r="F24" s="63"/>
      <c r="G24" s="63"/>
      <c r="H24" s="63"/>
      <c r="I24" s="62"/>
    </row>
    <row r="25" spans="1:254" s="51" customFormat="1" ht="18.75" customHeight="1" x14ac:dyDescent="0.25">
      <c r="A25" s="466"/>
      <c r="B25" s="466"/>
      <c r="C25" s="466"/>
      <c r="D25" s="466"/>
      <c r="E25" s="466"/>
      <c r="F25" s="466"/>
      <c r="G25" s="466"/>
      <c r="H25" s="466"/>
      <c r="I25" s="137"/>
      <c r="J25" s="137"/>
      <c r="K25" s="137"/>
      <c r="L25" s="137"/>
    </row>
  </sheetData>
  <mergeCells count="6">
    <mergeCell ref="A25:H25"/>
    <mergeCell ref="A2:H2"/>
    <mergeCell ref="A3:H3"/>
    <mergeCell ref="A5:H5"/>
    <mergeCell ref="G22:H22"/>
    <mergeCell ref="G23:H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tabSelected="1" workbookViewId="0">
      <selection activeCell="M147" sqref="M147"/>
    </sheetView>
  </sheetViews>
  <sheetFormatPr defaultRowHeight="15.75" x14ac:dyDescent="0.25"/>
  <cols>
    <col min="1" max="1" width="4.42578125" style="18" customWidth="1"/>
    <col min="2" max="2" width="10.28515625" style="2" customWidth="1"/>
    <col min="3" max="3" width="44.28515625" style="50" customWidth="1"/>
    <col min="4" max="4" width="7.7109375" style="50" customWidth="1"/>
    <col min="5" max="5" width="10.5703125" style="50" customWidth="1"/>
    <col min="6" max="6" width="16.140625" style="50" customWidth="1"/>
    <col min="7" max="7" width="8.7109375" style="50" customWidth="1"/>
    <col min="8" max="8" width="9.5703125" style="3" customWidth="1"/>
    <col min="9" max="9" width="8.140625" style="3" customWidth="1"/>
    <col min="10" max="10" width="11.140625" style="50" customWidth="1"/>
    <col min="11" max="11" width="7.28515625" style="50" customWidth="1"/>
    <col min="12" max="12" width="10.7109375" style="50" customWidth="1"/>
    <col min="13" max="13" width="10.5703125" style="50" bestFit="1" customWidth="1"/>
    <col min="14" max="14" width="9.28515625" style="50" bestFit="1" customWidth="1"/>
    <col min="15" max="256" width="9.140625" style="50"/>
    <col min="257" max="257" width="4.42578125" style="50" customWidth="1"/>
    <col min="258" max="258" width="10.28515625" style="50" customWidth="1"/>
    <col min="259" max="259" width="44.28515625" style="50" customWidth="1"/>
    <col min="260" max="260" width="7.7109375" style="50" customWidth="1"/>
    <col min="261" max="261" width="10.5703125" style="50" customWidth="1"/>
    <col min="262" max="262" width="10.28515625" style="50" customWidth="1"/>
    <col min="263" max="263" width="8.7109375" style="50" customWidth="1"/>
    <col min="264" max="264" width="9.5703125" style="50" customWidth="1"/>
    <col min="265" max="265" width="8.140625" style="50" customWidth="1"/>
    <col min="266" max="266" width="7.85546875" style="50" customWidth="1"/>
    <col min="267" max="267" width="7.28515625" style="50" customWidth="1"/>
    <col min="268" max="268" width="7.85546875" style="50" customWidth="1"/>
    <col min="269" max="269" width="10.5703125" style="50" bestFit="1" customWidth="1"/>
    <col min="270" max="270" width="9.28515625" style="50" bestFit="1" customWidth="1"/>
    <col min="271" max="512" width="9.140625" style="50"/>
    <col min="513" max="513" width="4.42578125" style="50" customWidth="1"/>
    <col min="514" max="514" width="10.28515625" style="50" customWidth="1"/>
    <col min="515" max="515" width="44.28515625" style="50" customWidth="1"/>
    <col min="516" max="516" width="7.7109375" style="50" customWidth="1"/>
    <col min="517" max="517" width="10.5703125" style="50" customWidth="1"/>
    <col min="518" max="518" width="10.28515625" style="50" customWidth="1"/>
    <col min="519" max="519" width="8.7109375" style="50" customWidth="1"/>
    <col min="520" max="520" width="9.5703125" style="50" customWidth="1"/>
    <col min="521" max="521" width="8.140625" style="50" customWidth="1"/>
    <col min="522" max="522" width="7.85546875" style="50" customWidth="1"/>
    <col min="523" max="523" width="7.28515625" style="50" customWidth="1"/>
    <col min="524" max="524" width="7.85546875" style="50" customWidth="1"/>
    <col min="525" max="525" width="10.5703125" style="50" bestFit="1" customWidth="1"/>
    <col min="526" max="526" width="9.28515625" style="50" bestFit="1" customWidth="1"/>
    <col min="527" max="768" width="9.140625" style="50"/>
    <col min="769" max="769" width="4.42578125" style="50" customWidth="1"/>
    <col min="770" max="770" width="10.28515625" style="50" customWidth="1"/>
    <col min="771" max="771" width="44.28515625" style="50" customWidth="1"/>
    <col min="772" max="772" width="7.7109375" style="50" customWidth="1"/>
    <col min="773" max="773" width="10.5703125" style="50" customWidth="1"/>
    <col min="774" max="774" width="10.28515625" style="50" customWidth="1"/>
    <col min="775" max="775" width="8.7109375" style="50" customWidth="1"/>
    <col min="776" max="776" width="9.5703125" style="50" customWidth="1"/>
    <col min="777" max="777" width="8.140625" style="50" customWidth="1"/>
    <col min="778" max="778" width="7.85546875" style="50" customWidth="1"/>
    <col min="779" max="779" width="7.28515625" style="50" customWidth="1"/>
    <col min="780" max="780" width="7.85546875" style="50" customWidth="1"/>
    <col min="781" max="781" width="10.5703125" style="50" bestFit="1" customWidth="1"/>
    <col min="782" max="782" width="9.28515625" style="50" bestFit="1" customWidth="1"/>
    <col min="783" max="1024" width="9.140625" style="50"/>
    <col min="1025" max="1025" width="4.42578125" style="50" customWidth="1"/>
    <col min="1026" max="1026" width="10.28515625" style="50" customWidth="1"/>
    <col min="1027" max="1027" width="44.28515625" style="50" customWidth="1"/>
    <col min="1028" max="1028" width="7.7109375" style="50" customWidth="1"/>
    <col min="1029" max="1029" width="10.5703125" style="50" customWidth="1"/>
    <col min="1030" max="1030" width="10.28515625" style="50" customWidth="1"/>
    <col min="1031" max="1031" width="8.7109375" style="50" customWidth="1"/>
    <col min="1032" max="1032" width="9.5703125" style="50" customWidth="1"/>
    <col min="1033" max="1033" width="8.140625" style="50" customWidth="1"/>
    <col min="1034" max="1034" width="7.85546875" style="50" customWidth="1"/>
    <col min="1035" max="1035" width="7.28515625" style="50" customWidth="1"/>
    <col min="1036" max="1036" width="7.85546875" style="50" customWidth="1"/>
    <col min="1037" max="1037" width="10.5703125" style="50" bestFit="1" customWidth="1"/>
    <col min="1038" max="1038" width="9.28515625" style="50" bestFit="1" customWidth="1"/>
    <col min="1039" max="1280" width="9.140625" style="50"/>
    <col min="1281" max="1281" width="4.42578125" style="50" customWidth="1"/>
    <col min="1282" max="1282" width="10.28515625" style="50" customWidth="1"/>
    <col min="1283" max="1283" width="44.28515625" style="50" customWidth="1"/>
    <col min="1284" max="1284" width="7.7109375" style="50" customWidth="1"/>
    <col min="1285" max="1285" width="10.5703125" style="50" customWidth="1"/>
    <col min="1286" max="1286" width="10.28515625" style="50" customWidth="1"/>
    <col min="1287" max="1287" width="8.7109375" style="50" customWidth="1"/>
    <col min="1288" max="1288" width="9.5703125" style="50" customWidth="1"/>
    <col min="1289" max="1289" width="8.140625" style="50" customWidth="1"/>
    <col min="1290" max="1290" width="7.85546875" style="50" customWidth="1"/>
    <col min="1291" max="1291" width="7.28515625" style="50" customWidth="1"/>
    <col min="1292" max="1292" width="7.85546875" style="50" customWidth="1"/>
    <col min="1293" max="1293" width="10.5703125" style="50" bestFit="1" customWidth="1"/>
    <col min="1294" max="1294" width="9.28515625" style="50" bestFit="1" customWidth="1"/>
    <col min="1295" max="1536" width="9.140625" style="50"/>
    <col min="1537" max="1537" width="4.42578125" style="50" customWidth="1"/>
    <col min="1538" max="1538" width="10.28515625" style="50" customWidth="1"/>
    <col min="1539" max="1539" width="44.28515625" style="50" customWidth="1"/>
    <col min="1540" max="1540" width="7.7109375" style="50" customWidth="1"/>
    <col min="1541" max="1541" width="10.5703125" style="50" customWidth="1"/>
    <col min="1542" max="1542" width="10.28515625" style="50" customWidth="1"/>
    <col min="1543" max="1543" width="8.7109375" style="50" customWidth="1"/>
    <col min="1544" max="1544" width="9.5703125" style="50" customWidth="1"/>
    <col min="1545" max="1545" width="8.140625" style="50" customWidth="1"/>
    <col min="1546" max="1546" width="7.85546875" style="50" customWidth="1"/>
    <col min="1547" max="1547" width="7.28515625" style="50" customWidth="1"/>
    <col min="1548" max="1548" width="7.85546875" style="50" customWidth="1"/>
    <col min="1549" max="1549" width="10.5703125" style="50" bestFit="1" customWidth="1"/>
    <col min="1550" max="1550" width="9.28515625" style="50" bestFit="1" customWidth="1"/>
    <col min="1551" max="1792" width="9.140625" style="50"/>
    <col min="1793" max="1793" width="4.42578125" style="50" customWidth="1"/>
    <col min="1794" max="1794" width="10.28515625" style="50" customWidth="1"/>
    <col min="1795" max="1795" width="44.28515625" style="50" customWidth="1"/>
    <col min="1796" max="1796" width="7.7109375" style="50" customWidth="1"/>
    <col min="1797" max="1797" width="10.5703125" style="50" customWidth="1"/>
    <col min="1798" max="1798" width="10.28515625" style="50" customWidth="1"/>
    <col min="1799" max="1799" width="8.7109375" style="50" customWidth="1"/>
    <col min="1800" max="1800" width="9.5703125" style="50" customWidth="1"/>
    <col min="1801" max="1801" width="8.140625" style="50" customWidth="1"/>
    <col min="1802" max="1802" width="7.85546875" style="50" customWidth="1"/>
    <col min="1803" max="1803" width="7.28515625" style="50" customWidth="1"/>
    <col min="1804" max="1804" width="7.85546875" style="50" customWidth="1"/>
    <col min="1805" max="1805" width="10.5703125" style="50" bestFit="1" customWidth="1"/>
    <col min="1806" max="1806" width="9.28515625" style="50" bestFit="1" customWidth="1"/>
    <col min="1807" max="2048" width="9.140625" style="50"/>
    <col min="2049" max="2049" width="4.42578125" style="50" customWidth="1"/>
    <col min="2050" max="2050" width="10.28515625" style="50" customWidth="1"/>
    <col min="2051" max="2051" width="44.28515625" style="50" customWidth="1"/>
    <col min="2052" max="2052" width="7.7109375" style="50" customWidth="1"/>
    <col min="2053" max="2053" width="10.5703125" style="50" customWidth="1"/>
    <col min="2054" max="2054" width="10.28515625" style="50" customWidth="1"/>
    <col min="2055" max="2055" width="8.7109375" style="50" customWidth="1"/>
    <col min="2056" max="2056" width="9.5703125" style="50" customWidth="1"/>
    <col min="2057" max="2057" width="8.140625" style="50" customWidth="1"/>
    <col min="2058" max="2058" width="7.85546875" style="50" customWidth="1"/>
    <col min="2059" max="2059" width="7.28515625" style="50" customWidth="1"/>
    <col min="2060" max="2060" width="7.85546875" style="50" customWidth="1"/>
    <col min="2061" max="2061" width="10.5703125" style="50" bestFit="1" customWidth="1"/>
    <col min="2062" max="2062" width="9.28515625" style="50" bestFit="1" customWidth="1"/>
    <col min="2063" max="2304" width="9.140625" style="50"/>
    <col min="2305" max="2305" width="4.42578125" style="50" customWidth="1"/>
    <col min="2306" max="2306" width="10.28515625" style="50" customWidth="1"/>
    <col min="2307" max="2307" width="44.28515625" style="50" customWidth="1"/>
    <col min="2308" max="2308" width="7.7109375" style="50" customWidth="1"/>
    <col min="2309" max="2309" width="10.5703125" style="50" customWidth="1"/>
    <col min="2310" max="2310" width="10.28515625" style="50" customWidth="1"/>
    <col min="2311" max="2311" width="8.7109375" style="50" customWidth="1"/>
    <col min="2312" max="2312" width="9.5703125" style="50" customWidth="1"/>
    <col min="2313" max="2313" width="8.140625" style="50" customWidth="1"/>
    <col min="2314" max="2314" width="7.85546875" style="50" customWidth="1"/>
    <col min="2315" max="2315" width="7.28515625" style="50" customWidth="1"/>
    <col min="2316" max="2316" width="7.85546875" style="50" customWidth="1"/>
    <col min="2317" max="2317" width="10.5703125" style="50" bestFit="1" customWidth="1"/>
    <col min="2318" max="2318" width="9.28515625" style="50" bestFit="1" customWidth="1"/>
    <col min="2319" max="2560" width="9.140625" style="50"/>
    <col min="2561" max="2561" width="4.42578125" style="50" customWidth="1"/>
    <col min="2562" max="2562" width="10.28515625" style="50" customWidth="1"/>
    <col min="2563" max="2563" width="44.28515625" style="50" customWidth="1"/>
    <col min="2564" max="2564" width="7.7109375" style="50" customWidth="1"/>
    <col min="2565" max="2565" width="10.5703125" style="50" customWidth="1"/>
    <col min="2566" max="2566" width="10.28515625" style="50" customWidth="1"/>
    <col min="2567" max="2567" width="8.7109375" style="50" customWidth="1"/>
    <col min="2568" max="2568" width="9.5703125" style="50" customWidth="1"/>
    <col min="2569" max="2569" width="8.140625" style="50" customWidth="1"/>
    <col min="2570" max="2570" width="7.85546875" style="50" customWidth="1"/>
    <col min="2571" max="2571" width="7.28515625" style="50" customWidth="1"/>
    <col min="2572" max="2572" width="7.85546875" style="50" customWidth="1"/>
    <col min="2573" max="2573" width="10.5703125" style="50" bestFit="1" customWidth="1"/>
    <col min="2574" max="2574" width="9.28515625" style="50" bestFit="1" customWidth="1"/>
    <col min="2575" max="2816" width="9.140625" style="50"/>
    <col min="2817" max="2817" width="4.42578125" style="50" customWidth="1"/>
    <col min="2818" max="2818" width="10.28515625" style="50" customWidth="1"/>
    <col min="2819" max="2819" width="44.28515625" style="50" customWidth="1"/>
    <col min="2820" max="2820" width="7.7109375" style="50" customWidth="1"/>
    <col min="2821" max="2821" width="10.5703125" style="50" customWidth="1"/>
    <col min="2822" max="2822" width="10.28515625" style="50" customWidth="1"/>
    <col min="2823" max="2823" width="8.7109375" style="50" customWidth="1"/>
    <col min="2824" max="2824" width="9.5703125" style="50" customWidth="1"/>
    <col min="2825" max="2825" width="8.140625" style="50" customWidth="1"/>
    <col min="2826" max="2826" width="7.85546875" style="50" customWidth="1"/>
    <col min="2827" max="2827" width="7.28515625" style="50" customWidth="1"/>
    <col min="2828" max="2828" width="7.85546875" style="50" customWidth="1"/>
    <col min="2829" max="2829" width="10.5703125" style="50" bestFit="1" customWidth="1"/>
    <col min="2830" max="2830" width="9.28515625" style="50" bestFit="1" customWidth="1"/>
    <col min="2831" max="3072" width="9.140625" style="50"/>
    <col min="3073" max="3073" width="4.42578125" style="50" customWidth="1"/>
    <col min="3074" max="3074" width="10.28515625" style="50" customWidth="1"/>
    <col min="3075" max="3075" width="44.28515625" style="50" customWidth="1"/>
    <col min="3076" max="3076" width="7.7109375" style="50" customWidth="1"/>
    <col min="3077" max="3077" width="10.5703125" style="50" customWidth="1"/>
    <col min="3078" max="3078" width="10.28515625" style="50" customWidth="1"/>
    <col min="3079" max="3079" width="8.7109375" style="50" customWidth="1"/>
    <col min="3080" max="3080" width="9.5703125" style="50" customWidth="1"/>
    <col min="3081" max="3081" width="8.140625" style="50" customWidth="1"/>
    <col min="3082" max="3082" width="7.85546875" style="50" customWidth="1"/>
    <col min="3083" max="3083" width="7.28515625" style="50" customWidth="1"/>
    <col min="3084" max="3084" width="7.85546875" style="50" customWidth="1"/>
    <col min="3085" max="3085" width="10.5703125" style="50" bestFit="1" customWidth="1"/>
    <col min="3086" max="3086" width="9.28515625" style="50" bestFit="1" customWidth="1"/>
    <col min="3087" max="3328" width="9.140625" style="50"/>
    <col min="3329" max="3329" width="4.42578125" style="50" customWidth="1"/>
    <col min="3330" max="3330" width="10.28515625" style="50" customWidth="1"/>
    <col min="3331" max="3331" width="44.28515625" style="50" customWidth="1"/>
    <col min="3332" max="3332" width="7.7109375" style="50" customWidth="1"/>
    <col min="3333" max="3333" width="10.5703125" style="50" customWidth="1"/>
    <col min="3334" max="3334" width="10.28515625" style="50" customWidth="1"/>
    <col min="3335" max="3335" width="8.7109375" style="50" customWidth="1"/>
    <col min="3336" max="3336" width="9.5703125" style="50" customWidth="1"/>
    <col min="3337" max="3337" width="8.140625" style="50" customWidth="1"/>
    <col min="3338" max="3338" width="7.85546875" style="50" customWidth="1"/>
    <col min="3339" max="3339" width="7.28515625" style="50" customWidth="1"/>
    <col min="3340" max="3340" width="7.85546875" style="50" customWidth="1"/>
    <col min="3341" max="3341" width="10.5703125" style="50" bestFit="1" customWidth="1"/>
    <col min="3342" max="3342" width="9.28515625" style="50" bestFit="1" customWidth="1"/>
    <col min="3343" max="3584" width="9.140625" style="50"/>
    <col min="3585" max="3585" width="4.42578125" style="50" customWidth="1"/>
    <col min="3586" max="3586" width="10.28515625" style="50" customWidth="1"/>
    <col min="3587" max="3587" width="44.28515625" style="50" customWidth="1"/>
    <col min="3588" max="3588" width="7.7109375" style="50" customWidth="1"/>
    <col min="3589" max="3589" width="10.5703125" style="50" customWidth="1"/>
    <col min="3590" max="3590" width="10.28515625" style="50" customWidth="1"/>
    <col min="3591" max="3591" width="8.7109375" style="50" customWidth="1"/>
    <col min="3592" max="3592" width="9.5703125" style="50" customWidth="1"/>
    <col min="3593" max="3593" width="8.140625" style="50" customWidth="1"/>
    <col min="3594" max="3594" width="7.85546875" style="50" customWidth="1"/>
    <col min="3595" max="3595" width="7.28515625" style="50" customWidth="1"/>
    <col min="3596" max="3596" width="7.85546875" style="50" customWidth="1"/>
    <col min="3597" max="3597" width="10.5703125" style="50" bestFit="1" customWidth="1"/>
    <col min="3598" max="3598" width="9.28515625" style="50" bestFit="1" customWidth="1"/>
    <col min="3599" max="3840" width="9.140625" style="50"/>
    <col min="3841" max="3841" width="4.42578125" style="50" customWidth="1"/>
    <col min="3842" max="3842" width="10.28515625" style="50" customWidth="1"/>
    <col min="3843" max="3843" width="44.28515625" style="50" customWidth="1"/>
    <col min="3844" max="3844" width="7.7109375" style="50" customWidth="1"/>
    <col min="3845" max="3845" width="10.5703125" style="50" customWidth="1"/>
    <col min="3846" max="3846" width="10.28515625" style="50" customWidth="1"/>
    <col min="3847" max="3847" width="8.7109375" style="50" customWidth="1"/>
    <col min="3848" max="3848" width="9.5703125" style="50" customWidth="1"/>
    <col min="3849" max="3849" width="8.140625" style="50" customWidth="1"/>
    <col min="3850" max="3850" width="7.85546875" style="50" customWidth="1"/>
    <col min="3851" max="3851" width="7.28515625" style="50" customWidth="1"/>
    <col min="3852" max="3852" width="7.85546875" style="50" customWidth="1"/>
    <col min="3853" max="3853" width="10.5703125" style="50" bestFit="1" customWidth="1"/>
    <col min="3854" max="3854" width="9.28515625" style="50" bestFit="1" customWidth="1"/>
    <col min="3855" max="4096" width="9.140625" style="50"/>
    <col min="4097" max="4097" width="4.42578125" style="50" customWidth="1"/>
    <col min="4098" max="4098" width="10.28515625" style="50" customWidth="1"/>
    <col min="4099" max="4099" width="44.28515625" style="50" customWidth="1"/>
    <col min="4100" max="4100" width="7.7109375" style="50" customWidth="1"/>
    <col min="4101" max="4101" width="10.5703125" style="50" customWidth="1"/>
    <col min="4102" max="4102" width="10.28515625" style="50" customWidth="1"/>
    <col min="4103" max="4103" width="8.7109375" style="50" customWidth="1"/>
    <col min="4104" max="4104" width="9.5703125" style="50" customWidth="1"/>
    <col min="4105" max="4105" width="8.140625" style="50" customWidth="1"/>
    <col min="4106" max="4106" width="7.85546875" style="50" customWidth="1"/>
    <col min="4107" max="4107" width="7.28515625" style="50" customWidth="1"/>
    <col min="4108" max="4108" width="7.85546875" style="50" customWidth="1"/>
    <col min="4109" max="4109" width="10.5703125" style="50" bestFit="1" customWidth="1"/>
    <col min="4110" max="4110" width="9.28515625" style="50" bestFit="1" customWidth="1"/>
    <col min="4111" max="4352" width="9.140625" style="50"/>
    <col min="4353" max="4353" width="4.42578125" style="50" customWidth="1"/>
    <col min="4354" max="4354" width="10.28515625" style="50" customWidth="1"/>
    <col min="4355" max="4355" width="44.28515625" style="50" customWidth="1"/>
    <col min="4356" max="4356" width="7.7109375" style="50" customWidth="1"/>
    <col min="4357" max="4357" width="10.5703125" style="50" customWidth="1"/>
    <col min="4358" max="4358" width="10.28515625" style="50" customWidth="1"/>
    <col min="4359" max="4359" width="8.7109375" style="50" customWidth="1"/>
    <col min="4360" max="4360" width="9.5703125" style="50" customWidth="1"/>
    <col min="4361" max="4361" width="8.140625" style="50" customWidth="1"/>
    <col min="4362" max="4362" width="7.85546875" style="50" customWidth="1"/>
    <col min="4363" max="4363" width="7.28515625" style="50" customWidth="1"/>
    <col min="4364" max="4364" width="7.85546875" style="50" customWidth="1"/>
    <col min="4365" max="4365" width="10.5703125" style="50" bestFit="1" customWidth="1"/>
    <col min="4366" max="4366" width="9.28515625" style="50" bestFit="1" customWidth="1"/>
    <col min="4367" max="4608" width="9.140625" style="50"/>
    <col min="4609" max="4609" width="4.42578125" style="50" customWidth="1"/>
    <col min="4610" max="4610" width="10.28515625" style="50" customWidth="1"/>
    <col min="4611" max="4611" width="44.28515625" style="50" customWidth="1"/>
    <col min="4612" max="4612" width="7.7109375" style="50" customWidth="1"/>
    <col min="4613" max="4613" width="10.5703125" style="50" customWidth="1"/>
    <col min="4614" max="4614" width="10.28515625" style="50" customWidth="1"/>
    <col min="4615" max="4615" width="8.7109375" style="50" customWidth="1"/>
    <col min="4616" max="4616" width="9.5703125" style="50" customWidth="1"/>
    <col min="4617" max="4617" width="8.140625" style="50" customWidth="1"/>
    <col min="4618" max="4618" width="7.85546875" style="50" customWidth="1"/>
    <col min="4619" max="4619" width="7.28515625" style="50" customWidth="1"/>
    <col min="4620" max="4620" width="7.85546875" style="50" customWidth="1"/>
    <col min="4621" max="4621" width="10.5703125" style="50" bestFit="1" customWidth="1"/>
    <col min="4622" max="4622" width="9.28515625" style="50" bestFit="1" customWidth="1"/>
    <col min="4623" max="4864" width="9.140625" style="50"/>
    <col min="4865" max="4865" width="4.42578125" style="50" customWidth="1"/>
    <col min="4866" max="4866" width="10.28515625" style="50" customWidth="1"/>
    <col min="4867" max="4867" width="44.28515625" style="50" customWidth="1"/>
    <col min="4868" max="4868" width="7.7109375" style="50" customWidth="1"/>
    <col min="4869" max="4869" width="10.5703125" style="50" customWidth="1"/>
    <col min="4870" max="4870" width="10.28515625" style="50" customWidth="1"/>
    <col min="4871" max="4871" width="8.7109375" style="50" customWidth="1"/>
    <col min="4872" max="4872" width="9.5703125" style="50" customWidth="1"/>
    <col min="4873" max="4873" width="8.140625" style="50" customWidth="1"/>
    <col min="4874" max="4874" width="7.85546875" style="50" customWidth="1"/>
    <col min="4875" max="4875" width="7.28515625" style="50" customWidth="1"/>
    <col min="4876" max="4876" width="7.85546875" style="50" customWidth="1"/>
    <col min="4877" max="4877" width="10.5703125" style="50" bestFit="1" customWidth="1"/>
    <col min="4878" max="4878" width="9.28515625" style="50" bestFit="1" customWidth="1"/>
    <col min="4879" max="5120" width="9.140625" style="50"/>
    <col min="5121" max="5121" width="4.42578125" style="50" customWidth="1"/>
    <col min="5122" max="5122" width="10.28515625" style="50" customWidth="1"/>
    <col min="5123" max="5123" width="44.28515625" style="50" customWidth="1"/>
    <col min="5124" max="5124" width="7.7109375" style="50" customWidth="1"/>
    <col min="5125" max="5125" width="10.5703125" style="50" customWidth="1"/>
    <col min="5126" max="5126" width="10.28515625" style="50" customWidth="1"/>
    <col min="5127" max="5127" width="8.7109375" style="50" customWidth="1"/>
    <col min="5128" max="5128" width="9.5703125" style="50" customWidth="1"/>
    <col min="5129" max="5129" width="8.140625" style="50" customWidth="1"/>
    <col min="5130" max="5130" width="7.85546875" style="50" customWidth="1"/>
    <col min="5131" max="5131" width="7.28515625" style="50" customWidth="1"/>
    <col min="5132" max="5132" width="7.85546875" style="50" customWidth="1"/>
    <col min="5133" max="5133" width="10.5703125" style="50" bestFit="1" customWidth="1"/>
    <col min="5134" max="5134" width="9.28515625" style="50" bestFit="1" customWidth="1"/>
    <col min="5135" max="5376" width="9.140625" style="50"/>
    <col min="5377" max="5377" width="4.42578125" style="50" customWidth="1"/>
    <col min="5378" max="5378" width="10.28515625" style="50" customWidth="1"/>
    <col min="5379" max="5379" width="44.28515625" style="50" customWidth="1"/>
    <col min="5380" max="5380" width="7.7109375" style="50" customWidth="1"/>
    <col min="5381" max="5381" width="10.5703125" style="50" customWidth="1"/>
    <col min="5382" max="5382" width="10.28515625" style="50" customWidth="1"/>
    <col min="5383" max="5383" width="8.7109375" style="50" customWidth="1"/>
    <col min="5384" max="5384" width="9.5703125" style="50" customWidth="1"/>
    <col min="5385" max="5385" width="8.140625" style="50" customWidth="1"/>
    <col min="5386" max="5386" width="7.85546875" style="50" customWidth="1"/>
    <col min="5387" max="5387" width="7.28515625" style="50" customWidth="1"/>
    <col min="5388" max="5388" width="7.85546875" style="50" customWidth="1"/>
    <col min="5389" max="5389" width="10.5703125" style="50" bestFit="1" customWidth="1"/>
    <col min="5390" max="5390" width="9.28515625" style="50" bestFit="1" customWidth="1"/>
    <col min="5391" max="5632" width="9.140625" style="50"/>
    <col min="5633" max="5633" width="4.42578125" style="50" customWidth="1"/>
    <col min="5634" max="5634" width="10.28515625" style="50" customWidth="1"/>
    <col min="5635" max="5635" width="44.28515625" style="50" customWidth="1"/>
    <col min="5636" max="5636" width="7.7109375" style="50" customWidth="1"/>
    <col min="5637" max="5637" width="10.5703125" style="50" customWidth="1"/>
    <col min="5638" max="5638" width="10.28515625" style="50" customWidth="1"/>
    <col min="5639" max="5639" width="8.7109375" style="50" customWidth="1"/>
    <col min="5640" max="5640" width="9.5703125" style="50" customWidth="1"/>
    <col min="5641" max="5641" width="8.140625" style="50" customWidth="1"/>
    <col min="5642" max="5642" width="7.85546875" style="50" customWidth="1"/>
    <col min="5643" max="5643" width="7.28515625" style="50" customWidth="1"/>
    <col min="5644" max="5644" width="7.85546875" style="50" customWidth="1"/>
    <col min="5645" max="5645" width="10.5703125" style="50" bestFit="1" customWidth="1"/>
    <col min="5646" max="5646" width="9.28515625" style="50" bestFit="1" customWidth="1"/>
    <col min="5647" max="5888" width="9.140625" style="50"/>
    <col min="5889" max="5889" width="4.42578125" style="50" customWidth="1"/>
    <col min="5890" max="5890" width="10.28515625" style="50" customWidth="1"/>
    <col min="5891" max="5891" width="44.28515625" style="50" customWidth="1"/>
    <col min="5892" max="5892" width="7.7109375" style="50" customWidth="1"/>
    <col min="5893" max="5893" width="10.5703125" style="50" customWidth="1"/>
    <col min="5894" max="5894" width="10.28515625" style="50" customWidth="1"/>
    <col min="5895" max="5895" width="8.7109375" style="50" customWidth="1"/>
    <col min="5896" max="5896" width="9.5703125" style="50" customWidth="1"/>
    <col min="5897" max="5897" width="8.140625" style="50" customWidth="1"/>
    <col min="5898" max="5898" width="7.85546875" style="50" customWidth="1"/>
    <col min="5899" max="5899" width="7.28515625" style="50" customWidth="1"/>
    <col min="5900" max="5900" width="7.85546875" style="50" customWidth="1"/>
    <col min="5901" max="5901" width="10.5703125" style="50" bestFit="1" customWidth="1"/>
    <col min="5902" max="5902" width="9.28515625" style="50" bestFit="1" customWidth="1"/>
    <col min="5903" max="6144" width="9.140625" style="50"/>
    <col min="6145" max="6145" width="4.42578125" style="50" customWidth="1"/>
    <col min="6146" max="6146" width="10.28515625" style="50" customWidth="1"/>
    <col min="6147" max="6147" width="44.28515625" style="50" customWidth="1"/>
    <col min="6148" max="6148" width="7.7109375" style="50" customWidth="1"/>
    <col min="6149" max="6149" width="10.5703125" style="50" customWidth="1"/>
    <col min="6150" max="6150" width="10.28515625" style="50" customWidth="1"/>
    <col min="6151" max="6151" width="8.7109375" style="50" customWidth="1"/>
    <col min="6152" max="6152" width="9.5703125" style="50" customWidth="1"/>
    <col min="6153" max="6153" width="8.140625" style="50" customWidth="1"/>
    <col min="6154" max="6154" width="7.85546875" style="50" customWidth="1"/>
    <col min="6155" max="6155" width="7.28515625" style="50" customWidth="1"/>
    <col min="6156" max="6156" width="7.85546875" style="50" customWidth="1"/>
    <col min="6157" max="6157" width="10.5703125" style="50" bestFit="1" customWidth="1"/>
    <col min="6158" max="6158" width="9.28515625" style="50" bestFit="1" customWidth="1"/>
    <col min="6159" max="6400" width="9.140625" style="50"/>
    <col min="6401" max="6401" width="4.42578125" style="50" customWidth="1"/>
    <col min="6402" max="6402" width="10.28515625" style="50" customWidth="1"/>
    <col min="6403" max="6403" width="44.28515625" style="50" customWidth="1"/>
    <col min="6404" max="6404" width="7.7109375" style="50" customWidth="1"/>
    <col min="6405" max="6405" width="10.5703125" style="50" customWidth="1"/>
    <col min="6406" max="6406" width="10.28515625" style="50" customWidth="1"/>
    <col min="6407" max="6407" width="8.7109375" style="50" customWidth="1"/>
    <col min="6408" max="6408" width="9.5703125" style="50" customWidth="1"/>
    <col min="6409" max="6409" width="8.140625" style="50" customWidth="1"/>
    <col min="6410" max="6410" width="7.85546875" style="50" customWidth="1"/>
    <col min="6411" max="6411" width="7.28515625" style="50" customWidth="1"/>
    <col min="6412" max="6412" width="7.85546875" style="50" customWidth="1"/>
    <col min="6413" max="6413" width="10.5703125" style="50" bestFit="1" customWidth="1"/>
    <col min="6414" max="6414" width="9.28515625" style="50" bestFit="1" customWidth="1"/>
    <col min="6415" max="6656" width="9.140625" style="50"/>
    <col min="6657" max="6657" width="4.42578125" style="50" customWidth="1"/>
    <col min="6658" max="6658" width="10.28515625" style="50" customWidth="1"/>
    <col min="6659" max="6659" width="44.28515625" style="50" customWidth="1"/>
    <col min="6660" max="6660" width="7.7109375" style="50" customWidth="1"/>
    <col min="6661" max="6661" width="10.5703125" style="50" customWidth="1"/>
    <col min="6662" max="6662" width="10.28515625" style="50" customWidth="1"/>
    <col min="6663" max="6663" width="8.7109375" style="50" customWidth="1"/>
    <col min="6664" max="6664" width="9.5703125" style="50" customWidth="1"/>
    <col min="6665" max="6665" width="8.140625" style="50" customWidth="1"/>
    <col min="6666" max="6666" width="7.85546875" style="50" customWidth="1"/>
    <col min="6667" max="6667" width="7.28515625" style="50" customWidth="1"/>
    <col min="6668" max="6668" width="7.85546875" style="50" customWidth="1"/>
    <col min="6669" max="6669" width="10.5703125" style="50" bestFit="1" customWidth="1"/>
    <col min="6670" max="6670" width="9.28515625" style="50" bestFit="1" customWidth="1"/>
    <col min="6671" max="6912" width="9.140625" style="50"/>
    <col min="6913" max="6913" width="4.42578125" style="50" customWidth="1"/>
    <col min="6914" max="6914" width="10.28515625" style="50" customWidth="1"/>
    <col min="6915" max="6915" width="44.28515625" style="50" customWidth="1"/>
    <col min="6916" max="6916" width="7.7109375" style="50" customWidth="1"/>
    <col min="6917" max="6917" width="10.5703125" style="50" customWidth="1"/>
    <col min="6918" max="6918" width="10.28515625" style="50" customWidth="1"/>
    <col min="6919" max="6919" width="8.7109375" style="50" customWidth="1"/>
    <col min="6920" max="6920" width="9.5703125" style="50" customWidth="1"/>
    <col min="6921" max="6921" width="8.140625" style="50" customWidth="1"/>
    <col min="6922" max="6922" width="7.85546875" style="50" customWidth="1"/>
    <col min="6923" max="6923" width="7.28515625" style="50" customWidth="1"/>
    <col min="6924" max="6924" width="7.85546875" style="50" customWidth="1"/>
    <col min="6925" max="6925" width="10.5703125" style="50" bestFit="1" customWidth="1"/>
    <col min="6926" max="6926" width="9.28515625" style="50" bestFit="1" customWidth="1"/>
    <col min="6927" max="7168" width="9.140625" style="50"/>
    <col min="7169" max="7169" width="4.42578125" style="50" customWidth="1"/>
    <col min="7170" max="7170" width="10.28515625" style="50" customWidth="1"/>
    <col min="7171" max="7171" width="44.28515625" style="50" customWidth="1"/>
    <col min="7172" max="7172" width="7.7109375" style="50" customWidth="1"/>
    <col min="7173" max="7173" width="10.5703125" style="50" customWidth="1"/>
    <col min="7174" max="7174" width="10.28515625" style="50" customWidth="1"/>
    <col min="7175" max="7175" width="8.7109375" style="50" customWidth="1"/>
    <col min="7176" max="7176" width="9.5703125" style="50" customWidth="1"/>
    <col min="7177" max="7177" width="8.140625" style="50" customWidth="1"/>
    <col min="7178" max="7178" width="7.85546875" style="50" customWidth="1"/>
    <col min="7179" max="7179" width="7.28515625" style="50" customWidth="1"/>
    <col min="7180" max="7180" width="7.85546875" style="50" customWidth="1"/>
    <col min="7181" max="7181" width="10.5703125" style="50" bestFit="1" customWidth="1"/>
    <col min="7182" max="7182" width="9.28515625" style="50" bestFit="1" customWidth="1"/>
    <col min="7183" max="7424" width="9.140625" style="50"/>
    <col min="7425" max="7425" width="4.42578125" style="50" customWidth="1"/>
    <col min="7426" max="7426" width="10.28515625" style="50" customWidth="1"/>
    <col min="7427" max="7427" width="44.28515625" style="50" customWidth="1"/>
    <col min="7428" max="7428" width="7.7109375" style="50" customWidth="1"/>
    <col min="7429" max="7429" width="10.5703125" style="50" customWidth="1"/>
    <col min="7430" max="7430" width="10.28515625" style="50" customWidth="1"/>
    <col min="7431" max="7431" width="8.7109375" style="50" customWidth="1"/>
    <col min="7432" max="7432" width="9.5703125" style="50" customWidth="1"/>
    <col min="7433" max="7433" width="8.140625" style="50" customWidth="1"/>
    <col min="7434" max="7434" width="7.85546875" style="50" customWidth="1"/>
    <col min="7435" max="7435" width="7.28515625" style="50" customWidth="1"/>
    <col min="7436" max="7436" width="7.85546875" style="50" customWidth="1"/>
    <col min="7437" max="7437" width="10.5703125" style="50" bestFit="1" customWidth="1"/>
    <col min="7438" max="7438" width="9.28515625" style="50" bestFit="1" customWidth="1"/>
    <col min="7439" max="7680" width="9.140625" style="50"/>
    <col min="7681" max="7681" width="4.42578125" style="50" customWidth="1"/>
    <col min="7682" max="7682" width="10.28515625" style="50" customWidth="1"/>
    <col min="7683" max="7683" width="44.28515625" style="50" customWidth="1"/>
    <col min="7684" max="7684" width="7.7109375" style="50" customWidth="1"/>
    <col min="7685" max="7685" width="10.5703125" style="50" customWidth="1"/>
    <col min="7686" max="7686" width="10.28515625" style="50" customWidth="1"/>
    <col min="7687" max="7687" width="8.7109375" style="50" customWidth="1"/>
    <col min="7688" max="7688" width="9.5703125" style="50" customWidth="1"/>
    <col min="7689" max="7689" width="8.140625" style="50" customWidth="1"/>
    <col min="7690" max="7690" width="7.85546875" style="50" customWidth="1"/>
    <col min="7691" max="7691" width="7.28515625" style="50" customWidth="1"/>
    <col min="7692" max="7692" width="7.85546875" style="50" customWidth="1"/>
    <col min="7693" max="7693" width="10.5703125" style="50" bestFit="1" customWidth="1"/>
    <col min="7694" max="7694" width="9.28515625" style="50" bestFit="1" customWidth="1"/>
    <col min="7695" max="7936" width="9.140625" style="50"/>
    <col min="7937" max="7937" width="4.42578125" style="50" customWidth="1"/>
    <col min="7938" max="7938" width="10.28515625" style="50" customWidth="1"/>
    <col min="7939" max="7939" width="44.28515625" style="50" customWidth="1"/>
    <col min="7940" max="7940" width="7.7109375" style="50" customWidth="1"/>
    <col min="7941" max="7941" width="10.5703125" style="50" customWidth="1"/>
    <col min="7942" max="7942" width="10.28515625" style="50" customWidth="1"/>
    <col min="7943" max="7943" width="8.7109375" style="50" customWidth="1"/>
    <col min="7944" max="7944" width="9.5703125" style="50" customWidth="1"/>
    <col min="7945" max="7945" width="8.140625" style="50" customWidth="1"/>
    <col min="7946" max="7946" width="7.85546875" style="50" customWidth="1"/>
    <col min="7947" max="7947" width="7.28515625" style="50" customWidth="1"/>
    <col min="7948" max="7948" width="7.85546875" style="50" customWidth="1"/>
    <col min="7949" max="7949" width="10.5703125" style="50" bestFit="1" customWidth="1"/>
    <col min="7950" max="7950" width="9.28515625" style="50" bestFit="1" customWidth="1"/>
    <col min="7951" max="8192" width="9.140625" style="50"/>
    <col min="8193" max="8193" width="4.42578125" style="50" customWidth="1"/>
    <col min="8194" max="8194" width="10.28515625" style="50" customWidth="1"/>
    <col min="8195" max="8195" width="44.28515625" style="50" customWidth="1"/>
    <col min="8196" max="8196" width="7.7109375" style="50" customWidth="1"/>
    <col min="8197" max="8197" width="10.5703125" style="50" customWidth="1"/>
    <col min="8198" max="8198" width="10.28515625" style="50" customWidth="1"/>
    <col min="8199" max="8199" width="8.7109375" style="50" customWidth="1"/>
    <col min="8200" max="8200" width="9.5703125" style="50" customWidth="1"/>
    <col min="8201" max="8201" width="8.140625" style="50" customWidth="1"/>
    <col min="8202" max="8202" width="7.85546875" style="50" customWidth="1"/>
    <col min="8203" max="8203" width="7.28515625" style="50" customWidth="1"/>
    <col min="8204" max="8204" width="7.85546875" style="50" customWidth="1"/>
    <col min="8205" max="8205" width="10.5703125" style="50" bestFit="1" customWidth="1"/>
    <col min="8206" max="8206" width="9.28515625" style="50" bestFit="1" customWidth="1"/>
    <col min="8207" max="8448" width="9.140625" style="50"/>
    <col min="8449" max="8449" width="4.42578125" style="50" customWidth="1"/>
    <col min="8450" max="8450" width="10.28515625" style="50" customWidth="1"/>
    <col min="8451" max="8451" width="44.28515625" style="50" customWidth="1"/>
    <col min="8452" max="8452" width="7.7109375" style="50" customWidth="1"/>
    <col min="8453" max="8453" width="10.5703125" style="50" customWidth="1"/>
    <col min="8454" max="8454" width="10.28515625" style="50" customWidth="1"/>
    <col min="8455" max="8455" width="8.7109375" style="50" customWidth="1"/>
    <col min="8456" max="8456" width="9.5703125" style="50" customWidth="1"/>
    <col min="8457" max="8457" width="8.140625" style="50" customWidth="1"/>
    <col min="8458" max="8458" width="7.85546875" style="50" customWidth="1"/>
    <col min="8459" max="8459" width="7.28515625" style="50" customWidth="1"/>
    <col min="8460" max="8460" width="7.85546875" style="50" customWidth="1"/>
    <col min="8461" max="8461" width="10.5703125" style="50" bestFit="1" customWidth="1"/>
    <col min="8462" max="8462" width="9.28515625" style="50" bestFit="1" customWidth="1"/>
    <col min="8463" max="8704" width="9.140625" style="50"/>
    <col min="8705" max="8705" width="4.42578125" style="50" customWidth="1"/>
    <col min="8706" max="8706" width="10.28515625" style="50" customWidth="1"/>
    <col min="8707" max="8707" width="44.28515625" style="50" customWidth="1"/>
    <col min="8708" max="8708" width="7.7109375" style="50" customWidth="1"/>
    <col min="8709" max="8709" width="10.5703125" style="50" customWidth="1"/>
    <col min="8710" max="8710" width="10.28515625" style="50" customWidth="1"/>
    <col min="8711" max="8711" width="8.7109375" style="50" customWidth="1"/>
    <col min="8712" max="8712" width="9.5703125" style="50" customWidth="1"/>
    <col min="8713" max="8713" width="8.140625" style="50" customWidth="1"/>
    <col min="8714" max="8714" width="7.85546875" style="50" customWidth="1"/>
    <col min="8715" max="8715" width="7.28515625" style="50" customWidth="1"/>
    <col min="8716" max="8716" width="7.85546875" style="50" customWidth="1"/>
    <col min="8717" max="8717" width="10.5703125" style="50" bestFit="1" customWidth="1"/>
    <col min="8718" max="8718" width="9.28515625" style="50" bestFit="1" customWidth="1"/>
    <col min="8719" max="8960" width="9.140625" style="50"/>
    <col min="8961" max="8961" width="4.42578125" style="50" customWidth="1"/>
    <col min="8962" max="8962" width="10.28515625" style="50" customWidth="1"/>
    <col min="8963" max="8963" width="44.28515625" style="50" customWidth="1"/>
    <col min="8964" max="8964" width="7.7109375" style="50" customWidth="1"/>
    <col min="8965" max="8965" width="10.5703125" style="50" customWidth="1"/>
    <col min="8966" max="8966" width="10.28515625" style="50" customWidth="1"/>
    <col min="8967" max="8967" width="8.7109375" style="50" customWidth="1"/>
    <col min="8968" max="8968" width="9.5703125" style="50" customWidth="1"/>
    <col min="8969" max="8969" width="8.140625" style="50" customWidth="1"/>
    <col min="8970" max="8970" width="7.85546875" style="50" customWidth="1"/>
    <col min="8971" max="8971" width="7.28515625" style="50" customWidth="1"/>
    <col min="8972" max="8972" width="7.85546875" style="50" customWidth="1"/>
    <col min="8973" max="8973" width="10.5703125" style="50" bestFit="1" customWidth="1"/>
    <col min="8974" max="8974" width="9.28515625" style="50" bestFit="1" customWidth="1"/>
    <col min="8975" max="9216" width="9.140625" style="50"/>
    <col min="9217" max="9217" width="4.42578125" style="50" customWidth="1"/>
    <col min="9218" max="9218" width="10.28515625" style="50" customWidth="1"/>
    <col min="9219" max="9219" width="44.28515625" style="50" customWidth="1"/>
    <col min="9220" max="9220" width="7.7109375" style="50" customWidth="1"/>
    <col min="9221" max="9221" width="10.5703125" style="50" customWidth="1"/>
    <col min="9222" max="9222" width="10.28515625" style="50" customWidth="1"/>
    <col min="9223" max="9223" width="8.7109375" style="50" customWidth="1"/>
    <col min="9224" max="9224" width="9.5703125" style="50" customWidth="1"/>
    <col min="9225" max="9225" width="8.140625" style="50" customWidth="1"/>
    <col min="9226" max="9226" width="7.85546875" style="50" customWidth="1"/>
    <col min="9227" max="9227" width="7.28515625" style="50" customWidth="1"/>
    <col min="9228" max="9228" width="7.85546875" style="50" customWidth="1"/>
    <col min="9229" max="9229" width="10.5703125" style="50" bestFit="1" customWidth="1"/>
    <col min="9230" max="9230" width="9.28515625" style="50" bestFit="1" customWidth="1"/>
    <col min="9231" max="9472" width="9.140625" style="50"/>
    <col min="9473" max="9473" width="4.42578125" style="50" customWidth="1"/>
    <col min="9474" max="9474" width="10.28515625" style="50" customWidth="1"/>
    <col min="9475" max="9475" width="44.28515625" style="50" customWidth="1"/>
    <col min="9476" max="9476" width="7.7109375" style="50" customWidth="1"/>
    <col min="9477" max="9477" width="10.5703125" style="50" customWidth="1"/>
    <col min="9478" max="9478" width="10.28515625" style="50" customWidth="1"/>
    <col min="9479" max="9479" width="8.7109375" style="50" customWidth="1"/>
    <col min="9480" max="9480" width="9.5703125" style="50" customWidth="1"/>
    <col min="9481" max="9481" width="8.140625" style="50" customWidth="1"/>
    <col min="9482" max="9482" width="7.85546875" style="50" customWidth="1"/>
    <col min="9483" max="9483" width="7.28515625" style="50" customWidth="1"/>
    <col min="9484" max="9484" width="7.85546875" style="50" customWidth="1"/>
    <col min="9485" max="9485" width="10.5703125" style="50" bestFit="1" customWidth="1"/>
    <col min="9486" max="9486" width="9.28515625" style="50" bestFit="1" customWidth="1"/>
    <col min="9487" max="9728" width="9.140625" style="50"/>
    <col min="9729" max="9729" width="4.42578125" style="50" customWidth="1"/>
    <col min="9730" max="9730" width="10.28515625" style="50" customWidth="1"/>
    <col min="9731" max="9731" width="44.28515625" style="50" customWidth="1"/>
    <col min="9732" max="9732" width="7.7109375" style="50" customWidth="1"/>
    <col min="9733" max="9733" width="10.5703125" style="50" customWidth="1"/>
    <col min="9734" max="9734" width="10.28515625" style="50" customWidth="1"/>
    <col min="9735" max="9735" width="8.7109375" style="50" customWidth="1"/>
    <col min="9736" max="9736" width="9.5703125" style="50" customWidth="1"/>
    <col min="9737" max="9737" width="8.140625" style="50" customWidth="1"/>
    <col min="9738" max="9738" width="7.85546875" style="50" customWidth="1"/>
    <col min="9739" max="9739" width="7.28515625" style="50" customWidth="1"/>
    <col min="9740" max="9740" width="7.85546875" style="50" customWidth="1"/>
    <col min="9741" max="9741" width="10.5703125" style="50" bestFit="1" customWidth="1"/>
    <col min="9742" max="9742" width="9.28515625" style="50" bestFit="1" customWidth="1"/>
    <col min="9743" max="9984" width="9.140625" style="50"/>
    <col min="9985" max="9985" width="4.42578125" style="50" customWidth="1"/>
    <col min="9986" max="9986" width="10.28515625" style="50" customWidth="1"/>
    <col min="9987" max="9987" width="44.28515625" style="50" customWidth="1"/>
    <col min="9988" max="9988" width="7.7109375" style="50" customWidth="1"/>
    <col min="9989" max="9989" width="10.5703125" style="50" customWidth="1"/>
    <col min="9990" max="9990" width="10.28515625" style="50" customWidth="1"/>
    <col min="9991" max="9991" width="8.7109375" style="50" customWidth="1"/>
    <col min="9992" max="9992" width="9.5703125" style="50" customWidth="1"/>
    <col min="9993" max="9993" width="8.140625" style="50" customWidth="1"/>
    <col min="9994" max="9994" width="7.85546875" style="50" customWidth="1"/>
    <col min="9995" max="9995" width="7.28515625" style="50" customWidth="1"/>
    <col min="9996" max="9996" width="7.85546875" style="50" customWidth="1"/>
    <col min="9997" max="9997" width="10.5703125" style="50" bestFit="1" customWidth="1"/>
    <col min="9998" max="9998" width="9.28515625" style="50" bestFit="1" customWidth="1"/>
    <col min="9999" max="10240" width="9.140625" style="50"/>
    <col min="10241" max="10241" width="4.42578125" style="50" customWidth="1"/>
    <col min="10242" max="10242" width="10.28515625" style="50" customWidth="1"/>
    <col min="10243" max="10243" width="44.28515625" style="50" customWidth="1"/>
    <col min="10244" max="10244" width="7.7109375" style="50" customWidth="1"/>
    <col min="10245" max="10245" width="10.5703125" style="50" customWidth="1"/>
    <col min="10246" max="10246" width="10.28515625" style="50" customWidth="1"/>
    <col min="10247" max="10247" width="8.7109375" style="50" customWidth="1"/>
    <col min="10248" max="10248" width="9.5703125" style="50" customWidth="1"/>
    <col min="10249" max="10249" width="8.140625" style="50" customWidth="1"/>
    <col min="10250" max="10250" width="7.85546875" style="50" customWidth="1"/>
    <col min="10251" max="10251" width="7.28515625" style="50" customWidth="1"/>
    <col min="10252" max="10252" width="7.85546875" style="50" customWidth="1"/>
    <col min="10253" max="10253" width="10.5703125" style="50" bestFit="1" customWidth="1"/>
    <col min="10254" max="10254" width="9.28515625" style="50" bestFit="1" customWidth="1"/>
    <col min="10255" max="10496" width="9.140625" style="50"/>
    <col min="10497" max="10497" width="4.42578125" style="50" customWidth="1"/>
    <col min="10498" max="10498" width="10.28515625" style="50" customWidth="1"/>
    <col min="10499" max="10499" width="44.28515625" style="50" customWidth="1"/>
    <col min="10500" max="10500" width="7.7109375" style="50" customWidth="1"/>
    <col min="10501" max="10501" width="10.5703125" style="50" customWidth="1"/>
    <col min="10502" max="10502" width="10.28515625" style="50" customWidth="1"/>
    <col min="10503" max="10503" width="8.7109375" style="50" customWidth="1"/>
    <col min="10504" max="10504" width="9.5703125" style="50" customWidth="1"/>
    <col min="10505" max="10505" width="8.140625" style="50" customWidth="1"/>
    <col min="10506" max="10506" width="7.85546875" style="50" customWidth="1"/>
    <col min="10507" max="10507" width="7.28515625" style="50" customWidth="1"/>
    <col min="10508" max="10508" width="7.85546875" style="50" customWidth="1"/>
    <col min="10509" max="10509" width="10.5703125" style="50" bestFit="1" customWidth="1"/>
    <col min="10510" max="10510" width="9.28515625" style="50" bestFit="1" customWidth="1"/>
    <col min="10511" max="10752" width="9.140625" style="50"/>
    <col min="10753" max="10753" width="4.42578125" style="50" customWidth="1"/>
    <col min="10754" max="10754" width="10.28515625" style="50" customWidth="1"/>
    <col min="10755" max="10755" width="44.28515625" style="50" customWidth="1"/>
    <col min="10756" max="10756" width="7.7109375" style="50" customWidth="1"/>
    <col min="10757" max="10757" width="10.5703125" style="50" customWidth="1"/>
    <col min="10758" max="10758" width="10.28515625" style="50" customWidth="1"/>
    <col min="10759" max="10759" width="8.7109375" style="50" customWidth="1"/>
    <col min="10760" max="10760" width="9.5703125" style="50" customWidth="1"/>
    <col min="10761" max="10761" width="8.140625" style="50" customWidth="1"/>
    <col min="10762" max="10762" width="7.85546875" style="50" customWidth="1"/>
    <col min="10763" max="10763" width="7.28515625" style="50" customWidth="1"/>
    <col min="10764" max="10764" width="7.85546875" style="50" customWidth="1"/>
    <col min="10765" max="10765" width="10.5703125" style="50" bestFit="1" customWidth="1"/>
    <col min="10766" max="10766" width="9.28515625" style="50" bestFit="1" customWidth="1"/>
    <col min="10767" max="11008" width="9.140625" style="50"/>
    <col min="11009" max="11009" width="4.42578125" style="50" customWidth="1"/>
    <col min="11010" max="11010" width="10.28515625" style="50" customWidth="1"/>
    <col min="11011" max="11011" width="44.28515625" style="50" customWidth="1"/>
    <col min="11012" max="11012" width="7.7109375" style="50" customWidth="1"/>
    <col min="11013" max="11013" width="10.5703125" style="50" customWidth="1"/>
    <col min="11014" max="11014" width="10.28515625" style="50" customWidth="1"/>
    <col min="11015" max="11015" width="8.7109375" style="50" customWidth="1"/>
    <col min="11016" max="11016" width="9.5703125" style="50" customWidth="1"/>
    <col min="11017" max="11017" width="8.140625" style="50" customWidth="1"/>
    <col min="11018" max="11018" width="7.85546875" style="50" customWidth="1"/>
    <col min="11019" max="11019" width="7.28515625" style="50" customWidth="1"/>
    <col min="11020" max="11020" width="7.85546875" style="50" customWidth="1"/>
    <col min="11021" max="11021" width="10.5703125" style="50" bestFit="1" customWidth="1"/>
    <col min="11022" max="11022" width="9.28515625" style="50" bestFit="1" customWidth="1"/>
    <col min="11023" max="11264" width="9.140625" style="50"/>
    <col min="11265" max="11265" width="4.42578125" style="50" customWidth="1"/>
    <col min="11266" max="11266" width="10.28515625" style="50" customWidth="1"/>
    <col min="11267" max="11267" width="44.28515625" style="50" customWidth="1"/>
    <col min="11268" max="11268" width="7.7109375" style="50" customWidth="1"/>
    <col min="11269" max="11269" width="10.5703125" style="50" customWidth="1"/>
    <col min="11270" max="11270" width="10.28515625" style="50" customWidth="1"/>
    <col min="11271" max="11271" width="8.7109375" style="50" customWidth="1"/>
    <col min="11272" max="11272" width="9.5703125" style="50" customWidth="1"/>
    <col min="11273" max="11273" width="8.140625" style="50" customWidth="1"/>
    <col min="11274" max="11274" width="7.85546875" style="50" customWidth="1"/>
    <col min="11275" max="11275" width="7.28515625" style="50" customWidth="1"/>
    <col min="11276" max="11276" width="7.85546875" style="50" customWidth="1"/>
    <col min="11277" max="11277" width="10.5703125" style="50" bestFit="1" customWidth="1"/>
    <col min="11278" max="11278" width="9.28515625" style="50" bestFit="1" customWidth="1"/>
    <col min="11279" max="11520" width="9.140625" style="50"/>
    <col min="11521" max="11521" width="4.42578125" style="50" customWidth="1"/>
    <col min="11522" max="11522" width="10.28515625" style="50" customWidth="1"/>
    <col min="11523" max="11523" width="44.28515625" style="50" customWidth="1"/>
    <col min="11524" max="11524" width="7.7109375" style="50" customWidth="1"/>
    <col min="11525" max="11525" width="10.5703125" style="50" customWidth="1"/>
    <col min="11526" max="11526" width="10.28515625" style="50" customWidth="1"/>
    <col min="11527" max="11527" width="8.7109375" style="50" customWidth="1"/>
    <col min="11528" max="11528" width="9.5703125" style="50" customWidth="1"/>
    <col min="11529" max="11529" width="8.140625" style="50" customWidth="1"/>
    <col min="11530" max="11530" width="7.85546875" style="50" customWidth="1"/>
    <col min="11531" max="11531" width="7.28515625" style="50" customWidth="1"/>
    <col min="11532" max="11532" width="7.85546875" style="50" customWidth="1"/>
    <col min="11533" max="11533" width="10.5703125" style="50" bestFit="1" customWidth="1"/>
    <col min="11534" max="11534" width="9.28515625" style="50" bestFit="1" customWidth="1"/>
    <col min="11535" max="11776" width="9.140625" style="50"/>
    <col min="11777" max="11777" width="4.42578125" style="50" customWidth="1"/>
    <col min="11778" max="11778" width="10.28515625" style="50" customWidth="1"/>
    <col min="11779" max="11779" width="44.28515625" style="50" customWidth="1"/>
    <col min="11780" max="11780" width="7.7109375" style="50" customWidth="1"/>
    <col min="11781" max="11781" width="10.5703125" style="50" customWidth="1"/>
    <col min="11782" max="11782" width="10.28515625" style="50" customWidth="1"/>
    <col min="11783" max="11783" width="8.7109375" style="50" customWidth="1"/>
    <col min="11784" max="11784" width="9.5703125" style="50" customWidth="1"/>
    <col min="11785" max="11785" width="8.140625" style="50" customWidth="1"/>
    <col min="11786" max="11786" width="7.85546875" style="50" customWidth="1"/>
    <col min="11787" max="11787" width="7.28515625" style="50" customWidth="1"/>
    <col min="11788" max="11788" width="7.85546875" style="50" customWidth="1"/>
    <col min="11789" max="11789" width="10.5703125" style="50" bestFit="1" customWidth="1"/>
    <col min="11790" max="11790" width="9.28515625" style="50" bestFit="1" customWidth="1"/>
    <col min="11791" max="12032" width="9.140625" style="50"/>
    <col min="12033" max="12033" width="4.42578125" style="50" customWidth="1"/>
    <col min="12034" max="12034" width="10.28515625" style="50" customWidth="1"/>
    <col min="12035" max="12035" width="44.28515625" style="50" customWidth="1"/>
    <col min="12036" max="12036" width="7.7109375" style="50" customWidth="1"/>
    <col min="12037" max="12037" width="10.5703125" style="50" customWidth="1"/>
    <col min="12038" max="12038" width="10.28515625" style="50" customWidth="1"/>
    <col min="12039" max="12039" width="8.7109375" style="50" customWidth="1"/>
    <col min="12040" max="12040" width="9.5703125" style="50" customWidth="1"/>
    <col min="12041" max="12041" width="8.140625" style="50" customWidth="1"/>
    <col min="12042" max="12042" width="7.85546875" style="50" customWidth="1"/>
    <col min="12043" max="12043" width="7.28515625" style="50" customWidth="1"/>
    <col min="12044" max="12044" width="7.85546875" style="50" customWidth="1"/>
    <col min="12045" max="12045" width="10.5703125" style="50" bestFit="1" customWidth="1"/>
    <col min="12046" max="12046" width="9.28515625" style="50" bestFit="1" customWidth="1"/>
    <col min="12047" max="12288" width="9.140625" style="50"/>
    <col min="12289" max="12289" width="4.42578125" style="50" customWidth="1"/>
    <col min="12290" max="12290" width="10.28515625" style="50" customWidth="1"/>
    <col min="12291" max="12291" width="44.28515625" style="50" customWidth="1"/>
    <col min="12292" max="12292" width="7.7109375" style="50" customWidth="1"/>
    <col min="12293" max="12293" width="10.5703125" style="50" customWidth="1"/>
    <col min="12294" max="12294" width="10.28515625" style="50" customWidth="1"/>
    <col min="12295" max="12295" width="8.7109375" style="50" customWidth="1"/>
    <col min="12296" max="12296" width="9.5703125" style="50" customWidth="1"/>
    <col min="12297" max="12297" width="8.140625" style="50" customWidth="1"/>
    <col min="12298" max="12298" width="7.85546875" style="50" customWidth="1"/>
    <col min="12299" max="12299" width="7.28515625" style="50" customWidth="1"/>
    <col min="12300" max="12300" width="7.85546875" style="50" customWidth="1"/>
    <col min="12301" max="12301" width="10.5703125" style="50" bestFit="1" customWidth="1"/>
    <col min="12302" max="12302" width="9.28515625" style="50" bestFit="1" customWidth="1"/>
    <col min="12303" max="12544" width="9.140625" style="50"/>
    <col min="12545" max="12545" width="4.42578125" style="50" customWidth="1"/>
    <col min="12546" max="12546" width="10.28515625" style="50" customWidth="1"/>
    <col min="12547" max="12547" width="44.28515625" style="50" customWidth="1"/>
    <col min="12548" max="12548" width="7.7109375" style="50" customWidth="1"/>
    <col min="12549" max="12549" width="10.5703125" style="50" customWidth="1"/>
    <col min="12550" max="12550" width="10.28515625" style="50" customWidth="1"/>
    <col min="12551" max="12551" width="8.7109375" style="50" customWidth="1"/>
    <col min="12552" max="12552" width="9.5703125" style="50" customWidth="1"/>
    <col min="12553" max="12553" width="8.140625" style="50" customWidth="1"/>
    <col min="12554" max="12554" width="7.85546875" style="50" customWidth="1"/>
    <col min="12555" max="12555" width="7.28515625" style="50" customWidth="1"/>
    <col min="12556" max="12556" width="7.85546875" style="50" customWidth="1"/>
    <col min="12557" max="12557" width="10.5703125" style="50" bestFit="1" customWidth="1"/>
    <col min="12558" max="12558" width="9.28515625" style="50" bestFit="1" customWidth="1"/>
    <col min="12559" max="12800" width="9.140625" style="50"/>
    <col min="12801" max="12801" width="4.42578125" style="50" customWidth="1"/>
    <col min="12802" max="12802" width="10.28515625" style="50" customWidth="1"/>
    <col min="12803" max="12803" width="44.28515625" style="50" customWidth="1"/>
    <col min="12804" max="12804" width="7.7109375" style="50" customWidth="1"/>
    <col min="12805" max="12805" width="10.5703125" style="50" customWidth="1"/>
    <col min="12806" max="12806" width="10.28515625" style="50" customWidth="1"/>
    <col min="12807" max="12807" width="8.7109375" style="50" customWidth="1"/>
    <col min="12808" max="12808" width="9.5703125" style="50" customWidth="1"/>
    <col min="12809" max="12809" width="8.140625" style="50" customWidth="1"/>
    <col min="12810" max="12810" width="7.85546875" style="50" customWidth="1"/>
    <col min="12811" max="12811" width="7.28515625" style="50" customWidth="1"/>
    <col min="12812" max="12812" width="7.85546875" style="50" customWidth="1"/>
    <col min="12813" max="12813" width="10.5703125" style="50" bestFit="1" customWidth="1"/>
    <col min="12814" max="12814" width="9.28515625" style="50" bestFit="1" customWidth="1"/>
    <col min="12815" max="13056" width="9.140625" style="50"/>
    <col min="13057" max="13057" width="4.42578125" style="50" customWidth="1"/>
    <col min="13058" max="13058" width="10.28515625" style="50" customWidth="1"/>
    <col min="13059" max="13059" width="44.28515625" style="50" customWidth="1"/>
    <col min="13060" max="13060" width="7.7109375" style="50" customWidth="1"/>
    <col min="13061" max="13061" width="10.5703125" style="50" customWidth="1"/>
    <col min="13062" max="13062" width="10.28515625" style="50" customWidth="1"/>
    <col min="13063" max="13063" width="8.7109375" style="50" customWidth="1"/>
    <col min="13064" max="13064" width="9.5703125" style="50" customWidth="1"/>
    <col min="13065" max="13065" width="8.140625" style="50" customWidth="1"/>
    <col min="13066" max="13066" width="7.85546875" style="50" customWidth="1"/>
    <col min="13067" max="13067" width="7.28515625" style="50" customWidth="1"/>
    <col min="13068" max="13068" width="7.85546875" style="50" customWidth="1"/>
    <col min="13069" max="13069" width="10.5703125" style="50" bestFit="1" customWidth="1"/>
    <col min="13070" max="13070" width="9.28515625" style="50" bestFit="1" customWidth="1"/>
    <col min="13071" max="13312" width="9.140625" style="50"/>
    <col min="13313" max="13313" width="4.42578125" style="50" customWidth="1"/>
    <col min="13314" max="13314" width="10.28515625" style="50" customWidth="1"/>
    <col min="13315" max="13315" width="44.28515625" style="50" customWidth="1"/>
    <col min="13316" max="13316" width="7.7109375" style="50" customWidth="1"/>
    <col min="13317" max="13317" width="10.5703125" style="50" customWidth="1"/>
    <col min="13318" max="13318" width="10.28515625" style="50" customWidth="1"/>
    <col min="13319" max="13319" width="8.7109375" style="50" customWidth="1"/>
    <col min="13320" max="13320" width="9.5703125" style="50" customWidth="1"/>
    <col min="13321" max="13321" width="8.140625" style="50" customWidth="1"/>
    <col min="13322" max="13322" width="7.85546875" style="50" customWidth="1"/>
    <col min="13323" max="13323" width="7.28515625" style="50" customWidth="1"/>
    <col min="13324" max="13324" width="7.85546875" style="50" customWidth="1"/>
    <col min="13325" max="13325" width="10.5703125" style="50" bestFit="1" customWidth="1"/>
    <col min="13326" max="13326" width="9.28515625" style="50" bestFit="1" customWidth="1"/>
    <col min="13327" max="13568" width="9.140625" style="50"/>
    <col min="13569" max="13569" width="4.42578125" style="50" customWidth="1"/>
    <col min="13570" max="13570" width="10.28515625" style="50" customWidth="1"/>
    <col min="13571" max="13571" width="44.28515625" style="50" customWidth="1"/>
    <col min="13572" max="13572" width="7.7109375" style="50" customWidth="1"/>
    <col min="13573" max="13573" width="10.5703125" style="50" customWidth="1"/>
    <col min="13574" max="13574" width="10.28515625" style="50" customWidth="1"/>
    <col min="13575" max="13575" width="8.7109375" style="50" customWidth="1"/>
    <col min="13576" max="13576" width="9.5703125" style="50" customWidth="1"/>
    <col min="13577" max="13577" width="8.140625" style="50" customWidth="1"/>
    <col min="13578" max="13578" width="7.85546875" style="50" customWidth="1"/>
    <col min="13579" max="13579" width="7.28515625" style="50" customWidth="1"/>
    <col min="13580" max="13580" width="7.85546875" style="50" customWidth="1"/>
    <col min="13581" max="13581" width="10.5703125" style="50" bestFit="1" customWidth="1"/>
    <col min="13582" max="13582" width="9.28515625" style="50" bestFit="1" customWidth="1"/>
    <col min="13583" max="13824" width="9.140625" style="50"/>
    <col min="13825" max="13825" width="4.42578125" style="50" customWidth="1"/>
    <col min="13826" max="13826" width="10.28515625" style="50" customWidth="1"/>
    <col min="13827" max="13827" width="44.28515625" style="50" customWidth="1"/>
    <col min="13828" max="13828" width="7.7109375" style="50" customWidth="1"/>
    <col min="13829" max="13829" width="10.5703125" style="50" customWidth="1"/>
    <col min="13830" max="13830" width="10.28515625" style="50" customWidth="1"/>
    <col min="13831" max="13831" width="8.7109375" style="50" customWidth="1"/>
    <col min="13832" max="13832" width="9.5703125" style="50" customWidth="1"/>
    <col min="13833" max="13833" width="8.140625" style="50" customWidth="1"/>
    <col min="13834" max="13834" width="7.85546875" style="50" customWidth="1"/>
    <col min="13835" max="13835" width="7.28515625" style="50" customWidth="1"/>
    <col min="13836" max="13836" width="7.85546875" style="50" customWidth="1"/>
    <col min="13837" max="13837" width="10.5703125" style="50" bestFit="1" customWidth="1"/>
    <col min="13838" max="13838" width="9.28515625" style="50" bestFit="1" customWidth="1"/>
    <col min="13839" max="14080" width="9.140625" style="50"/>
    <col min="14081" max="14081" width="4.42578125" style="50" customWidth="1"/>
    <col min="14082" max="14082" width="10.28515625" style="50" customWidth="1"/>
    <col min="14083" max="14083" width="44.28515625" style="50" customWidth="1"/>
    <col min="14084" max="14084" width="7.7109375" style="50" customWidth="1"/>
    <col min="14085" max="14085" width="10.5703125" style="50" customWidth="1"/>
    <col min="14086" max="14086" width="10.28515625" style="50" customWidth="1"/>
    <col min="14087" max="14087" width="8.7109375" style="50" customWidth="1"/>
    <col min="14088" max="14088" width="9.5703125" style="50" customWidth="1"/>
    <col min="14089" max="14089" width="8.140625" style="50" customWidth="1"/>
    <col min="14090" max="14090" width="7.85546875" style="50" customWidth="1"/>
    <col min="14091" max="14091" width="7.28515625" style="50" customWidth="1"/>
    <col min="14092" max="14092" width="7.85546875" style="50" customWidth="1"/>
    <col min="14093" max="14093" width="10.5703125" style="50" bestFit="1" customWidth="1"/>
    <col min="14094" max="14094" width="9.28515625" style="50" bestFit="1" customWidth="1"/>
    <col min="14095" max="14336" width="9.140625" style="50"/>
    <col min="14337" max="14337" width="4.42578125" style="50" customWidth="1"/>
    <col min="14338" max="14338" width="10.28515625" style="50" customWidth="1"/>
    <col min="14339" max="14339" width="44.28515625" style="50" customWidth="1"/>
    <col min="14340" max="14340" width="7.7109375" style="50" customWidth="1"/>
    <col min="14341" max="14341" width="10.5703125" style="50" customWidth="1"/>
    <col min="14342" max="14342" width="10.28515625" style="50" customWidth="1"/>
    <col min="14343" max="14343" width="8.7109375" style="50" customWidth="1"/>
    <col min="14344" max="14344" width="9.5703125" style="50" customWidth="1"/>
    <col min="14345" max="14345" width="8.140625" style="50" customWidth="1"/>
    <col min="14346" max="14346" width="7.85546875" style="50" customWidth="1"/>
    <col min="14347" max="14347" width="7.28515625" style="50" customWidth="1"/>
    <col min="14348" max="14348" width="7.85546875" style="50" customWidth="1"/>
    <col min="14349" max="14349" width="10.5703125" style="50" bestFit="1" customWidth="1"/>
    <col min="14350" max="14350" width="9.28515625" style="50" bestFit="1" customWidth="1"/>
    <col min="14351" max="14592" width="9.140625" style="50"/>
    <col min="14593" max="14593" width="4.42578125" style="50" customWidth="1"/>
    <col min="14594" max="14594" width="10.28515625" style="50" customWidth="1"/>
    <col min="14595" max="14595" width="44.28515625" style="50" customWidth="1"/>
    <col min="14596" max="14596" width="7.7109375" style="50" customWidth="1"/>
    <col min="14597" max="14597" width="10.5703125" style="50" customWidth="1"/>
    <col min="14598" max="14598" width="10.28515625" style="50" customWidth="1"/>
    <col min="14599" max="14599" width="8.7109375" style="50" customWidth="1"/>
    <col min="14600" max="14600" width="9.5703125" style="50" customWidth="1"/>
    <col min="14601" max="14601" width="8.140625" style="50" customWidth="1"/>
    <col min="14602" max="14602" width="7.85546875" style="50" customWidth="1"/>
    <col min="14603" max="14603" width="7.28515625" style="50" customWidth="1"/>
    <col min="14604" max="14604" width="7.85546875" style="50" customWidth="1"/>
    <col min="14605" max="14605" width="10.5703125" style="50" bestFit="1" customWidth="1"/>
    <col min="14606" max="14606" width="9.28515625" style="50" bestFit="1" customWidth="1"/>
    <col min="14607" max="14848" width="9.140625" style="50"/>
    <col min="14849" max="14849" width="4.42578125" style="50" customWidth="1"/>
    <col min="14850" max="14850" width="10.28515625" style="50" customWidth="1"/>
    <col min="14851" max="14851" width="44.28515625" style="50" customWidth="1"/>
    <col min="14852" max="14852" width="7.7109375" style="50" customWidth="1"/>
    <col min="14853" max="14853" width="10.5703125" style="50" customWidth="1"/>
    <col min="14854" max="14854" width="10.28515625" style="50" customWidth="1"/>
    <col min="14855" max="14855" width="8.7109375" style="50" customWidth="1"/>
    <col min="14856" max="14856" width="9.5703125" style="50" customWidth="1"/>
    <col min="14857" max="14857" width="8.140625" style="50" customWidth="1"/>
    <col min="14858" max="14858" width="7.85546875" style="50" customWidth="1"/>
    <col min="14859" max="14859" width="7.28515625" style="50" customWidth="1"/>
    <col min="14860" max="14860" width="7.85546875" style="50" customWidth="1"/>
    <col min="14861" max="14861" width="10.5703125" style="50" bestFit="1" customWidth="1"/>
    <col min="14862" max="14862" width="9.28515625" style="50" bestFit="1" customWidth="1"/>
    <col min="14863" max="15104" width="9.140625" style="50"/>
    <col min="15105" max="15105" width="4.42578125" style="50" customWidth="1"/>
    <col min="15106" max="15106" width="10.28515625" style="50" customWidth="1"/>
    <col min="15107" max="15107" width="44.28515625" style="50" customWidth="1"/>
    <col min="15108" max="15108" width="7.7109375" style="50" customWidth="1"/>
    <col min="15109" max="15109" width="10.5703125" style="50" customWidth="1"/>
    <col min="15110" max="15110" width="10.28515625" style="50" customWidth="1"/>
    <col min="15111" max="15111" width="8.7109375" style="50" customWidth="1"/>
    <col min="15112" max="15112" width="9.5703125" style="50" customWidth="1"/>
    <col min="15113" max="15113" width="8.140625" style="50" customWidth="1"/>
    <col min="15114" max="15114" width="7.85546875" style="50" customWidth="1"/>
    <col min="15115" max="15115" width="7.28515625" style="50" customWidth="1"/>
    <col min="15116" max="15116" width="7.85546875" style="50" customWidth="1"/>
    <col min="15117" max="15117" width="10.5703125" style="50" bestFit="1" customWidth="1"/>
    <col min="15118" max="15118" width="9.28515625" style="50" bestFit="1" customWidth="1"/>
    <col min="15119" max="15360" width="9.140625" style="50"/>
    <col min="15361" max="15361" width="4.42578125" style="50" customWidth="1"/>
    <col min="15362" max="15362" width="10.28515625" style="50" customWidth="1"/>
    <col min="15363" max="15363" width="44.28515625" style="50" customWidth="1"/>
    <col min="15364" max="15364" width="7.7109375" style="50" customWidth="1"/>
    <col min="15365" max="15365" width="10.5703125" style="50" customWidth="1"/>
    <col min="15366" max="15366" width="10.28515625" style="50" customWidth="1"/>
    <col min="15367" max="15367" width="8.7109375" style="50" customWidth="1"/>
    <col min="15368" max="15368" width="9.5703125" style="50" customWidth="1"/>
    <col min="15369" max="15369" width="8.140625" style="50" customWidth="1"/>
    <col min="15370" max="15370" width="7.85546875" style="50" customWidth="1"/>
    <col min="15371" max="15371" width="7.28515625" style="50" customWidth="1"/>
    <col min="15372" max="15372" width="7.85546875" style="50" customWidth="1"/>
    <col min="15373" max="15373" width="10.5703125" style="50" bestFit="1" customWidth="1"/>
    <col min="15374" max="15374" width="9.28515625" style="50" bestFit="1" customWidth="1"/>
    <col min="15375" max="15616" width="9.140625" style="50"/>
    <col min="15617" max="15617" width="4.42578125" style="50" customWidth="1"/>
    <col min="15618" max="15618" width="10.28515625" style="50" customWidth="1"/>
    <col min="15619" max="15619" width="44.28515625" style="50" customWidth="1"/>
    <col min="15620" max="15620" width="7.7109375" style="50" customWidth="1"/>
    <col min="15621" max="15621" width="10.5703125" style="50" customWidth="1"/>
    <col min="15622" max="15622" width="10.28515625" style="50" customWidth="1"/>
    <col min="15623" max="15623" width="8.7109375" style="50" customWidth="1"/>
    <col min="15624" max="15624" width="9.5703125" style="50" customWidth="1"/>
    <col min="15625" max="15625" width="8.140625" style="50" customWidth="1"/>
    <col min="15626" max="15626" width="7.85546875" style="50" customWidth="1"/>
    <col min="15627" max="15627" width="7.28515625" style="50" customWidth="1"/>
    <col min="15628" max="15628" width="7.85546875" style="50" customWidth="1"/>
    <col min="15629" max="15629" width="10.5703125" style="50" bestFit="1" customWidth="1"/>
    <col min="15630" max="15630" width="9.28515625" style="50" bestFit="1" customWidth="1"/>
    <col min="15631" max="15872" width="9.140625" style="50"/>
    <col min="15873" max="15873" width="4.42578125" style="50" customWidth="1"/>
    <col min="15874" max="15874" width="10.28515625" style="50" customWidth="1"/>
    <col min="15875" max="15875" width="44.28515625" style="50" customWidth="1"/>
    <col min="15876" max="15876" width="7.7109375" style="50" customWidth="1"/>
    <col min="15877" max="15877" width="10.5703125" style="50" customWidth="1"/>
    <col min="15878" max="15878" width="10.28515625" style="50" customWidth="1"/>
    <col min="15879" max="15879" width="8.7109375" style="50" customWidth="1"/>
    <col min="15880" max="15880" width="9.5703125" style="50" customWidth="1"/>
    <col min="15881" max="15881" width="8.140625" style="50" customWidth="1"/>
    <col min="15882" max="15882" width="7.85546875" style="50" customWidth="1"/>
    <col min="15883" max="15883" width="7.28515625" style="50" customWidth="1"/>
    <col min="15884" max="15884" width="7.85546875" style="50" customWidth="1"/>
    <col min="15885" max="15885" width="10.5703125" style="50" bestFit="1" customWidth="1"/>
    <col min="15886" max="15886" width="9.28515625" style="50" bestFit="1" customWidth="1"/>
    <col min="15887" max="16128" width="9.140625" style="50"/>
    <col min="16129" max="16129" width="4.42578125" style="50" customWidth="1"/>
    <col min="16130" max="16130" width="10.28515625" style="50" customWidth="1"/>
    <col min="16131" max="16131" width="44.28515625" style="50" customWidth="1"/>
    <col min="16132" max="16132" width="7.7109375" style="50" customWidth="1"/>
    <col min="16133" max="16133" width="10.5703125" style="50" customWidth="1"/>
    <col min="16134" max="16134" width="10.28515625" style="50" customWidth="1"/>
    <col min="16135" max="16135" width="8.7109375" style="50" customWidth="1"/>
    <col min="16136" max="16136" width="9.5703125" style="50" customWidth="1"/>
    <col min="16137" max="16137" width="8.140625" style="50" customWidth="1"/>
    <col min="16138" max="16138" width="7.85546875" style="50" customWidth="1"/>
    <col min="16139" max="16139" width="7.28515625" style="50" customWidth="1"/>
    <col min="16140" max="16140" width="7.85546875" style="50" customWidth="1"/>
    <col min="16141" max="16141" width="10.5703125" style="50" bestFit="1" customWidth="1"/>
    <col min="16142" max="16142" width="9.28515625" style="50" bestFit="1" customWidth="1"/>
    <col min="16143" max="16384" width="9.140625" style="50"/>
  </cols>
  <sheetData>
    <row r="1" spans="1:63" s="24" customFormat="1" ht="18" customHeight="1" x14ac:dyDescent="0.4">
      <c r="A1" s="25"/>
      <c r="B1" s="25"/>
      <c r="C1" s="28" t="s">
        <v>22</v>
      </c>
      <c r="D1" s="25"/>
      <c r="E1" s="25"/>
      <c r="F1" s="25" t="s">
        <v>181</v>
      </c>
      <c r="G1" s="25"/>
      <c r="H1" s="25"/>
      <c r="I1" s="26"/>
      <c r="J1" s="26"/>
      <c r="K1" s="26"/>
      <c r="L1" s="26"/>
      <c r="M1" s="26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</row>
    <row r="2" spans="1:63" s="24" customFormat="1" ht="16.5" customHeight="1" x14ac:dyDescent="0.3">
      <c r="A2" s="25"/>
      <c r="B2" s="25"/>
      <c r="C2" s="29"/>
      <c r="D2" s="25"/>
      <c r="E2" s="25"/>
      <c r="F2" s="25"/>
      <c r="G2" s="25"/>
      <c r="H2" s="25"/>
      <c r="I2" s="26"/>
      <c r="J2" s="26"/>
      <c r="K2" s="26"/>
      <c r="L2" s="26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</row>
    <row r="3" spans="1:63" s="24" customFormat="1" ht="12" customHeight="1" x14ac:dyDescent="0.3">
      <c r="A3" s="25"/>
      <c r="B3" s="25"/>
      <c r="C3" s="25"/>
      <c r="D3" s="25"/>
      <c r="E3" s="25"/>
      <c r="F3" s="25"/>
      <c r="G3" s="25"/>
      <c r="H3" s="25"/>
      <c r="I3" s="26"/>
      <c r="J3" s="26"/>
      <c r="K3" s="26"/>
      <c r="L3" s="26"/>
      <c r="M3" s="26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63" s="24" customFormat="1" ht="15" customHeight="1" x14ac:dyDescent="0.3">
      <c r="A4" s="25"/>
      <c r="B4" s="25"/>
      <c r="C4" s="27"/>
      <c r="D4" s="25"/>
      <c r="E4" s="25"/>
      <c r="F4" s="25"/>
      <c r="G4" s="25"/>
      <c r="H4" s="25"/>
      <c r="I4" s="26"/>
      <c r="J4" s="26"/>
      <c r="K4" s="26"/>
      <c r="L4" s="26"/>
      <c r="M4" s="26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1:63" x14ac:dyDescent="0.25">
      <c r="A5" s="474"/>
      <c r="B5" s="474"/>
      <c r="C5" s="474"/>
      <c r="D5" s="474"/>
      <c r="E5" s="474"/>
      <c r="F5" s="474"/>
      <c r="G5" s="474"/>
      <c r="H5" s="474"/>
      <c r="I5" s="50"/>
    </row>
    <row r="6" spans="1:63" x14ac:dyDescent="0.25">
      <c r="A6" s="474"/>
      <c r="B6" s="474"/>
      <c r="C6" s="474"/>
      <c r="D6" s="474"/>
      <c r="E6" s="474"/>
      <c r="F6" s="474"/>
      <c r="G6" s="474"/>
      <c r="H6" s="474"/>
      <c r="I6" s="50"/>
    </row>
    <row r="7" spans="1:63" ht="15.75" customHeight="1" x14ac:dyDescent="0.25">
      <c r="A7" s="474"/>
      <c r="B7" s="474"/>
      <c r="C7" s="474"/>
      <c r="D7" s="474"/>
      <c r="E7" s="474"/>
      <c r="F7" s="474"/>
      <c r="G7" s="474"/>
      <c r="H7" s="474"/>
      <c r="I7" s="475"/>
      <c r="J7" s="475"/>
    </row>
    <row r="8" spans="1:63" x14ac:dyDescent="0.25">
      <c r="A8" s="474"/>
      <c r="B8" s="474"/>
      <c r="C8" s="474"/>
      <c r="D8" s="474"/>
      <c r="E8" s="474"/>
      <c r="F8" s="474"/>
      <c r="G8" s="474"/>
      <c r="H8" s="474"/>
      <c r="I8" s="50"/>
    </row>
    <row r="9" spans="1:63" s="99" customFormat="1" ht="15" customHeight="1" x14ac:dyDescent="0.3">
      <c r="A9" s="93"/>
      <c r="B9" s="94"/>
      <c r="C9" s="94"/>
      <c r="D9" s="95"/>
      <c r="E9" s="94"/>
      <c r="F9" s="95"/>
      <c r="G9" s="95"/>
      <c r="H9" s="95"/>
      <c r="I9" s="95"/>
      <c r="J9" s="95"/>
      <c r="K9" s="96" t="s">
        <v>78</v>
      </c>
      <c r="L9" s="265">
        <f>M130</f>
        <v>0</v>
      </c>
      <c r="M9" s="97" t="s">
        <v>7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</row>
    <row r="10" spans="1:63" s="98" customFormat="1" ht="15" customHeight="1" x14ac:dyDescent="0.3">
      <c r="A10" s="100"/>
      <c r="B10" s="94"/>
      <c r="C10" s="94"/>
      <c r="D10" s="95"/>
      <c r="E10" s="101"/>
      <c r="F10" s="102"/>
      <c r="G10" s="102"/>
      <c r="H10" s="95"/>
      <c r="I10" s="95"/>
      <c r="J10" s="95"/>
      <c r="K10" s="96" t="s">
        <v>79</v>
      </c>
      <c r="L10" s="265">
        <f>H126</f>
        <v>0</v>
      </c>
      <c r="M10" s="97" t="s">
        <v>7</v>
      </c>
    </row>
    <row r="11" spans="1:63" ht="25.5" customHeight="1" x14ac:dyDescent="0.25">
      <c r="A11" s="476" t="s">
        <v>0</v>
      </c>
      <c r="B11" s="477" t="s">
        <v>1</v>
      </c>
      <c r="C11" s="476" t="s">
        <v>14</v>
      </c>
      <c r="D11" s="476" t="s">
        <v>15</v>
      </c>
      <c r="E11" s="480" t="s">
        <v>2</v>
      </c>
      <c r="F11" s="481"/>
      <c r="G11" s="476" t="s">
        <v>17</v>
      </c>
      <c r="H11" s="476"/>
      <c r="I11" s="476" t="s">
        <v>16</v>
      </c>
      <c r="J11" s="476"/>
      <c r="K11" s="476" t="s">
        <v>18</v>
      </c>
      <c r="L11" s="476"/>
      <c r="M11" s="476" t="s">
        <v>3</v>
      </c>
    </row>
    <row r="12" spans="1:63" s="8" customFormat="1" ht="38.25" x14ac:dyDescent="0.25">
      <c r="A12" s="476" t="s">
        <v>0</v>
      </c>
      <c r="B12" s="478"/>
      <c r="C12" s="476" t="s">
        <v>14</v>
      </c>
      <c r="D12" s="479" t="s">
        <v>15</v>
      </c>
      <c r="E12" s="19" t="s">
        <v>4</v>
      </c>
      <c r="F12" s="19" t="s">
        <v>5</v>
      </c>
      <c r="G12" s="20" t="s">
        <v>19</v>
      </c>
      <c r="H12" s="48" t="s">
        <v>3</v>
      </c>
      <c r="I12" s="48" t="s">
        <v>19</v>
      </c>
      <c r="J12" s="48" t="s">
        <v>3</v>
      </c>
      <c r="K12" s="48" t="s">
        <v>19</v>
      </c>
      <c r="L12" s="48" t="s">
        <v>3</v>
      </c>
      <c r="M12" s="476" t="s">
        <v>3</v>
      </c>
    </row>
    <row r="13" spans="1:63" s="8" customFormat="1" ht="13.5" x14ac:dyDescent="0.25">
      <c r="A13" s="49">
        <v>1</v>
      </c>
      <c r="B13" s="49">
        <v>2</v>
      </c>
      <c r="C13" s="49">
        <v>3</v>
      </c>
      <c r="D13" s="49">
        <v>4</v>
      </c>
      <c r="E13" s="21">
        <v>5</v>
      </c>
      <c r="F13" s="21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  <c r="L13" s="49">
        <v>12</v>
      </c>
      <c r="M13" s="49">
        <v>13</v>
      </c>
    </row>
    <row r="14" spans="1:63" s="11" customFormat="1" x14ac:dyDescent="0.3">
      <c r="A14" s="14"/>
      <c r="B14" s="15"/>
      <c r="C14" s="14"/>
      <c r="D14" s="14"/>
      <c r="E14" s="38"/>
      <c r="F14" s="39"/>
      <c r="G14" s="17"/>
      <c r="H14" s="16"/>
      <c r="I14" s="41"/>
      <c r="J14" s="42"/>
      <c r="K14" s="41"/>
      <c r="L14" s="42"/>
      <c r="M14" s="17"/>
      <c r="N14" s="10"/>
      <c r="O14" s="10"/>
      <c r="P14" s="10"/>
      <c r="Q14" s="10"/>
      <c r="R14" s="10"/>
      <c r="S14" s="10"/>
      <c r="T14" s="10"/>
      <c r="U14" s="10"/>
    </row>
    <row r="15" spans="1:63" s="11" customFormat="1" x14ac:dyDescent="0.3">
      <c r="A15" s="4"/>
      <c r="B15" s="4"/>
      <c r="C15" s="47" t="s">
        <v>53</v>
      </c>
      <c r="D15" s="4"/>
      <c r="E15" s="412"/>
      <c r="F15" s="412"/>
      <c r="G15" s="268"/>
      <c r="H15" s="276"/>
      <c r="I15" s="413"/>
      <c r="J15" s="414"/>
      <c r="K15" s="413"/>
      <c r="L15" s="414"/>
      <c r="M15" s="290"/>
      <c r="N15" s="10"/>
      <c r="O15" s="10"/>
      <c r="P15" s="10"/>
      <c r="Q15" s="10"/>
      <c r="R15" s="10"/>
      <c r="S15" s="10"/>
      <c r="T15" s="10"/>
      <c r="U15" s="10"/>
    </row>
    <row r="16" spans="1:63" s="7" customFormat="1" x14ac:dyDescent="0.3">
      <c r="A16" s="12">
        <v>1</v>
      </c>
      <c r="B16" s="6" t="s">
        <v>54</v>
      </c>
      <c r="C16" s="37" t="s">
        <v>64</v>
      </c>
      <c r="D16" s="384" t="s">
        <v>24</v>
      </c>
      <c r="E16" s="422"/>
      <c r="F16" s="439">
        <f>100*0.15</f>
        <v>15</v>
      </c>
      <c r="G16" s="423"/>
      <c r="H16" s="270"/>
      <c r="I16" s="423"/>
      <c r="J16" s="271"/>
      <c r="K16" s="423"/>
      <c r="L16" s="269"/>
      <c r="M16" s="424"/>
    </row>
    <row r="17" spans="1:63" s="7" customFormat="1" x14ac:dyDescent="0.3">
      <c r="A17" s="12"/>
      <c r="B17" s="32"/>
      <c r="C17" s="6" t="s">
        <v>9</v>
      </c>
      <c r="D17" s="9" t="s">
        <v>6</v>
      </c>
      <c r="E17" s="425">
        <v>0.89</v>
      </c>
      <c r="F17" s="13">
        <f>F16*E17</f>
        <v>13.35</v>
      </c>
      <c r="G17" s="276">
        <v>0</v>
      </c>
      <c r="H17" s="357">
        <f t="shared" ref="H17:H74" si="0">F17*G17</f>
        <v>0</v>
      </c>
      <c r="I17" s="416"/>
      <c r="J17" s="360">
        <f t="shared" ref="J17:J74" si="1">F17*I17</f>
        <v>0</v>
      </c>
      <c r="K17" s="416"/>
      <c r="L17" s="415"/>
      <c r="M17" s="284">
        <f>L17+J17+H17</f>
        <v>0</v>
      </c>
    </row>
    <row r="18" spans="1:63" s="7" customFormat="1" x14ac:dyDescent="0.3">
      <c r="A18" s="12"/>
      <c r="B18" s="10"/>
      <c r="C18" s="6" t="s">
        <v>10</v>
      </c>
      <c r="D18" s="10" t="s">
        <v>7</v>
      </c>
      <c r="E18" s="425">
        <v>0.37</v>
      </c>
      <c r="F18" s="13">
        <f>F16*E18</f>
        <v>5.55</v>
      </c>
      <c r="G18" s="416"/>
      <c r="H18" s="357">
        <f t="shared" si="0"/>
        <v>0</v>
      </c>
      <c r="I18" s="416"/>
      <c r="J18" s="360">
        <f t="shared" si="1"/>
        <v>0</v>
      </c>
      <c r="K18" s="276">
        <v>0</v>
      </c>
      <c r="L18" s="361">
        <f>F18*K18</f>
        <v>0</v>
      </c>
      <c r="M18" s="284">
        <f t="shared" ref="M18:M112" si="2">L18+J18+H18</f>
        <v>0</v>
      </c>
    </row>
    <row r="19" spans="1:63" s="7" customFormat="1" x14ac:dyDescent="0.3">
      <c r="A19" s="12"/>
      <c r="B19" s="33"/>
      <c r="C19" s="6" t="s">
        <v>55</v>
      </c>
      <c r="D19" s="10" t="s">
        <v>24</v>
      </c>
      <c r="E19" s="425">
        <v>1.1499999999999999</v>
      </c>
      <c r="F19" s="13">
        <f>F16*E19</f>
        <v>17.25</v>
      </c>
      <c r="G19" s="416"/>
      <c r="H19" s="357">
        <f t="shared" si="0"/>
        <v>0</v>
      </c>
      <c r="I19" s="276">
        <v>0</v>
      </c>
      <c r="J19" s="360">
        <f t="shared" si="1"/>
        <v>0</v>
      </c>
      <c r="K19" s="416"/>
      <c r="L19" s="361">
        <f t="shared" ref="L19:L113" si="3">F19*K19</f>
        <v>0</v>
      </c>
      <c r="M19" s="284">
        <f t="shared" si="2"/>
        <v>0</v>
      </c>
    </row>
    <row r="20" spans="1:63" s="7" customFormat="1" x14ac:dyDescent="0.3">
      <c r="A20" s="386"/>
      <c r="B20" s="15"/>
      <c r="C20" s="14" t="s">
        <v>11</v>
      </c>
      <c r="D20" s="15" t="s">
        <v>7</v>
      </c>
      <c r="E20" s="425">
        <v>0.02</v>
      </c>
      <c r="F20" s="13">
        <f>F16*E20</f>
        <v>0.3</v>
      </c>
      <c r="G20" s="416"/>
      <c r="H20" s="357">
        <f t="shared" si="0"/>
        <v>0</v>
      </c>
      <c r="I20" s="276">
        <v>0</v>
      </c>
      <c r="J20" s="360">
        <f t="shared" si="1"/>
        <v>0</v>
      </c>
      <c r="K20" s="416"/>
      <c r="L20" s="361">
        <f t="shared" si="3"/>
        <v>0</v>
      </c>
      <c r="M20" s="284">
        <f t="shared" si="2"/>
        <v>0</v>
      </c>
    </row>
    <row r="21" spans="1:63" s="7" customFormat="1" ht="31.5" x14ac:dyDescent="0.3">
      <c r="A21" s="12">
        <v>2</v>
      </c>
      <c r="B21" s="30" t="s">
        <v>25</v>
      </c>
      <c r="C21" s="31" t="s">
        <v>26</v>
      </c>
      <c r="D21" s="373" t="s">
        <v>179</v>
      </c>
      <c r="E21" s="433"/>
      <c r="F21" s="440">
        <v>1</v>
      </c>
      <c r="G21" s="423"/>
      <c r="H21" s="270"/>
      <c r="I21" s="434"/>
      <c r="J21" s="271"/>
      <c r="K21" s="423"/>
      <c r="L21" s="272"/>
      <c r="M21" s="283"/>
    </row>
    <row r="22" spans="1:63" s="7" customFormat="1" x14ac:dyDescent="0.3">
      <c r="A22" s="12"/>
      <c r="B22" s="32"/>
      <c r="C22" s="6" t="s">
        <v>27</v>
      </c>
      <c r="D22" s="9" t="s">
        <v>6</v>
      </c>
      <c r="E22" s="425">
        <f>29.4+0.46*16</f>
        <v>36.76</v>
      </c>
      <c r="F22" s="13">
        <f>F21*E22</f>
        <v>36.76</v>
      </c>
      <c r="G22" s="276">
        <v>0</v>
      </c>
      <c r="H22" s="357">
        <f t="shared" si="0"/>
        <v>0</v>
      </c>
      <c r="I22" s="416"/>
      <c r="J22" s="360">
        <f t="shared" si="1"/>
        <v>0</v>
      </c>
      <c r="K22" s="416"/>
      <c r="L22" s="361">
        <f t="shared" si="3"/>
        <v>0</v>
      </c>
      <c r="M22" s="284">
        <f t="shared" si="2"/>
        <v>0</v>
      </c>
    </row>
    <row r="23" spans="1:63" s="7" customFormat="1" x14ac:dyDescent="0.3">
      <c r="A23" s="12"/>
      <c r="B23" s="10"/>
      <c r="C23" s="6" t="s">
        <v>28</v>
      </c>
      <c r="D23" s="10" t="s">
        <v>7</v>
      </c>
      <c r="E23" s="425">
        <f>1.12+0.28*16</f>
        <v>5.6000000000000005</v>
      </c>
      <c r="F23" s="13">
        <f>F21*E23</f>
        <v>5.6000000000000005</v>
      </c>
      <c r="G23" s="416"/>
      <c r="H23" s="357">
        <f t="shared" si="0"/>
        <v>0</v>
      </c>
      <c r="I23" s="416"/>
      <c r="J23" s="360">
        <f t="shared" si="1"/>
        <v>0</v>
      </c>
      <c r="K23" s="276">
        <v>0</v>
      </c>
      <c r="L23" s="361">
        <f t="shared" si="3"/>
        <v>0</v>
      </c>
      <c r="M23" s="284">
        <f t="shared" si="2"/>
        <v>0</v>
      </c>
    </row>
    <row r="24" spans="1:63" s="7" customFormat="1" x14ac:dyDescent="0.3">
      <c r="A24" s="12"/>
      <c r="B24" s="33"/>
      <c r="C24" s="6" t="s">
        <v>29</v>
      </c>
      <c r="D24" s="10" t="s">
        <v>24</v>
      </c>
      <c r="E24" s="425">
        <f>2.04+0.51*16</f>
        <v>10.199999999999999</v>
      </c>
      <c r="F24" s="13">
        <f>F21*E24</f>
        <v>10.199999999999999</v>
      </c>
      <c r="G24" s="416"/>
      <c r="H24" s="357">
        <f t="shared" si="0"/>
        <v>0</v>
      </c>
      <c r="I24" s="276">
        <v>0</v>
      </c>
      <c r="J24" s="360">
        <f t="shared" si="1"/>
        <v>0</v>
      </c>
      <c r="K24" s="416"/>
      <c r="L24" s="361">
        <f t="shared" si="3"/>
        <v>0</v>
      </c>
      <c r="M24" s="284">
        <f t="shared" si="2"/>
        <v>0</v>
      </c>
    </row>
    <row r="25" spans="1:63" s="10" customFormat="1" x14ac:dyDescent="0.3">
      <c r="A25" s="386"/>
      <c r="B25" s="15"/>
      <c r="C25" s="14" t="s">
        <v>11</v>
      </c>
      <c r="D25" s="15" t="s">
        <v>7</v>
      </c>
      <c r="E25" s="435">
        <v>6.36</v>
      </c>
      <c r="F25" s="38">
        <f>F21*E25</f>
        <v>6.36</v>
      </c>
      <c r="G25" s="432"/>
      <c r="H25" s="255">
        <f t="shared" si="0"/>
        <v>0</v>
      </c>
      <c r="I25" s="16">
        <v>0</v>
      </c>
      <c r="J25" s="256">
        <f t="shared" si="1"/>
        <v>0</v>
      </c>
      <c r="K25" s="432"/>
      <c r="L25" s="257">
        <f t="shared" si="3"/>
        <v>0</v>
      </c>
      <c r="M25" s="286">
        <f t="shared" si="2"/>
        <v>0</v>
      </c>
    </row>
    <row r="26" spans="1:63" s="25" customFormat="1" ht="15.75" customHeight="1" x14ac:dyDescent="0.3">
      <c r="A26" s="37">
        <v>3</v>
      </c>
      <c r="B26" s="35" t="s">
        <v>30</v>
      </c>
      <c r="C26" s="37" t="s">
        <v>31</v>
      </c>
      <c r="D26" s="373" t="s">
        <v>12</v>
      </c>
      <c r="E26" s="427"/>
      <c r="F26" s="441">
        <v>100</v>
      </c>
      <c r="G26" s="417"/>
      <c r="H26" s="357"/>
      <c r="I26" s="418"/>
      <c r="J26" s="360"/>
      <c r="K26" s="417"/>
      <c r="L26" s="361"/>
      <c r="M26" s="28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</row>
    <row r="27" spans="1:63" s="25" customFormat="1" ht="15.75" customHeight="1" x14ac:dyDescent="0.3">
      <c r="A27" s="12"/>
      <c r="B27" s="10"/>
      <c r="C27" s="6" t="s">
        <v>9</v>
      </c>
      <c r="D27" s="9" t="s">
        <v>6</v>
      </c>
      <c r="E27" s="425">
        <v>1.21</v>
      </c>
      <c r="F27" s="13">
        <f>F26*E27</f>
        <v>121</v>
      </c>
      <c r="G27" s="276">
        <v>0</v>
      </c>
      <c r="H27" s="357">
        <f t="shared" si="0"/>
        <v>0</v>
      </c>
      <c r="I27" s="419"/>
      <c r="J27" s="360">
        <f t="shared" si="1"/>
        <v>0</v>
      </c>
      <c r="K27" s="420"/>
      <c r="L27" s="361">
        <f t="shared" si="3"/>
        <v>0</v>
      </c>
      <c r="M27" s="284">
        <f t="shared" si="2"/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</row>
    <row r="28" spans="1:63" s="25" customFormat="1" ht="15.75" customHeight="1" x14ac:dyDescent="0.3">
      <c r="A28" s="387"/>
      <c r="B28" s="9"/>
      <c r="C28" s="9" t="s">
        <v>10</v>
      </c>
      <c r="D28" s="9" t="s">
        <v>7</v>
      </c>
      <c r="E28" s="425">
        <v>1E-3</v>
      </c>
      <c r="F28" s="13">
        <f>F26*E28</f>
        <v>0.1</v>
      </c>
      <c r="G28" s="419"/>
      <c r="H28" s="357">
        <f t="shared" si="0"/>
        <v>0</v>
      </c>
      <c r="I28" s="419"/>
      <c r="J28" s="360">
        <f t="shared" si="1"/>
        <v>0</v>
      </c>
      <c r="K28" s="420">
        <v>0</v>
      </c>
      <c r="L28" s="361">
        <f t="shared" si="3"/>
        <v>0</v>
      </c>
      <c r="M28" s="284">
        <f t="shared" si="2"/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63" s="25" customFormat="1" ht="31.5" x14ac:dyDescent="0.3">
      <c r="A29" s="12"/>
      <c r="B29" s="5"/>
      <c r="C29" s="258" t="s">
        <v>65</v>
      </c>
      <c r="D29" s="9" t="s">
        <v>12</v>
      </c>
      <c r="E29" s="425">
        <v>1.01</v>
      </c>
      <c r="F29" s="290">
        <f>F26*E29</f>
        <v>101</v>
      </c>
      <c r="G29" s="416"/>
      <c r="H29" s="357">
        <f t="shared" si="0"/>
        <v>0</v>
      </c>
      <c r="I29" s="419">
        <v>0</v>
      </c>
      <c r="J29" s="360">
        <f t="shared" si="1"/>
        <v>0</v>
      </c>
      <c r="K29" s="420"/>
      <c r="L29" s="361">
        <f t="shared" si="3"/>
        <v>0</v>
      </c>
      <c r="M29" s="284">
        <f t="shared" si="2"/>
        <v>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1:63" s="25" customFormat="1" ht="15.75" customHeight="1" x14ac:dyDescent="0.3">
      <c r="A30" s="12"/>
      <c r="B30" s="5"/>
      <c r="C30" s="6" t="s">
        <v>32</v>
      </c>
      <c r="D30" s="9" t="s">
        <v>13</v>
      </c>
      <c r="E30" s="425">
        <v>1</v>
      </c>
      <c r="F30" s="13">
        <f>F26*E30</f>
        <v>100</v>
      </c>
      <c r="G30" s="416"/>
      <c r="H30" s="357">
        <f t="shared" si="0"/>
        <v>0</v>
      </c>
      <c r="I30" s="419">
        <v>0</v>
      </c>
      <c r="J30" s="360">
        <f t="shared" si="1"/>
        <v>0</v>
      </c>
      <c r="K30" s="420"/>
      <c r="L30" s="361">
        <f t="shared" si="3"/>
        <v>0</v>
      </c>
      <c r="M30" s="284">
        <f t="shared" si="2"/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1:63" s="25" customFormat="1" ht="15.75" customHeight="1" x14ac:dyDescent="0.3">
      <c r="A31" s="386"/>
      <c r="B31" s="36"/>
      <c r="C31" s="14" t="s">
        <v>11</v>
      </c>
      <c r="D31" s="15" t="s">
        <v>7</v>
      </c>
      <c r="E31" s="425">
        <v>8.6999999999999994E-2</v>
      </c>
      <c r="F31" s="13">
        <f>F26*E31</f>
        <v>8.6999999999999993</v>
      </c>
      <c r="G31" s="416"/>
      <c r="H31" s="357">
        <f t="shared" si="0"/>
        <v>0</v>
      </c>
      <c r="I31" s="419">
        <v>0</v>
      </c>
      <c r="J31" s="360">
        <f t="shared" si="1"/>
        <v>0</v>
      </c>
      <c r="K31" s="420"/>
      <c r="L31" s="361">
        <f t="shared" si="3"/>
        <v>0</v>
      </c>
      <c r="M31" s="284">
        <f t="shared" si="2"/>
        <v>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  <row r="32" spans="1:63" s="43" customFormat="1" ht="17.25" customHeight="1" x14ac:dyDescent="0.3">
      <c r="A32" s="37">
        <v>4</v>
      </c>
      <c r="B32" s="35" t="s">
        <v>30</v>
      </c>
      <c r="C32" s="37" t="s">
        <v>33</v>
      </c>
      <c r="D32" s="373" t="s">
        <v>34</v>
      </c>
      <c r="E32" s="436"/>
      <c r="F32" s="442">
        <v>45</v>
      </c>
      <c r="G32" s="437"/>
      <c r="H32" s="270"/>
      <c r="I32" s="438"/>
      <c r="J32" s="271"/>
      <c r="K32" s="437"/>
      <c r="L32" s="272"/>
      <c r="M32" s="283"/>
    </row>
    <row r="33" spans="1:13" s="44" customFormat="1" x14ac:dyDescent="0.3">
      <c r="A33" s="12"/>
      <c r="B33" s="10"/>
      <c r="C33" s="6" t="s">
        <v>9</v>
      </c>
      <c r="D33" s="9" t="s">
        <v>6</v>
      </c>
      <c r="E33" s="425">
        <v>1.21</v>
      </c>
      <c r="F33" s="13">
        <f>F32*E33</f>
        <v>54.449999999999996</v>
      </c>
      <c r="G33" s="276">
        <v>0</v>
      </c>
      <c r="H33" s="357">
        <f t="shared" si="0"/>
        <v>0</v>
      </c>
      <c r="I33" s="414"/>
      <c r="J33" s="360">
        <f t="shared" si="1"/>
        <v>0</v>
      </c>
      <c r="K33" s="414"/>
      <c r="L33" s="361">
        <f t="shared" si="3"/>
        <v>0</v>
      </c>
      <c r="M33" s="284">
        <f t="shared" si="2"/>
        <v>0</v>
      </c>
    </row>
    <row r="34" spans="1:13" s="45" customFormat="1" x14ac:dyDescent="0.3">
      <c r="A34" s="12"/>
      <c r="B34" s="5"/>
      <c r="C34" s="6" t="s">
        <v>174</v>
      </c>
      <c r="D34" s="9" t="s">
        <v>34</v>
      </c>
      <c r="E34" s="425">
        <v>1.01</v>
      </c>
      <c r="F34" s="290">
        <f>F32*E34</f>
        <v>45.45</v>
      </c>
      <c r="G34" s="416"/>
      <c r="H34" s="357">
        <f t="shared" si="0"/>
        <v>0</v>
      </c>
      <c r="I34" s="276">
        <v>0</v>
      </c>
      <c r="J34" s="360">
        <f t="shared" si="1"/>
        <v>0</v>
      </c>
      <c r="K34" s="414"/>
      <c r="L34" s="361">
        <f t="shared" si="3"/>
        <v>0</v>
      </c>
      <c r="M34" s="284">
        <f t="shared" si="2"/>
        <v>0</v>
      </c>
    </row>
    <row r="35" spans="1:13" s="45" customFormat="1" x14ac:dyDescent="0.3">
      <c r="A35" s="12"/>
      <c r="B35" s="5"/>
      <c r="C35" s="6" t="s">
        <v>35</v>
      </c>
      <c r="D35" s="9" t="s">
        <v>13</v>
      </c>
      <c r="E35" s="425">
        <v>0.9</v>
      </c>
      <c r="F35" s="13">
        <f>F32*E35</f>
        <v>40.5</v>
      </c>
      <c r="G35" s="416"/>
      <c r="H35" s="357">
        <f t="shared" si="0"/>
        <v>0</v>
      </c>
      <c r="I35" s="276">
        <v>0</v>
      </c>
      <c r="J35" s="360">
        <f t="shared" si="1"/>
        <v>0</v>
      </c>
      <c r="K35" s="414"/>
      <c r="L35" s="361">
        <f t="shared" si="3"/>
        <v>0</v>
      </c>
      <c r="M35" s="284">
        <f t="shared" si="2"/>
        <v>0</v>
      </c>
    </row>
    <row r="36" spans="1:13" s="45" customFormat="1" x14ac:dyDescent="0.3">
      <c r="A36" s="12"/>
      <c r="B36" s="5"/>
      <c r="C36" s="6" t="s">
        <v>36</v>
      </c>
      <c r="D36" s="9" t="s">
        <v>24</v>
      </c>
      <c r="E36" s="425">
        <v>8.0000000000000002E-3</v>
      </c>
      <c r="F36" s="13">
        <f>F33*E36</f>
        <v>0.43559999999999999</v>
      </c>
      <c r="G36" s="416"/>
      <c r="H36" s="357">
        <f t="shared" si="0"/>
        <v>0</v>
      </c>
      <c r="I36" s="276">
        <v>0</v>
      </c>
      <c r="J36" s="360">
        <f t="shared" si="1"/>
        <v>0</v>
      </c>
      <c r="K36" s="414"/>
      <c r="L36" s="361">
        <f t="shared" si="3"/>
        <v>0</v>
      </c>
      <c r="M36" s="284">
        <f t="shared" si="2"/>
        <v>0</v>
      </c>
    </row>
    <row r="37" spans="1:13" s="46" customFormat="1" x14ac:dyDescent="0.3">
      <c r="A37" s="37"/>
      <c r="B37" s="35"/>
      <c r="C37" s="34" t="s">
        <v>37</v>
      </c>
      <c r="D37" s="411" t="s">
        <v>24</v>
      </c>
      <c r="E37" s="428">
        <v>1.3899999999999999E-2</v>
      </c>
      <c r="F37" s="40">
        <f>F32*E37</f>
        <v>0.62549999999999994</v>
      </c>
      <c r="G37" s="417"/>
      <c r="H37" s="357">
        <f t="shared" si="0"/>
        <v>0</v>
      </c>
      <c r="I37" s="418">
        <v>0</v>
      </c>
      <c r="J37" s="360">
        <f t="shared" si="1"/>
        <v>0</v>
      </c>
      <c r="K37" s="421"/>
      <c r="L37" s="361">
        <f t="shared" si="3"/>
        <v>0</v>
      </c>
      <c r="M37" s="284">
        <f t="shared" si="2"/>
        <v>0</v>
      </c>
    </row>
    <row r="38" spans="1:13" s="45" customFormat="1" x14ac:dyDescent="0.3">
      <c r="A38" s="386"/>
      <c r="B38" s="36"/>
      <c r="C38" s="14" t="s">
        <v>11</v>
      </c>
      <c r="D38" s="15" t="s">
        <v>7</v>
      </c>
      <c r="E38" s="435">
        <v>8.6999999999999994E-2</v>
      </c>
      <c r="F38" s="38">
        <f>F32*E38</f>
        <v>3.9149999999999996</v>
      </c>
      <c r="G38" s="432"/>
      <c r="H38" s="255">
        <f t="shared" si="0"/>
        <v>0</v>
      </c>
      <c r="I38" s="16">
        <v>0</v>
      </c>
      <c r="J38" s="256">
        <f t="shared" si="1"/>
        <v>0</v>
      </c>
      <c r="K38" s="42"/>
      <c r="L38" s="257">
        <f t="shared" si="3"/>
        <v>0</v>
      </c>
      <c r="M38" s="286">
        <f t="shared" si="2"/>
        <v>0</v>
      </c>
    </row>
    <row r="39" spans="1:13" s="44" customFormat="1" ht="31.5" x14ac:dyDescent="0.3">
      <c r="A39" s="12">
        <v>5</v>
      </c>
      <c r="B39" s="10" t="s">
        <v>38</v>
      </c>
      <c r="C39" s="31" t="s">
        <v>39</v>
      </c>
      <c r="D39" s="385" t="s">
        <v>40</v>
      </c>
      <c r="E39" s="426"/>
      <c r="F39" s="443">
        <v>1</v>
      </c>
      <c r="G39" s="276"/>
      <c r="H39" s="357"/>
      <c r="I39" s="276"/>
      <c r="J39" s="360"/>
      <c r="K39" s="416"/>
      <c r="L39" s="361"/>
      <c r="M39" s="284"/>
    </row>
    <row r="40" spans="1:13" s="45" customFormat="1" x14ac:dyDescent="0.3">
      <c r="A40" s="12"/>
      <c r="B40" s="10" t="s">
        <v>41</v>
      </c>
      <c r="C40" s="6" t="s">
        <v>42</v>
      </c>
      <c r="D40" s="10" t="s">
        <v>43</v>
      </c>
      <c r="E40" s="425">
        <v>61.7</v>
      </c>
      <c r="F40" s="13">
        <f>F39*E40</f>
        <v>61.7</v>
      </c>
      <c r="G40" s="276">
        <v>0</v>
      </c>
      <c r="H40" s="357">
        <f t="shared" si="0"/>
        <v>0</v>
      </c>
      <c r="I40" s="416"/>
      <c r="J40" s="360">
        <f t="shared" si="1"/>
        <v>0</v>
      </c>
      <c r="K40" s="416"/>
      <c r="L40" s="361">
        <f t="shared" si="3"/>
        <v>0</v>
      </c>
      <c r="M40" s="284">
        <f t="shared" si="2"/>
        <v>0</v>
      </c>
    </row>
    <row r="41" spans="1:13" s="45" customFormat="1" x14ac:dyDescent="0.3">
      <c r="A41" s="12"/>
      <c r="B41" s="10" t="s">
        <v>44</v>
      </c>
      <c r="C41" s="6" t="s">
        <v>45</v>
      </c>
      <c r="D41" s="10" t="s">
        <v>7</v>
      </c>
      <c r="E41" s="425">
        <v>3.46</v>
      </c>
      <c r="F41" s="13">
        <f>F39*E41</f>
        <v>3.46</v>
      </c>
      <c r="G41" s="416"/>
      <c r="H41" s="357">
        <f t="shared" si="0"/>
        <v>0</v>
      </c>
      <c r="I41" s="416"/>
      <c r="J41" s="360">
        <f t="shared" si="1"/>
        <v>0</v>
      </c>
      <c r="K41" s="276">
        <v>0</v>
      </c>
      <c r="L41" s="361">
        <f t="shared" si="3"/>
        <v>0</v>
      </c>
      <c r="M41" s="284">
        <f t="shared" si="2"/>
        <v>0</v>
      </c>
    </row>
    <row r="42" spans="1:13" s="45" customFormat="1" x14ac:dyDescent="0.3">
      <c r="A42" s="386"/>
      <c r="B42" s="15"/>
      <c r="C42" s="14" t="s">
        <v>66</v>
      </c>
      <c r="D42" s="15" t="s">
        <v>7</v>
      </c>
      <c r="E42" s="425">
        <v>1</v>
      </c>
      <c r="F42" s="13">
        <f>F39*E42</f>
        <v>1</v>
      </c>
      <c r="G42" s="416"/>
      <c r="H42" s="357">
        <f t="shared" si="0"/>
        <v>0</v>
      </c>
      <c r="I42" s="276">
        <v>0</v>
      </c>
      <c r="J42" s="360">
        <f t="shared" si="1"/>
        <v>0</v>
      </c>
      <c r="K42" s="416"/>
      <c r="L42" s="361">
        <f t="shared" si="3"/>
        <v>0</v>
      </c>
      <c r="M42" s="284">
        <f t="shared" si="2"/>
        <v>0</v>
      </c>
    </row>
    <row r="43" spans="1:13" s="44" customFormat="1" x14ac:dyDescent="0.3">
      <c r="A43" s="12">
        <v>6</v>
      </c>
      <c r="B43" s="10" t="s">
        <v>38</v>
      </c>
      <c r="C43" s="12" t="s">
        <v>46</v>
      </c>
      <c r="D43" s="384" t="s">
        <v>40</v>
      </c>
      <c r="E43" s="422"/>
      <c r="F43" s="439">
        <v>1</v>
      </c>
      <c r="G43" s="434"/>
      <c r="H43" s="270"/>
      <c r="I43" s="434"/>
      <c r="J43" s="271"/>
      <c r="K43" s="423"/>
      <c r="L43" s="272"/>
      <c r="M43" s="283"/>
    </row>
    <row r="44" spans="1:13" s="45" customFormat="1" x14ac:dyDescent="0.3">
      <c r="A44" s="12"/>
      <c r="B44" s="10" t="s">
        <v>41</v>
      </c>
      <c r="C44" s="6" t="s">
        <v>42</v>
      </c>
      <c r="D44" s="10" t="s">
        <v>43</v>
      </c>
      <c r="E44" s="425">
        <v>61.7</v>
      </c>
      <c r="F44" s="13">
        <f>F43*E44</f>
        <v>61.7</v>
      </c>
      <c r="G44" s="276">
        <v>0</v>
      </c>
      <c r="H44" s="357">
        <f t="shared" si="0"/>
        <v>0</v>
      </c>
      <c r="I44" s="416"/>
      <c r="J44" s="360">
        <f t="shared" si="1"/>
        <v>0</v>
      </c>
      <c r="K44" s="416"/>
      <c r="L44" s="361">
        <f t="shared" si="3"/>
        <v>0</v>
      </c>
      <c r="M44" s="284">
        <f t="shared" si="2"/>
        <v>0</v>
      </c>
    </row>
    <row r="45" spans="1:13" s="45" customFormat="1" x14ac:dyDescent="0.3">
      <c r="A45" s="12"/>
      <c r="B45" s="10" t="s">
        <v>44</v>
      </c>
      <c r="C45" s="6" t="s">
        <v>45</v>
      </c>
      <c r="D45" s="10" t="s">
        <v>7</v>
      </c>
      <c r="E45" s="425">
        <v>3.46</v>
      </c>
      <c r="F45" s="13">
        <f>F43*E45</f>
        <v>3.46</v>
      </c>
      <c r="G45" s="416"/>
      <c r="H45" s="357">
        <f t="shared" si="0"/>
        <v>0</v>
      </c>
      <c r="I45" s="416"/>
      <c r="J45" s="360">
        <f t="shared" si="1"/>
        <v>0</v>
      </c>
      <c r="K45" s="276">
        <v>0</v>
      </c>
      <c r="L45" s="361">
        <f t="shared" si="3"/>
        <v>0</v>
      </c>
      <c r="M45" s="284">
        <f t="shared" si="2"/>
        <v>0</v>
      </c>
    </row>
    <row r="46" spans="1:13" s="45" customFormat="1" x14ac:dyDescent="0.3">
      <c r="A46" s="12"/>
      <c r="B46" s="10"/>
      <c r="C46" s="6" t="s">
        <v>36</v>
      </c>
      <c r="D46" s="10" t="s">
        <v>24</v>
      </c>
      <c r="E46" s="425"/>
      <c r="F46" s="13">
        <v>2</v>
      </c>
      <c r="G46" s="416"/>
      <c r="H46" s="357">
        <f t="shared" si="0"/>
        <v>0</v>
      </c>
      <c r="I46" s="414">
        <v>0</v>
      </c>
      <c r="J46" s="360">
        <f t="shared" si="1"/>
        <v>0</v>
      </c>
      <c r="K46" s="276"/>
      <c r="L46" s="361">
        <f t="shared" si="3"/>
        <v>0</v>
      </c>
      <c r="M46" s="284">
        <f t="shared" si="2"/>
        <v>0</v>
      </c>
    </row>
    <row r="47" spans="1:13" s="45" customFormat="1" x14ac:dyDescent="0.3">
      <c r="A47" s="386"/>
      <c r="B47" s="15"/>
      <c r="C47" s="14" t="s">
        <v>47</v>
      </c>
      <c r="D47" s="15" t="s">
        <v>7</v>
      </c>
      <c r="E47" s="435">
        <v>1</v>
      </c>
      <c r="F47" s="38">
        <f>F43*E47</f>
        <v>1</v>
      </c>
      <c r="G47" s="432"/>
      <c r="H47" s="255">
        <f t="shared" si="0"/>
        <v>0</v>
      </c>
      <c r="I47" s="16">
        <v>0</v>
      </c>
      <c r="J47" s="256">
        <f t="shared" si="1"/>
        <v>0</v>
      </c>
      <c r="K47" s="432"/>
      <c r="L47" s="257">
        <f t="shared" si="3"/>
        <v>0</v>
      </c>
      <c r="M47" s="286">
        <f t="shared" si="2"/>
        <v>0</v>
      </c>
    </row>
    <row r="48" spans="1:13" s="44" customFormat="1" x14ac:dyDescent="0.3">
      <c r="A48" s="12">
        <v>7</v>
      </c>
      <c r="B48" s="10" t="s">
        <v>38</v>
      </c>
      <c r="C48" s="12" t="s">
        <v>48</v>
      </c>
      <c r="D48" s="384" t="s">
        <v>40</v>
      </c>
      <c r="E48" s="429"/>
      <c r="F48" s="444">
        <v>1</v>
      </c>
      <c r="G48" s="276"/>
      <c r="H48" s="357"/>
      <c r="I48" s="276"/>
      <c r="J48" s="360"/>
      <c r="K48" s="416"/>
      <c r="L48" s="361"/>
      <c r="M48" s="284"/>
    </row>
    <row r="49" spans="1:13" s="45" customFormat="1" x14ac:dyDescent="0.3">
      <c r="A49" s="12"/>
      <c r="B49" s="10" t="s">
        <v>41</v>
      </c>
      <c r="C49" s="6" t="s">
        <v>42</v>
      </c>
      <c r="D49" s="10" t="s">
        <v>43</v>
      </c>
      <c r="E49" s="425">
        <v>61.7</v>
      </c>
      <c r="F49" s="13">
        <f>F48*E49</f>
        <v>61.7</v>
      </c>
      <c r="G49" s="276">
        <v>0</v>
      </c>
      <c r="H49" s="357">
        <f t="shared" si="0"/>
        <v>0</v>
      </c>
      <c r="I49" s="416"/>
      <c r="J49" s="360">
        <f t="shared" si="1"/>
        <v>0</v>
      </c>
      <c r="K49" s="416"/>
      <c r="L49" s="361">
        <f t="shared" si="3"/>
        <v>0</v>
      </c>
      <c r="M49" s="284">
        <f t="shared" si="2"/>
        <v>0</v>
      </c>
    </row>
    <row r="50" spans="1:13" s="45" customFormat="1" x14ac:dyDescent="0.3">
      <c r="A50" s="12"/>
      <c r="B50" s="10" t="s">
        <v>44</v>
      </c>
      <c r="C50" s="6" t="s">
        <v>45</v>
      </c>
      <c r="D50" s="10" t="s">
        <v>7</v>
      </c>
      <c r="E50" s="425">
        <v>3.46</v>
      </c>
      <c r="F50" s="13">
        <f>F48*E50</f>
        <v>3.46</v>
      </c>
      <c r="G50" s="416"/>
      <c r="H50" s="357">
        <f t="shared" si="0"/>
        <v>0</v>
      </c>
      <c r="I50" s="416"/>
      <c r="J50" s="360">
        <f t="shared" si="1"/>
        <v>0</v>
      </c>
      <c r="K50" s="276">
        <v>0</v>
      </c>
      <c r="L50" s="361">
        <f t="shared" si="3"/>
        <v>0</v>
      </c>
      <c r="M50" s="284">
        <f t="shared" si="2"/>
        <v>0</v>
      </c>
    </row>
    <row r="51" spans="1:13" s="45" customFormat="1" x14ac:dyDescent="0.3">
      <c r="A51" s="386"/>
      <c r="B51" s="15"/>
      <c r="C51" s="14" t="s">
        <v>49</v>
      </c>
      <c r="D51" s="15" t="s">
        <v>7</v>
      </c>
      <c r="E51" s="425">
        <v>1</v>
      </c>
      <c r="F51" s="13">
        <f>F48*E51</f>
        <v>1</v>
      </c>
      <c r="G51" s="416"/>
      <c r="H51" s="357">
        <f t="shared" si="0"/>
        <v>0</v>
      </c>
      <c r="I51" s="276">
        <v>0</v>
      </c>
      <c r="J51" s="360">
        <f t="shared" si="1"/>
        <v>0</v>
      </c>
      <c r="K51" s="416"/>
      <c r="L51" s="361">
        <f t="shared" si="3"/>
        <v>0</v>
      </c>
      <c r="M51" s="284">
        <f t="shared" si="2"/>
        <v>0</v>
      </c>
    </row>
    <row r="52" spans="1:13" s="44" customFormat="1" x14ac:dyDescent="0.3">
      <c r="A52" s="12">
        <v>8</v>
      </c>
      <c r="B52" s="10" t="s">
        <v>38</v>
      </c>
      <c r="C52" s="12" t="s">
        <v>50</v>
      </c>
      <c r="D52" s="384" t="s">
        <v>40</v>
      </c>
      <c r="E52" s="422"/>
      <c r="F52" s="439">
        <v>6</v>
      </c>
      <c r="G52" s="434"/>
      <c r="H52" s="270"/>
      <c r="I52" s="434"/>
      <c r="J52" s="271"/>
      <c r="K52" s="423"/>
      <c r="L52" s="272"/>
      <c r="M52" s="283"/>
    </row>
    <row r="53" spans="1:13" s="44" customFormat="1" x14ac:dyDescent="0.3">
      <c r="A53" s="12"/>
      <c r="B53" s="10" t="s">
        <v>41</v>
      </c>
      <c r="C53" s="6" t="s">
        <v>42</v>
      </c>
      <c r="D53" s="10" t="s">
        <v>43</v>
      </c>
      <c r="E53" s="425">
        <v>11.9</v>
      </c>
      <c r="F53" s="13">
        <f>F52*E53</f>
        <v>71.400000000000006</v>
      </c>
      <c r="G53" s="276">
        <v>0</v>
      </c>
      <c r="H53" s="357">
        <f t="shared" si="0"/>
        <v>0</v>
      </c>
      <c r="I53" s="416"/>
      <c r="J53" s="360">
        <f t="shared" si="1"/>
        <v>0</v>
      </c>
      <c r="K53" s="416"/>
      <c r="L53" s="361">
        <f t="shared" si="3"/>
        <v>0</v>
      </c>
      <c r="M53" s="284">
        <f t="shared" si="2"/>
        <v>0</v>
      </c>
    </row>
    <row r="54" spans="1:13" s="44" customFormat="1" x14ac:dyDescent="0.3">
      <c r="A54" s="12"/>
      <c r="B54" s="10" t="s">
        <v>51</v>
      </c>
      <c r="C54" s="6" t="s">
        <v>45</v>
      </c>
      <c r="D54" s="10" t="s">
        <v>7</v>
      </c>
      <c r="E54" s="425">
        <v>0.82</v>
      </c>
      <c r="F54" s="13">
        <f>F52*E54</f>
        <v>4.92</v>
      </c>
      <c r="G54" s="416"/>
      <c r="H54" s="357">
        <f t="shared" si="0"/>
        <v>0</v>
      </c>
      <c r="I54" s="416"/>
      <c r="J54" s="360">
        <f t="shared" si="1"/>
        <v>0</v>
      </c>
      <c r="K54" s="276">
        <v>0</v>
      </c>
      <c r="L54" s="361">
        <f t="shared" si="3"/>
        <v>0</v>
      </c>
      <c r="M54" s="284">
        <f t="shared" si="2"/>
        <v>0</v>
      </c>
    </row>
    <row r="55" spans="1:13" s="45" customFormat="1" x14ac:dyDescent="0.3">
      <c r="A55" s="386"/>
      <c r="B55" s="15"/>
      <c r="C55" s="14" t="s">
        <v>52</v>
      </c>
      <c r="D55" s="15" t="s">
        <v>40</v>
      </c>
      <c r="E55" s="431">
        <v>1</v>
      </c>
      <c r="F55" s="17">
        <f>F52*E55</f>
        <v>6</v>
      </c>
      <c r="G55" s="432"/>
      <c r="H55" s="255">
        <f t="shared" si="0"/>
        <v>0</v>
      </c>
      <c r="I55" s="16">
        <v>0</v>
      </c>
      <c r="J55" s="256">
        <f t="shared" si="1"/>
        <v>0</v>
      </c>
      <c r="K55" s="432"/>
      <c r="L55" s="257">
        <f t="shared" si="3"/>
        <v>0</v>
      </c>
      <c r="M55" s="286">
        <f t="shared" si="2"/>
        <v>0</v>
      </c>
    </row>
    <row r="56" spans="1:13" s="44" customFormat="1" x14ac:dyDescent="0.3">
      <c r="A56" s="12">
        <v>9</v>
      </c>
      <c r="B56" s="10" t="s">
        <v>38</v>
      </c>
      <c r="C56" s="12" t="s">
        <v>56</v>
      </c>
      <c r="D56" s="384" t="s">
        <v>40</v>
      </c>
      <c r="E56" s="429"/>
      <c r="F56" s="444">
        <v>2</v>
      </c>
      <c r="G56" s="276"/>
      <c r="H56" s="357"/>
      <c r="I56" s="276"/>
      <c r="J56" s="360"/>
      <c r="K56" s="416"/>
      <c r="L56" s="361"/>
      <c r="M56" s="284"/>
    </row>
    <row r="57" spans="1:13" s="44" customFormat="1" x14ac:dyDescent="0.3">
      <c r="A57" s="12"/>
      <c r="B57" s="10" t="s">
        <v>41</v>
      </c>
      <c r="C57" s="6" t="s">
        <v>42</v>
      </c>
      <c r="D57" s="10" t="s">
        <v>43</v>
      </c>
      <c r="E57" s="425">
        <v>11.9</v>
      </c>
      <c r="F57" s="13">
        <f>F56*E57</f>
        <v>23.8</v>
      </c>
      <c r="G57" s="276">
        <v>0</v>
      </c>
      <c r="H57" s="357">
        <f t="shared" si="0"/>
        <v>0</v>
      </c>
      <c r="I57" s="416"/>
      <c r="J57" s="360">
        <f t="shared" si="1"/>
        <v>0</v>
      </c>
      <c r="K57" s="416"/>
      <c r="L57" s="361">
        <f t="shared" si="3"/>
        <v>0</v>
      </c>
      <c r="M57" s="284">
        <f t="shared" si="2"/>
        <v>0</v>
      </c>
    </row>
    <row r="58" spans="1:13" s="44" customFormat="1" x14ac:dyDescent="0.3">
      <c r="A58" s="12"/>
      <c r="B58" s="10" t="s">
        <v>51</v>
      </c>
      <c r="C58" s="6" t="s">
        <v>45</v>
      </c>
      <c r="D58" s="10" t="s">
        <v>7</v>
      </c>
      <c r="E58" s="425">
        <v>0.82</v>
      </c>
      <c r="F58" s="13">
        <f>F56*E58</f>
        <v>1.64</v>
      </c>
      <c r="G58" s="416"/>
      <c r="H58" s="357">
        <f t="shared" si="0"/>
        <v>0</v>
      </c>
      <c r="I58" s="416"/>
      <c r="J58" s="360">
        <f t="shared" si="1"/>
        <v>0</v>
      </c>
      <c r="K58" s="276">
        <v>0</v>
      </c>
      <c r="L58" s="361">
        <f t="shared" si="3"/>
        <v>0</v>
      </c>
      <c r="M58" s="284">
        <f t="shared" si="2"/>
        <v>0</v>
      </c>
    </row>
    <row r="59" spans="1:13" s="45" customFormat="1" x14ac:dyDescent="0.3">
      <c r="A59" s="386"/>
      <c r="B59" s="15"/>
      <c r="C59" s="14" t="s">
        <v>57</v>
      </c>
      <c r="D59" s="15" t="s">
        <v>40</v>
      </c>
      <c r="E59" s="430">
        <v>1</v>
      </c>
      <c r="F59" s="290">
        <f>F56*E59</f>
        <v>2</v>
      </c>
      <c r="G59" s="416"/>
      <c r="H59" s="357">
        <f t="shared" si="0"/>
        <v>0</v>
      </c>
      <c r="I59" s="276">
        <v>0</v>
      </c>
      <c r="J59" s="360">
        <f t="shared" si="1"/>
        <v>0</v>
      </c>
      <c r="K59" s="416"/>
      <c r="L59" s="361">
        <f t="shared" si="3"/>
        <v>0</v>
      </c>
      <c r="M59" s="284">
        <f t="shared" si="2"/>
        <v>0</v>
      </c>
    </row>
    <row r="60" spans="1:13" s="46" customFormat="1" ht="21.75" customHeight="1" x14ac:dyDescent="0.3">
      <c r="A60" s="37">
        <v>10</v>
      </c>
      <c r="B60" s="1" t="s">
        <v>38</v>
      </c>
      <c r="C60" s="37" t="s">
        <v>58</v>
      </c>
      <c r="D60" s="373" t="s">
        <v>40</v>
      </c>
      <c r="E60" s="436"/>
      <c r="F60" s="442">
        <v>5</v>
      </c>
      <c r="G60" s="437"/>
      <c r="H60" s="270"/>
      <c r="I60" s="438"/>
      <c r="J60" s="271"/>
      <c r="K60" s="437"/>
      <c r="L60" s="272"/>
      <c r="M60" s="283"/>
    </row>
    <row r="61" spans="1:13" s="45" customFormat="1" x14ac:dyDescent="0.3">
      <c r="A61" s="12"/>
      <c r="B61" s="10" t="s">
        <v>59</v>
      </c>
      <c r="C61" s="6" t="s">
        <v>42</v>
      </c>
      <c r="D61" s="10" t="s">
        <v>43</v>
      </c>
      <c r="E61" s="425">
        <v>3.94</v>
      </c>
      <c r="F61" s="13">
        <f>F60*E61</f>
        <v>19.7</v>
      </c>
      <c r="G61" s="276">
        <v>0</v>
      </c>
      <c r="H61" s="357">
        <f t="shared" si="0"/>
        <v>0</v>
      </c>
      <c r="I61" s="416"/>
      <c r="J61" s="360">
        <f t="shared" si="1"/>
        <v>0</v>
      </c>
      <c r="K61" s="416"/>
      <c r="L61" s="361">
        <f t="shared" si="3"/>
        <v>0</v>
      </c>
      <c r="M61" s="284">
        <f t="shared" si="2"/>
        <v>0</v>
      </c>
    </row>
    <row r="62" spans="1:13" s="44" customFormat="1" x14ac:dyDescent="0.3">
      <c r="A62" s="12"/>
      <c r="B62" s="10" t="s">
        <v>60</v>
      </c>
      <c r="C62" s="6" t="s">
        <v>45</v>
      </c>
      <c r="D62" s="10" t="s">
        <v>7</v>
      </c>
      <c r="E62" s="425">
        <v>0.14000000000000001</v>
      </c>
      <c r="F62" s="13">
        <f>F60*E62</f>
        <v>0.70000000000000007</v>
      </c>
      <c r="G62" s="416"/>
      <c r="H62" s="357">
        <f t="shared" si="0"/>
        <v>0</v>
      </c>
      <c r="I62" s="416"/>
      <c r="J62" s="360">
        <f t="shared" si="1"/>
        <v>0</v>
      </c>
      <c r="K62" s="276">
        <v>0</v>
      </c>
      <c r="L62" s="361">
        <f t="shared" si="3"/>
        <v>0</v>
      </c>
      <c r="M62" s="284">
        <f t="shared" si="2"/>
        <v>0</v>
      </c>
    </row>
    <row r="63" spans="1:13" s="44" customFormat="1" x14ac:dyDescent="0.3">
      <c r="A63" s="386"/>
      <c r="B63" s="15"/>
      <c r="C63" s="14" t="s">
        <v>61</v>
      </c>
      <c r="D63" s="15" t="s">
        <v>40</v>
      </c>
      <c r="E63" s="431">
        <v>1</v>
      </c>
      <c r="F63" s="17">
        <f>F60*E63</f>
        <v>5</v>
      </c>
      <c r="G63" s="432"/>
      <c r="H63" s="255">
        <f t="shared" si="0"/>
        <v>0</v>
      </c>
      <c r="I63" s="16">
        <v>0</v>
      </c>
      <c r="J63" s="256">
        <f t="shared" si="1"/>
        <v>0</v>
      </c>
      <c r="K63" s="432"/>
      <c r="L63" s="257">
        <f t="shared" si="3"/>
        <v>0</v>
      </c>
      <c r="M63" s="286">
        <f t="shared" si="2"/>
        <v>0</v>
      </c>
    </row>
    <row r="64" spans="1:13" s="46" customFormat="1" ht="31.5" x14ac:dyDescent="0.3">
      <c r="A64" s="37">
        <v>11</v>
      </c>
      <c r="B64" s="1" t="s">
        <v>38</v>
      </c>
      <c r="C64" s="37" t="s">
        <v>62</v>
      </c>
      <c r="D64" s="373" t="s">
        <v>40</v>
      </c>
      <c r="E64" s="427"/>
      <c r="F64" s="441">
        <v>4</v>
      </c>
      <c r="G64" s="417"/>
      <c r="H64" s="357"/>
      <c r="I64" s="418"/>
      <c r="J64" s="360"/>
      <c r="K64" s="417"/>
      <c r="L64" s="361"/>
      <c r="M64" s="284"/>
    </row>
    <row r="65" spans="1:22" s="45" customFormat="1" x14ac:dyDescent="0.3">
      <c r="A65" s="6"/>
      <c r="B65" s="10" t="s">
        <v>59</v>
      </c>
      <c r="C65" s="6" t="s">
        <v>42</v>
      </c>
      <c r="D65" s="10" t="s">
        <v>43</v>
      </c>
      <c r="E65" s="425">
        <v>3.47</v>
      </c>
      <c r="F65" s="13">
        <f>F64*E65</f>
        <v>13.88</v>
      </c>
      <c r="G65" s="276">
        <v>0</v>
      </c>
      <c r="H65" s="357">
        <f t="shared" si="0"/>
        <v>0</v>
      </c>
      <c r="I65" s="416"/>
      <c r="J65" s="360">
        <f t="shared" si="1"/>
        <v>0</v>
      </c>
      <c r="K65" s="416"/>
      <c r="L65" s="361">
        <f t="shared" si="3"/>
        <v>0</v>
      </c>
      <c r="M65" s="284">
        <f t="shared" si="2"/>
        <v>0</v>
      </c>
    </row>
    <row r="66" spans="1:22" s="44" customFormat="1" x14ac:dyDescent="0.3">
      <c r="A66" s="6"/>
      <c r="B66" s="10" t="s">
        <v>63</v>
      </c>
      <c r="C66" s="6" t="s">
        <v>45</v>
      </c>
      <c r="D66" s="10" t="s">
        <v>7</v>
      </c>
      <c r="E66" s="425">
        <v>0.08</v>
      </c>
      <c r="F66" s="13">
        <f>F64*E66</f>
        <v>0.32</v>
      </c>
      <c r="G66" s="416"/>
      <c r="H66" s="357">
        <f t="shared" si="0"/>
        <v>0</v>
      </c>
      <c r="I66" s="416"/>
      <c r="J66" s="360">
        <f t="shared" si="1"/>
        <v>0</v>
      </c>
      <c r="K66" s="276">
        <v>0</v>
      </c>
      <c r="L66" s="361">
        <f t="shared" si="3"/>
        <v>0</v>
      </c>
      <c r="M66" s="284">
        <f t="shared" si="2"/>
        <v>0</v>
      </c>
    </row>
    <row r="67" spans="1:22" s="44" customFormat="1" x14ac:dyDescent="0.3">
      <c r="A67" s="14"/>
      <c r="B67" s="15"/>
      <c r="C67" s="14" t="s">
        <v>61</v>
      </c>
      <c r="D67" s="15" t="s">
        <v>40</v>
      </c>
      <c r="E67" s="431">
        <v>1</v>
      </c>
      <c r="F67" s="17">
        <f>F64*E67</f>
        <v>4</v>
      </c>
      <c r="G67" s="432"/>
      <c r="H67" s="255">
        <f t="shared" si="0"/>
        <v>0</v>
      </c>
      <c r="I67" s="16">
        <v>0</v>
      </c>
      <c r="J67" s="256">
        <f t="shared" si="1"/>
        <v>0</v>
      </c>
      <c r="K67" s="432"/>
      <c r="L67" s="257">
        <f t="shared" si="3"/>
        <v>0</v>
      </c>
      <c r="M67" s="286">
        <f t="shared" si="2"/>
        <v>0</v>
      </c>
    </row>
    <row r="68" spans="1:22" s="44" customFormat="1" ht="19.5" customHeight="1" x14ac:dyDescent="0.3">
      <c r="A68" s="4"/>
      <c r="B68" s="4"/>
      <c r="C68" s="388" t="s">
        <v>169</v>
      </c>
      <c r="D68" s="4"/>
      <c r="E68" s="17"/>
      <c r="F68" s="290"/>
      <c r="G68" s="415"/>
      <c r="H68" s="357"/>
      <c r="I68" s="290"/>
      <c r="J68" s="360"/>
      <c r="K68" s="415"/>
      <c r="L68" s="361"/>
      <c r="M68" s="290"/>
    </row>
    <row r="69" spans="1:22" s="140" customFormat="1" ht="31.5" x14ac:dyDescent="0.3">
      <c r="A69" s="291">
        <v>1</v>
      </c>
      <c r="B69" s="150" t="s">
        <v>98</v>
      </c>
      <c r="C69" s="291" t="s">
        <v>99</v>
      </c>
      <c r="D69" s="296" t="s">
        <v>175</v>
      </c>
      <c r="E69" s="292"/>
      <c r="F69" s="293">
        <v>35</v>
      </c>
      <c r="G69" s="287"/>
      <c r="H69" s="279"/>
      <c r="I69" s="288"/>
      <c r="J69" s="281"/>
      <c r="K69" s="287"/>
      <c r="L69" s="282"/>
      <c r="M69" s="268"/>
    </row>
    <row r="70" spans="1:22" s="153" customFormat="1" x14ac:dyDescent="0.3">
      <c r="A70" s="138"/>
      <c r="B70" s="151"/>
      <c r="C70" s="152" t="s">
        <v>42</v>
      </c>
      <c r="D70" s="140" t="s">
        <v>6</v>
      </c>
      <c r="E70" s="266">
        <v>1.82</v>
      </c>
      <c r="F70" s="294">
        <f>F69*E70</f>
        <v>63.7</v>
      </c>
      <c r="G70" s="139">
        <v>0</v>
      </c>
      <c r="H70" s="273">
        <f t="shared" si="0"/>
        <v>0</v>
      </c>
      <c r="I70" s="289"/>
      <c r="J70" s="274">
        <f t="shared" si="1"/>
        <v>0</v>
      </c>
      <c r="K70" s="289"/>
      <c r="L70" s="275">
        <f t="shared" si="3"/>
        <v>0</v>
      </c>
      <c r="M70" s="290">
        <f t="shared" si="2"/>
        <v>0</v>
      </c>
    </row>
    <row r="71" spans="1:22" s="142" customFormat="1" x14ac:dyDescent="0.3">
      <c r="A71" s="141"/>
      <c r="B71" s="154" t="s">
        <v>100</v>
      </c>
      <c r="C71" s="141" t="s">
        <v>101</v>
      </c>
      <c r="D71" s="145" t="s">
        <v>102</v>
      </c>
      <c r="E71" s="267">
        <v>0.91</v>
      </c>
      <c r="F71" s="295">
        <f>F69*E71</f>
        <v>31.85</v>
      </c>
      <c r="G71" s="216"/>
      <c r="H71" s="273">
        <f t="shared" si="0"/>
        <v>0</v>
      </c>
      <c r="I71" s="216"/>
      <c r="J71" s="274">
        <f t="shared" si="1"/>
        <v>0</v>
      </c>
      <c r="K71" s="144">
        <v>0</v>
      </c>
      <c r="L71" s="275">
        <f t="shared" si="3"/>
        <v>0</v>
      </c>
      <c r="M71" s="290">
        <f t="shared" si="2"/>
        <v>0</v>
      </c>
    </row>
    <row r="72" spans="1:22" s="142" customFormat="1" x14ac:dyDescent="0.3">
      <c r="A72" s="141"/>
      <c r="B72" s="145" t="s">
        <v>103</v>
      </c>
      <c r="C72" s="141" t="s">
        <v>104</v>
      </c>
      <c r="D72" s="145" t="s">
        <v>102</v>
      </c>
      <c r="E72" s="267">
        <v>0.91</v>
      </c>
      <c r="F72" s="295">
        <f>F69*E72</f>
        <v>31.85</v>
      </c>
      <c r="G72" s="216"/>
      <c r="H72" s="273">
        <f t="shared" si="0"/>
        <v>0</v>
      </c>
      <c r="I72" s="216"/>
      <c r="J72" s="274">
        <f t="shared" si="1"/>
        <v>0</v>
      </c>
      <c r="K72" s="144">
        <v>0</v>
      </c>
      <c r="L72" s="275">
        <f t="shared" si="3"/>
        <v>0</v>
      </c>
      <c r="M72" s="290">
        <f t="shared" si="2"/>
        <v>0</v>
      </c>
    </row>
    <row r="73" spans="1:22" s="142" customFormat="1" x14ac:dyDescent="0.3">
      <c r="A73" s="141"/>
      <c r="B73" s="145" t="s">
        <v>105</v>
      </c>
      <c r="C73" s="141" t="s">
        <v>106</v>
      </c>
      <c r="D73" s="145" t="s">
        <v>102</v>
      </c>
      <c r="E73" s="267">
        <v>0.91</v>
      </c>
      <c r="F73" s="295">
        <f>F69*E73</f>
        <v>31.85</v>
      </c>
      <c r="G73" s="216"/>
      <c r="H73" s="273">
        <f t="shared" si="0"/>
        <v>0</v>
      </c>
      <c r="I73" s="144"/>
      <c r="J73" s="274">
        <f t="shared" si="1"/>
        <v>0</v>
      </c>
      <c r="K73" s="144">
        <v>0</v>
      </c>
      <c r="L73" s="275">
        <f t="shared" si="3"/>
        <v>0</v>
      </c>
      <c r="M73" s="290">
        <f t="shared" si="2"/>
        <v>0</v>
      </c>
      <c r="N73" s="145"/>
      <c r="O73" s="145"/>
      <c r="P73" s="145"/>
      <c r="Q73" s="145"/>
      <c r="R73" s="145"/>
      <c r="S73" s="145"/>
      <c r="T73" s="145"/>
      <c r="U73" s="145"/>
      <c r="V73" s="145"/>
    </row>
    <row r="74" spans="1:22" s="145" customFormat="1" x14ac:dyDescent="0.3">
      <c r="A74" s="305"/>
      <c r="B74" s="141"/>
      <c r="C74" s="306" t="s">
        <v>107</v>
      </c>
      <c r="D74" s="145" t="s">
        <v>24</v>
      </c>
      <c r="E74" s="267">
        <v>3.2</v>
      </c>
      <c r="F74" s="295">
        <f>F69*E74</f>
        <v>112</v>
      </c>
      <c r="G74" s="216"/>
      <c r="H74" s="273">
        <f t="shared" si="0"/>
        <v>0</v>
      </c>
      <c r="I74" s="144">
        <v>0</v>
      </c>
      <c r="J74" s="274">
        <f t="shared" si="1"/>
        <v>0</v>
      </c>
      <c r="K74" s="164"/>
      <c r="L74" s="275">
        <f t="shared" si="3"/>
        <v>0</v>
      </c>
      <c r="M74" s="290">
        <f t="shared" si="2"/>
        <v>0</v>
      </c>
    </row>
    <row r="75" spans="1:22" s="253" customFormat="1" ht="31.5" customHeight="1" x14ac:dyDescent="0.25">
      <c r="A75" s="316" t="s">
        <v>170</v>
      </c>
      <c r="B75" s="259" t="s">
        <v>159</v>
      </c>
      <c r="C75" s="317" t="s">
        <v>167</v>
      </c>
      <c r="D75" s="323" t="s">
        <v>176</v>
      </c>
      <c r="E75" s="389"/>
      <c r="F75" s="390">
        <f>F69*100*0.2</f>
        <v>700</v>
      </c>
      <c r="G75" s="391"/>
      <c r="H75" s="392"/>
      <c r="I75" s="393"/>
      <c r="J75" s="394"/>
      <c r="K75" s="395"/>
      <c r="L75" s="394"/>
      <c r="M75" s="396"/>
      <c r="N75" s="252"/>
      <c r="O75" s="252"/>
      <c r="P75" s="252"/>
      <c r="Q75" s="252"/>
      <c r="R75" s="252"/>
      <c r="S75" s="252"/>
      <c r="T75" s="252"/>
      <c r="U75" s="252"/>
    </row>
    <row r="76" spans="1:22" s="253" customFormat="1" x14ac:dyDescent="0.25">
      <c r="A76" s="318"/>
      <c r="B76" s="321"/>
      <c r="C76" s="315" t="s">
        <v>160</v>
      </c>
      <c r="D76" s="35" t="s">
        <v>161</v>
      </c>
      <c r="E76" s="397">
        <v>9.7800000000000005E-3</v>
      </c>
      <c r="F76" s="398">
        <f>E76*F75</f>
        <v>6.8460000000000001</v>
      </c>
      <c r="G76" s="399"/>
      <c r="H76" s="400"/>
      <c r="I76" s="401">
        <v>0</v>
      </c>
      <c r="J76" s="398">
        <f>I76*F76</f>
        <v>0</v>
      </c>
      <c r="K76" s="402"/>
      <c r="L76" s="298"/>
      <c r="M76" s="403">
        <f>J76</f>
        <v>0</v>
      </c>
      <c r="N76" s="252"/>
      <c r="O76" s="252"/>
      <c r="P76" s="252"/>
      <c r="Q76" s="252"/>
      <c r="R76" s="252"/>
      <c r="S76" s="252"/>
      <c r="T76" s="252"/>
      <c r="U76" s="252"/>
    </row>
    <row r="77" spans="1:22" s="253" customFormat="1" x14ac:dyDescent="0.25">
      <c r="A77" s="318"/>
      <c r="B77" s="321"/>
      <c r="C77" s="315" t="s">
        <v>162</v>
      </c>
      <c r="D77" s="35" t="s">
        <v>163</v>
      </c>
      <c r="E77" s="404">
        <v>1.4200000000000001E-2</v>
      </c>
      <c r="F77" s="398">
        <f>E77*F75</f>
        <v>9.9400000000000013</v>
      </c>
      <c r="G77" s="405"/>
      <c r="H77" s="400"/>
      <c r="I77" s="402"/>
      <c r="J77" s="298"/>
      <c r="K77" s="402">
        <v>0</v>
      </c>
      <c r="L77" s="398">
        <f>K77*F77</f>
        <v>0</v>
      </c>
      <c r="M77" s="403">
        <f>L77</f>
        <v>0</v>
      </c>
      <c r="N77" s="252"/>
      <c r="O77" s="252"/>
      <c r="P77" s="252"/>
      <c r="Q77" s="252"/>
      <c r="R77" s="252"/>
      <c r="S77" s="252"/>
      <c r="T77" s="252"/>
      <c r="U77" s="252"/>
    </row>
    <row r="78" spans="1:22" s="253" customFormat="1" x14ac:dyDescent="0.25">
      <c r="A78" s="319"/>
      <c r="B78" s="322"/>
      <c r="C78" s="320" t="s">
        <v>164</v>
      </c>
      <c r="D78" s="324" t="s">
        <v>7</v>
      </c>
      <c r="E78" s="406">
        <v>1.74E-3</v>
      </c>
      <c r="F78" s="312">
        <f>E78*F75</f>
        <v>1.218</v>
      </c>
      <c r="G78" s="407"/>
      <c r="H78" s="299"/>
      <c r="I78" s="408"/>
      <c r="J78" s="409"/>
      <c r="K78" s="408">
        <v>0</v>
      </c>
      <c r="L78" s="312">
        <f>K78*F78</f>
        <v>0</v>
      </c>
      <c r="M78" s="410">
        <f>L78</f>
        <v>0</v>
      </c>
      <c r="N78" s="252"/>
      <c r="O78" s="252"/>
      <c r="P78" s="252"/>
      <c r="Q78" s="252"/>
      <c r="R78" s="252"/>
      <c r="S78" s="252"/>
      <c r="T78" s="252"/>
      <c r="U78" s="252"/>
    </row>
    <row r="79" spans="1:22" s="253" customFormat="1" ht="32.25" customHeight="1" x14ac:dyDescent="0.25">
      <c r="A79" s="297" t="s">
        <v>171</v>
      </c>
      <c r="B79" s="307" t="s">
        <v>165</v>
      </c>
      <c r="C79" s="308" t="s">
        <v>168</v>
      </c>
      <c r="D79" s="308" t="s">
        <v>166</v>
      </c>
      <c r="E79" s="309"/>
      <c r="F79" s="310">
        <f>F75*1.75</f>
        <v>1225</v>
      </c>
      <c r="G79" s="311"/>
      <c r="H79" s="299"/>
      <c r="I79" s="312"/>
      <c r="J79" s="313"/>
      <c r="K79" s="312">
        <v>0</v>
      </c>
      <c r="L79" s="312">
        <f>K79*F79</f>
        <v>0</v>
      </c>
      <c r="M79" s="312">
        <f>L79</f>
        <v>0</v>
      </c>
      <c r="N79" s="254"/>
      <c r="O79" s="252"/>
      <c r="P79" s="252"/>
      <c r="Q79" s="252"/>
      <c r="R79" s="252"/>
      <c r="S79" s="252"/>
      <c r="T79" s="252"/>
      <c r="U79" s="252"/>
    </row>
    <row r="80" spans="1:22" s="229" customFormat="1" ht="63" x14ac:dyDescent="0.25">
      <c r="A80" s="300">
        <v>4</v>
      </c>
      <c r="B80" s="226" t="s">
        <v>148</v>
      </c>
      <c r="C80" s="301" t="s">
        <v>149</v>
      </c>
      <c r="D80" s="304" t="s">
        <v>177</v>
      </c>
      <c r="E80" s="302"/>
      <c r="F80" s="303">
        <f>3500*0.2/100</f>
        <v>7</v>
      </c>
      <c r="G80" s="227"/>
      <c r="H80" s="228"/>
      <c r="I80" s="227"/>
      <c r="J80" s="228"/>
      <c r="K80" s="227"/>
      <c r="L80" s="228"/>
      <c r="M80" s="227"/>
    </row>
    <row r="81" spans="1:13" s="214" customFormat="1" x14ac:dyDescent="0.3">
      <c r="A81" s="209"/>
      <c r="B81" s="209"/>
      <c r="C81" s="209" t="s">
        <v>9</v>
      </c>
      <c r="D81" s="209" t="s">
        <v>6</v>
      </c>
      <c r="E81" s="211">
        <v>21.6</v>
      </c>
      <c r="F81" s="212">
        <f>F80*E81</f>
        <v>151.20000000000002</v>
      </c>
      <c r="G81" s="192">
        <v>0</v>
      </c>
      <c r="H81" s="213">
        <f>F81*G81</f>
        <v>0</v>
      </c>
      <c r="I81" s="164"/>
      <c r="J81" s="165"/>
      <c r="K81" s="164"/>
      <c r="L81" s="165"/>
      <c r="M81" s="192">
        <f>H81</f>
        <v>0</v>
      </c>
    </row>
    <row r="82" spans="1:13" s="214" customFormat="1" x14ac:dyDescent="0.3">
      <c r="A82" s="209"/>
      <c r="B82" s="230" t="s">
        <v>150</v>
      </c>
      <c r="C82" s="209" t="s">
        <v>151</v>
      </c>
      <c r="D82" s="214" t="s">
        <v>102</v>
      </c>
      <c r="E82" s="215">
        <v>1.24</v>
      </c>
      <c r="F82" s="212">
        <f>F80*E82</f>
        <v>8.68</v>
      </c>
      <c r="G82" s="216"/>
      <c r="H82" s="165"/>
      <c r="I82" s="164"/>
      <c r="J82" s="165"/>
      <c r="K82" s="192">
        <v>0</v>
      </c>
      <c r="L82" s="213">
        <f t="shared" ref="L82:L87" si="4">F82*K82</f>
        <v>0</v>
      </c>
      <c r="M82" s="192">
        <f t="shared" ref="M82:M87" si="5">L82</f>
        <v>0</v>
      </c>
    </row>
    <row r="83" spans="1:13" s="214" customFormat="1" x14ac:dyDescent="0.3">
      <c r="A83" s="209"/>
      <c r="B83" s="231" t="s">
        <v>152</v>
      </c>
      <c r="C83" s="209" t="s">
        <v>153</v>
      </c>
      <c r="D83" s="210" t="s">
        <v>102</v>
      </c>
      <c r="E83" s="211">
        <v>2.58</v>
      </c>
      <c r="F83" s="212">
        <f>F80*E83</f>
        <v>18.060000000000002</v>
      </c>
      <c r="G83" s="216"/>
      <c r="H83" s="165"/>
      <c r="I83" s="192"/>
      <c r="J83" s="213"/>
      <c r="K83" s="192">
        <v>0</v>
      </c>
      <c r="L83" s="213">
        <f t="shared" si="4"/>
        <v>0</v>
      </c>
      <c r="M83" s="192">
        <f t="shared" si="5"/>
        <v>0</v>
      </c>
    </row>
    <row r="84" spans="1:13" s="232" customFormat="1" ht="16.5" x14ac:dyDescent="0.3">
      <c r="A84" s="209"/>
      <c r="B84" s="230" t="s">
        <v>154</v>
      </c>
      <c r="C84" s="209" t="s">
        <v>155</v>
      </c>
      <c r="D84" s="214" t="s">
        <v>102</v>
      </c>
      <c r="E84" s="215">
        <v>0.41</v>
      </c>
      <c r="F84" s="212">
        <f>F80*E84</f>
        <v>2.8699999999999997</v>
      </c>
      <c r="G84" s="216"/>
      <c r="H84" s="165"/>
      <c r="I84" s="192"/>
      <c r="J84" s="213"/>
      <c r="K84" s="192">
        <v>0</v>
      </c>
      <c r="L84" s="213">
        <f t="shared" si="4"/>
        <v>0</v>
      </c>
      <c r="M84" s="192">
        <f t="shared" si="5"/>
        <v>0</v>
      </c>
    </row>
    <row r="85" spans="1:13" s="232" customFormat="1" ht="16.5" x14ac:dyDescent="0.3">
      <c r="A85" s="209"/>
      <c r="B85" s="230" t="s">
        <v>134</v>
      </c>
      <c r="C85" s="209" t="s">
        <v>135</v>
      </c>
      <c r="D85" s="214" t="s">
        <v>102</v>
      </c>
      <c r="E85" s="211">
        <v>7.6</v>
      </c>
      <c r="F85" s="212">
        <f>F80*E85</f>
        <v>53.199999999999996</v>
      </c>
      <c r="G85" s="216"/>
      <c r="H85" s="165"/>
      <c r="I85" s="192"/>
      <c r="J85" s="213"/>
      <c r="K85" s="192">
        <v>0</v>
      </c>
      <c r="L85" s="213">
        <f t="shared" si="4"/>
        <v>0</v>
      </c>
      <c r="M85" s="192">
        <f t="shared" si="5"/>
        <v>0</v>
      </c>
    </row>
    <row r="86" spans="1:13" s="232" customFormat="1" ht="16.5" x14ac:dyDescent="0.3">
      <c r="A86" s="209"/>
      <c r="B86" s="230" t="s">
        <v>136</v>
      </c>
      <c r="C86" s="209" t="s">
        <v>137</v>
      </c>
      <c r="D86" s="214" t="s">
        <v>102</v>
      </c>
      <c r="E86" s="211">
        <v>15.1</v>
      </c>
      <c r="F86" s="212">
        <f>F80*E86</f>
        <v>105.7</v>
      </c>
      <c r="G86" s="216"/>
      <c r="H86" s="165"/>
      <c r="I86" s="192"/>
      <c r="J86" s="213"/>
      <c r="K86" s="192">
        <v>0</v>
      </c>
      <c r="L86" s="213">
        <f t="shared" si="4"/>
        <v>0</v>
      </c>
      <c r="M86" s="192">
        <f t="shared" si="5"/>
        <v>0</v>
      </c>
    </row>
    <row r="87" spans="1:13" s="232" customFormat="1" ht="16.5" x14ac:dyDescent="0.3">
      <c r="A87" s="209"/>
      <c r="B87" s="230" t="s">
        <v>103</v>
      </c>
      <c r="C87" s="209" t="s">
        <v>156</v>
      </c>
      <c r="D87" s="210" t="s">
        <v>102</v>
      </c>
      <c r="E87" s="215">
        <v>0.97</v>
      </c>
      <c r="F87" s="212">
        <f>F80*E87</f>
        <v>6.79</v>
      </c>
      <c r="G87" s="216"/>
      <c r="H87" s="165"/>
      <c r="I87" s="192"/>
      <c r="J87" s="213"/>
      <c r="K87" s="192">
        <v>0</v>
      </c>
      <c r="L87" s="213">
        <f t="shared" si="4"/>
        <v>0</v>
      </c>
      <c r="M87" s="192">
        <f t="shared" si="5"/>
        <v>0</v>
      </c>
    </row>
    <row r="88" spans="1:13" s="214" customFormat="1" x14ac:dyDescent="0.3">
      <c r="A88" s="209"/>
      <c r="B88" s="233"/>
      <c r="C88" s="209" t="s">
        <v>157</v>
      </c>
      <c r="D88" s="214" t="s">
        <v>24</v>
      </c>
      <c r="E88" s="211">
        <v>126</v>
      </c>
      <c r="F88" s="234">
        <f>F80*E88</f>
        <v>882</v>
      </c>
      <c r="G88" s="216"/>
      <c r="H88" s="165"/>
      <c r="I88" s="192">
        <v>0</v>
      </c>
      <c r="J88" s="213">
        <f>F88*I88</f>
        <v>0</v>
      </c>
      <c r="K88" s="235"/>
      <c r="L88" s="236"/>
      <c r="M88" s="237">
        <f>J88</f>
        <v>0</v>
      </c>
    </row>
    <row r="89" spans="1:13" s="239" customFormat="1" x14ac:dyDescent="0.3">
      <c r="A89" s="217"/>
      <c r="B89" s="238"/>
      <c r="C89" s="217" t="s">
        <v>158</v>
      </c>
      <c r="D89" s="218" t="s">
        <v>24</v>
      </c>
      <c r="E89" s="219">
        <v>7</v>
      </c>
      <c r="F89" s="220">
        <f>F80*E89</f>
        <v>49</v>
      </c>
      <c r="G89" s="223"/>
      <c r="H89" s="224"/>
      <c r="I89" s="223">
        <v>0</v>
      </c>
      <c r="J89" s="224">
        <f>F89*I89</f>
        <v>0</v>
      </c>
      <c r="K89" s="225"/>
      <c r="L89" s="222"/>
      <c r="M89" s="223">
        <f>J89</f>
        <v>0</v>
      </c>
    </row>
    <row r="90" spans="1:13" s="245" customFormat="1" ht="19.5" customHeight="1" x14ac:dyDescent="0.3">
      <c r="A90" s="325">
        <v>5</v>
      </c>
      <c r="B90" s="240" t="s">
        <v>140</v>
      </c>
      <c r="C90" s="326" t="s">
        <v>172</v>
      </c>
      <c r="D90" s="327" t="s">
        <v>97</v>
      </c>
      <c r="E90" s="328"/>
      <c r="F90" s="329">
        <f>F69*100*0.6/1000</f>
        <v>2.1</v>
      </c>
      <c r="G90" s="216"/>
      <c r="H90" s="165"/>
      <c r="I90" s="243"/>
      <c r="J90" s="244"/>
      <c r="K90" s="164"/>
      <c r="L90" s="165"/>
      <c r="M90" s="243"/>
    </row>
    <row r="91" spans="1:13" s="245" customFormat="1" x14ac:dyDescent="0.3">
      <c r="A91" s="241"/>
      <c r="B91" s="189" t="s">
        <v>141</v>
      </c>
      <c r="C91" s="241" t="s">
        <v>142</v>
      </c>
      <c r="D91" s="240" t="s">
        <v>102</v>
      </c>
      <c r="E91" s="242">
        <v>0.3</v>
      </c>
      <c r="F91" s="246">
        <f>F90*E91</f>
        <v>0.63</v>
      </c>
      <c r="G91" s="216"/>
      <c r="H91" s="165"/>
      <c r="I91" s="164"/>
      <c r="J91" s="165"/>
      <c r="K91" s="185">
        <v>0</v>
      </c>
      <c r="L91" s="244">
        <f>F91*K91</f>
        <v>0</v>
      </c>
      <c r="M91" s="243">
        <f>L91</f>
        <v>0</v>
      </c>
    </row>
    <row r="92" spans="1:13" s="245" customFormat="1" x14ac:dyDescent="0.3">
      <c r="A92" s="247"/>
      <c r="B92" s="248"/>
      <c r="C92" s="247" t="s">
        <v>143</v>
      </c>
      <c r="D92" s="248" t="s">
        <v>97</v>
      </c>
      <c r="E92" s="249">
        <v>1.03</v>
      </c>
      <c r="F92" s="250">
        <f>F90*E92</f>
        <v>2.1630000000000003</v>
      </c>
      <c r="G92" s="221"/>
      <c r="H92" s="222"/>
      <c r="I92" s="205">
        <v>0</v>
      </c>
      <c r="J92" s="251">
        <f>F92*I92</f>
        <v>0</v>
      </c>
      <c r="K92" s="225"/>
      <c r="L92" s="222"/>
      <c r="M92" s="205">
        <f>J92</f>
        <v>0</v>
      </c>
    </row>
    <row r="93" spans="1:13" s="180" customFormat="1" ht="47.25" x14ac:dyDescent="0.25">
      <c r="A93" s="330">
        <v>6</v>
      </c>
      <c r="B93" s="170" t="s">
        <v>130</v>
      </c>
      <c r="C93" s="331" t="s">
        <v>146</v>
      </c>
      <c r="D93" s="332" t="s">
        <v>23</v>
      </c>
      <c r="E93" s="333"/>
      <c r="F93" s="335">
        <v>35</v>
      </c>
      <c r="G93" s="175"/>
      <c r="H93" s="176"/>
      <c r="I93" s="177"/>
      <c r="J93" s="178"/>
      <c r="K93" s="179"/>
      <c r="L93" s="176"/>
      <c r="M93" s="177"/>
    </row>
    <row r="94" spans="1:13" s="182" customFormat="1" x14ac:dyDescent="0.3">
      <c r="A94" s="181"/>
      <c r="C94" s="181" t="s">
        <v>131</v>
      </c>
      <c r="D94" s="182" t="s">
        <v>6</v>
      </c>
      <c r="E94" s="183">
        <f>(3.75+0.07*4)</f>
        <v>4.03</v>
      </c>
      <c r="F94" s="184">
        <f>F93*E94</f>
        <v>141.05000000000001</v>
      </c>
      <c r="G94" s="185">
        <v>0</v>
      </c>
      <c r="H94" s="186">
        <f>F94*G94</f>
        <v>0</v>
      </c>
      <c r="I94" s="187"/>
      <c r="J94" s="188"/>
      <c r="K94" s="187"/>
      <c r="L94" s="188"/>
      <c r="M94" s="185">
        <f>H94</f>
        <v>0</v>
      </c>
    </row>
    <row r="95" spans="1:13" s="191" customFormat="1" x14ac:dyDescent="0.3">
      <c r="A95" s="181"/>
      <c r="B95" s="189" t="s">
        <v>132</v>
      </c>
      <c r="C95" s="181" t="s">
        <v>133</v>
      </c>
      <c r="D95" s="190" t="s">
        <v>102</v>
      </c>
      <c r="E95" s="183">
        <v>0.30199999999999999</v>
      </c>
      <c r="F95" s="184">
        <f>F93*E95</f>
        <v>10.57</v>
      </c>
      <c r="G95" s="187"/>
      <c r="H95" s="188"/>
      <c r="I95" s="187"/>
      <c r="J95" s="188"/>
      <c r="K95" s="185">
        <v>0</v>
      </c>
      <c r="L95" s="186">
        <f>F95*K95</f>
        <v>0</v>
      </c>
      <c r="M95" s="185">
        <f>L95</f>
        <v>0</v>
      </c>
    </row>
    <row r="96" spans="1:13" s="182" customFormat="1" x14ac:dyDescent="0.3">
      <c r="A96" s="181"/>
      <c r="B96" s="189" t="s">
        <v>134</v>
      </c>
      <c r="C96" s="181" t="s">
        <v>135</v>
      </c>
      <c r="D96" s="190" t="s">
        <v>102</v>
      </c>
      <c r="E96" s="183">
        <v>0.37</v>
      </c>
      <c r="F96" s="184">
        <f>F93*E96</f>
        <v>12.95</v>
      </c>
      <c r="G96" s="187"/>
      <c r="H96" s="188"/>
      <c r="I96" s="185"/>
      <c r="J96" s="186"/>
      <c r="K96" s="192">
        <v>0</v>
      </c>
      <c r="L96" s="186">
        <f>F96*K96</f>
        <v>0</v>
      </c>
      <c r="M96" s="185">
        <f>L96</f>
        <v>0</v>
      </c>
    </row>
    <row r="97" spans="1:13" s="182" customFormat="1" x14ac:dyDescent="0.3">
      <c r="A97" s="181"/>
      <c r="B97" s="189" t="s">
        <v>136</v>
      </c>
      <c r="C97" s="181" t="s">
        <v>137</v>
      </c>
      <c r="D97" s="190" t="s">
        <v>102</v>
      </c>
      <c r="E97" s="183">
        <v>1.1100000000000001</v>
      </c>
      <c r="F97" s="184">
        <f>F93*E97</f>
        <v>38.85</v>
      </c>
      <c r="G97" s="187"/>
      <c r="H97" s="188"/>
      <c r="I97" s="185"/>
      <c r="J97" s="186"/>
      <c r="K97" s="192">
        <v>0</v>
      </c>
      <c r="L97" s="186">
        <f>F97*K97</f>
        <v>0</v>
      </c>
      <c r="M97" s="185">
        <f>L97</f>
        <v>0</v>
      </c>
    </row>
    <row r="98" spans="1:13" s="182" customFormat="1" x14ac:dyDescent="0.3">
      <c r="A98" s="181"/>
      <c r="B98" s="190"/>
      <c r="C98" s="181" t="s">
        <v>128</v>
      </c>
      <c r="D98" s="190" t="s">
        <v>7</v>
      </c>
      <c r="E98" s="183">
        <v>0.23</v>
      </c>
      <c r="F98" s="184">
        <f>F93*E98</f>
        <v>8.0500000000000007</v>
      </c>
      <c r="G98" s="187"/>
      <c r="H98" s="188"/>
      <c r="I98" s="185"/>
      <c r="J98" s="186"/>
      <c r="K98" s="185">
        <v>0</v>
      </c>
      <c r="L98" s="186">
        <f>F98*K98</f>
        <v>0</v>
      </c>
      <c r="M98" s="185">
        <f>L98</f>
        <v>0</v>
      </c>
    </row>
    <row r="99" spans="1:13" s="180" customFormat="1" x14ac:dyDescent="0.25">
      <c r="A99" s="171"/>
      <c r="B99" s="172"/>
      <c r="C99" s="171" t="s">
        <v>138</v>
      </c>
      <c r="D99" s="172" t="s">
        <v>97</v>
      </c>
      <c r="E99" s="173">
        <f>9.68+1.21*4</f>
        <v>14.52</v>
      </c>
      <c r="F99" s="174">
        <f>F93*E99</f>
        <v>508.2</v>
      </c>
      <c r="G99" s="179"/>
      <c r="H99" s="177"/>
      <c r="I99" s="177">
        <v>0</v>
      </c>
      <c r="J99" s="193">
        <f>F99*I99</f>
        <v>0</v>
      </c>
      <c r="K99" s="179"/>
      <c r="L99" s="176"/>
      <c r="M99" s="177">
        <f>J99</f>
        <v>0</v>
      </c>
    </row>
    <row r="100" spans="1:13" s="190" customFormat="1" x14ac:dyDescent="0.3">
      <c r="A100" s="194"/>
      <c r="B100" s="195"/>
      <c r="C100" s="196" t="s">
        <v>139</v>
      </c>
      <c r="D100" s="197" t="s">
        <v>7</v>
      </c>
      <c r="E100" s="198">
        <f>1.45+0.02*4</f>
        <v>1.53</v>
      </c>
      <c r="F100" s="199">
        <f>F93*E100</f>
        <v>53.550000000000004</v>
      </c>
      <c r="G100" s="200"/>
      <c r="H100" s="201"/>
      <c r="I100" s="201">
        <v>0</v>
      </c>
      <c r="J100" s="202">
        <f>F100*I100</f>
        <v>0</v>
      </c>
      <c r="K100" s="200"/>
      <c r="L100" s="203"/>
      <c r="M100" s="201">
        <f>J100</f>
        <v>0</v>
      </c>
    </row>
    <row r="101" spans="1:13" s="180" customFormat="1" ht="35.25" customHeight="1" x14ac:dyDescent="0.25">
      <c r="A101" s="331">
        <v>7</v>
      </c>
      <c r="B101" s="172" t="s">
        <v>140</v>
      </c>
      <c r="C101" s="331" t="s">
        <v>173</v>
      </c>
      <c r="D101" s="332" t="s">
        <v>97</v>
      </c>
      <c r="E101" s="333"/>
      <c r="F101" s="334">
        <f>0.3*3500/1000</f>
        <v>1.05</v>
      </c>
      <c r="G101" s="179"/>
      <c r="H101" s="176"/>
      <c r="I101" s="177"/>
      <c r="J101" s="178"/>
      <c r="K101" s="179"/>
      <c r="L101" s="176"/>
      <c r="M101" s="177"/>
    </row>
    <row r="102" spans="1:13" s="182" customFormat="1" x14ac:dyDescent="0.3">
      <c r="A102" s="181"/>
      <c r="B102" s="189" t="s">
        <v>141</v>
      </c>
      <c r="C102" s="181" t="s">
        <v>142</v>
      </c>
      <c r="D102" s="190" t="s">
        <v>102</v>
      </c>
      <c r="E102" s="183">
        <v>0.3</v>
      </c>
      <c r="F102" s="204">
        <f>F101*E102</f>
        <v>0.315</v>
      </c>
      <c r="G102" s="187"/>
      <c r="H102" s="188"/>
      <c r="I102" s="187"/>
      <c r="J102" s="188"/>
      <c r="K102" s="185">
        <v>0</v>
      </c>
      <c r="L102" s="369">
        <f>F102*K102</f>
        <v>0</v>
      </c>
      <c r="M102" s="185">
        <f>L102</f>
        <v>0</v>
      </c>
    </row>
    <row r="103" spans="1:13" s="182" customFormat="1" x14ac:dyDescent="0.3">
      <c r="A103" s="195"/>
      <c r="B103" s="197"/>
      <c r="C103" s="195" t="s">
        <v>143</v>
      </c>
      <c r="D103" s="197" t="s">
        <v>97</v>
      </c>
      <c r="E103" s="198">
        <v>1.03</v>
      </c>
      <c r="F103" s="202">
        <f>F101*E103</f>
        <v>1.0815000000000001</v>
      </c>
      <c r="G103" s="200"/>
      <c r="H103" s="203"/>
      <c r="I103" s="205">
        <v>0</v>
      </c>
      <c r="J103" s="202">
        <f>F103*I103</f>
        <v>0</v>
      </c>
      <c r="K103" s="200"/>
      <c r="L103" s="203"/>
      <c r="M103" s="201">
        <f>J103</f>
        <v>0</v>
      </c>
    </row>
    <row r="104" spans="1:13" s="180" customFormat="1" ht="69.75" customHeight="1" x14ac:dyDescent="0.25">
      <c r="A104" s="331">
        <v>8</v>
      </c>
      <c r="B104" s="170" t="s">
        <v>144</v>
      </c>
      <c r="C104" s="331" t="s">
        <v>147</v>
      </c>
      <c r="D104" s="332" t="s">
        <v>179</v>
      </c>
      <c r="E104" s="333"/>
      <c r="F104" s="335">
        <v>35</v>
      </c>
      <c r="G104" s="179"/>
      <c r="H104" s="176"/>
      <c r="I104" s="177"/>
      <c r="J104" s="178"/>
      <c r="K104" s="179"/>
      <c r="L104" s="176"/>
      <c r="M104" s="177"/>
    </row>
    <row r="105" spans="1:13" s="182" customFormat="1" x14ac:dyDescent="0.3">
      <c r="A105" s="181"/>
      <c r="C105" s="181" t="s">
        <v>9</v>
      </c>
      <c r="D105" s="182" t="s">
        <v>6</v>
      </c>
      <c r="E105" s="183">
        <f>(3.75)</f>
        <v>3.75</v>
      </c>
      <c r="F105" s="184">
        <f>F104*E105</f>
        <v>131.25</v>
      </c>
      <c r="G105" s="185">
        <v>0</v>
      </c>
      <c r="H105" s="186">
        <f>F105*G105</f>
        <v>0</v>
      </c>
      <c r="I105" s="187"/>
      <c r="J105" s="188"/>
      <c r="K105" s="187"/>
      <c r="L105" s="188"/>
      <c r="M105" s="185">
        <f>H105</f>
        <v>0</v>
      </c>
    </row>
    <row r="106" spans="1:13" s="191" customFormat="1" x14ac:dyDescent="0.3">
      <c r="A106" s="181"/>
      <c r="B106" s="206" t="s">
        <v>132</v>
      </c>
      <c r="C106" s="181" t="s">
        <v>133</v>
      </c>
      <c r="D106" s="190" t="s">
        <v>102</v>
      </c>
      <c r="E106" s="183">
        <v>0.30199999999999999</v>
      </c>
      <c r="F106" s="184">
        <f>F104*E106</f>
        <v>10.57</v>
      </c>
      <c r="G106" s="207"/>
      <c r="H106" s="188"/>
      <c r="I106" s="187"/>
      <c r="J106" s="188"/>
      <c r="K106" s="185">
        <v>0</v>
      </c>
      <c r="L106" s="186">
        <f>F106*K106</f>
        <v>0</v>
      </c>
      <c r="M106" s="185">
        <f>L106</f>
        <v>0</v>
      </c>
    </row>
    <row r="107" spans="1:13" s="182" customFormat="1" x14ac:dyDescent="0.3">
      <c r="A107" s="181"/>
      <c r="B107" s="206" t="s">
        <v>134</v>
      </c>
      <c r="C107" s="181" t="s">
        <v>135</v>
      </c>
      <c r="D107" s="190" t="s">
        <v>102</v>
      </c>
      <c r="E107" s="183">
        <v>0.37</v>
      </c>
      <c r="F107" s="184">
        <f>F104*E107</f>
        <v>12.95</v>
      </c>
      <c r="G107" s="207"/>
      <c r="H107" s="188"/>
      <c r="I107" s="185"/>
      <c r="J107" s="186"/>
      <c r="K107" s="192">
        <v>0</v>
      </c>
      <c r="L107" s="186">
        <f>F107*K107</f>
        <v>0</v>
      </c>
      <c r="M107" s="185">
        <f>L107</f>
        <v>0</v>
      </c>
    </row>
    <row r="108" spans="1:13" s="182" customFormat="1" x14ac:dyDescent="0.3">
      <c r="A108" s="181"/>
      <c r="B108" s="206" t="s">
        <v>136</v>
      </c>
      <c r="C108" s="181" t="s">
        <v>137</v>
      </c>
      <c r="D108" s="190" t="s">
        <v>102</v>
      </c>
      <c r="E108" s="183">
        <v>1.1100000000000001</v>
      </c>
      <c r="F108" s="184">
        <f>F104*E108</f>
        <v>38.85</v>
      </c>
      <c r="G108" s="207"/>
      <c r="H108" s="188"/>
      <c r="I108" s="185"/>
      <c r="J108" s="186"/>
      <c r="K108" s="192">
        <v>0</v>
      </c>
      <c r="L108" s="186">
        <f>F108*K108</f>
        <v>0</v>
      </c>
      <c r="M108" s="185">
        <f>L108</f>
        <v>0</v>
      </c>
    </row>
    <row r="109" spans="1:13" s="182" customFormat="1" x14ac:dyDescent="0.3">
      <c r="A109" s="181"/>
      <c r="B109" s="190"/>
      <c r="C109" s="181" t="s">
        <v>128</v>
      </c>
      <c r="D109" s="190" t="s">
        <v>7</v>
      </c>
      <c r="E109" s="183">
        <v>0.23</v>
      </c>
      <c r="F109" s="208">
        <f>F104*E109</f>
        <v>8.0500000000000007</v>
      </c>
      <c r="G109" s="207"/>
      <c r="H109" s="188"/>
      <c r="I109" s="185"/>
      <c r="J109" s="186"/>
      <c r="K109" s="185">
        <v>0</v>
      </c>
      <c r="L109" s="186">
        <f>F109*K109</f>
        <v>0</v>
      </c>
      <c r="M109" s="185">
        <f>L109</f>
        <v>0</v>
      </c>
    </row>
    <row r="110" spans="1:13" s="182" customFormat="1" x14ac:dyDescent="0.3">
      <c r="A110" s="181"/>
      <c r="B110" s="190"/>
      <c r="C110" s="181" t="s">
        <v>145</v>
      </c>
      <c r="D110" s="190" t="s">
        <v>97</v>
      </c>
      <c r="E110" s="183">
        <v>10.3</v>
      </c>
      <c r="F110" s="208">
        <f>F104*E110</f>
        <v>360.5</v>
      </c>
      <c r="G110" s="207"/>
      <c r="H110" s="185"/>
      <c r="I110" s="185">
        <v>0</v>
      </c>
      <c r="J110" s="186">
        <f>F110*I110</f>
        <v>0</v>
      </c>
      <c r="K110" s="187"/>
      <c r="L110" s="188"/>
      <c r="M110" s="185">
        <f>J110</f>
        <v>0</v>
      </c>
    </row>
    <row r="111" spans="1:13" s="140" customFormat="1" ht="31.5" x14ac:dyDescent="0.3">
      <c r="A111" s="363">
        <v>9</v>
      </c>
      <c r="B111" s="348" t="s">
        <v>108</v>
      </c>
      <c r="C111" s="366" t="s">
        <v>109</v>
      </c>
      <c r="D111" s="372" t="s">
        <v>180</v>
      </c>
      <c r="E111" s="370"/>
      <c r="F111" s="371">
        <v>7</v>
      </c>
      <c r="G111" s="280"/>
      <c r="H111" s="270"/>
      <c r="I111" s="278"/>
      <c r="J111" s="271"/>
      <c r="K111" s="278"/>
      <c r="L111" s="272"/>
      <c r="M111" s="283"/>
    </row>
    <row r="112" spans="1:13" s="142" customFormat="1" x14ac:dyDescent="0.3">
      <c r="A112" s="305"/>
      <c r="B112" s="141"/>
      <c r="C112" s="145" t="s">
        <v>9</v>
      </c>
      <c r="D112" s="141" t="s">
        <v>6</v>
      </c>
      <c r="E112" s="163">
        <v>74</v>
      </c>
      <c r="F112" s="144">
        <f>F111*E112</f>
        <v>518</v>
      </c>
      <c r="G112" s="163">
        <v>0</v>
      </c>
      <c r="H112" s="357">
        <f t="shared" ref="H112" si="6">F112*G112</f>
        <v>0</v>
      </c>
      <c r="I112" s="165"/>
      <c r="J112" s="360">
        <f t="shared" ref="J112:J119" si="7">F112*I112</f>
        <v>0</v>
      </c>
      <c r="K112" s="165"/>
      <c r="L112" s="361">
        <f t="shared" si="3"/>
        <v>0</v>
      </c>
      <c r="M112" s="284">
        <f t="shared" si="2"/>
        <v>0</v>
      </c>
    </row>
    <row r="113" spans="1:19" s="142" customFormat="1" x14ac:dyDescent="0.3">
      <c r="A113" s="305"/>
      <c r="B113" s="141"/>
      <c r="C113" s="145" t="s">
        <v>10</v>
      </c>
      <c r="D113" s="141" t="s">
        <v>7</v>
      </c>
      <c r="E113" s="163">
        <v>0.71</v>
      </c>
      <c r="F113" s="144">
        <f>F111*E113</f>
        <v>4.97</v>
      </c>
      <c r="G113" s="277"/>
      <c r="H113" s="164"/>
      <c r="I113" s="165"/>
      <c r="J113" s="360">
        <f t="shared" si="7"/>
        <v>0</v>
      </c>
      <c r="K113" s="163">
        <v>0</v>
      </c>
      <c r="L113" s="361">
        <f t="shared" si="3"/>
        <v>0</v>
      </c>
      <c r="M113" s="284">
        <f t="shared" ref="M113:M119" si="8">L113+J113+H113</f>
        <v>0</v>
      </c>
    </row>
    <row r="114" spans="1:19" s="142" customFormat="1" x14ac:dyDescent="0.3">
      <c r="A114" s="305"/>
      <c r="B114" s="141"/>
      <c r="C114" s="145" t="s">
        <v>110</v>
      </c>
      <c r="D114" s="141" t="s">
        <v>111</v>
      </c>
      <c r="E114" s="163">
        <v>100</v>
      </c>
      <c r="F114" s="144">
        <f>F111*E114</f>
        <v>700</v>
      </c>
      <c r="G114" s="277"/>
      <c r="H114" s="164"/>
      <c r="I114" s="163">
        <v>0</v>
      </c>
      <c r="J114" s="360">
        <f t="shared" si="7"/>
        <v>0</v>
      </c>
      <c r="K114" s="165"/>
      <c r="L114" s="164"/>
      <c r="M114" s="284">
        <f t="shared" si="8"/>
        <v>0</v>
      </c>
    </row>
    <row r="115" spans="1:19" s="142" customFormat="1" x14ac:dyDescent="0.3">
      <c r="A115" s="305"/>
      <c r="B115" s="141"/>
      <c r="C115" s="145" t="s">
        <v>112</v>
      </c>
      <c r="D115" s="141" t="s">
        <v>24</v>
      </c>
      <c r="E115" s="163">
        <v>5.9</v>
      </c>
      <c r="F115" s="144">
        <f>F111*E115</f>
        <v>41.300000000000004</v>
      </c>
      <c r="G115" s="277"/>
      <c r="H115" s="164"/>
      <c r="I115" s="163">
        <v>0</v>
      </c>
      <c r="J115" s="360">
        <f t="shared" si="7"/>
        <v>0</v>
      </c>
      <c r="K115" s="165"/>
      <c r="L115" s="164"/>
      <c r="M115" s="284">
        <f t="shared" si="8"/>
        <v>0</v>
      </c>
    </row>
    <row r="116" spans="1:19" s="142" customFormat="1" x14ac:dyDescent="0.3">
      <c r="A116" s="305"/>
      <c r="B116" s="349"/>
      <c r="C116" s="145" t="s">
        <v>113</v>
      </c>
      <c r="D116" s="141" t="s">
        <v>24</v>
      </c>
      <c r="E116" s="163">
        <v>0.06</v>
      </c>
      <c r="F116" s="144">
        <f>F111*E116</f>
        <v>0.42</v>
      </c>
      <c r="G116" s="277"/>
      <c r="H116" s="164"/>
      <c r="I116" s="163">
        <v>0</v>
      </c>
      <c r="J116" s="360">
        <f t="shared" si="7"/>
        <v>0</v>
      </c>
      <c r="K116" s="165"/>
      <c r="L116" s="164"/>
      <c r="M116" s="284">
        <f t="shared" si="8"/>
        <v>0</v>
      </c>
    </row>
    <row r="117" spans="1:19" s="142" customFormat="1" x14ac:dyDescent="0.3">
      <c r="A117" s="155"/>
      <c r="B117" s="146"/>
      <c r="C117" s="147" t="s">
        <v>11</v>
      </c>
      <c r="D117" s="146" t="s">
        <v>7</v>
      </c>
      <c r="E117" s="169">
        <v>9.6</v>
      </c>
      <c r="F117" s="149">
        <f>F111*E117</f>
        <v>67.2</v>
      </c>
      <c r="G117" s="285"/>
      <c r="H117" s="225"/>
      <c r="I117" s="169">
        <v>0</v>
      </c>
      <c r="J117" s="256">
        <f t="shared" si="7"/>
        <v>0</v>
      </c>
      <c r="K117" s="222"/>
      <c r="L117" s="225"/>
      <c r="M117" s="286">
        <f t="shared" si="8"/>
        <v>0</v>
      </c>
    </row>
    <row r="118" spans="1:19" s="159" customFormat="1" ht="31.5" x14ac:dyDescent="0.25">
      <c r="A118" s="364">
        <v>10</v>
      </c>
      <c r="B118" s="350" t="s">
        <v>118</v>
      </c>
      <c r="C118" s="373" t="s">
        <v>119</v>
      </c>
      <c r="D118" s="368" t="s">
        <v>120</v>
      </c>
      <c r="E118" s="336"/>
      <c r="F118" s="377">
        <f>F69*100*0.1*2.4</f>
        <v>840</v>
      </c>
      <c r="H118" s="358"/>
      <c r="I118" s="337"/>
      <c r="J118" s="358"/>
      <c r="K118" s="337"/>
      <c r="L118" s="362"/>
      <c r="M118" s="340"/>
    </row>
    <row r="119" spans="1:19" s="160" customFormat="1" x14ac:dyDescent="0.3">
      <c r="A119" s="341"/>
      <c r="B119" s="351"/>
      <c r="C119" s="338" t="s">
        <v>121</v>
      </c>
      <c r="D119" s="354" t="s">
        <v>122</v>
      </c>
      <c r="E119" s="378">
        <v>1.85</v>
      </c>
      <c r="F119" s="379">
        <f>F118*E119</f>
        <v>1554</v>
      </c>
      <c r="G119" s="380">
        <v>0</v>
      </c>
      <c r="H119" s="381">
        <f t="shared" ref="H119" si="9">F119*G119</f>
        <v>0</v>
      </c>
      <c r="I119" s="382"/>
      <c r="J119" s="381">
        <f t="shared" si="7"/>
        <v>0</v>
      </c>
      <c r="K119" s="382"/>
      <c r="L119" s="383">
        <f t="shared" ref="L119" si="10">F119*K119</f>
        <v>0</v>
      </c>
      <c r="M119" s="284">
        <f t="shared" si="8"/>
        <v>0</v>
      </c>
      <c r="S119" s="159"/>
    </row>
    <row r="120" spans="1:19" s="153" customFormat="1" ht="63" x14ac:dyDescent="0.25">
      <c r="A120" s="363">
        <v>11</v>
      </c>
      <c r="B120" s="348" t="s">
        <v>124</v>
      </c>
      <c r="C120" s="366" t="s">
        <v>125</v>
      </c>
      <c r="D120" s="372" t="s">
        <v>178</v>
      </c>
      <c r="E120" s="367"/>
      <c r="F120" s="374">
        <f>F118/2.4/1000</f>
        <v>0.35</v>
      </c>
      <c r="G120" s="280"/>
      <c r="H120" s="288"/>
      <c r="I120" s="280"/>
      <c r="J120" s="288"/>
      <c r="K120" s="280"/>
      <c r="L120" s="288"/>
      <c r="M120" s="346"/>
    </row>
    <row r="121" spans="1:19" s="166" customFormat="1" x14ac:dyDescent="0.3">
      <c r="A121" s="305"/>
      <c r="B121" s="141"/>
      <c r="C121" s="145" t="s">
        <v>9</v>
      </c>
      <c r="D121" s="141" t="s">
        <v>6</v>
      </c>
      <c r="E121" s="167">
        <v>10.199999999999999</v>
      </c>
      <c r="F121" s="143">
        <f>F120*E121</f>
        <v>3.5699999999999994</v>
      </c>
      <c r="G121" s="163">
        <v>0</v>
      </c>
      <c r="H121" s="144">
        <f>F121*G121</f>
        <v>0</v>
      </c>
      <c r="I121" s="165"/>
      <c r="J121" s="164"/>
      <c r="K121" s="165"/>
      <c r="L121" s="164"/>
      <c r="M121" s="342">
        <f>H121</f>
        <v>0</v>
      </c>
    </row>
    <row r="122" spans="1:19" s="166" customFormat="1" x14ac:dyDescent="0.3">
      <c r="A122" s="305"/>
      <c r="B122" s="141" t="s">
        <v>126</v>
      </c>
      <c r="C122" s="145" t="s">
        <v>127</v>
      </c>
      <c r="D122" s="141" t="s">
        <v>102</v>
      </c>
      <c r="E122" s="167">
        <v>22.8</v>
      </c>
      <c r="F122" s="143">
        <f>F120*E122</f>
        <v>7.9799999999999995</v>
      </c>
      <c r="G122" s="163"/>
      <c r="H122" s="144"/>
      <c r="I122" s="163"/>
      <c r="J122" s="144"/>
      <c r="K122" s="163">
        <v>0</v>
      </c>
      <c r="L122" s="144">
        <f>F122*K122</f>
        <v>0</v>
      </c>
      <c r="M122" s="342">
        <f>L122</f>
        <v>0</v>
      </c>
    </row>
    <row r="123" spans="1:19" s="166" customFormat="1" x14ac:dyDescent="0.3">
      <c r="A123" s="155"/>
      <c r="B123" s="146"/>
      <c r="C123" s="147" t="s">
        <v>128</v>
      </c>
      <c r="D123" s="146" t="s">
        <v>7</v>
      </c>
      <c r="E123" s="168">
        <v>2.09</v>
      </c>
      <c r="F123" s="148">
        <f>F120*E123</f>
        <v>0.73149999999999993</v>
      </c>
      <c r="G123" s="169"/>
      <c r="H123" s="149"/>
      <c r="I123" s="169"/>
      <c r="J123" s="149"/>
      <c r="K123" s="169">
        <v>0</v>
      </c>
      <c r="L123" s="149">
        <f>F123*K123</f>
        <v>0</v>
      </c>
      <c r="M123" s="347">
        <f>L123</f>
        <v>0</v>
      </c>
    </row>
    <row r="124" spans="1:19" s="161" customFormat="1" x14ac:dyDescent="0.25">
      <c r="A124" s="365">
        <v>12</v>
      </c>
      <c r="B124" s="352"/>
      <c r="C124" s="314" t="s">
        <v>123</v>
      </c>
      <c r="D124" s="355"/>
      <c r="E124" s="339"/>
      <c r="F124" s="356"/>
      <c r="G124" s="160"/>
      <c r="H124" s="358"/>
      <c r="I124" s="160"/>
      <c r="J124" s="358"/>
      <c r="K124" s="160"/>
      <c r="L124" s="362"/>
      <c r="M124" s="340"/>
      <c r="S124" s="162"/>
    </row>
    <row r="125" spans="1:19" s="161" customFormat="1" ht="17.25" customHeight="1" x14ac:dyDescent="0.25">
      <c r="A125" s="343"/>
      <c r="B125" s="353"/>
      <c r="C125" s="462" t="s">
        <v>129</v>
      </c>
      <c r="D125" s="375" t="s">
        <v>120</v>
      </c>
      <c r="E125" s="345"/>
      <c r="F125" s="376">
        <f>F118</f>
        <v>840</v>
      </c>
      <c r="G125" s="344"/>
      <c r="H125" s="359">
        <f t="shared" ref="H125" si="11">F125*G125</f>
        <v>0</v>
      </c>
      <c r="I125" s="344"/>
      <c r="J125" s="359">
        <f t="shared" ref="J125" si="12">F125*I125</f>
        <v>0</v>
      </c>
      <c r="K125" s="445">
        <v>0</v>
      </c>
      <c r="L125" s="446">
        <f t="shared" ref="L125" si="13">F125*K125</f>
        <v>0</v>
      </c>
      <c r="M125" s="447">
        <f t="shared" ref="M125" si="14">L125+J125+H125</f>
        <v>0</v>
      </c>
      <c r="S125" s="162"/>
    </row>
    <row r="126" spans="1:19" ht="20.25" customHeight="1" x14ac:dyDescent="0.25">
      <c r="A126" s="448"/>
      <c r="B126" s="448"/>
      <c r="C126" s="449" t="s">
        <v>8</v>
      </c>
      <c r="D126" s="449" t="s">
        <v>7</v>
      </c>
      <c r="E126" s="450"/>
      <c r="F126" s="450"/>
      <c r="G126" s="450"/>
      <c r="H126" s="450">
        <f>SUM(H14:H123)</f>
        <v>0</v>
      </c>
      <c r="I126" s="451"/>
      <c r="J126" s="450">
        <f>SUM(J14:J125)</f>
        <v>0</v>
      </c>
      <c r="K126" s="451"/>
      <c r="L126" s="450">
        <f>SUM(L14:L125)</f>
        <v>0</v>
      </c>
      <c r="M126" s="450">
        <f>SUM(M14:M125)</f>
        <v>0</v>
      </c>
    </row>
    <row r="127" spans="1:19" s="22" customFormat="1" ht="20.25" customHeight="1" x14ac:dyDescent="0.25">
      <c r="A127" s="452"/>
      <c r="B127" s="452"/>
      <c r="C127" s="453" t="s">
        <v>20</v>
      </c>
      <c r="D127" s="454">
        <v>0.1</v>
      </c>
      <c r="E127" s="455"/>
      <c r="F127" s="456"/>
      <c r="G127" s="457"/>
      <c r="H127" s="458"/>
      <c r="I127" s="458"/>
      <c r="J127" s="458"/>
      <c r="K127" s="458"/>
      <c r="L127" s="459"/>
      <c r="M127" s="459">
        <f>M126*D127</f>
        <v>0</v>
      </c>
    </row>
    <row r="128" spans="1:19" s="22" customFormat="1" ht="20.25" customHeight="1" x14ac:dyDescent="0.25">
      <c r="A128" s="452"/>
      <c r="B128" s="452"/>
      <c r="C128" s="453" t="s">
        <v>8</v>
      </c>
      <c r="D128" s="454"/>
      <c r="E128" s="460"/>
      <c r="F128" s="456"/>
      <c r="G128" s="457"/>
      <c r="H128" s="458"/>
      <c r="I128" s="458"/>
      <c r="J128" s="458"/>
      <c r="K128" s="458"/>
      <c r="L128" s="459"/>
      <c r="M128" s="459">
        <f>M126+M127</f>
        <v>0</v>
      </c>
    </row>
    <row r="129" spans="1:13" s="22" customFormat="1" ht="20.25" customHeight="1" x14ac:dyDescent="0.25">
      <c r="A129" s="452"/>
      <c r="B129" s="452"/>
      <c r="C129" s="453" t="s">
        <v>21</v>
      </c>
      <c r="D129" s="454">
        <v>0.08</v>
      </c>
      <c r="E129" s="455"/>
      <c r="F129" s="456"/>
      <c r="G129" s="457"/>
      <c r="H129" s="458"/>
      <c r="I129" s="458"/>
      <c r="J129" s="458"/>
      <c r="K129" s="458"/>
      <c r="L129" s="459"/>
      <c r="M129" s="459">
        <f>M128*D129</f>
        <v>0</v>
      </c>
    </row>
    <row r="130" spans="1:13" s="22" customFormat="1" ht="20.25" customHeight="1" x14ac:dyDescent="0.25">
      <c r="A130" s="452"/>
      <c r="B130" s="452"/>
      <c r="C130" s="453" t="s">
        <v>117</v>
      </c>
      <c r="D130" s="461"/>
      <c r="E130" s="455"/>
      <c r="F130" s="456"/>
      <c r="G130" s="457"/>
      <c r="H130" s="458"/>
      <c r="I130" s="458"/>
      <c r="J130" s="458"/>
      <c r="K130" s="458"/>
      <c r="L130" s="459"/>
      <c r="M130" s="459">
        <f>M129+M128</f>
        <v>0</v>
      </c>
    </row>
    <row r="133" spans="1:13" ht="47.25" customHeight="1" x14ac:dyDescent="0.25">
      <c r="C133" s="103"/>
      <c r="F133" s="474"/>
      <c r="G133" s="474"/>
      <c r="H133" s="474"/>
    </row>
  </sheetData>
  <protectedRanges>
    <protectedRange sqref="G21:G31 I21:I31 K21:K31" name="Range1_4"/>
    <protectedRange sqref="G16:M16 G17:G20 I17:I20 K17:M17 K19:K20 K18:L18 H111:H112 M111:M125 L111:L113 J111:J125 J69:J78 L69:L78 M69:M78 H69:H78 J79:J110 L79:L110 M79:M110 H79:H110 H17:H33 M18:M33 L19:L33 J17:J33 H34:H67 M34:M67 L34:L67 J34:J67 H68 M68 L68 J68" name="Range1_4_1"/>
  </protectedRanges>
  <mergeCells count="15">
    <mergeCell ref="F133:H133"/>
    <mergeCell ref="A8:H8"/>
    <mergeCell ref="I11:J11"/>
    <mergeCell ref="K11:L11"/>
    <mergeCell ref="M11:M12"/>
    <mergeCell ref="A11:A12"/>
    <mergeCell ref="B11:B12"/>
    <mergeCell ref="C11:C12"/>
    <mergeCell ref="D11:D12"/>
    <mergeCell ref="E11:F11"/>
    <mergeCell ref="G11:H11"/>
    <mergeCell ref="A5:H5"/>
    <mergeCell ref="A6:H6"/>
    <mergeCell ref="A7:H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TAV</vt:lpstr>
      <vt:lpstr>G.B.</vt:lpstr>
      <vt:lpstr>Sheet1</vt:lpstr>
      <vt:lpstr>atrqqcionebi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2019-03-15T11:04:33Z</dcterms:modified>
</cp:coreProperties>
</file>