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5" sheetId="1" r:id="rId1"/>
  </sheets>
  <definedNames>
    <definedName name="_xlnm._FilterDatabase" localSheetId="0" hidden="1">'5'!$A$1:$M$98</definedName>
    <definedName name="_xlnm.Print_Area" localSheetId="0">'5'!$A$2:$M$98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61" i="1" l="1"/>
  <c r="F67" i="1" s="1"/>
  <c r="F68" i="1" l="1"/>
  <c r="F64" i="1"/>
  <c r="F62" i="1"/>
  <c r="F66" i="1"/>
  <c r="F65" i="1"/>
  <c r="F69" i="1"/>
  <c r="F63" i="1"/>
  <c r="E57" i="1" l="1"/>
  <c r="F13" i="1" l="1"/>
  <c r="F32" i="1" l="1"/>
  <c r="F72" i="1" l="1"/>
  <c r="F79" i="1" s="1"/>
  <c r="E58" i="1"/>
  <c r="F54" i="1"/>
  <c r="F55" i="1" s="1"/>
  <c r="F56" i="1" s="1"/>
  <c r="E51" i="1"/>
  <c r="E50" i="1"/>
  <c r="E48" i="1"/>
  <c r="F48" i="1" s="1"/>
  <c r="E47" i="1"/>
  <c r="E46" i="1"/>
  <c r="E44" i="1"/>
  <c r="F43" i="1"/>
  <c r="E39" i="1"/>
  <c r="F40" i="1"/>
  <c r="F24" i="1"/>
  <c r="F26" i="1"/>
  <c r="F46" i="1" l="1"/>
  <c r="F47" i="1"/>
  <c r="F51" i="1"/>
  <c r="F44" i="1"/>
  <c r="F57" i="1"/>
  <c r="F58" i="1"/>
  <c r="F45" i="1"/>
  <c r="F50" i="1"/>
  <c r="F20" i="1"/>
  <c r="F25" i="1"/>
  <c r="F52" i="1"/>
  <c r="F18" i="1"/>
  <c r="F21" i="1"/>
  <c r="F19" i="1"/>
  <c r="F23" i="1"/>
  <c r="F33" i="1"/>
  <c r="F37" i="1"/>
  <c r="F49" i="1"/>
  <c r="F73" i="1"/>
  <c r="F77" i="1"/>
  <c r="F34" i="1"/>
  <c r="F38" i="1"/>
  <c r="F74" i="1"/>
  <c r="F78" i="1"/>
  <c r="F22" i="1"/>
  <c r="F36" i="1"/>
  <c r="F76" i="1"/>
  <c r="F39" i="1"/>
  <c r="F35" i="1"/>
  <c r="F75" i="1"/>
</calcChain>
</file>

<file path=xl/sharedStrings.xml><?xml version="1.0" encoding="utf-8"?>
<sst xmlns="http://schemas.openxmlformats.org/spreadsheetml/2006/main" count="184" uniqueCount="100">
  <si>
    <t>ლოკალური ხარჯთაღრიცხვა</t>
  </si>
  <si>
    <t>სახარჯთაღრიცხვო ღირებულება</t>
  </si>
  <si>
    <t>ლარი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</si>
  <si>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</si>
  <si>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</si>
  <si>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</si>
  <si>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</si>
  <si>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</si>
  <si>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</si>
  <si>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</si>
  <si>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</si>
  <si>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</si>
  <si>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</si>
  <si>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</si>
  <si>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მ3</t>
  </si>
  <si>
    <t>კაც/სთ</t>
  </si>
  <si>
    <t xml:space="preserve">სხვა მანქანები  </t>
  </si>
  <si>
    <t>ტ</t>
  </si>
  <si>
    <t>27-8-2.</t>
  </si>
  <si>
    <t>გზის დაპროფილება ავტოგრეიდერით  ქვიშა ხრეშის დამატებით</t>
  </si>
  <si>
    <t xml:space="preserve"> მ2</t>
  </si>
  <si>
    <t>1000 მ2</t>
  </si>
  <si>
    <t xml:space="preserve">შრომითი დანახარჯები </t>
  </si>
  <si>
    <t xml:space="preserve">ტრაქტორი მუხლუხა სვლაზე 79 კვტ (108 ცხ.ძ)  </t>
  </si>
  <si>
    <t>მანქ/სთ</t>
  </si>
  <si>
    <t>ავტოგრეიდერი საშუალო ტიპის 79 კვტ (108 ცხ.ძ.)</t>
  </si>
  <si>
    <t xml:space="preserve">სატკეპნი საგზაო თვითმავალი გლუვი 5 ტ-ანი </t>
  </si>
  <si>
    <t>სატკეპნი საგზაო თვითმავალი გლუვი 10 ტ-ანი</t>
  </si>
  <si>
    <t>მოსარწყავ-მოსარეცხი მანქანა 6000 ლ-ანი</t>
  </si>
  <si>
    <t xml:space="preserve">ქვიშა-ხრეშოვანი ნარევი </t>
  </si>
  <si>
    <t>წყალი</t>
  </si>
  <si>
    <t>27-10-1; -4</t>
  </si>
  <si>
    <t>საფუძვლის მოწყობა ფრაქციული ღორღით სისქით 10 სმ.</t>
  </si>
  <si>
    <t>მ2</t>
  </si>
  <si>
    <t>სატკეპნი საგზაო თითმავალი პნევმოსვლაზე 18 ტ-ანი</t>
  </si>
  <si>
    <t>ქვიშა-ღორღის ნარევი 0-40</t>
  </si>
  <si>
    <t>27-24-17; -18</t>
  </si>
  <si>
    <t xml:space="preserve">ცემენტო ბეტონის გზის მოწყობა სისქით 16 სმ </t>
  </si>
  <si>
    <t>შრომითი დანახარჯები</t>
  </si>
  <si>
    <t xml:space="preserve">სხვა მანქანები </t>
  </si>
  <si>
    <t>ბეტონი  B25 F200 W6</t>
  </si>
  <si>
    <t>ბიტუმის მასტიკა</t>
  </si>
  <si>
    <t>ადგ. კარ.</t>
  </si>
  <si>
    <t>ქვიშა</t>
  </si>
  <si>
    <t>ფარი ფიცრის ყალიბის</t>
  </si>
  <si>
    <t>სხვა მასალები</t>
  </si>
  <si>
    <t>27-29-1.</t>
  </si>
  <si>
    <t>არმატურის ბადის ჩაწყობა</t>
  </si>
  <si>
    <t xml:space="preserve">არმატურა А-I კლასის Ø6 მმ </t>
  </si>
  <si>
    <t>4-4-003</t>
  </si>
  <si>
    <t>არმატურის ბადის ფიქსატორი</t>
  </si>
  <si>
    <t>ც</t>
  </si>
  <si>
    <t>27-28-1.</t>
  </si>
  <si>
    <t>მ</t>
  </si>
  <si>
    <t>100 მ</t>
  </si>
  <si>
    <t xml:space="preserve">ნაკერის შემავსებელი  </t>
  </si>
  <si>
    <t>ადგ კარ</t>
  </si>
  <si>
    <t>ქვიშა სამშენებლო 0-5 მმ</t>
  </si>
  <si>
    <t xml:space="preserve">ბიტუმის ემულსია  </t>
  </si>
  <si>
    <t>27-51-13; -14</t>
  </si>
  <si>
    <t xml:space="preserve">მისაყრელი გვერდულების მოწყობა ქვიშა-ხრეშოვანი მასალით </t>
  </si>
  <si>
    <t xml:space="preserve">ავტოგრეიდერი საშუალო ტიპის 79 კვტ (108 ცხ.ძ.)  </t>
  </si>
  <si>
    <t>სატკეპნი საგზაო თვითმავალი გლუვი 5 ტ-ანი</t>
  </si>
  <si>
    <t>სატკეპნი საგზაო თითმავალი გლუვი 18 ტ-ანი</t>
  </si>
  <si>
    <t>მოსარწყავ-მოსარეცხი მანქანა 6000 ლ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</si>
  <si>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</si>
  <si>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</si>
  <si>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</si>
  <si>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</si>
  <si>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</si>
  <si>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შედგენილია 2019 წლის I კვარტლის მიმდინარე ფასებში</t>
  </si>
  <si>
    <t>Tavi I teritoriis aTviseba da mosamzadebeli samuSaoebi</t>
  </si>
  <si>
    <t>kvleva-Zieb.
krebuli
gv.557
cxr-17</t>
  </si>
  <si>
    <t>გზის დაკვალვა, ტრასის აღდგენა</t>
  </si>
  <si>
    <t>კმ</t>
  </si>
  <si>
    <t>შრომითი რესურსი</t>
  </si>
  <si>
    <t>Tavi II miwis vakisi</t>
  </si>
  <si>
    <t>II.1 miwis samuSaoebi</t>
  </si>
  <si>
    <t>Tavi III sagzao samosi</t>
  </si>
  <si>
    <t>ნაკერების მომწყობი</t>
  </si>
  <si>
    <t>ნაკერების მოწყობა- შევსება</t>
  </si>
  <si>
    <t>4-1-547</t>
  </si>
  <si>
    <t>13-1-007</t>
  </si>
  <si>
    <t>13-1-200</t>
  </si>
  <si>
    <t>13-1-218</t>
  </si>
  <si>
    <t>13-1-219</t>
  </si>
  <si>
    <t>13-1-228</t>
  </si>
  <si>
    <t>4,1-229</t>
  </si>
  <si>
    <t>13-1-222</t>
  </si>
  <si>
    <t>13-1-236</t>
  </si>
  <si>
    <t>4-1-245</t>
  </si>
  <si>
    <t>4-1-351</t>
  </si>
  <si>
    <t>5-1-144</t>
  </si>
  <si>
    <t>1-1-011</t>
  </si>
  <si>
    <t>13-1-206</t>
  </si>
  <si>
    <t>4-1-546</t>
  </si>
  <si>
    <t>13-1-220</t>
  </si>
  <si>
    <t>შიდა სასოფლო გზებზე გზების დაპროფილება და სანიაღვრე არხების მოწყობა</t>
  </si>
  <si>
    <t>ლაშხარაში</t>
  </si>
  <si>
    <t>გზის მოწყობა ცემენტობეტონით 80 მ-ზე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</si>
</sst>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000"/>
    <numFmt numFmtId="166" formatCode="#,##0.000000"/>
    <numFmt numFmtId="167" formatCode="#,##0.00000"/>
    <numFmt numFmtId="168" formatCode="0.0000"/>
    <numFmt numFmtId="169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cadMtav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  <charset val="204"/>
    </font>
    <font>
      <b/>
      <strike/>
      <sz val="10"/>
      <name val="Arial"/>
      <family val="2"/>
      <charset val="204"/>
    </font>
    <font>
      <b/>
      <sz val="10"/>
      <color rgb="FFFF0000"/>
      <name val="AcadMtav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cadNusx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1" fillId="0" borderId="0"/>
  </cellStyleXfs>
  <cellXfs count="145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right" vertical="center"/>
    </xf>
    <xf numFmtId="4" fontId="8" fillId="2" borderId="0" xfId="1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right" vertical="center" inden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right" vertical="center" wrapText="1"/>
    </xf>
    <xf numFmtId="0" fontId="8" fillId="2" borderId="0" xfId="1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 applyProtection="1">
      <alignment horizontal="center" vertical="center"/>
    </xf>
    <xf numFmtId="1" fontId="10" fillId="2" borderId="2" xfId="0" applyNumberFormat="1" applyFont="1" applyFill="1" applyBorder="1" applyAlignment="1" applyProtection="1">
      <alignment horizontal="center" vertical="center"/>
    </xf>
    <xf numFmtId="1" fontId="10" fillId="2" borderId="2" xfId="0" applyNumberFormat="1" applyFont="1" applyFill="1" applyBorder="1" applyAlignment="1" applyProtection="1">
      <alignment horizontal="center" vertical="center" wrapText="1"/>
    </xf>
    <xf numFmtId="1" fontId="10" fillId="2" borderId="3" xfId="0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left" vertical="center" indent="1"/>
    </xf>
    <xf numFmtId="0" fontId="7" fillId="2" borderId="2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/>
    </xf>
    <xf numFmtId="0" fontId="7" fillId="2" borderId="2" xfId="2" applyNumberFormat="1" applyFont="1" applyFill="1" applyBorder="1" applyAlignment="1">
      <alignment horizontal="left" vertical="center" indent="1"/>
    </xf>
    <xf numFmtId="4" fontId="8" fillId="2" borderId="2" xfId="1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left" vertical="center" indent="1"/>
    </xf>
    <xf numFmtId="0" fontId="8" fillId="2" borderId="2" xfId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left" vertical="center" wrapText="1" indent="1"/>
    </xf>
    <xf numFmtId="0" fontId="8" fillId="2" borderId="2" xfId="1" applyFont="1" applyFill="1" applyBorder="1" applyAlignment="1">
      <alignment horizontal="center" vertical="center"/>
    </xf>
    <xf numFmtId="4" fontId="4" fillId="2" borderId="2" xfId="4" applyNumberFormat="1" applyFont="1" applyFill="1" applyBorder="1" applyAlignment="1">
      <alignment horizontal="center" vertical="center"/>
    </xf>
    <xf numFmtId="4" fontId="3" fillId="2" borderId="2" xfId="4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left" vertical="center" indent="1"/>
    </xf>
    <xf numFmtId="4" fontId="7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 wrapText="1"/>
    </xf>
    <xf numFmtId="4" fontId="4" fillId="2" borderId="2" xfId="4" applyNumberFormat="1" applyFont="1" applyFill="1" applyBorder="1" applyAlignment="1">
      <alignment horizontal="center" vertical="center" wrapText="1"/>
    </xf>
    <xf numFmtId="0" fontId="7" fillId="2" borderId="2" xfId="4" applyNumberFormat="1" applyFont="1" applyFill="1" applyBorder="1" applyAlignment="1">
      <alignment horizontal="left" vertical="center" indent="1"/>
    </xf>
    <xf numFmtId="49" fontId="7" fillId="2" borderId="2" xfId="2" applyNumberFormat="1" applyFont="1" applyFill="1" applyBorder="1" applyAlignment="1">
      <alignment horizontal="center" vertical="center" wrapText="1"/>
    </xf>
    <xf numFmtId="4" fontId="7" fillId="2" borderId="2" xfId="2" applyNumberFormat="1" applyFont="1" applyFill="1" applyBorder="1" applyAlignment="1">
      <alignment horizontal="center" vertical="center"/>
    </xf>
    <xf numFmtId="0" fontId="7" fillId="2" borderId="2" xfId="4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indent="1"/>
    </xf>
    <xf numFmtId="4" fontId="7" fillId="2" borderId="2" xfId="4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vertical="center"/>
    </xf>
    <xf numFmtId="0" fontId="7" fillId="2" borderId="2" xfId="1" applyNumberFormat="1" applyFont="1" applyFill="1" applyBorder="1" applyAlignment="1">
      <alignment horizontal="left" vertical="center"/>
    </xf>
    <xf numFmtId="0" fontId="7" fillId="2" borderId="2" xfId="0" applyNumberFormat="1" applyFont="1" applyFill="1" applyBorder="1" applyAlignment="1">
      <alignment vertical="center"/>
    </xf>
    <xf numFmtId="4" fontId="7" fillId="2" borderId="2" xfId="5" applyNumberFormat="1" applyFont="1" applyFill="1" applyBorder="1" applyAlignment="1">
      <alignment horizontal="center" vertical="center"/>
    </xf>
    <xf numFmtId="167" fontId="7" fillId="2" borderId="2" xfId="0" applyNumberFormat="1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7" fillId="2" borderId="2" xfId="1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horizontal="center" vertical="center"/>
    </xf>
    <xf numFmtId="168" fontId="8" fillId="2" borderId="2" xfId="0" applyNumberFormat="1" applyFont="1" applyFill="1" applyBorder="1" applyAlignment="1">
      <alignment horizontal="right" vertical="center"/>
    </xf>
    <xf numFmtId="4" fontId="8" fillId="2" borderId="2" xfId="4" applyNumberFormat="1" applyFont="1" applyFill="1" applyBorder="1" applyAlignment="1">
      <alignment horizontal="center" vertical="center"/>
    </xf>
    <xf numFmtId="0" fontId="7" fillId="2" borderId="2" xfId="4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2" applyFont="1" applyFill="1" applyAlignment="1">
      <alignment vertical="center"/>
    </xf>
    <xf numFmtId="4" fontId="4" fillId="2" borderId="0" xfId="2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7" applyFont="1" applyFill="1" applyAlignment="1">
      <alignment horizontal="left" vertical="center"/>
    </xf>
    <xf numFmtId="0" fontId="4" fillId="2" borderId="0" xfId="7" applyFont="1" applyFill="1" applyAlignment="1">
      <alignment horizontal="center" vertical="center"/>
    </xf>
    <xf numFmtId="0" fontId="7" fillId="2" borderId="0" xfId="6" applyFont="1" applyFill="1" applyAlignment="1">
      <alignment vertical="center"/>
    </xf>
    <xf numFmtId="4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49" fontId="7" fillId="2" borderId="2" xfId="4" applyNumberFormat="1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 applyProtection="1">
      <alignment horizontal="center" vertical="center"/>
    </xf>
    <xf numFmtId="1" fontId="8" fillId="2" borderId="2" xfId="0" applyNumberFormat="1" applyFont="1" applyFill="1" applyBorder="1" applyAlignment="1" applyProtection="1">
      <alignment horizontal="center" vertical="center"/>
    </xf>
    <xf numFmtId="1" fontId="8" fillId="2" borderId="2" xfId="0" applyNumberFormat="1" applyFont="1" applyFill="1" applyBorder="1" applyAlignment="1" applyProtection="1">
      <alignment horizontal="center" vertical="center" wrapText="1"/>
    </xf>
    <xf numFmtId="1" fontId="10" fillId="3" borderId="3" xfId="0" applyNumberFormat="1" applyFont="1" applyFill="1" applyBorder="1" applyAlignment="1" applyProtection="1">
      <alignment horizontal="center" vertical="center"/>
    </xf>
    <xf numFmtId="1" fontId="13" fillId="3" borderId="2" xfId="0" applyNumberFormat="1" applyFont="1" applyFill="1" applyBorder="1" applyAlignment="1" applyProtection="1">
      <alignment horizontal="center" vertical="center" wrapText="1"/>
    </xf>
    <xf numFmtId="1" fontId="10" fillId="3" borderId="2" xfId="0" applyNumberFormat="1" applyFont="1" applyFill="1" applyBorder="1" applyAlignment="1" applyProtection="1">
      <alignment horizontal="center" vertical="center" wrapText="1"/>
    </xf>
    <xf numFmtId="169" fontId="10" fillId="3" borderId="3" xfId="0" applyNumberFormat="1" applyFont="1" applyFill="1" applyBorder="1" applyAlignment="1" applyProtection="1">
      <alignment horizontal="center" vertical="center" wrapText="1"/>
    </xf>
    <xf numFmtId="1" fontId="10" fillId="3" borderId="2" xfId="0" applyNumberFormat="1" applyFont="1" applyFill="1" applyBorder="1" applyAlignment="1" applyProtection="1">
      <alignment horizontal="center" vertical="center"/>
    </xf>
    <xf numFmtId="1" fontId="10" fillId="0" borderId="3" xfId="0" applyNumberFormat="1" applyFont="1" applyFill="1" applyBorder="1" applyAlignment="1" applyProtection="1">
      <alignment horizontal="center" vertical="center"/>
    </xf>
    <xf numFmtId="1" fontId="13" fillId="3" borderId="2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7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3" fontId="11" fillId="3" borderId="2" xfId="1" applyNumberFormat="1" applyFont="1" applyFill="1" applyBorder="1" applyAlignment="1">
      <alignment horizontal="left" vertical="center" indent="1"/>
    </xf>
    <xf numFmtId="0" fontId="14" fillId="3" borderId="2" xfId="2" applyNumberFormat="1" applyFont="1" applyFill="1" applyBorder="1" applyAlignment="1">
      <alignment horizontal="center" vertical="center"/>
    </xf>
    <xf numFmtId="4" fontId="14" fillId="3" borderId="2" xfId="2" applyNumberFormat="1" applyFont="1" applyFill="1" applyBorder="1" applyAlignment="1">
      <alignment horizontal="center" vertical="center"/>
    </xf>
    <xf numFmtId="168" fontId="14" fillId="3" borderId="2" xfId="0" applyNumberFormat="1" applyFont="1" applyFill="1" applyBorder="1" applyAlignment="1">
      <alignment horizontal="center" vertical="center" wrapText="1"/>
    </xf>
    <xf numFmtId="9" fontId="14" fillId="3" borderId="2" xfId="2" applyNumberFormat="1" applyFont="1" applyFill="1" applyBorder="1" applyAlignment="1">
      <alignment horizontal="center" vertical="center"/>
    </xf>
    <xf numFmtId="1" fontId="14" fillId="3" borderId="2" xfId="2" applyNumberFormat="1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 wrapText="1"/>
    </xf>
    <xf numFmtId="0" fontId="15" fillId="3" borderId="2" xfId="2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168" fontId="20" fillId="0" borderId="2" xfId="6" applyNumberFormat="1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right"/>
    </xf>
    <xf numFmtId="2" fontId="19" fillId="0" borderId="2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 wrapText="1"/>
    </xf>
    <xf numFmtId="2" fontId="21" fillId="0" borderId="2" xfId="6" applyNumberFormat="1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4" fontId="8" fillId="2" borderId="0" xfId="1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</cellXfs>
  <cellStyles count="8">
    <cellStyle name="Normal" xfId="0" builtinId="0"/>
    <cellStyle name="Normal 2" xfId="6"/>
    <cellStyle name="Normal 3" xfId="5"/>
    <cellStyle name="Обычный 2" xfId="1"/>
    <cellStyle name="Обычный 2 2" xfId="7"/>
    <cellStyle name="Обычный 3" xfId="2"/>
    <cellStyle name="ჩვეულებრივი 2" xfId="3"/>
    <cellStyle name="ჩვეულებრივი 2 2 2" xfId="4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F98"/>
  <sheetViews>
    <sheetView tabSelected="1" view="pageBreakPreview" topLeftCell="B1" zoomScaleSheetLayoutView="100" workbookViewId="0">
      <selection activeCell="M93" sqref="M93"/>
    </sheetView>
  </sheetViews>
  <sheetFormatPr defaultColWidth="7" defaultRowHeight="13.5" customHeight="1" x14ac:dyDescent="0.25"/>
  <cols>
    <col min="1" max="1" width="4.5703125" style="92" bestFit="1" customWidth="1"/>
    <col min="2" max="2" width="17.140625" style="93" customWidth="1"/>
    <col min="3" max="3" width="60.140625" style="99" customWidth="1"/>
    <col min="4" max="4" width="9.42578125" style="93" customWidth="1"/>
    <col min="5" max="5" width="8.7109375" style="93" customWidth="1"/>
    <col min="6" max="6" width="10.140625" style="93" customWidth="1"/>
    <col min="7" max="7" width="8.85546875" style="93" customWidth="1"/>
    <col min="8" max="8" width="10.28515625" style="97" customWidth="1"/>
    <col min="9" max="9" width="8.85546875" style="93" customWidth="1"/>
    <col min="10" max="10" width="8.85546875" style="97" customWidth="1"/>
    <col min="11" max="11" width="8.85546875" style="93" customWidth="1"/>
    <col min="12" max="12" width="11" style="97" customWidth="1"/>
    <col min="13" max="13" width="12" style="97" customWidth="1"/>
    <col min="14" max="14" width="12" style="89" customWidth="1"/>
    <col min="15" max="228" width="9.140625" style="89" customWidth="1"/>
    <col min="229" max="229" width="2.5703125" style="89" customWidth="1"/>
    <col min="230" max="230" width="9.140625" style="89" customWidth="1"/>
    <col min="231" max="231" width="47.85546875" style="89" customWidth="1"/>
    <col min="232" max="232" width="6.7109375" style="89" customWidth="1"/>
    <col min="233" max="233" width="7.42578125" style="89" customWidth="1"/>
    <col min="234" max="234" width="7" style="89" customWidth="1"/>
    <col min="235" max="235" width="8.5703125" style="89" customWidth="1"/>
    <col min="236" max="236" width="12" style="89" customWidth="1"/>
    <col min="237" max="237" width="4.7109375" style="89" customWidth="1"/>
    <col min="238" max="238" width="9.140625" style="89" customWidth="1"/>
    <col min="239" max="239" width="11.7109375" style="89" customWidth="1"/>
    <col min="240" max="16384" width="7" style="89"/>
  </cols>
  <sheetData>
    <row r="1" spans="1:220" s="5" customFormat="1" ht="13.5" customHeight="1" x14ac:dyDescent="0.25">
      <c r="A1" s="1"/>
      <c r="B1" s="2"/>
      <c r="C1" s="3"/>
      <c r="D1" s="2"/>
      <c r="E1" s="2"/>
      <c r="F1" s="2"/>
      <c r="G1" s="2"/>
      <c r="H1" s="4"/>
      <c r="I1" s="2"/>
      <c r="J1" s="4"/>
      <c r="K1" s="2"/>
      <c r="L1" s="4"/>
      <c r="M1" s="4"/>
    </row>
    <row r="2" spans="1:220" s="6" customFormat="1" ht="12.75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220" s="6" customFormat="1" ht="12.75" x14ac:dyDescent="0.25">
      <c r="A3" s="139" t="s">
        <v>97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220" s="6" customFormat="1" ht="12.75" x14ac:dyDescent="0.25">
      <c r="A4" s="140" t="s">
        <v>98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220" s="6" customFormat="1" ht="12.75" x14ac:dyDescent="0.25">
      <c r="A5" s="142" t="s">
        <v>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220" s="8" customFormat="1" ht="13.5" customHeight="1" x14ac:dyDescent="0.25">
      <c r="A6" s="7"/>
      <c r="C6" s="9" t="s">
        <v>70</v>
      </c>
      <c r="D6" s="7"/>
      <c r="E6" s="7"/>
      <c r="F6" s="7"/>
      <c r="G6" s="7"/>
      <c r="H6" s="10"/>
      <c r="I6" s="7"/>
      <c r="J6" s="11" t="s">
        <v>1</v>
      </c>
      <c r="K6" s="143"/>
      <c r="L6" s="143"/>
      <c r="M6" s="7" t="s">
        <v>2</v>
      </c>
    </row>
    <row r="7" spans="1:220" s="14" customFormat="1" ht="12.75" x14ac:dyDescent="0.25">
      <c r="A7" s="12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220" s="14" customFormat="1" ht="26.25" customHeight="1" x14ac:dyDescent="0.25">
      <c r="A8" s="141" t="s">
        <v>3</v>
      </c>
      <c r="B8" s="141" t="s">
        <v>4</v>
      </c>
      <c r="C8" s="144" t="s">
        <v>5</v>
      </c>
      <c r="D8" s="144" t="s">
        <v>6</v>
      </c>
      <c r="E8" s="141" t="s">
        <v>7</v>
      </c>
      <c r="F8" s="141"/>
      <c r="G8" s="144" t="s">
        <v>8</v>
      </c>
      <c r="H8" s="144"/>
      <c r="I8" s="144" t="s">
        <v>9</v>
      </c>
      <c r="J8" s="144"/>
      <c r="K8" s="141" t="s">
        <v>10</v>
      </c>
      <c r="L8" s="141"/>
      <c r="M8" s="141" t="s">
        <v>11</v>
      </c>
    </row>
    <row r="9" spans="1:220" s="14" customFormat="1" ht="12.75" x14ac:dyDescent="0.25">
      <c r="A9" s="141"/>
      <c r="B9" s="141"/>
      <c r="C9" s="144"/>
      <c r="D9" s="144"/>
      <c r="E9" s="15" t="s">
        <v>12</v>
      </c>
      <c r="F9" s="15" t="s">
        <v>13</v>
      </c>
      <c r="G9" s="15" t="s">
        <v>12</v>
      </c>
      <c r="H9" s="15" t="s">
        <v>13</v>
      </c>
      <c r="I9" s="15" t="s">
        <v>12</v>
      </c>
      <c r="J9" s="15" t="s">
        <v>13</v>
      </c>
      <c r="K9" s="15" t="s">
        <v>12</v>
      </c>
      <c r="L9" s="15" t="s">
        <v>13</v>
      </c>
      <c r="M9" s="141"/>
    </row>
    <row r="10" spans="1:220" s="20" customFormat="1" ht="13.5" customHeight="1" x14ac:dyDescent="0.25">
      <c r="A10" s="16">
        <v>1</v>
      </c>
      <c r="B10" s="16">
        <v>2</v>
      </c>
      <c r="C10" s="17">
        <v>3</v>
      </c>
      <c r="D10" s="18">
        <v>4</v>
      </c>
      <c r="E10" s="19">
        <v>5</v>
      </c>
      <c r="F10" s="18">
        <v>6</v>
      </c>
      <c r="G10" s="18">
        <v>7</v>
      </c>
      <c r="H10" s="17">
        <v>8</v>
      </c>
      <c r="I10" s="18">
        <v>9</v>
      </c>
      <c r="J10" s="17">
        <v>10</v>
      </c>
      <c r="K10" s="18">
        <v>11</v>
      </c>
      <c r="L10" s="17">
        <v>12</v>
      </c>
      <c r="M10" s="17">
        <v>13</v>
      </c>
    </row>
    <row r="11" spans="1:220" s="20" customFormat="1" ht="25.5" x14ac:dyDescent="0.25">
      <c r="A11" s="105"/>
      <c r="B11" s="105"/>
      <c r="C11" s="106" t="s">
        <v>71</v>
      </c>
      <c r="D11" s="107"/>
      <c r="E11" s="108"/>
      <c r="F11" s="107"/>
      <c r="G11" s="107"/>
      <c r="H11" s="109"/>
      <c r="I11" s="107"/>
      <c r="J11" s="109"/>
      <c r="K11" s="107"/>
      <c r="L11" s="109"/>
      <c r="M11" s="109"/>
    </row>
    <row r="12" spans="1:220" s="20" customFormat="1" ht="54" x14ac:dyDescent="0.2">
      <c r="A12" s="110">
        <v>1</v>
      </c>
      <c r="B12" s="128" t="s">
        <v>72</v>
      </c>
      <c r="C12" s="129" t="s">
        <v>73</v>
      </c>
      <c r="D12" s="130" t="s">
        <v>74</v>
      </c>
      <c r="E12" s="131"/>
      <c r="F12" s="132">
        <v>0.08</v>
      </c>
      <c r="G12" s="133"/>
      <c r="H12" s="133"/>
      <c r="I12" s="133"/>
      <c r="J12" s="133"/>
      <c r="K12" s="133"/>
      <c r="L12" s="133"/>
      <c r="M12" s="134"/>
    </row>
    <row r="13" spans="1:220" s="20" customFormat="1" ht="13.5" customHeight="1" x14ac:dyDescent="0.2">
      <c r="A13" s="110"/>
      <c r="B13" s="128"/>
      <c r="C13" s="135" t="s">
        <v>75</v>
      </c>
      <c r="D13" s="130" t="s">
        <v>15</v>
      </c>
      <c r="E13" s="131">
        <v>93.22</v>
      </c>
      <c r="F13" s="136">
        <f>F12*E13</f>
        <v>7.4576000000000002</v>
      </c>
      <c r="G13" s="137"/>
      <c r="H13" s="137"/>
      <c r="I13" s="137"/>
      <c r="J13" s="137"/>
      <c r="K13" s="137"/>
      <c r="L13" s="137"/>
      <c r="M13" s="138"/>
    </row>
    <row r="14" spans="1:220" s="20" customFormat="1" ht="13.5" customHeight="1" x14ac:dyDescent="0.25">
      <c r="A14" s="105"/>
      <c r="B14" s="105"/>
      <c r="C14" s="111" t="s">
        <v>76</v>
      </c>
      <c r="D14" s="107"/>
      <c r="E14" s="108"/>
      <c r="F14" s="107"/>
      <c r="G14" s="107"/>
      <c r="H14" s="109"/>
      <c r="I14" s="107"/>
      <c r="J14" s="109"/>
      <c r="K14" s="107"/>
      <c r="L14" s="109"/>
      <c r="M14" s="109"/>
    </row>
    <row r="15" spans="1:220" s="20" customFormat="1" ht="13.5" customHeight="1" x14ac:dyDescent="0.25">
      <c r="A15" s="105"/>
      <c r="B15" s="105"/>
      <c r="C15" s="111" t="s">
        <v>77</v>
      </c>
      <c r="D15" s="107"/>
      <c r="E15" s="108"/>
      <c r="F15" s="107"/>
      <c r="G15" s="107"/>
      <c r="H15" s="109"/>
      <c r="I15" s="107"/>
      <c r="J15" s="109"/>
      <c r="K15" s="107"/>
      <c r="L15" s="109"/>
      <c r="M15" s="109"/>
    </row>
    <row r="16" spans="1:220" s="20" customFormat="1" ht="25.5" x14ac:dyDescent="0.25">
      <c r="A16" s="43">
        <v>2</v>
      </c>
      <c r="B16" s="44" t="s">
        <v>18</v>
      </c>
      <c r="C16" s="45" t="s">
        <v>19</v>
      </c>
      <c r="D16" s="46" t="s">
        <v>20</v>
      </c>
      <c r="E16" s="47"/>
      <c r="F16" s="27">
        <v>304</v>
      </c>
      <c r="G16" s="41"/>
      <c r="H16" s="48"/>
      <c r="I16" s="48"/>
      <c r="J16" s="41"/>
      <c r="K16" s="41"/>
      <c r="L16" s="41"/>
      <c r="M16" s="41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</row>
    <row r="17" spans="1:240" s="34" customFormat="1" ht="12.75" x14ac:dyDescent="0.25">
      <c r="A17" s="37"/>
      <c r="B17" s="49"/>
      <c r="C17" s="50"/>
      <c r="D17" s="37" t="s">
        <v>21</v>
      </c>
      <c r="E17" s="47"/>
      <c r="F17" s="51">
        <f>F16/1000</f>
        <v>0.30399999999999999</v>
      </c>
      <c r="G17" s="39"/>
      <c r="H17" s="47"/>
      <c r="I17" s="47"/>
      <c r="J17" s="39"/>
      <c r="K17" s="39"/>
      <c r="L17" s="39"/>
      <c r="M17" s="39"/>
    </row>
    <row r="18" spans="1:240" s="20" customFormat="1" ht="12.75" x14ac:dyDescent="0.25">
      <c r="A18" s="52"/>
      <c r="B18" s="53"/>
      <c r="C18" s="36" t="s">
        <v>22</v>
      </c>
      <c r="D18" s="37" t="s">
        <v>15</v>
      </c>
      <c r="E18" s="54">
        <v>32.1</v>
      </c>
      <c r="F18" s="28">
        <f>F17*E18</f>
        <v>9.7584</v>
      </c>
      <c r="G18" s="39"/>
      <c r="H18" s="48"/>
      <c r="I18" s="39"/>
      <c r="J18" s="28"/>
      <c r="K18" s="28"/>
      <c r="L18" s="28"/>
      <c r="M18" s="28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</row>
    <row r="19" spans="1:240" s="20" customFormat="1" ht="12.75" x14ac:dyDescent="0.25">
      <c r="A19" s="52"/>
      <c r="B19" s="53" t="s">
        <v>82</v>
      </c>
      <c r="C19" s="36" t="s">
        <v>23</v>
      </c>
      <c r="D19" s="37" t="s">
        <v>24</v>
      </c>
      <c r="E19" s="54">
        <v>0.71</v>
      </c>
      <c r="F19" s="28">
        <f>E19*F17</f>
        <v>0.21583999999999998</v>
      </c>
      <c r="G19" s="39"/>
      <c r="H19" s="48"/>
      <c r="I19" s="48"/>
      <c r="J19" s="39"/>
      <c r="K19" s="39"/>
      <c r="L19" s="28"/>
      <c r="M19" s="28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</row>
    <row r="20" spans="1:240" s="20" customFormat="1" ht="12.75" x14ac:dyDescent="0.25">
      <c r="A20" s="52"/>
      <c r="B20" s="35" t="s">
        <v>83</v>
      </c>
      <c r="C20" s="36" t="s">
        <v>25</v>
      </c>
      <c r="D20" s="37" t="s">
        <v>24</v>
      </c>
      <c r="E20" s="54">
        <v>3.88</v>
      </c>
      <c r="F20" s="28">
        <f>F17*E20</f>
        <v>1.1795199999999999</v>
      </c>
      <c r="G20" s="39"/>
      <c r="H20" s="48"/>
      <c r="I20" s="48"/>
      <c r="J20" s="39"/>
      <c r="K20" s="39"/>
      <c r="L20" s="28"/>
      <c r="M20" s="28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</row>
    <row r="21" spans="1:240" s="20" customFormat="1" ht="12.75" x14ac:dyDescent="0.25">
      <c r="A21" s="52"/>
      <c r="B21" s="35" t="s">
        <v>84</v>
      </c>
      <c r="C21" s="36" t="s">
        <v>26</v>
      </c>
      <c r="D21" s="37" t="s">
        <v>24</v>
      </c>
      <c r="E21" s="54">
        <v>6.16</v>
      </c>
      <c r="F21" s="28">
        <f>E21*F17</f>
        <v>1.8726400000000001</v>
      </c>
      <c r="G21" s="39"/>
      <c r="H21" s="48"/>
      <c r="I21" s="48"/>
      <c r="J21" s="39"/>
      <c r="K21" s="39"/>
      <c r="L21" s="28"/>
      <c r="M21" s="28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</row>
    <row r="22" spans="1:240" s="20" customFormat="1" ht="12.75" x14ac:dyDescent="0.25">
      <c r="A22" s="52"/>
      <c r="B22" s="35" t="s">
        <v>85</v>
      </c>
      <c r="C22" s="36" t="s">
        <v>27</v>
      </c>
      <c r="D22" s="37" t="s">
        <v>24</v>
      </c>
      <c r="E22" s="54">
        <v>4.53</v>
      </c>
      <c r="F22" s="39">
        <f>E22*F17</f>
        <v>1.3771200000000001</v>
      </c>
      <c r="G22" s="39"/>
      <c r="H22" s="48"/>
      <c r="I22" s="48"/>
      <c r="J22" s="39"/>
      <c r="K22" s="39"/>
      <c r="L22" s="28"/>
      <c r="M22" s="28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</row>
    <row r="23" spans="1:240" s="20" customFormat="1" ht="12.75" x14ac:dyDescent="0.25">
      <c r="A23" s="52"/>
      <c r="B23" s="35" t="s">
        <v>86</v>
      </c>
      <c r="C23" s="36" t="s">
        <v>28</v>
      </c>
      <c r="D23" s="37" t="s">
        <v>24</v>
      </c>
      <c r="E23" s="54">
        <v>2.0699999999999998</v>
      </c>
      <c r="F23" s="39">
        <f>E23*F17</f>
        <v>0.62927999999999995</v>
      </c>
      <c r="G23" s="39"/>
      <c r="H23" s="48"/>
      <c r="I23" s="48"/>
      <c r="J23" s="39"/>
      <c r="K23" s="39"/>
      <c r="L23" s="28"/>
      <c r="M23" s="28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</row>
    <row r="24" spans="1:240" s="20" customFormat="1" ht="12.75" x14ac:dyDescent="0.25">
      <c r="A24" s="22"/>
      <c r="B24" s="35"/>
      <c r="C24" s="66" t="s">
        <v>16</v>
      </c>
      <c r="D24" s="30" t="s">
        <v>2</v>
      </c>
      <c r="E24" s="28">
        <v>1.02</v>
      </c>
      <c r="F24" s="39">
        <f>E24*F17</f>
        <v>0.31008000000000002</v>
      </c>
      <c r="G24" s="41"/>
      <c r="H24" s="41"/>
      <c r="I24" s="41"/>
      <c r="J24" s="39"/>
      <c r="K24" s="28"/>
      <c r="L24" s="28"/>
      <c r="M24" s="2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</row>
    <row r="25" spans="1:240" s="20" customFormat="1" ht="12.75" x14ac:dyDescent="0.25">
      <c r="A25" s="52"/>
      <c r="B25" s="35" t="s">
        <v>87</v>
      </c>
      <c r="C25" s="42" t="s">
        <v>29</v>
      </c>
      <c r="D25" s="37" t="s">
        <v>14</v>
      </c>
      <c r="E25" s="54">
        <v>66</v>
      </c>
      <c r="F25" s="28">
        <f>E25*F17</f>
        <v>20.064</v>
      </c>
      <c r="G25" s="39"/>
      <c r="H25" s="28"/>
      <c r="I25" s="28"/>
      <c r="J25" s="28"/>
      <c r="K25" s="28"/>
      <c r="L25" s="28"/>
      <c r="M25" s="28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</row>
    <row r="26" spans="1:240" s="20" customFormat="1" ht="12.75" x14ac:dyDescent="0.25">
      <c r="A26" s="52"/>
      <c r="B26" s="53"/>
      <c r="C26" s="36" t="s">
        <v>30</v>
      </c>
      <c r="D26" s="37" t="s">
        <v>14</v>
      </c>
      <c r="E26" s="54">
        <v>15</v>
      </c>
      <c r="F26" s="28">
        <f>E26*F17</f>
        <v>4.5599999999999996</v>
      </c>
      <c r="G26" s="39"/>
      <c r="H26" s="28"/>
      <c r="I26" s="28"/>
      <c r="J26" s="28"/>
      <c r="K26" s="28"/>
      <c r="L26" s="28"/>
      <c r="M26" s="28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</row>
    <row r="27" spans="1:240" s="34" customFormat="1" ht="12.75" x14ac:dyDescent="0.25">
      <c r="A27" s="56"/>
      <c r="B27" s="35"/>
      <c r="C27" s="42"/>
      <c r="D27" s="37"/>
      <c r="E27" s="54"/>
      <c r="F27" s="28"/>
      <c r="G27" s="39"/>
      <c r="H27" s="28"/>
      <c r="I27" s="28"/>
      <c r="J27" s="28"/>
      <c r="K27" s="28"/>
      <c r="L27" s="28"/>
      <c r="M27" s="28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</row>
    <row r="28" spans="1:240" s="34" customFormat="1" ht="12.75" x14ac:dyDescent="0.25">
      <c r="A28" s="112"/>
      <c r="B28" s="113"/>
      <c r="C28" s="111" t="s">
        <v>78</v>
      </c>
      <c r="D28" s="114"/>
      <c r="E28" s="115"/>
      <c r="F28" s="116"/>
      <c r="G28" s="117"/>
      <c r="H28" s="116"/>
      <c r="I28" s="116"/>
      <c r="J28" s="116"/>
      <c r="K28" s="116"/>
      <c r="L28" s="116"/>
      <c r="M28" s="116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</row>
    <row r="29" spans="1:240" s="34" customFormat="1" ht="12.75" x14ac:dyDescent="0.25">
      <c r="A29" s="118"/>
      <c r="B29" s="119"/>
      <c r="C29" s="21" t="s">
        <v>99</v>
      </c>
      <c r="D29" s="114"/>
      <c r="E29" s="115"/>
      <c r="F29" s="116"/>
      <c r="G29" s="117"/>
      <c r="H29" s="116"/>
      <c r="I29" s="116"/>
      <c r="J29" s="116"/>
      <c r="K29" s="116"/>
      <c r="L29" s="116"/>
      <c r="M29" s="116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</row>
    <row r="30" spans="1:240" s="34" customFormat="1" ht="12.75" x14ac:dyDescent="0.25">
      <c r="A30" s="118"/>
      <c r="B30" s="119"/>
      <c r="C30" s="120"/>
      <c r="D30" s="114"/>
      <c r="E30" s="115"/>
      <c r="F30" s="116"/>
      <c r="G30" s="117"/>
      <c r="H30" s="116"/>
      <c r="I30" s="116"/>
      <c r="J30" s="116"/>
      <c r="K30" s="116"/>
      <c r="L30" s="116"/>
      <c r="M30" s="116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</row>
    <row r="31" spans="1:240" s="20" customFormat="1" ht="12.75" x14ac:dyDescent="0.25">
      <c r="A31" s="22">
        <v>3</v>
      </c>
      <c r="B31" s="23" t="s">
        <v>31</v>
      </c>
      <c r="C31" s="57" t="s">
        <v>32</v>
      </c>
      <c r="D31" s="22" t="s">
        <v>33</v>
      </c>
      <c r="E31" s="58"/>
      <c r="F31" s="59">
        <v>280</v>
      </c>
      <c r="G31" s="60"/>
      <c r="H31" s="61"/>
      <c r="I31" s="60"/>
      <c r="J31" s="60"/>
      <c r="K31" s="61"/>
      <c r="L31" s="60"/>
      <c r="M31" s="60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</row>
    <row r="32" spans="1:240" s="34" customFormat="1" ht="12.75" x14ac:dyDescent="0.25">
      <c r="A32" s="62"/>
      <c r="B32" s="35"/>
      <c r="C32" s="63"/>
      <c r="D32" s="62" t="s">
        <v>33</v>
      </c>
      <c r="E32" s="58"/>
      <c r="F32" s="64">
        <f>F31/1000</f>
        <v>0.28000000000000003</v>
      </c>
      <c r="G32" s="58"/>
      <c r="H32" s="65"/>
      <c r="I32" s="58"/>
      <c r="J32" s="58"/>
      <c r="K32" s="65"/>
      <c r="L32" s="58"/>
      <c r="M32" s="5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</row>
    <row r="33" spans="1:240" s="20" customFormat="1" ht="12.75" x14ac:dyDescent="0.25">
      <c r="A33" s="22"/>
      <c r="B33" s="35"/>
      <c r="C33" s="36" t="s">
        <v>22</v>
      </c>
      <c r="D33" s="37" t="s">
        <v>15</v>
      </c>
      <c r="E33" s="54">
        <v>42.9</v>
      </c>
      <c r="F33" s="28">
        <f>F32*E33</f>
        <v>12.012</v>
      </c>
      <c r="G33" s="28"/>
      <c r="H33" s="48"/>
      <c r="I33" s="28"/>
      <c r="J33" s="28"/>
      <c r="K33" s="28"/>
      <c r="L33" s="28"/>
      <c r="M33" s="2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</row>
    <row r="34" spans="1:240" s="20" customFormat="1" ht="12.75" x14ac:dyDescent="0.25">
      <c r="A34" s="22"/>
      <c r="B34" s="35" t="s">
        <v>83</v>
      </c>
      <c r="C34" s="36" t="s">
        <v>25</v>
      </c>
      <c r="D34" s="37" t="s">
        <v>24</v>
      </c>
      <c r="E34" s="54">
        <v>2.69</v>
      </c>
      <c r="F34" s="28">
        <f>F32*E34</f>
        <v>0.75320000000000009</v>
      </c>
      <c r="G34" s="28"/>
      <c r="H34" s="48"/>
      <c r="I34" s="28"/>
      <c r="J34" s="28"/>
      <c r="K34" s="39"/>
      <c r="L34" s="28"/>
      <c r="M34" s="28"/>
      <c r="N34" s="33"/>
      <c r="O34" s="33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</row>
    <row r="35" spans="1:240" s="20" customFormat="1" ht="12.75" x14ac:dyDescent="0.25">
      <c r="A35" s="22"/>
      <c r="B35" s="35" t="s">
        <v>84</v>
      </c>
      <c r="C35" s="36" t="s">
        <v>26</v>
      </c>
      <c r="D35" s="37" t="s">
        <v>24</v>
      </c>
      <c r="E35" s="54">
        <v>7.6</v>
      </c>
      <c r="F35" s="28">
        <f>E35*F32</f>
        <v>2.1280000000000001</v>
      </c>
      <c r="G35" s="28"/>
      <c r="H35" s="48"/>
      <c r="I35" s="28"/>
      <c r="J35" s="28"/>
      <c r="K35" s="39"/>
      <c r="L35" s="28"/>
      <c r="M35" s="28"/>
      <c r="N35" s="33"/>
      <c r="O35" s="33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</row>
    <row r="36" spans="1:240" s="20" customFormat="1" ht="12.75" x14ac:dyDescent="0.25">
      <c r="A36" s="22"/>
      <c r="B36" s="35" t="s">
        <v>85</v>
      </c>
      <c r="C36" s="36" t="s">
        <v>27</v>
      </c>
      <c r="D36" s="37" t="s">
        <v>24</v>
      </c>
      <c r="E36" s="54">
        <v>7.4</v>
      </c>
      <c r="F36" s="39">
        <f>E36*F32</f>
        <v>2.0720000000000005</v>
      </c>
      <c r="G36" s="28"/>
      <c r="H36" s="48"/>
      <c r="I36" s="28"/>
      <c r="J36" s="28"/>
      <c r="K36" s="39"/>
      <c r="L36" s="28"/>
      <c r="M36" s="28"/>
      <c r="N36" s="33"/>
      <c r="O36" s="33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</row>
    <row r="37" spans="1:240" s="20" customFormat="1" ht="12.75" x14ac:dyDescent="0.25">
      <c r="A37" s="22"/>
      <c r="B37" s="35" t="s">
        <v>88</v>
      </c>
      <c r="C37" s="66" t="s">
        <v>34</v>
      </c>
      <c r="D37" s="37" t="s">
        <v>24</v>
      </c>
      <c r="E37" s="54">
        <v>0.41</v>
      </c>
      <c r="F37" s="28">
        <f>E37*F32</f>
        <v>0.1148</v>
      </c>
      <c r="G37" s="28"/>
      <c r="H37" s="48"/>
      <c r="I37" s="28"/>
      <c r="J37" s="28"/>
      <c r="K37" s="39"/>
      <c r="L37" s="28"/>
      <c r="M37" s="28"/>
      <c r="N37" s="33"/>
      <c r="O37" s="33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</row>
    <row r="38" spans="1:240" s="20" customFormat="1" ht="12.75" x14ac:dyDescent="0.25">
      <c r="A38" s="22"/>
      <c r="B38" s="35" t="s">
        <v>89</v>
      </c>
      <c r="C38" s="36" t="s">
        <v>28</v>
      </c>
      <c r="D38" s="37" t="s">
        <v>24</v>
      </c>
      <c r="E38" s="54">
        <v>1.48</v>
      </c>
      <c r="F38" s="39">
        <f>E38*F32</f>
        <v>0.41440000000000005</v>
      </c>
      <c r="G38" s="28"/>
      <c r="H38" s="48"/>
      <c r="I38" s="28"/>
      <c r="J38" s="28"/>
      <c r="K38" s="39"/>
      <c r="L38" s="28"/>
      <c r="M38" s="28"/>
      <c r="N38" s="33"/>
      <c r="O38" s="33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</row>
    <row r="39" spans="1:240" s="20" customFormat="1" ht="12.75" x14ac:dyDescent="0.25">
      <c r="A39" s="22"/>
      <c r="B39" s="67" t="s">
        <v>90</v>
      </c>
      <c r="C39" s="40" t="s">
        <v>35</v>
      </c>
      <c r="D39" s="37" t="s">
        <v>14</v>
      </c>
      <c r="E39" s="54">
        <f>149-2*12.4</f>
        <v>124.2</v>
      </c>
      <c r="F39" s="28">
        <f>E39*F32</f>
        <v>34.776000000000003</v>
      </c>
      <c r="G39" s="39"/>
      <c r="H39" s="68"/>
      <c r="I39" s="68"/>
      <c r="J39" s="68"/>
      <c r="K39" s="68"/>
      <c r="L39" s="68"/>
      <c r="M39" s="6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</row>
    <row r="40" spans="1:240" s="20" customFormat="1" ht="12.75" x14ac:dyDescent="0.25">
      <c r="A40" s="22"/>
      <c r="B40" s="53"/>
      <c r="C40" s="66" t="s">
        <v>30</v>
      </c>
      <c r="D40" s="37" t="s">
        <v>14</v>
      </c>
      <c r="E40" s="54">
        <v>11</v>
      </c>
      <c r="F40" s="28">
        <f>E40*F32</f>
        <v>3.08</v>
      </c>
      <c r="G40" s="39"/>
      <c r="H40" s="28"/>
      <c r="I40" s="28"/>
      <c r="J40" s="28"/>
      <c r="K40" s="28"/>
      <c r="L40" s="28"/>
      <c r="M40" s="2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</row>
    <row r="41" spans="1:240" s="34" customFormat="1" ht="12.75" x14ac:dyDescent="0.25">
      <c r="A41" s="30"/>
      <c r="B41" s="49"/>
      <c r="C41" s="69"/>
      <c r="D41" s="37"/>
      <c r="E41" s="54"/>
      <c r="F41" s="28"/>
      <c r="G41" s="39"/>
      <c r="H41" s="28"/>
      <c r="I41" s="28"/>
      <c r="J41" s="28"/>
      <c r="K41" s="28"/>
      <c r="L41" s="28"/>
      <c r="M41" s="28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</row>
    <row r="42" spans="1:240" s="20" customFormat="1" ht="13.5" customHeight="1" x14ac:dyDescent="0.25">
      <c r="A42" s="25">
        <v>4</v>
      </c>
      <c r="B42" s="25" t="s">
        <v>36</v>
      </c>
      <c r="C42" s="24" t="s">
        <v>37</v>
      </c>
      <c r="D42" s="25" t="s">
        <v>33</v>
      </c>
      <c r="E42" s="30"/>
      <c r="F42" s="27">
        <v>224</v>
      </c>
      <c r="G42" s="26"/>
      <c r="H42" s="26"/>
      <c r="I42" s="26"/>
      <c r="J42" s="26"/>
      <c r="K42" s="26"/>
      <c r="L42" s="26"/>
      <c r="M42" s="28"/>
    </row>
    <row r="43" spans="1:240" s="20" customFormat="1" ht="13.5" customHeight="1" x14ac:dyDescent="0.25">
      <c r="A43" s="25"/>
      <c r="B43" s="25"/>
      <c r="C43" s="70"/>
      <c r="D43" s="37" t="s">
        <v>21</v>
      </c>
      <c r="E43" s="71"/>
      <c r="F43" s="72">
        <f>F42/1000</f>
        <v>0.224</v>
      </c>
      <c r="G43" s="73"/>
      <c r="H43" s="73"/>
      <c r="I43" s="73"/>
      <c r="J43" s="73"/>
      <c r="K43" s="73"/>
      <c r="L43" s="73"/>
      <c r="M43" s="73"/>
    </row>
    <row r="44" spans="1:240" s="20" customFormat="1" ht="13.5" customHeight="1" x14ac:dyDescent="0.25">
      <c r="A44" s="25"/>
      <c r="B44" s="35"/>
      <c r="C44" s="74" t="s">
        <v>38</v>
      </c>
      <c r="D44" s="37" t="s">
        <v>15</v>
      </c>
      <c r="E44" s="28">
        <f>405-4*4.64</f>
        <v>386.44</v>
      </c>
      <c r="F44" s="28">
        <f>E44*F43</f>
        <v>86.562560000000005</v>
      </c>
      <c r="G44" s="28"/>
      <c r="H44" s="28"/>
      <c r="I44" s="28"/>
      <c r="J44" s="28"/>
      <c r="K44" s="28"/>
      <c r="L44" s="28"/>
      <c r="M44" s="28"/>
    </row>
    <row r="45" spans="1:240" s="20" customFormat="1" ht="13.5" customHeight="1" x14ac:dyDescent="0.25">
      <c r="A45" s="25"/>
      <c r="B45" s="35" t="s">
        <v>89</v>
      </c>
      <c r="C45" s="75" t="s">
        <v>28</v>
      </c>
      <c r="D45" s="37" t="s">
        <v>24</v>
      </c>
      <c r="E45" s="28">
        <v>22.6</v>
      </c>
      <c r="F45" s="28">
        <f>E45*F43</f>
        <v>5.0624000000000002</v>
      </c>
      <c r="G45" s="28"/>
      <c r="H45" s="28"/>
      <c r="I45" s="28"/>
      <c r="J45" s="28"/>
      <c r="K45" s="39"/>
      <c r="L45" s="28"/>
      <c r="M45" s="28"/>
    </row>
    <row r="46" spans="1:240" s="20" customFormat="1" ht="13.5" customHeight="1" x14ac:dyDescent="0.25">
      <c r="A46" s="25"/>
      <c r="B46" s="100"/>
      <c r="C46" s="88" t="s">
        <v>39</v>
      </c>
      <c r="D46" s="101" t="s">
        <v>2</v>
      </c>
      <c r="E46" s="28">
        <f>13.5-4*0.1</f>
        <v>13.1</v>
      </c>
      <c r="F46" s="39">
        <f>E46*F43</f>
        <v>2.9344000000000001</v>
      </c>
      <c r="G46" s="71"/>
      <c r="H46" s="76"/>
      <c r="I46" s="76"/>
      <c r="J46" s="71"/>
      <c r="K46" s="71"/>
      <c r="L46" s="28"/>
      <c r="M46" s="28"/>
    </row>
    <row r="47" spans="1:240" s="20" customFormat="1" ht="13.5" customHeight="1" x14ac:dyDescent="0.25">
      <c r="A47" s="25"/>
      <c r="B47" s="31" t="s">
        <v>91</v>
      </c>
      <c r="C47" s="75" t="s">
        <v>40</v>
      </c>
      <c r="D47" s="30" t="s">
        <v>14</v>
      </c>
      <c r="E47" s="28">
        <f>204-4*10.2</f>
        <v>163.19999999999999</v>
      </c>
      <c r="F47" s="28">
        <f>E47*F43</f>
        <v>36.556799999999996</v>
      </c>
      <c r="G47" s="28"/>
      <c r="H47" s="28"/>
      <c r="I47" s="28"/>
      <c r="J47" s="28"/>
      <c r="K47" s="28"/>
      <c r="L47" s="28"/>
      <c r="M47" s="28"/>
    </row>
    <row r="48" spans="1:240" s="20" customFormat="1" ht="13.5" customHeight="1" x14ac:dyDescent="0.25">
      <c r="A48" s="25"/>
      <c r="B48" s="31" t="s">
        <v>81</v>
      </c>
      <c r="C48" s="32" t="s">
        <v>41</v>
      </c>
      <c r="D48" s="63" t="s">
        <v>17</v>
      </c>
      <c r="E48" s="77">
        <f>(0.23-4*0.01)/1000</f>
        <v>1.9000000000000001E-4</v>
      </c>
      <c r="F48" s="78">
        <f>E48*F42</f>
        <v>4.2560000000000001E-2</v>
      </c>
      <c r="G48" s="28"/>
      <c r="H48" s="28"/>
      <c r="I48" s="28"/>
      <c r="J48" s="28"/>
      <c r="K48" s="28"/>
      <c r="L48" s="28"/>
      <c r="M48" s="28"/>
    </row>
    <row r="49" spans="1:13" s="20" customFormat="1" ht="13.5" customHeight="1" x14ac:dyDescent="0.25">
      <c r="A49" s="25"/>
      <c r="B49" s="31" t="s">
        <v>42</v>
      </c>
      <c r="C49" s="32" t="s">
        <v>43</v>
      </c>
      <c r="D49" s="63" t="s">
        <v>14</v>
      </c>
      <c r="E49" s="28">
        <v>40</v>
      </c>
      <c r="F49" s="39">
        <f>E49*F43</f>
        <v>8.9600000000000009</v>
      </c>
      <c r="G49" s="28"/>
      <c r="H49" s="28"/>
      <c r="I49" s="28"/>
      <c r="J49" s="28"/>
      <c r="K49" s="28"/>
      <c r="L49" s="28"/>
      <c r="M49" s="28"/>
    </row>
    <row r="50" spans="1:13" s="20" customFormat="1" ht="13.5" customHeight="1" x14ac:dyDescent="0.25">
      <c r="A50" s="25"/>
      <c r="B50" s="31" t="s">
        <v>92</v>
      </c>
      <c r="C50" s="32" t="s">
        <v>44</v>
      </c>
      <c r="D50" s="63" t="s">
        <v>33</v>
      </c>
      <c r="E50" s="28">
        <f>11.7-4*0.59</f>
        <v>9.34</v>
      </c>
      <c r="F50" s="39">
        <f>E50*F43</f>
        <v>2.0921599999999998</v>
      </c>
      <c r="G50" s="28"/>
      <c r="H50" s="28"/>
      <c r="I50" s="28"/>
      <c r="J50" s="28"/>
      <c r="K50" s="28"/>
      <c r="L50" s="28"/>
      <c r="M50" s="28"/>
    </row>
    <row r="51" spans="1:13" s="20" customFormat="1" ht="13.5" customHeight="1" x14ac:dyDescent="0.25">
      <c r="A51" s="25"/>
      <c r="B51" s="31"/>
      <c r="C51" s="32" t="s">
        <v>45</v>
      </c>
      <c r="D51" s="63" t="s">
        <v>2</v>
      </c>
      <c r="E51" s="28">
        <f>6.4-4*0.19</f>
        <v>5.6400000000000006</v>
      </c>
      <c r="F51" s="39">
        <f>E51*F43</f>
        <v>1.2633600000000003</v>
      </c>
      <c r="G51" s="28"/>
      <c r="H51" s="28"/>
      <c r="I51" s="28"/>
      <c r="J51" s="28"/>
      <c r="K51" s="28"/>
      <c r="L51" s="28"/>
      <c r="M51" s="28"/>
    </row>
    <row r="52" spans="1:13" s="20" customFormat="1" ht="13.5" customHeight="1" x14ac:dyDescent="0.25">
      <c r="A52" s="25"/>
      <c r="B52" s="31"/>
      <c r="C52" s="32" t="s">
        <v>30</v>
      </c>
      <c r="D52" s="63" t="s">
        <v>14</v>
      </c>
      <c r="E52" s="28">
        <v>178</v>
      </c>
      <c r="F52" s="39">
        <f>E52*F43</f>
        <v>39.872</v>
      </c>
      <c r="G52" s="28"/>
      <c r="H52" s="28"/>
      <c r="I52" s="28"/>
      <c r="J52" s="28"/>
      <c r="K52" s="28"/>
      <c r="L52" s="28"/>
      <c r="M52" s="28"/>
    </row>
    <row r="53" spans="1:13" s="20" customFormat="1" ht="13.5" customHeight="1" x14ac:dyDescent="0.25">
      <c r="A53" s="25"/>
      <c r="B53" s="79"/>
      <c r="C53" s="70"/>
      <c r="D53" s="79"/>
      <c r="E53" s="73"/>
      <c r="F53" s="28"/>
      <c r="G53" s="73"/>
      <c r="H53" s="73"/>
      <c r="I53" s="73"/>
      <c r="J53" s="73"/>
      <c r="K53" s="73"/>
      <c r="L53" s="73"/>
      <c r="M53" s="73"/>
    </row>
    <row r="54" spans="1:13" s="20" customFormat="1" ht="13.5" customHeight="1" x14ac:dyDescent="0.25">
      <c r="A54" s="25">
        <v>5</v>
      </c>
      <c r="B54" s="23" t="s">
        <v>46</v>
      </c>
      <c r="C54" s="24" t="s">
        <v>47</v>
      </c>
      <c r="D54" s="80" t="s">
        <v>33</v>
      </c>
      <c r="E54" s="30"/>
      <c r="F54" s="27">
        <f>F42</f>
        <v>224</v>
      </c>
      <c r="G54" s="26"/>
      <c r="H54" s="26"/>
      <c r="I54" s="26"/>
      <c r="J54" s="26"/>
      <c r="K54" s="26"/>
      <c r="L54" s="26"/>
      <c r="M54" s="28"/>
    </row>
    <row r="55" spans="1:13" s="20" customFormat="1" ht="13.5" customHeight="1" x14ac:dyDescent="0.25">
      <c r="A55" s="30"/>
      <c r="B55" s="30"/>
      <c r="C55" s="30"/>
      <c r="D55" s="37" t="s">
        <v>21</v>
      </c>
      <c r="E55" s="71"/>
      <c r="F55" s="81">
        <f>F54/1000</f>
        <v>0.224</v>
      </c>
      <c r="G55" s="28"/>
      <c r="H55" s="28"/>
      <c r="I55" s="28"/>
      <c r="J55" s="28"/>
      <c r="K55" s="28"/>
      <c r="L55" s="28"/>
      <c r="M55" s="28"/>
    </row>
    <row r="56" spans="1:13" s="20" customFormat="1" ht="13.5" customHeight="1" x14ac:dyDescent="0.25">
      <c r="A56" s="25"/>
      <c r="B56" s="35"/>
      <c r="C56" s="74" t="s">
        <v>38</v>
      </c>
      <c r="D56" s="37" t="s">
        <v>15</v>
      </c>
      <c r="E56" s="28">
        <v>11.7</v>
      </c>
      <c r="F56" s="28">
        <f>E56*F55</f>
        <v>2.6208</v>
      </c>
      <c r="G56" s="28"/>
      <c r="H56" s="28"/>
      <c r="I56" s="28"/>
      <c r="J56" s="28"/>
      <c r="K56" s="28"/>
      <c r="L56" s="28"/>
      <c r="M56" s="28"/>
    </row>
    <row r="57" spans="1:13" s="83" customFormat="1" ht="13.5" customHeight="1" x14ac:dyDescent="0.25">
      <c r="A57" s="82"/>
      <c r="B57" s="31" t="s">
        <v>93</v>
      </c>
      <c r="C57" s="75" t="s">
        <v>48</v>
      </c>
      <c r="D57" s="30" t="s">
        <v>17</v>
      </c>
      <c r="E57" s="28">
        <f>10*0.222</f>
        <v>2.2200000000000002</v>
      </c>
      <c r="F57" s="81">
        <f>E57*F55</f>
        <v>0.49728000000000006</v>
      </c>
      <c r="G57" s="28"/>
      <c r="H57" s="28"/>
      <c r="I57" s="28"/>
      <c r="J57" s="28"/>
      <c r="K57" s="28"/>
      <c r="L57" s="28"/>
      <c r="M57" s="28"/>
    </row>
    <row r="58" spans="1:13" s="83" customFormat="1" ht="13.5" customHeight="1" x14ac:dyDescent="0.25">
      <c r="A58" s="82"/>
      <c r="B58" s="31" t="s">
        <v>49</v>
      </c>
      <c r="C58" s="75" t="s">
        <v>50</v>
      </c>
      <c r="D58" s="30" t="s">
        <v>51</v>
      </c>
      <c r="E58" s="28">
        <f>4*1000</f>
        <v>4000</v>
      </c>
      <c r="F58" s="28">
        <f>ROUND(E58*F55,0)</f>
        <v>896</v>
      </c>
      <c r="G58" s="28"/>
      <c r="H58" s="28"/>
      <c r="I58" s="28"/>
      <c r="J58" s="28"/>
      <c r="K58" s="28"/>
      <c r="L58" s="28"/>
      <c r="M58" s="28"/>
    </row>
    <row r="59" spans="1:13" s="20" customFormat="1" ht="13.5" customHeight="1" x14ac:dyDescent="0.25">
      <c r="A59" s="25"/>
      <c r="B59" s="79"/>
      <c r="C59" s="70"/>
      <c r="D59" s="79"/>
      <c r="E59" s="73"/>
      <c r="F59" s="28"/>
      <c r="G59" s="73"/>
      <c r="H59" s="73"/>
      <c r="I59" s="73"/>
      <c r="J59" s="73"/>
      <c r="K59" s="73"/>
      <c r="L59" s="73"/>
      <c r="M59" s="73"/>
    </row>
    <row r="60" spans="1:13" s="20" customFormat="1" ht="30" customHeight="1" x14ac:dyDescent="0.25">
      <c r="A60" s="25">
        <v>6</v>
      </c>
      <c r="B60" s="23" t="s">
        <v>52</v>
      </c>
      <c r="C60" s="24" t="s">
        <v>80</v>
      </c>
      <c r="D60" s="80" t="s">
        <v>53</v>
      </c>
      <c r="E60" s="30"/>
      <c r="F60" s="27">
        <v>45</v>
      </c>
      <c r="G60" s="26"/>
      <c r="H60" s="26"/>
      <c r="I60" s="26"/>
      <c r="J60" s="26"/>
      <c r="K60" s="26"/>
      <c r="L60" s="26"/>
      <c r="M60" s="28"/>
    </row>
    <row r="61" spans="1:13" s="20" customFormat="1" ht="13.5" customHeight="1" x14ac:dyDescent="0.25">
      <c r="A61" s="30"/>
      <c r="B61" s="30"/>
      <c r="C61" s="30"/>
      <c r="D61" s="30" t="s">
        <v>54</v>
      </c>
      <c r="E61" s="28"/>
      <c r="F61" s="51">
        <f>F60/100</f>
        <v>0.45</v>
      </c>
      <c r="G61" s="28"/>
      <c r="H61" s="28"/>
      <c r="I61" s="28"/>
      <c r="J61" s="28"/>
      <c r="K61" s="28"/>
      <c r="L61" s="28"/>
      <c r="M61" s="28"/>
    </row>
    <row r="62" spans="1:13" s="20" customFormat="1" ht="13.5" customHeight="1" x14ac:dyDescent="0.25">
      <c r="A62" s="25"/>
      <c r="B62" s="35"/>
      <c r="C62" s="74" t="s">
        <v>38</v>
      </c>
      <c r="D62" s="37" t="s">
        <v>15</v>
      </c>
      <c r="E62" s="28">
        <v>7.7</v>
      </c>
      <c r="F62" s="28">
        <f>E62*F61</f>
        <v>3.4650000000000003</v>
      </c>
      <c r="G62" s="28"/>
      <c r="H62" s="28"/>
      <c r="I62" s="28"/>
      <c r="J62" s="28"/>
      <c r="K62" s="28"/>
      <c r="L62" s="28"/>
      <c r="M62" s="28"/>
    </row>
    <row r="63" spans="1:13" s="20" customFormat="1" ht="13.5" customHeight="1" x14ac:dyDescent="0.25">
      <c r="A63" s="25"/>
      <c r="B63" s="35"/>
      <c r="C63" s="74" t="s">
        <v>79</v>
      </c>
      <c r="D63" s="37" t="s">
        <v>24</v>
      </c>
      <c r="E63" s="28">
        <v>19.399999999999999</v>
      </c>
      <c r="F63" s="28">
        <f>E63*F61</f>
        <v>8.73</v>
      </c>
      <c r="G63" s="28"/>
      <c r="H63" s="28"/>
      <c r="I63" s="28"/>
      <c r="J63" s="28"/>
      <c r="K63" s="28"/>
      <c r="L63" s="28"/>
      <c r="M63" s="28"/>
    </row>
    <row r="64" spans="1:13" s="20" customFormat="1" ht="13.5" customHeight="1" x14ac:dyDescent="0.25">
      <c r="A64" s="25"/>
      <c r="B64" s="31" t="s">
        <v>94</v>
      </c>
      <c r="C64" s="32" t="s">
        <v>55</v>
      </c>
      <c r="D64" s="37" t="s">
        <v>24</v>
      </c>
      <c r="E64" s="28">
        <v>1.67</v>
      </c>
      <c r="F64" s="28">
        <f>E64*F61</f>
        <v>0.75149999999999995</v>
      </c>
      <c r="G64" s="28"/>
      <c r="H64" s="28"/>
      <c r="I64" s="28"/>
      <c r="J64" s="28"/>
      <c r="K64" s="28"/>
      <c r="L64" s="28"/>
      <c r="M64" s="28"/>
    </row>
    <row r="65" spans="1:13" s="20" customFormat="1" ht="13.5" customHeight="1" x14ac:dyDescent="0.25">
      <c r="A65" s="25"/>
      <c r="B65" s="35"/>
      <c r="C65" s="69" t="s">
        <v>39</v>
      </c>
      <c r="D65" s="101" t="s">
        <v>2</v>
      </c>
      <c r="E65" s="28">
        <v>6.37</v>
      </c>
      <c r="F65" s="28">
        <f>E65*F61</f>
        <v>2.8665000000000003</v>
      </c>
      <c r="G65" s="28"/>
      <c r="H65" s="28"/>
      <c r="I65" s="28"/>
      <c r="J65" s="28"/>
      <c r="K65" s="71"/>
      <c r="L65" s="28"/>
      <c r="M65" s="28"/>
    </row>
    <row r="66" spans="1:13" s="20" customFormat="1" ht="13.5" customHeight="1" x14ac:dyDescent="0.25">
      <c r="A66" s="25"/>
      <c r="B66" s="31" t="s">
        <v>56</v>
      </c>
      <c r="C66" s="32" t="s">
        <v>57</v>
      </c>
      <c r="D66" s="63" t="s">
        <v>14</v>
      </c>
      <c r="E66" s="28">
        <v>1</v>
      </c>
      <c r="F66" s="28">
        <f>E66*F61</f>
        <v>0.45</v>
      </c>
      <c r="G66" s="28"/>
      <c r="H66" s="28"/>
      <c r="I66" s="28"/>
      <c r="J66" s="28"/>
      <c r="K66" s="28"/>
      <c r="L66" s="28"/>
      <c r="M66" s="28"/>
    </row>
    <row r="67" spans="1:13" s="20" customFormat="1" ht="13.5" customHeight="1" x14ac:dyDescent="0.25">
      <c r="A67" s="25"/>
      <c r="B67" s="31" t="s">
        <v>95</v>
      </c>
      <c r="C67" s="32" t="s">
        <v>58</v>
      </c>
      <c r="D67" s="63" t="s">
        <v>17</v>
      </c>
      <c r="E67" s="28">
        <v>0.06</v>
      </c>
      <c r="F67" s="39">
        <f>E67*F61</f>
        <v>2.7E-2</v>
      </c>
      <c r="G67" s="28"/>
      <c r="H67" s="28"/>
      <c r="I67" s="28"/>
      <c r="J67" s="28"/>
      <c r="K67" s="28"/>
      <c r="L67" s="28"/>
      <c r="M67" s="28"/>
    </row>
    <row r="68" spans="1:13" s="20" customFormat="1" ht="13.5" customHeight="1" x14ac:dyDescent="0.25">
      <c r="A68" s="25"/>
      <c r="B68" s="31" t="s">
        <v>81</v>
      </c>
      <c r="C68" s="32" t="s">
        <v>41</v>
      </c>
      <c r="D68" s="63" t="s">
        <v>17</v>
      </c>
      <c r="E68" s="28">
        <v>0.04</v>
      </c>
      <c r="F68" s="39">
        <f>E68*F61</f>
        <v>1.8000000000000002E-2</v>
      </c>
      <c r="G68" s="28"/>
      <c r="H68" s="28"/>
      <c r="I68" s="28"/>
      <c r="J68" s="28"/>
      <c r="K68" s="28"/>
      <c r="L68" s="28"/>
      <c r="M68" s="28"/>
    </row>
    <row r="69" spans="1:13" s="20" customFormat="1" ht="13.5" customHeight="1" x14ac:dyDescent="0.25">
      <c r="A69" s="25"/>
      <c r="B69" s="35"/>
      <c r="C69" s="84" t="s">
        <v>30</v>
      </c>
      <c r="D69" s="37" t="s">
        <v>14</v>
      </c>
      <c r="E69" s="85">
        <v>6.2</v>
      </c>
      <c r="F69" s="28">
        <f>E69*F61</f>
        <v>2.79</v>
      </c>
      <c r="G69" s="28"/>
      <c r="H69" s="28"/>
      <c r="I69" s="28"/>
      <c r="J69" s="28"/>
      <c r="K69" s="28"/>
      <c r="L69" s="28"/>
      <c r="M69" s="28"/>
    </row>
    <row r="70" spans="1:13" s="20" customFormat="1" ht="13.5" customHeight="1" x14ac:dyDescent="0.25">
      <c r="A70" s="25"/>
      <c r="B70" s="79"/>
      <c r="C70" s="70"/>
      <c r="D70" s="79"/>
      <c r="E70" s="73"/>
      <c r="F70" s="28"/>
      <c r="G70" s="73"/>
      <c r="H70" s="73"/>
      <c r="I70" s="73"/>
      <c r="J70" s="73"/>
      <c r="K70" s="73"/>
      <c r="L70" s="73"/>
      <c r="M70" s="73"/>
    </row>
    <row r="71" spans="1:13" s="20" customFormat="1" ht="25.5" x14ac:dyDescent="0.25">
      <c r="A71" s="25">
        <v>7</v>
      </c>
      <c r="B71" s="23" t="s">
        <v>59</v>
      </c>
      <c r="C71" s="24" t="s">
        <v>60</v>
      </c>
      <c r="D71" s="25" t="s">
        <v>33</v>
      </c>
      <c r="E71" s="86"/>
      <c r="F71" s="27">
        <v>80</v>
      </c>
      <c r="G71" s="26"/>
      <c r="H71" s="26"/>
      <c r="I71" s="26"/>
      <c r="J71" s="26"/>
      <c r="K71" s="26"/>
      <c r="L71" s="26"/>
      <c r="M71" s="28"/>
    </row>
    <row r="72" spans="1:13" s="20" customFormat="1" ht="13.5" customHeight="1" x14ac:dyDescent="0.25">
      <c r="A72" s="25"/>
      <c r="B72" s="79"/>
      <c r="C72" s="70"/>
      <c r="D72" s="37" t="s">
        <v>21</v>
      </c>
      <c r="E72" s="71"/>
      <c r="F72" s="81">
        <f>F71/1000</f>
        <v>0.08</v>
      </c>
      <c r="G72" s="73"/>
      <c r="H72" s="73"/>
      <c r="I72" s="73"/>
      <c r="J72" s="73"/>
      <c r="K72" s="73"/>
      <c r="L72" s="73"/>
      <c r="M72" s="73"/>
    </row>
    <row r="73" spans="1:13" s="20" customFormat="1" ht="13.5" customHeight="1" x14ac:dyDescent="0.25">
      <c r="A73" s="25"/>
      <c r="B73" s="35"/>
      <c r="C73" s="74" t="s">
        <v>38</v>
      </c>
      <c r="D73" s="37" t="s">
        <v>15</v>
      </c>
      <c r="E73" s="28">
        <v>31.7</v>
      </c>
      <c r="F73" s="28">
        <f>E73*F72</f>
        <v>2.536</v>
      </c>
      <c r="G73" s="28"/>
      <c r="H73" s="28"/>
      <c r="I73" s="28"/>
      <c r="J73" s="28"/>
      <c r="K73" s="28"/>
      <c r="L73" s="28"/>
      <c r="M73" s="28"/>
    </row>
    <row r="74" spans="1:13" s="20" customFormat="1" ht="13.5" customHeight="1" x14ac:dyDescent="0.25">
      <c r="A74" s="25"/>
      <c r="B74" s="31" t="s">
        <v>83</v>
      </c>
      <c r="C74" s="84" t="s">
        <v>61</v>
      </c>
      <c r="D74" s="37" t="s">
        <v>24</v>
      </c>
      <c r="E74" s="28">
        <v>3.51</v>
      </c>
      <c r="F74" s="28">
        <f>E74*F72</f>
        <v>0.28079999999999999</v>
      </c>
      <c r="G74" s="39"/>
      <c r="H74" s="87"/>
      <c r="I74" s="87"/>
      <c r="J74" s="39"/>
      <c r="K74" s="39"/>
      <c r="L74" s="28"/>
      <c r="M74" s="28"/>
    </row>
    <row r="75" spans="1:13" s="20" customFormat="1" ht="13.5" customHeight="1" x14ac:dyDescent="0.25">
      <c r="A75" s="25"/>
      <c r="B75" s="31" t="s">
        <v>84</v>
      </c>
      <c r="C75" s="84" t="s">
        <v>62</v>
      </c>
      <c r="D75" s="37" t="s">
        <v>24</v>
      </c>
      <c r="E75" s="28">
        <v>11</v>
      </c>
      <c r="F75" s="28">
        <f>E75*F72</f>
        <v>0.88</v>
      </c>
      <c r="G75" s="28"/>
      <c r="H75" s="28"/>
      <c r="I75" s="28"/>
      <c r="J75" s="28"/>
      <c r="K75" s="39"/>
      <c r="L75" s="28"/>
      <c r="M75" s="28"/>
    </row>
    <row r="76" spans="1:13" s="20" customFormat="1" ht="13.5" customHeight="1" x14ac:dyDescent="0.25">
      <c r="A76" s="25"/>
      <c r="B76" s="31" t="s">
        <v>96</v>
      </c>
      <c r="C76" s="88" t="s">
        <v>63</v>
      </c>
      <c r="D76" s="37" t="s">
        <v>24</v>
      </c>
      <c r="E76" s="28">
        <v>0.45</v>
      </c>
      <c r="F76" s="39">
        <f>E76*F72</f>
        <v>3.6000000000000004E-2</v>
      </c>
      <c r="G76" s="28"/>
      <c r="H76" s="87"/>
      <c r="I76" s="28"/>
      <c r="J76" s="28"/>
      <c r="K76" s="39"/>
      <c r="L76" s="28"/>
      <c r="M76" s="28"/>
    </row>
    <row r="77" spans="1:13" s="20" customFormat="1" ht="13.5" customHeight="1" x14ac:dyDescent="0.25">
      <c r="A77" s="25"/>
      <c r="B77" s="31" t="s">
        <v>86</v>
      </c>
      <c r="C77" s="84" t="s">
        <v>64</v>
      </c>
      <c r="D77" s="37" t="s">
        <v>24</v>
      </c>
      <c r="E77" s="28">
        <v>0.97</v>
      </c>
      <c r="F77" s="28">
        <f>E77*F72</f>
        <v>7.7600000000000002E-2</v>
      </c>
      <c r="G77" s="39"/>
      <c r="H77" s="87"/>
      <c r="I77" s="87"/>
      <c r="J77" s="39"/>
      <c r="K77" s="39"/>
      <c r="L77" s="28"/>
      <c r="M77" s="28"/>
    </row>
    <row r="78" spans="1:13" s="20" customFormat="1" ht="13.5" customHeight="1" x14ac:dyDescent="0.25">
      <c r="A78" s="25"/>
      <c r="B78" s="35" t="s">
        <v>87</v>
      </c>
      <c r="C78" s="42" t="s">
        <v>29</v>
      </c>
      <c r="D78" s="30" t="s">
        <v>14</v>
      </c>
      <c r="E78" s="28">
        <v>339.76</v>
      </c>
      <c r="F78" s="78">
        <f>E78*F72</f>
        <v>27.180800000000001</v>
      </c>
      <c r="G78" s="39"/>
      <c r="H78" s="28"/>
      <c r="I78" s="28"/>
      <c r="J78" s="28"/>
      <c r="K78" s="28"/>
      <c r="L78" s="28"/>
      <c r="M78" s="28"/>
    </row>
    <row r="79" spans="1:13" s="20" customFormat="1" ht="13.5" customHeight="1" x14ac:dyDescent="0.25">
      <c r="A79" s="25"/>
      <c r="B79" s="79"/>
      <c r="C79" s="84" t="s">
        <v>30</v>
      </c>
      <c r="D79" s="37" t="s">
        <v>14</v>
      </c>
      <c r="E79" s="85">
        <v>7</v>
      </c>
      <c r="F79" s="39">
        <f>E79*F72</f>
        <v>0.56000000000000005</v>
      </c>
      <c r="G79" s="28"/>
      <c r="H79" s="28"/>
      <c r="I79" s="28"/>
      <c r="J79" s="28"/>
      <c r="K79" s="28"/>
      <c r="L79" s="28"/>
      <c r="M79" s="28"/>
    </row>
    <row r="80" spans="1:13" s="20" customFormat="1" ht="13.5" customHeight="1" x14ac:dyDescent="0.25">
      <c r="A80" s="102"/>
      <c r="B80" s="102"/>
      <c r="C80" s="103"/>
      <c r="D80" s="104"/>
      <c r="E80" s="104"/>
      <c r="F80" s="104"/>
      <c r="G80" s="104"/>
      <c r="H80" s="103"/>
      <c r="I80" s="104"/>
      <c r="J80" s="103"/>
      <c r="K80" s="104"/>
      <c r="L80" s="103"/>
      <c r="M80" s="103"/>
    </row>
    <row r="81" spans="1:14" ht="12.75" x14ac:dyDescent="0.25">
      <c r="A81" s="121"/>
      <c r="B81" s="121"/>
      <c r="C81" s="121" t="s">
        <v>11</v>
      </c>
      <c r="D81" s="121"/>
      <c r="E81" s="122"/>
      <c r="F81" s="122"/>
      <c r="G81" s="122"/>
      <c r="H81" s="122"/>
      <c r="I81" s="122"/>
      <c r="J81" s="122"/>
      <c r="K81" s="122"/>
      <c r="L81" s="122"/>
      <c r="M81" s="122"/>
    </row>
    <row r="82" spans="1:14" ht="12.75" x14ac:dyDescent="0.25">
      <c r="A82" s="121"/>
      <c r="B82" s="121"/>
      <c r="C82" s="123"/>
      <c r="D82" s="124"/>
      <c r="E82" s="122"/>
      <c r="F82" s="122"/>
      <c r="G82" s="122"/>
      <c r="H82" s="122"/>
      <c r="I82" s="122"/>
      <c r="J82" s="122"/>
      <c r="K82" s="122"/>
      <c r="L82" s="122"/>
      <c r="M82" s="122"/>
    </row>
    <row r="83" spans="1:14" s="38" customFormat="1" ht="12.75" x14ac:dyDescent="0.25">
      <c r="A83" s="121"/>
      <c r="B83" s="125"/>
      <c r="C83" s="121" t="s">
        <v>65</v>
      </c>
      <c r="D83" s="124">
        <v>0.1</v>
      </c>
      <c r="E83" s="122"/>
      <c r="F83" s="122"/>
      <c r="G83" s="122"/>
      <c r="H83" s="122"/>
      <c r="I83" s="122"/>
      <c r="J83" s="122"/>
      <c r="K83" s="122"/>
      <c r="L83" s="122"/>
      <c r="M83" s="122"/>
    </row>
    <row r="84" spans="1:14" ht="12.75" x14ac:dyDescent="0.25">
      <c r="A84" s="126"/>
      <c r="B84" s="125"/>
      <c r="C84" s="121" t="s">
        <v>11</v>
      </c>
      <c r="D84" s="124"/>
      <c r="E84" s="122"/>
      <c r="F84" s="122"/>
      <c r="G84" s="122"/>
      <c r="H84" s="122"/>
      <c r="I84" s="122"/>
      <c r="J84" s="122"/>
      <c r="K84" s="122"/>
      <c r="L84" s="122"/>
      <c r="M84" s="122"/>
    </row>
    <row r="85" spans="1:14" s="90" customFormat="1" ht="12.75" x14ac:dyDescent="0.25">
      <c r="A85" s="126"/>
      <c r="B85" s="121"/>
      <c r="C85" s="121" t="s">
        <v>66</v>
      </c>
      <c r="D85" s="124">
        <v>0.1</v>
      </c>
      <c r="E85" s="122"/>
      <c r="F85" s="122"/>
      <c r="G85" s="122"/>
      <c r="H85" s="122"/>
      <c r="I85" s="122"/>
      <c r="J85" s="122"/>
      <c r="K85" s="122"/>
      <c r="L85" s="122"/>
      <c r="M85" s="122"/>
    </row>
    <row r="86" spans="1:14" s="90" customFormat="1" ht="12.75" x14ac:dyDescent="0.25">
      <c r="A86" s="126"/>
      <c r="B86" s="121"/>
      <c r="C86" s="121" t="s">
        <v>11</v>
      </c>
      <c r="D86" s="124"/>
      <c r="E86" s="122"/>
      <c r="F86" s="122"/>
      <c r="G86" s="122"/>
      <c r="H86" s="122"/>
      <c r="I86" s="122"/>
      <c r="J86" s="122"/>
      <c r="K86" s="122"/>
      <c r="L86" s="122"/>
      <c r="M86" s="122"/>
    </row>
    <row r="87" spans="1:14" s="90" customFormat="1" ht="12.75" x14ac:dyDescent="0.25">
      <c r="A87" s="126"/>
      <c r="B87" s="121"/>
      <c r="C87" s="121" t="s">
        <v>67</v>
      </c>
      <c r="D87" s="124">
        <v>0.08</v>
      </c>
      <c r="E87" s="122"/>
      <c r="F87" s="122"/>
      <c r="G87" s="122"/>
      <c r="H87" s="122"/>
      <c r="I87" s="122"/>
      <c r="J87" s="122"/>
      <c r="K87" s="122"/>
      <c r="L87" s="122"/>
      <c r="M87" s="122"/>
    </row>
    <row r="88" spans="1:14" s="90" customFormat="1" ht="12.75" x14ac:dyDescent="0.25">
      <c r="A88" s="126"/>
      <c r="B88" s="125"/>
      <c r="C88" s="121" t="s">
        <v>11</v>
      </c>
      <c r="D88" s="124"/>
      <c r="E88" s="122"/>
      <c r="F88" s="122"/>
      <c r="G88" s="122"/>
      <c r="H88" s="122"/>
      <c r="I88" s="122"/>
      <c r="J88" s="122"/>
      <c r="K88" s="122"/>
      <c r="L88" s="122"/>
      <c r="M88" s="122"/>
    </row>
    <row r="89" spans="1:14" s="90" customFormat="1" ht="12.75" x14ac:dyDescent="0.25">
      <c r="A89" s="126"/>
      <c r="B89" s="125"/>
      <c r="C89" s="121" t="s">
        <v>68</v>
      </c>
      <c r="D89" s="124">
        <v>0.03</v>
      </c>
      <c r="E89" s="122"/>
      <c r="F89" s="122"/>
      <c r="G89" s="122"/>
      <c r="H89" s="122"/>
      <c r="I89" s="122"/>
      <c r="J89" s="122"/>
      <c r="K89" s="122"/>
      <c r="L89" s="122"/>
      <c r="M89" s="122"/>
    </row>
    <row r="90" spans="1:14" s="90" customFormat="1" ht="12.75" x14ac:dyDescent="0.25">
      <c r="A90" s="126"/>
      <c r="B90" s="125"/>
      <c r="C90" s="121" t="s">
        <v>11</v>
      </c>
      <c r="D90" s="124"/>
      <c r="E90" s="122"/>
      <c r="F90" s="122"/>
      <c r="G90" s="122"/>
      <c r="H90" s="122"/>
      <c r="I90" s="122"/>
      <c r="J90" s="122"/>
      <c r="K90" s="122"/>
      <c r="L90" s="122"/>
      <c r="M90" s="122"/>
    </row>
    <row r="91" spans="1:14" s="90" customFormat="1" ht="12.75" x14ac:dyDescent="0.25">
      <c r="A91" s="126"/>
      <c r="B91" s="121"/>
      <c r="C91" s="121" t="s">
        <v>69</v>
      </c>
      <c r="D91" s="124">
        <v>0.18</v>
      </c>
      <c r="E91" s="122"/>
      <c r="F91" s="122"/>
      <c r="G91" s="122"/>
      <c r="H91" s="122"/>
      <c r="I91" s="122"/>
      <c r="J91" s="122"/>
      <c r="K91" s="122"/>
      <c r="L91" s="122"/>
      <c r="M91" s="122"/>
    </row>
    <row r="92" spans="1:14" s="90" customFormat="1" ht="12.75" x14ac:dyDescent="0.25">
      <c r="A92" s="126"/>
      <c r="B92" s="125"/>
      <c r="C92" s="121"/>
      <c r="D92" s="124"/>
      <c r="E92" s="122"/>
      <c r="F92" s="122"/>
      <c r="G92" s="122"/>
      <c r="H92" s="122"/>
      <c r="I92" s="122"/>
      <c r="J92" s="122"/>
      <c r="K92" s="122"/>
      <c r="L92" s="122"/>
      <c r="M92" s="122"/>
    </row>
    <row r="93" spans="1:14" s="90" customFormat="1" ht="15" x14ac:dyDescent="0.25">
      <c r="A93" s="126"/>
      <c r="B93" s="121"/>
      <c r="C93" s="127" t="s">
        <v>11</v>
      </c>
      <c r="D93" s="124"/>
      <c r="E93" s="122"/>
      <c r="F93" s="122"/>
      <c r="G93" s="122"/>
      <c r="H93" s="122"/>
      <c r="I93" s="122"/>
      <c r="J93" s="122"/>
      <c r="K93" s="122"/>
      <c r="L93" s="122"/>
      <c r="M93" s="122"/>
      <c r="N93" s="91"/>
    </row>
    <row r="96" spans="1:14" ht="13.5" customHeight="1" x14ac:dyDescent="0.25">
      <c r="C96" s="94"/>
      <c r="D96" s="95"/>
      <c r="E96" s="96"/>
      <c r="F96" s="96"/>
      <c r="N96" s="98"/>
    </row>
    <row r="97" spans="3:6" ht="13.5" customHeight="1" x14ac:dyDescent="0.25">
      <c r="C97" s="94"/>
      <c r="D97" s="95"/>
      <c r="E97" s="96"/>
      <c r="F97" s="96"/>
    </row>
    <row r="98" spans="3:6" ht="13.5" customHeight="1" x14ac:dyDescent="0.25">
      <c r="C98" s="94"/>
      <c r="D98" s="95"/>
      <c r="E98" s="96"/>
      <c r="F98" s="96"/>
    </row>
  </sheetData>
  <autoFilter ref="A1:M98"/>
  <mergeCells count="14">
    <mergeCell ref="A2:M2"/>
    <mergeCell ref="A4:M4"/>
    <mergeCell ref="K8:L8"/>
    <mergeCell ref="M8:M9"/>
    <mergeCell ref="A3:M3"/>
    <mergeCell ref="A5:M5"/>
    <mergeCell ref="K6:L6"/>
    <mergeCell ref="A8:A9"/>
    <mergeCell ref="B8:B9"/>
    <mergeCell ref="C8:C9"/>
    <mergeCell ref="D8:D9"/>
    <mergeCell ref="E8:F8"/>
    <mergeCell ref="G8:H8"/>
    <mergeCell ref="I8:J8"/>
  </mergeCells>
  <conditionalFormatting sqref="I12:J12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EMIS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EMIS</dc:creator>
  <cp:lastModifiedBy>this</cp:lastModifiedBy>
  <dcterms:created xsi:type="dcterms:W3CDTF">2019-02-18T03:36:15Z</dcterms:created>
  <dcterms:modified xsi:type="dcterms:W3CDTF">2019-04-17T20:23:41Z</dcterms:modified>
</cp:coreProperties>
</file>