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90"/>
  </bookViews>
  <sheets>
    <sheet name="5" sheetId="1" r:id="rId1"/>
  </sheets>
  <definedNames>
    <definedName name="_xlnm._FilterDatabase" localSheetId="0" hidden="1">'5'!$A$1:$M$141</definedName>
    <definedName name="_xlnm.Print_Area" localSheetId="0">'5'!$A$2:$M$141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F119" i="1" l="1"/>
  <c r="F43" i="1"/>
  <c r="F42" i="1"/>
  <c r="F41" i="1"/>
  <c r="F32" i="1"/>
  <c r="F31" i="1"/>
  <c r="F27" i="1"/>
  <c r="F28" i="1" s="1"/>
  <c r="F22" i="1"/>
  <c r="F23" i="1" s="1"/>
  <c r="F12" i="1"/>
  <c r="F13" i="1" s="1"/>
  <c r="E34" i="1"/>
  <c r="F120" i="1" l="1"/>
  <c r="F121" i="1"/>
  <c r="F122" i="1"/>
  <c r="F33" i="1"/>
  <c r="F29" i="1"/>
  <c r="F35" i="1"/>
  <c r="F30" i="1"/>
  <c r="F14" i="1"/>
  <c r="F16" i="1"/>
  <c r="F15" i="1"/>
  <c r="F24" i="1"/>
  <c r="F25" i="1"/>
  <c r="F34" i="1"/>
  <c r="F37" i="1"/>
  <c r="F38" i="1" s="1"/>
  <c r="F18" i="1"/>
  <c r="F20" i="1" s="1"/>
  <c r="F39" i="1" l="1"/>
  <c r="F45" i="1"/>
  <c r="F44" i="1"/>
  <c r="F40" i="1"/>
  <c r="F111" i="1" l="1"/>
  <c r="F106" i="1"/>
  <c r="F107" i="1" s="1"/>
  <c r="F109" i="1" s="1"/>
  <c r="F91" i="1"/>
  <c r="F84" i="1"/>
  <c r="F85" i="1" s="1"/>
  <c r="F89" i="1" s="1"/>
  <c r="F76" i="1"/>
  <c r="F80" i="1" s="1"/>
  <c r="F82" i="1" s="1"/>
  <c r="F71" i="1"/>
  <c r="F72" i="1" s="1"/>
  <c r="F73" i="1" s="1"/>
  <c r="F59" i="1"/>
  <c r="F60" i="1" s="1"/>
  <c r="F62" i="1" s="1"/>
  <c r="F49" i="1"/>
  <c r="F55" i="1" s="1"/>
  <c r="F57" i="1" s="1"/>
  <c r="F112" i="1"/>
  <c r="F113" i="1" s="1"/>
  <c r="F92" i="1"/>
  <c r="F101" i="1" s="1"/>
  <c r="F77" i="1"/>
  <c r="F78" i="1" s="1"/>
  <c r="F65" i="1"/>
  <c r="F67" i="1" s="1"/>
  <c r="F50" i="1" l="1"/>
  <c r="F53" i="1" s="1"/>
  <c r="F108" i="1"/>
  <c r="F100" i="1"/>
  <c r="F66" i="1"/>
  <c r="F95" i="1"/>
  <c r="F103" i="1"/>
  <c r="F69" i="1"/>
  <c r="F96" i="1"/>
  <c r="F104" i="1"/>
  <c r="F88" i="1"/>
  <c r="F99" i="1"/>
  <c r="F74" i="1"/>
  <c r="F61" i="1"/>
  <c r="F68" i="1"/>
  <c r="F86" i="1"/>
  <c r="F94" i="1"/>
  <c r="F98" i="1"/>
  <c r="F102" i="1"/>
  <c r="F114" i="1"/>
  <c r="F87" i="1"/>
  <c r="F93" i="1"/>
  <c r="F97" i="1"/>
  <c r="F52" i="1" l="1"/>
  <c r="F51" i="1"/>
</calcChain>
</file>

<file path=xl/sharedStrings.xml><?xml version="1.0" encoding="utf-8"?>
<sst xmlns="http://schemas.openxmlformats.org/spreadsheetml/2006/main" count="249" uniqueCount="118">
  <si>
    <t>ლოკალური ხარჯთაღრიცხვა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</si>
  <si>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</si>
  <si>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</si>
  <si>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</si>
  <si>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</si>
  <si>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</si>
  <si>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</si>
  <si>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</si>
  <si>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</si>
  <si>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</si>
  <si>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</si>
  <si>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</si>
  <si>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</si>
  <si>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</si>
  <si>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მ3</t>
  </si>
  <si>
    <t>კაც/სთ</t>
  </si>
  <si>
    <t xml:space="preserve">სხვა მანქანები  </t>
  </si>
  <si>
    <t>ტ</t>
  </si>
  <si>
    <t xml:space="preserve">შრომითი დანახარჯები </t>
  </si>
  <si>
    <t>მანქ/სთ</t>
  </si>
  <si>
    <t>მ2</t>
  </si>
  <si>
    <t>მ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</si>
  <si>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</si>
  <si>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</si>
  <si>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</si>
  <si>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</si>
  <si>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</si>
  <si>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შედგენილია 2019 წლის I კვარტლის მიმდინარე ფასებში</t>
  </si>
  <si>
    <t>შიდა სასოფლო გზებზე გზების დაპროფილება და სანიაღვრე არხების მოწყობა</t>
  </si>
  <si>
    <t>ნანარი</t>
  </si>
  <si>
    <t>1-12-8.</t>
  </si>
  <si>
    <t>1000 მ3</t>
  </si>
  <si>
    <t>14-1-124</t>
  </si>
  <si>
    <t xml:space="preserve">ექსკავატორი პნევმოთვლიან სვლაზე V=0.15 მ3  </t>
  </si>
  <si>
    <t xml:space="preserve">1-23-8         </t>
  </si>
  <si>
    <t xml:space="preserve">მიწის გათხრა ექსკავატორით V=0,15 მ3 რკ/ბეტონის მილის მოსაწყობად ავტოთვითმცლელებზე დატვირთვით </t>
  </si>
  <si>
    <t>15-ტრ-3</t>
  </si>
  <si>
    <t>მოჭრილი გრუნტის გატანა 3 კმ-ზე</t>
  </si>
  <si>
    <t>ტრანსპორტირება საშუალოდ 3 კმ-ზე</t>
  </si>
  <si>
    <t>23-1-3.</t>
  </si>
  <si>
    <t xml:space="preserve">ღორღის ბალიშის  მოწყობა </t>
  </si>
  <si>
    <t>10 მ3</t>
  </si>
  <si>
    <t>4-1-240</t>
  </si>
  <si>
    <t>ღორღი ბუნებრივი ქვის ფრაქცია 20-40 მმ</t>
  </si>
  <si>
    <t>23-4-8.</t>
  </si>
  <si>
    <t xml:space="preserve">რკ/ბეტონის Ø1500 მმ-იანი მილის მოწყობა </t>
  </si>
  <si>
    <t>1000 მ</t>
  </si>
  <si>
    <t>4-1-099</t>
  </si>
  <si>
    <t>რკ/ბეტონის მილი Ø1500 მმ</t>
  </si>
  <si>
    <t>პროექტი</t>
  </si>
  <si>
    <t xml:space="preserve">სხვა მასალები  </t>
  </si>
  <si>
    <t>გრუნტის უკუჩაყრა</t>
  </si>
  <si>
    <t xml:space="preserve">შრომითი დანახარჯები  </t>
  </si>
  <si>
    <t>1-80-3</t>
  </si>
  <si>
    <t>მიწის გათხრა ხელით სათავისების მოსაწყობად, გვერდზე დაყრით</t>
  </si>
  <si>
    <t xml:space="preserve"> მ3</t>
  </si>
  <si>
    <t>100 მ3</t>
  </si>
  <si>
    <t>8-3-2.</t>
  </si>
  <si>
    <t>ღორღის ბალიშის მოწყობა</t>
  </si>
  <si>
    <t>1 მ3</t>
  </si>
  <si>
    <t>37-64-4</t>
  </si>
  <si>
    <t>ბეტონის სათავისების მოწყობა  (აკლდება მილის მოცულობა)</t>
  </si>
  <si>
    <t>14-1-044</t>
  </si>
  <si>
    <t>ამწე საავტომობილო სვლაზე 10 ტ-ანი</t>
  </si>
  <si>
    <t>1-9-071</t>
  </si>
  <si>
    <t>ჩასატანებელი დეტალები</t>
  </si>
  <si>
    <t>კგ</t>
  </si>
  <si>
    <t>1-10-017</t>
  </si>
  <si>
    <t>ჭანჭიკი</t>
  </si>
  <si>
    <t>4-1-348</t>
  </si>
  <si>
    <t>ბეტონი B-15 (მ-200)</t>
  </si>
  <si>
    <t>4-1-377</t>
  </si>
  <si>
    <t>ხსნარი წყობის, ცემენტის მ-100</t>
  </si>
  <si>
    <t>5-1-022</t>
  </si>
  <si>
    <t>ფიცარი ჩამოგანილი წიწვოვანი III ხარ 40-60 მმ</t>
  </si>
  <si>
    <t>5-1-033</t>
  </si>
  <si>
    <t>ფიცარი ჩამოუგანავი წიწვოვანი IV ხარ 40-60 მმ</t>
  </si>
  <si>
    <t>5-1-037</t>
  </si>
  <si>
    <t>ხის ძელები</t>
  </si>
  <si>
    <t>5-1-081</t>
  </si>
  <si>
    <t>ფანერა ლამინირებული, საყალიბე 2440x1220x18 მმ</t>
  </si>
  <si>
    <t>მილიხიდის მოხრეშვა</t>
  </si>
  <si>
    <t>რკ/ბეტონის Ø1500 მმ-იანი მილის მოწყობა სათავისებით 2 ადგილას 8მ-იანი და 12 მ-იანი</t>
  </si>
  <si>
    <t xml:space="preserve">მიწის გათხრა ექსკავატორით V=0.15 მ3 </t>
  </si>
  <si>
    <t xml:space="preserve">ექსკავატორი პნევმოთვლიან სვლაზე, V=0.15 მ3  </t>
  </si>
  <si>
    <t>15-ტრ-2</t>
  </si>
  <si>
    <t>გატანა 5 კმ-მდე</t>
  </si>
  <si>
    <t>ტრანსპორტირება საშუალოდ 5 კმ-ზე</t>
  </si>
  <si>
    <t xml:space="preserve">ქვიშა-ხრეშოვანი ბალიშის  მოწყობა  </t>
  </si>
  <si>
    <t>4,1-229</t>
  </si>
  <si>
    <t>ქვიშა-ხრეში</t>
  </si>
  <si>
    <t>6-28-3</t>
  </si>
  <si>
    <t xml:space="preserve">რკ/ბეტონის ღია არხის მოწყობა </t>
  </si>
  <si>
    <t xml:space="preserve">სხვა მანქანები </t>
  </si>
  <si>
    <t>1-1-011</t>
  </si>
  <si>
    <t>არმატურა Ø6 მმ АI</t>
  </si>
  <si>
    <t>1-1-013</t>
  </si>
  <si>
    <t>არმატურა  Ø10 მმ АIII</t>
  </si>
  <si>
    <t>4-1-345</t>
  </si>
  <si>
    <t>ბეტონი В-18.5</t>
  </si>
  <si>
    <t>5-1-008</t>
  </si>
  <si>
    <t>ხემასალა დახერხილი ნედლი წიწვოვანი</t>
  </si>
  <si>
    <t xml:space="preserve">სხვა მასალები </t>
  </si>
  <si>
    <t>9-17-5.</t>
  </si>
  <si>
    <t xml:space="preserve"> ცხაურის ლითონის კონსტრუქციის დამზადება და მონტაჟი</t>
  </si>
  <si>
    <t>1 ტ</t>
  </si>
  <si>
    <t>1-4-031</t>
  </si>
  <si>
    <t>კუთხოვანა  100x100x6</t>
  </si>
  <si>
    <t>არმატურა Ø22 მმ АIII</t>
  </si>
  <si>
    <t>1-1-016</t>
  </si>
  <si>
    <t>შველერი #8</t>
  </si>
  <si>
    <t>1-10-014</t>
  </si>
  <si>
    <t>ელექტროდი შედუღების Ø4.0x350 მმ</t>
  </si>
  <si>
    <t xml:space="preserve">ცხაურის მოწყობა 22 მ-იანი </t>
  </si>
  <si>
    <t>13-1-124</t>
  </si>
  <si>
    <t xml:space="preserve">ექსკავატორი ჩამჩის მოცულობა V=0.15 მ3  </t>
  </si>
  <si>
    <t>გრუნტის კიუვეტის მოწყობა ექსკავატორით  V=0.15 მ3  გვერდზე მიყრით</t>
  </si>
  <si>
    <t>გრუნტის კიუვეტის მოწყობა 253 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</si>
</sst>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0"/>
    <numFmt numFmtId="166" formatCode="0;\-0;;@"/>
    <numFmt numFmtId="167" formatCode="#,##0.00000"/>
    <numFmt numFmtId="168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  <charset val="204"/>
    </font>
    <font>
      <sz val="12"/>
      <name val="Arial"/>
      <family val="2"/>
    </font>
    <font>
      <b/>
      <sz val="10"/>
      <color rgb="FFFF0000"/>
      <name val="AcadMtav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2" fillId="0" borderId="0"/>
    <xf numFmtId="0" fontId="1" fillId="0" borderId="0"/>
    <xf numFmtId="0" fontId="7" fillId="0" borderId="0"/>
  </cellStyleXfs>
  <cellXfs count="13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right" vertical="center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right" vertical="center" indent="1"/>
    </xf>
    <xf numFmtId="0" fontId="8" fillId="2" borderId="0" xfId="1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vertical="center"/>
    </xf>
    <xf numFmtId="4" fontId="7" fillId="2" borderId="1" xfId="5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8" applyFont="1" applyFill="1" applyAlignment="1">
      <alignment horizontal="left" vertical="center"/>
    </xf>
    <xf numFmtId="0" fontId="4" fillId="2" borderId="0" xfId="8" applyFont="1" applyFill="1" applyAlignment="1">
      <alignment horizontal="center" vertical="center"/>
    </xf>
    <xf numFmtId="0" fontId="7" fillId="2" borderId="0" xfId="6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4" fillId="3" borderId="1" xfId="2" applyNumberFormat="1" applyFont="1" applyFill="1" applyBorder="1" applyAlignment="1">
      <alignment horizontal="center" vertical="center"/>
    </xf>
    <xf numFmtId="4" fontId="14" fillId="3" borderId="1" xfId="2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9" fontId="14" fillId="3" borderId="1" xfId="2" applyNumberFormat="1" applyFont="1" applyFill="1" applyBorder="1" applyAlignment="1">
      <alignment horizontal="center" vertical="center"/>
    </xf>
    <xf numFmtId="1" fontId="14" fillId="3" borderId="1" xfId="2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5" fillId="3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/>
    </xf>
    <xf numFmtId="164" fontId="7" fillId="2" borderId="1" xfId="2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vertical="center"/>
    </xf>
    <xf numFmtId="0" fontId="7" fillId="2" borderId="0" xfId="1" applyFont="1" applyFill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0" fontId="8" fillId="2" borderId="0" xfId="2" applyFont="1" applyFill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7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/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11" fillId="2" borderId="1" xfId="1" applyNumberFormat="1" applyFont="1" applyFill="1" applyBorder="1" applyAlignment="1">
      <alignment horizontal="left" vertical="center" indent="1"/>
    </xf>
    <xf numFmtId="4" fontId="8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left" vertical="center" indent="1"/>
    </xf>
    <xf numFmtId="0" fontId="8" fillId="2" borderId="1" xfId="0" applyNumberFormat="1" applyFont="1" applyFill="1" applyBorder="1" applyAlignment="1">
      <alignment horizontal="left" vertical="center" wrapText="1" indent="1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horizontal="left" vertical="center" indent="1"/>
    </xf>
    <xf numFmtId="0" fontId="7" fillId="2" borderId="1" xfId="3" applyNumberFormat="1" applyFont="1" applyFill="1" applyBorder="1" applyAlignment="1">
      <alignment horizontal="left" vertical="center" indent="1"/>
    </xf>
    <xf numFmtId="4" fontId="8" fillId="2" borderId="0" xfId="0" applyNumberFormat="1" applyFont="1" applyFill="1" applyAlignment="1">
      <alignment horizontal="left" vertical="center" indent="1"/>
    </xf>
    <xf numFmtId="0" fontId="7" fillId="2" borderId="1" xfId="0" applyNumberFormat="1" applyFont="1" applyFill="1" applyBorder="1" applyAlignment="1">
      <alignment horizontal="left" vertical="center" indent="1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left" vertical="center"/>
    </xf>
    <xf numFmtId="0" fontId="7" fillId="2" borderId="1" xfId="2" applyNumberFormat="1" applyFont="1" applyFill="1" applyBorder="1" applyAlignment="1">
      <alignment horizontal="left" vertical="center" indent="1"/>
    </xf>
    <xf numFmtId="0" fontId="8" fillId="2" borderId="1" xfId="0" applyNumberFormat="1" applyFont="1" applyFill="1" applyBorder="1" applyAlignment="1">
      <alignment horizontal="left" vertical="center" indent="1"/>
    </xf>
    <xf numFmtId="0" fontId="7" fillId="2" borderId="1" xfId="0" applyNumberFormat="1" applyFont="1" applyFill="1" applyBorder="1" applyAlignment="1">
      <alignment horizontal="left" vertical="justify" indent="1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0" xfId="1" applyFont="1" applyFill="1"/>
    <xf numFmtId="0" fontId="8" fillId="2" borderId="0" xfId="0" applyFont="1" applyFill="1" applyAlignment="1">
      <alignment horizontal="left" vertical="center" indent="1"/>
    </xf>
    <xf numFmtId="49" fontId="7" fillId="2" borderId="1" xfId="6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left" vertical="justify" indent="1"/>
    </xf>
    <xf numFmtId="4" fontId="7" fillId="2" borderId="1" xfId="1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/>
    </xf>
    <xf numFmtId="0" fontId="8" fillId="2" borderId="0" xfId="1" applyFont="1" applyFill="1"/>
    <xf numFmtId="168" fontId="7" fillId="2" borderId="1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8" fillId="2" borderId="1" xfId="6" applyNumberFormat="1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horizontal="center" vertical="center"/>
    </xf>
    <xf numFmtId="167" fontId="7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0">
    <cellStyle name="Normal" xfId="0" builtinId="0"/>
    <cellStyle name="Normal 2" xfId="6"/>
    <cellStyle name="Normal 3" xfId="5"/>
    <cellStyle name="Normal_Direct Cost &amp; Revenue as of May 22 2003" xfId="7"/>
    <cellStyle name="Обычный 2" xfId="1"/>
    <cellStyle name="Обычный 2 2" xfId="8"/>
    <cellStyle name="Обычный 3" xfId="2"/>
    <cellStyle name="Обычный 4" xfId="9"/>
    <cellStyle name="ჩვეულებრივი 2" xfId="3"/>
    <cellStyle name="ჩვეულებრივი 2 2 2" xfId="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41"/>
  <sheetViews>
    <sheetView tabSelected="1" view="pageBreakPreview" topLeftCell="A118" zoomScaleSheetLayoutView="100" workbookViewId="0">
      <selection activeCell="G114" sqref="G114"/>
    </sheetView>
  </sheetViews>
  <sheetFormatPr defaultColWidth="7" defaultRowHeight="13.5" customHeight="1" x14ac:dyDescent="0.25"/>
  <cols>
    <col min="1" max="1" width="4.5703125" style="43" bestFit="1" customWidth="1"/>
    <col min="2" max="2" width="6.28515625" style="44" customWidth="1"/>
    <col min="3" max="3" width="44" style="50" customWidth="1"/>
    <col min="4" max="4" width="9.42578125" style="44" customWidth="1"/>
    <col min="5" max="5" width="8.7109375" style="44" customWidth="1"/>
    <col min="6" max="6" width="10.140625" style="44" customWidth="1"/>
    <col min="7" max="7" width="8.85546875" style="44" customWidth="1"/>
    <col min="8" max="8" width="10.28515625" style="48" customWidth="1"/>
    <col min="9" max="9" width="8.85546875" style="44" customWidth="1"/>
    <col min="10" max="10" width="8.85546875" style="48" customWidth="1"/>
    <col min="11" max="11" width="8.85546875" style="44" customWidth="1"/>
    <col min="12" max="12" width="11" style="48" customWidth="1"/>
    <col min="13" max="13" width="12" style="48" customWidth="1"/>
    <col min="14" max="14" width="12" style="40" customWidth="1"/>
    <col min="15" max="228" width="9.140625" style="40" customWidth="1"/>
    <col min="229" max="229" width="2.5703125" style="40" customWidth="1"/>
    <col min="230" max="230" width="9.140625" style="40" customWidth="1"/>
    <col min="231" max="231" width="47.85546875" style="40" customWidth="1"/>
    <col min="232" max="232" width="6.7109375" style="40" customWidth="1"/>
    <col min="233" max="233" width="7.42578125" style="40" customWidth="1"/>
    <col min="234" max="234" width="7" style="40" customWidth="1"/>
    <col min="235" max="235" width="8.5703125" style="40" customWidth="1"/>
    <col min="236" max="236" width="12" style="40" customWidth="1"/>
    <col min="237" max="237" width="4.7109375" style="40" customWidth="1"/>
    <col min="238" max="238" width="9.140625" style="40" customWidth="1"/>
    <col min="239" max="239" width="11.7109375" style="40" customWidth="1"/>
    <col min="240" max="16384" width="7" style="40"/>
  </cols>
  <sheetData>
    <row r="1" spans="1:240" s="5" customFormat="1" ht="13.5" customHeight="1" x14ac:dyDescent="0.25">
      <c r="A1" s="1"/>
      <c r="B1" s="2"/>
      <c r="C1" s="3"/>
      <c r="D1" s="2"/>
      <c r="E1" s="2"/>
      <c r="F1" s="2"/>
      <c r="G1" s="2"/>
      <c r="H1" s="4"/>
      <c r="I1" s="2"/>
      <c r="J1" s="4"/>
      <c r="K1" s="2"/>
      <c r="L1" s="4"/>
      <c r="M1" s="4"/>
    </row>
    <row r="2" spans="1:240" s="6" customFormat="1" ht="12.75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240" s="6" customFormat="1" ht="12.75" x14ac:dyDescent="0.25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40" s="6" customFormat="1" ht="12.75" x14ac:dyDescent="0.25">
      <c r="A4" s="131" t="s">
        <v>29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240" s="6" customFormat="1" ht="12.75" x14ac:dyDescent="0.25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240" s="8" customFormat="1" ht="13.5" customHeight="1" x14ac:dyDescent="0.25">
      <c r="A6" s="7"/>
      <c r="C6" s="9" t="s">
        <v>27</v>
      </c>
      <c r="D6" s="7"/>
      <c r="E6" s="7"/>
      <c r="F6" s="7"/>
      <c r="G6" s="7"/>
      <c r="H6" s="10"/>
      <c r="I6" s="7"/>
      <c r="J6" s="11" t="s">
        <v>1</v>
      </c>
      <c r="K6" s="134"/>
      <c r="L6" s="134"/>
      <c r="M6" s="7" t="s">
        <v>2</v>
      </c>
    </row>
    <row r="7" spans="1:240" s="12" customFormat="1" ht="26.25" customHeight="1" x14ac:dyDescent="0.25">
      <c r="A7" s="132" t="s">
        <v>3</v>
      </c>
      <c r="B7" s="132" t="s">
        <v>4</v>
      </c>
      <c r="C7" s="135" t="s">
        <v>5</v>
      </c>
      <c r="D7" s="135" t="s">
        <v>6</v>
      </c>
      <c r="E7" s="132" t="s">
        <v>7</v>
      </c>
      <c r="F7" s="132"/>
      <c r="G7" s="135" t="s">
        <v>8</v>
      </c>
      <c r="H7" s="135"/>
      <c r="I7" s="135" t="s">
        <v>9</v>
      </c>
      <c r="J7" s="135"/>
      <c r="K7" s="132" t="s">
        <v>10</v>
      </c>
      <c r="L7" s="132"/>
      <c r="M7" s="132" t="s">
        <v>11</v>
      </c>
    </row>
    <row r="8" spans="1:240" s="12" customFormat="1" ht="12.75" x14ac:dyDescent="0.25">
      <c r="A8" s="132"/>
      <c r="B8" s="132"/>
      <c r="C8" s="135"/>
      <c r="D8" s="135"/>
      <c r="E8" s="13" t="s">
        <v>12</v>
      </c>
      <c r="F8" s="13" t="s">
        <v>13</v>
      </c>
      <c r="G8" s="13" t="s">
        <v>12</v>
      </c>
      <c r="H8" s="13" t="s">
        <v>13</v>
      </c>
      <c r="I8" s="13" t="s">
        <v>12</v>
      </c>
      <c r="J8" s="13" t="s">
        <v>13</v>
      </c>
      <c r="K8" s="13" t="s">
        <v>12</v>
      </c>
      <c r="L8" s="13" t="s">
        <v>13</v>
      </c>
      <c r="M8" s="132"/>
    </row>
    <row r="9" spans="1:240" s="18" customFormat="1" ht="13.5" customHeight="1" x14ac:dyDescent="0.25">
      <c r="A9" s="14">
        <v>1</v>
      </c>
      <c r="B9" s="14">
        <v>2</v>
      </c>
      <c r="C9" s="15">
        <v>3</v>
      </c>
      <c r="D9" s="16">
        <v>4</v>
      </c>
      <c r="E9" s="17">
        <v>5</v>
      </c>
      <c r="F9" s="16">
        <v>6</v>
      </c>
      <c r="G9" s="16">
        <v>7</v>
      </c>
      <c r="H9" s="15">
        <v>8</v>
      </c>
      <c r="I9" s="16">
        <v>9</v>
      </c>
      <c r="J9" s="15">
        <v>10</v>
      </c>
      <c r="K9" s="16">
        <v>11</v>
      </c>
      <c r="L9" s="15">
        <v>12</v>
      </c>
      <c r="M9" s="15">
        <v>13</v>
      </c>
    </row>
    <row r="10" spans="1:240" s="18" customFormat="1" ht="12.75" x14ac:dyDescent="0.25">
      <c r="A10" s="97"/>
      <c r="B10" s="98"/>
      <c r="C10" s="99" t="s">
        <v>113</v>
      </c>
      <c r="D10" s="97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240" s="28" customFormat="1" ht="12.75" x14ac:dyDescent="0.25">
      <c r="A11" s="101"/>
      <c r="B11" s="102"/>
      <c r="C11" s="103"/>
      <c r="D11" s="101"/>
      <c r="E11" s="32"/>
      <c r="F11" s="32"/>
      <c r="G11" s="32"/>
      <c r="H11" s="32"/>
      <c r="I11" s="32"/>
      <c r="J11" s="32"/>
      <c r="K11" s="32"/>
      <c r="L11" s="32"/>
      <c r="M11" s="32"/>
    </row>
    <row r="12" spans="1:240" s="64" customFormat="1" ht="12.75" x14ac:dyDescent="0.2">
      <c r="A12" s="19">
        <v>1</v>
      </c>
      <c r="B12" s="20" t="s">
        <v>34</v>
      </c>
      <c r="C12" s="104" t="s">
        <v>83</v>
      </c>
      <c r="D12" s="21" t="s">
        <v>14</v>
      </c>
      <c r="E12" s="22"/>
      <c r="F12" s="22">
        <f>2.05/4.5*22</f>
        <v>10.02222222222222</v>
      </c>
      <c r="G12" s="23"/>
      <c r="H12" s="23"/>
      <c r="I12" s="23"/>
      <c r="J12" s="23"/>
      <c r="K12" s="23"/>
      <c r="L12" s="105"/>
      <c r="M12" s="10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</row>
    <row r="13" spans="1:240" s="28" customFormat="1" ht="12.75" x14ac:dyDescent="0.25">
      <c r="A13" s="21"/>
      <c r="B13" s="26"/>
      <c r="C13" s="106"/>
      <c r="D13" s="25" t="s">
        <v>31</v>
      </c>
      <c r="E13" s="23"/>
      <c r="F13" s="65">
        <f>F12/1000</f>
        <v>1.0022222222222221E-2</v>
      </c>
      <c r="G13" s="23"/>
      <c r="H13" s="23"/>
      <c r="I13" s="23"/>
      <c r="J13" s="23"/>
      <c r="K13" s="23"/>
      <c r="L13" s="105"/>
      <c r="M13" s="10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</row>
    <row r="14" spans="1:240" s="18" customFormat="1" ht="12.75" x14ac:dyDescent="0.25">
      <c r="A14" s="19"/>
      <c r="B14" s="29"/>
      <c r="C14" s="107" t="s">
        <v>18</v>
      </c>
      <c r="D14" s="30" t="s">
        <v>15</v>
      </c>
      <c r="E14" s="23">
        <v>60.8</v>
      </c>
      <c r="F14" s="23">
        <f>E14*F13</f>
        <v>0.60935111111111095</v>
      </c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</row>
    <row r="15" spans="1:240" s="18" customFormat="1" ht="12.75" x14ac:dyDescent="0.25">
      <c r="A15" s="19"/>
      <c r="B15" s="29" t="s">
        <v>32</v>
      </c>
      <c r="C15" s="108" t="s">
        <v>84</v>
      </c>
      <c r="D15" s="30" t="s">
        <v>19</v>
      </c>
      <c r="E15" s="23">
        <v>143</v>
      </c>
      <c r="F15" s="23">
        <f>E15*F13</f>
        <v>1.4331777777777774</v>
      </c>
      <c r="G15" s="23"/>
      <c r="H15" s="23"/>
      <c r="I15" s="23"/>
      <c r="J15" s="23"/>
      <c r="K15" s="23"/>
      <c r="L15" s="23"/>
      <c r="M15" s="23"/>
      <c r="N15" s="27"/>
      <c r="O15" s="27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</row>
    <row r="16" spans="1:240" s="18" customFormat="1" ht="12.75" x14ac:dyDescent="0.25">
      <c r="A16" s="19"/>
      <c r="B16" s="29"/>
      <c r="C16" s="108" t="s">
        <v>16</v>
      </c>
      <c r="D16" s="25" t="s">
        <v>2</v>
      </c>
      <c r="E16" s="23">
        <v>6.89</v>
      </c>
      <c r="F16" s="23">
        <f>E16*F13</f>
        <v>6.9053111111111093E-2</v>
      </c>
      <c r="G16" s="23"/>
      <c r="H16" s="23"/>
      <c r="I16" s="23"/>
      <c r="J16" s="23"/>
      <c r="K16" s="23"/>
      <c r="L16" s="23"/>
      <c r="M16" s="2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pans="1:256" s="28" customFormat="1" ht="12.75" x14ac:dyDescent="0.25">
      <c r="A17" s="21"/>
      <c r="B17" s="26"/>
      <c r="C17" s="63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</row>
    <row r="18" spans="1:256" s="64" customFormat="1" ht="12.75" x14ac:dyDescent="0.2">
      <c r="A18" s="19">
        <v>2</v>
      </c>
      <c r="B18" s="20" t="s">
        <v>85</v>
      </c>
      <c r="C18" s="104" t="s">
        <v>86</v>
      </c>
      <c r="D18" s="21" t="s">
        <v>17</v>
      </c>
      <c r="E18" s="23">
        <v>1.85</v>
      </c>
      <c r="F18" s="22">
        <f>F12*E18</f>
        <v>18.541111111111107</v>
      </c>
      <c r="G18" s="22"/>
      <c r="H18" s="22"/>
      <c r="I18" s="22"/>
      <c r="J18" s="22"/>
      <c r="K18" s="100"/>
      <c r="L18" s="22"/>
      <c r="M18" s="22"/>
      <c r="N18" s="10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</row>
    <row r="19" spans="1:256" s="28" customFormat="1" ht="12.75" x14ac:dyDescent="0.25">
      <c r="A19" s="21"/>
      <c r="B19" s="26"/>
      <c r="C19" s="106"/>
      <c r="D19" s="25"/>
      <c r="E19" s="23"/>
      <c r="F19" s="23"/>
      <c r="G19" s="23"/>
      <c r="H19" s="23"/>
      <c r="I19" s="23"/>
      <c r="J19" s="23"/>
      <c r="K19" s="32"/>
      <c r="L19" s="23"/>
      <c r="M19" s="2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</row>
    <row r="20" spans="1:256" s="28" customFormat="1" ht="12.75" x14ac:dyDescent="0.25">
      <c r="A20" s="21"/>
      <c r="B20" s="26"/>
      <c r="C20" s="110" t="s">
        <v>87</v>
      </c>
      <c r="D20" s="25" t="s">
        <v>17</v>
      </c>
      <c r="E20" s="23">
        <v>1</v>
      </c>
      <c r="F20" s="23">
        <f>E20*F18</f>
        <v>18.541111111111107</v>
      </c>
      <c r="G20" s="23"/>
      <c r="H20" s="23"/>
      <c r="I20" s="23"/>
      <c r="J20" s="23"/>
      <c r="K20" s="23"/>
      <c r="L20" s="23"/>
      <c r="M20" s="2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</row>
    <row r="21" spans="1:256" s="28" customFormat="1" ht="12.75" x14ac:dyDescent="0.25">
      <c r="A21" s="21"/>
      <c r="B21" s="26"/>
      <c r="C21" s="110"/>
      <c r="D21" s="25"/>
      <c r="E21" s="23"/>
      <c r="F21" s="23"/>
      <c r="G21" s="23"/>
      <c r="H21" s="23"/>
      <c r="I21" s="23"/>
      <c r="J21" s="23"/>
      <c r="K21" s="32"/>
      <c r="L21" s="23"/>
      <c r="M21" s="2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</row>
    <row r="22" spans="1:256" s="18" customFormat="1" ht="12.75" x14ac:dyDescent="0.25">
      <c r="A22" s="19">
        <v>3</v>
      </c>
      <c r="B22" s="20" t="s">
        <v>39</v>
      </c>
      <c r="C22" s="104" t="s">
        <v>88</v>
      </c>
      <c r="D22" s="21" t="s">
        <v>14</v>
      </c>
      <c r="E22" s="22"/>
      <c r="F22" s="111">
        <f>0.315/4.5*22</f>
        <v>1.54</v>
      </c>
      <c r="G22" s="22"/>
      <c r="H22" s="22"/>
      <c r="I22" s="22"/>
      <c r="J22" s="22"/>
      <c r="K22" s="22"/>
      <c r="L22" s="22"/>
      <c r="M22" s="22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</row>
    <row r="23" spans="1:256" s="28" customFormat="1" ht="12.75" x14ac:dyDescent="0.25">
      <c r="A23" s="68"/>
      <c r="B23" s="69"/>
      <c r="C23" s="112"/>
      <c r="D23" s="68" t="s">
        <v>41</v>
      </c>
      <c r="E23" s="34"/>
      <c r="F23" s="65">
        <f>F22/10</f>
        <v>0.154</v>
      </c>
      <c r="G23" s="34"/>
      <c r="H23" s="34"/>
      <c r="I23" s="34"/>
      <c r="J23" s="34"/>
      <c r="K23" s="34"/>
      <c r="L23" s="34"/>
      <c r="M23" s="34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</row>
    <row r="24" spans="1:256" s="18" customFormat="1" ht="12.75" x14ac:dyDescent="0.25">
      <c r="A24" s="72"/>
      <c r="B24" s="33"/>
      <c r="C24" s="107" t="s">
        <v>52</v>
      </c>
      <c r="D24" s="30" t="s">
        <v>15</v>
      </c>
      <c r="E24" s="23">
        <v>17.8</v>
      </c>
      <c r="F24" s="34">
        <f>E24*F23</f>
        <v>2.7412000000000001</v>
      </c>
      <c r="G24" s="34"/>
      <c r="H24" s="34"/>
      <c r="I24" s="23"/>
      <c r="J24" s="23"/>
      <c r="K24" s="23"/>
      <c r="L24" s="23"/>
      <c r="M24" s="2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</row>
    <row r="25" spans="1:256" s="18" customFormat="1" ht="12.75" x14ac:dyDescent="0.25">
      <c r="A25" s="72"/>
      <c r="B25" s="29" t="s">
        <v>89</v>
      </c>
      <c r="C25" s="113" t="s">
        <v>90</v>
      </c>
      <c r="D25" s="68" t="s">
        <v>14</v>
      </c>
      <c r="E25" s="23">
        <v>11</v>
      </c>
      <c r="F25" s="38">
        <f>E25*F23</f>
        <v>1.694</v>
      </c>
      <c r="G25" s="32"/>
      <c r="H25" s="34"/>
      <c r="I25" s="34"/>
      <c r="J25" s="34"/>
      <c r="K25" s="34"/>
      <c r="L25" s="34"/>
      <c r="M25" s="3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</row>
    <row r="26" spans="1:256" s="28" customFormat="1" ht="12.75" x14ac:dyDescent="0.25">
      <c r="A26" s="68"/>
      <c r="B26" s="69"/>
      <c r="C26" s="112"/>
      <c r="D26" s="68"/>
      <c r="E26" s="23"/>
      <c r="F26" s="38"/>
      <c r="G26" s="32"/>
      <c r="H26" s="34"/>
      <c r="I26" s="34"/>
      <c r="J26" s="34"/>
      <c r="K26" s="34"/>
      <c r="L26" s="34"/>
      <c r="M26" s="34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</row>
    <row r="27" spans="1:256" s="18" customFormat="1" ht="12.75" x14ac:dyDescent="0.25">
      <c r="A27" s="21">
        <v>4</v>
      </c>
      <c r="B27" s="20" t="s">
        <v>91</v>
      </c>
      <c r="C27" s="114" t="s">
        <v>92</v>
      </c>
      <c r="D27" s="21" t="s">
        <v>14</v>
      </c>
      <c r="E27" s="22"/>
      <c r="F27" s="22">
        <f>0.225*22</f>
        <v>4.95</v>
      </c>
      <c r="G27" s="22"/>
      <c r="H27" s="22"/>
      <c r="I27" s="22"/>
      <c r="J27" s="22"/>
      <c r="K27" s="22"/>
      <c r="L27" s="22"/>
      <c r="M27" s="22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</row>
    <row r="28" spans="1:256" s="67" customFormat="1" ht="12.75" x14ac:dyDescent="0.2">
      <c r="A28" s="25"/>
      <c r="B28" s="26"/>
      <c r="C28" s="106"/>
      <c r="D28" s="25" t="s">
        <v>56</v>
      </c>
      <c r="E28" s="23"/>
      <c r="F28" s="35">
        <f>F27/100</f>
        <v>4.9500000000000002E-2</v>
      </c>
      <c r="G28" s="23"/>
      <c r="H28" s="23"/>
      <c r="I28" s="23"/>
      <c r="J28" s="23"/>
      <c r="K28" s="23"/>
      <c r="L28" s="23"/>
      <c r="M28" s="2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64" customFormat="1" ht="12.75" x14ac:dyDescent="0.2">
      <c r="A29" s="21"/>
      <c r="B29" s="29"/>
      <c r="C29" s="107" t="s">
        <v>52</v>
      </c>
      <c r="D29" s="30" t="s">
        <v>15</v>
      </c>
      <c r="E29" s="23">
        <v>1120</v>
      </c>
      <c r="F29" s="23">
        <f>E29*F28</f>
        <v>55.440000000000005</v>
      </c>
      <c r="G29" s="23"/>
      <c r="H29" s="23"/>
      <c r="I29" s="23"/>
      <c r="J29" s="23"/>
      <c r="K29" s="23"/>
      <c r="L29" s="23"/>
      <c r="M29" s="2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 x14ac:dyDescent="0.2">
      <c r="A30" s="21"/>
      <c r="B30" s="79"/>
      <c r="C30" s="115" t="s">
        <v>93</v>
      </c>
      <c r="D30" s="25" t="s">
        <v>2</v>
      </c>
      <c r="E30" s="23">
        <v>79</v>
      </c>
      <c r="F30" s="23">
        <f>E30*F28</f>
        <v>3.9105000000000003</v>
      </c>
      <c r="G30" s="23"/>
      <c r="H30" s="23"/>
      <c r="I30" s="23"/>
      <c r="J30" s="23"/>
      <c r="K30" s="23"/>
      <c r="L30" s="23"/>
      <c r="M30" s="2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64" customFormat="1" ht="12.75" x14ac:dyDescent="0.2">
      <c r="A31" s="21"/>
      <c r="B31" s="79" t="s">
        <v>94</v>
      </c>
      <c r="C31" s="108" t="s">
        <v>95</v>
      </c>
      <c r="D31" s="25" t="s">
        <v>17</v>
      </c>
      <c r="E31" s="23" t="s">
        <v>49</v>
      </c>
      <c r="F31" s="116">
        <f>0.00088*22</f>
        <v>1.9360000000000002E-2</v>
      </c>
      <c r="G31" s="80"/>
      <c r="H31" s="23"/>
      <c r="I31" s="23"/>
      <c r="J31" s="23"/>
      <c r="K31" s="23"/>
      <c r="L31" s="23"/>
      <c r="M31" s="23"/>
      <c r="N31" s="12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s="64" customFormat="1" ht="12.75" x14ac:dyDescent="0.2">
      <c r="A32" s="21"/>
      <c r="B32" s="79" t="s">
        <v>96</v>
      </c>
      <c r="C32" s="108" t="s">
        <v>97</v>
      </c>
      <c r="D32" s="25" t="s">
        <v>17</v>
      </c>
      <c r="E32" s="23" t="s">
        <v>49</v>
      </c>
      <c r="F32" s="116">
        <f>0.0203*22</f>
        <v>0.4466</v>
      </c>
      <c r="G32" s="80"/>
      <c r="H32" s="23"/>
      <c r="I32" s="23"/>
      <c r="J32" s="23"/>
      <c r="K32" s="23"/>
      <c r="L32" s="23"/>
      <c r="M32" s="23"/>
      <c r="N32" s="12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s="64" customFormat="1" ht="12.75" x14ac:dyDescent="0.2">
      <c r="A33" s="21"/>
      <c r="B33" s="29" t="s">
        <v>98</v>
      </c>
      <c r="C33" s="115" t="s">
        <v>99</v>
      </c>
      <c r="D33" s="25" t="s">
        <v>14</v>
      </c>
      <c r="E33" s="23">
        <v>101.5</v>
      </c>
      <c r="F33" s="23">
        <f>E33*F28</f>
        <v>5.0242500000000003</v>
      </c>
      <c r="G33" s="23"/>
      <c r="H33" s="23"/>
      <c r="I33" s="23"/>
      <c r="J33" s="23"/>
      <c r="K33" s="23"/>
      <c r="L33" s="23"/>
      <c r="M33" s="23"/>
      <c r="N33" s="118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64" customFormat="1" ht="12.75" x14ac:dyDescent="0.2">
      <c r="A34" s="21"/>
      <c r="B34" s="119" t="s">
        <v>100</v>
      </c>
      <c r="C34" s="115" t="s">
        <v>101</v>
      </c>
      <c r="D34" s="25" t="s">
        <v>14</v>
      </c>
      <c r="E34" s="23">
        <f>0.45+6.16+4.88</f>
        <v>11.49</v>
      </c>
      <c r="F34" s="23">
        <f>E34*F28</f>
        <v>0.56875500000000001</v>
      </c>
      <c r="G34" s="23"/>
      <c r="H34" s="23"/>
      <c r="I34" s="23"/>
      <c r="J34" s="23"/>
      <c r="K34" s="23"/>
      <c r="L34" s="23"/>
      <c r="M34" s="2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64" customFormat="1" ht="12.75" x14ac:dyDescent="0.2">
      <c r="A35" s="21"/>
      <c r="B35" s="79"/>
      <c r="C35" s="120" t="s">
        <v>102</v>
      </c>
      <c r="D35" s="30" t="s">
        <v>2</v>
      </c>
      <c r="E35" s="23">
        <v>228</v>
      </c>
      <c r="F35" s="121">
        <f>E35*F28</f>
        <v>11.286000000000001</v>
      </c>
      <c r="G35" s="32"/>
      <c r="H35" s="23"/>
      <c r="I35" s="23"/>
      <c r="J35" s="23"/>
      <c r="K35" s="23"/>
      <c r="L35" s="80"/>
      <c r="M35" s="23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s="67" customFormat="1" ht="12.75" x14ac:dyDescent="0.2">
      <c r="A36" s="25"/>
      <c r="B36" s="79"/>
      <c r="C36" s="120"/>
      <c r="D36" s="30"/>
      <c r="E36" s="25"/>
      <c r="F36" s="121"/>
      <c r="G36" s="23"/>
      <c r="H36" s="23"/>
      <c r="I36" s="23"/>
      <c r="J36" s="23"/>
      <c r="K36" s="23"/>
      <c r="L36" s="80"/>
      <c r="M36" s="23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spans="1:256" s="18" customFormat="1" ht="25.5" x14ac:dyDescent="0.25">
      <c r="A37" s="19">
        <v>5</v>
      </c>
      <c r="B37" s="20" t="s">
        <v>103</v>
      </c>
      <c r="C37" s="104" t="s">
        <v>104</v>
      </c>
      <c r="D37" s="21" t="s">
        <v>17</v>
      </c>
      <c r="E37" s="22"/>
      <c r="F37" s="122">
        <f>SUM(F41:F43)</f>
        <v>1.04192</v>
      </c>
      <c r="G37" s="100"/>
      <c r="H37" s="22"/>
      <c r="I37" s="100"/>
      <c r="J37" s="22"/>
      <c r="K37" s="22"/>
      <c r="L37" s="100"/>
      <c r="M37" s="10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</row>
    <row r="38" spans="1:256" s="64" customFormat="1" ht="12.75" x14ac:dyDescent="0.2">
      <c r="A38" s="19"/>
      <c r="B38" s="20"/>
      <c r="C38" s="104"/>
      <c r="D38" s="25" t="s">
        <v>105</v>
      </c>
      <c r="E38" s="25"/>
      <c r="F38" s="35">
        <f>F37</f>
        <v>1.04192</v>
      </c>
      <c r="G38" s="123"/>
      <c r="H38" s="22"/>
      <c r="I38" s="123"/>
      <c r="J38" s="22"/>
      <c r="K38" s="22"/>
      <c r="L38" s="123"/>
      <c r="M38" s="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spans="1:256" s="64" customFormat="1" ht="12.75" x14ac:dyDescent="0.2">
      <c r="A39" s="19"/>
      <c r="B39" s="29"/>
      <c r="C39" s="107" t="s">
        <v>52</v>
      </c>
      <c r="D39" s="30" t="s">
        <v>15</v>
      </c>
      <c r="E39" s="23">
        <v>34.9</v>
      </c>
      <c r="F39" s="23">
        <f>E39*F38</f>
        <v>36.363007999999994</v>
      </c>
      <c r="G39" s="23"/>
      <c r="H39" s="23"/>
      <c r="I39" s="23"/>
      <c r="J39" s="23"/>
      <c r="K39" s="23"/>
      <c r="L39" s="23"/>
      <c r="M39" s="23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</row>
    <row r="40" spans="1:256" s="64" customFormat="1" ht="12.75" x14ac:dyDescent="0.2">
      <c r="A40" s="19"/>
      <c r="B40" s="29"/>
      <c r="C40" s="115" t="s">
        <v>93</v>
      </c>
      <c r="D40" s="25" t="s">
        <v>2</v>
      </c>
      <c r="E40" s="23">
        <v>4.07</v>
      </c>
      <c r="F40" s="23">
        <f>E40*F38</f>
        <v>4.2406144000000001</v>
      </c>
      <c r="G40" s="23"/>
      <c r="H40" s="23"/>
      <c r="I40" s="23"/>
      <c r="J40" s="23"/>
      <c r="K40" s="23"/>
      <c r="L40" s="23"/>
      <c r="M40" s="23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spans="1:256" s="64" customFormat="1" ht="12.75" x14ac:dyDescent="0.2">
      <c r="A41" s="19"/>
      <c r="B41" s="29" t="s">
        <v>106</v>
      </c>
      <c r="C41" s="115" t="s">
        <v>107</v>
      </c>
      <c r="D41" s="25" t="s">
        <v>17</v>
      </c>
      <c r="E41" s="25" t="s">
        <v>49</v>
      </c>
      <c r="F41" s="125">
        <f>0.019*22</f>
        <v>0.41799999999999998</v>
      </c>
      <c r="G41" s="23"/>
      <c r="H41" s="23"/>
      <c r="I41" s="23"/>
      <c r="J41" s="23"/>
      <c r="K41" s="23"/>
      <c r="L41" s="23"/>
      <c r="M41" s="23"/>
      <c r="N41" s="12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spans="1:256" s="64" customFormat="1" ht="12.75" x14ac:dyDescent="0.2">
      <c r="A42" s="21"/>
      <c r="B42" s="79" t="s">
        <v>96</v>
      </c>
      <c r="C42" s="108" t="s">
        <v>108</v>
      </c>
      <c r="D42" s="25" t="s">
        <v>17</v>
      </c>
      <c r="E42" s="23" t="s">
        <v>49</v>
      </c>
      <c r="F42" s="125">
        <f>0.02085*22</f>
        <v>0.4587</v>
      </c>
      <c r="G42" s="80"/>
      <c r="H42" s="23"/>
      <c r="I42" s="23"/>
      <c r="J42" s="23"/>
      <c r="K42" s="23"/>
      <c r="L42" s="23"/>
      <c r="M42" s="23"/>
      <c r="N42" s="12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spans="1:256" s="64" customFormat="1" ht="12.75" x14ac:dyDescent="0.2">
      <c r="A43" s="21"/>
      <c r="B43" s="79" t="s">
        <v>109</v>
      </c>
      <c r="C43" s="115" t="s">
        <v>110</v>
      </c>
      <c r="D43" s="25" t="s">
        <v>17</v>
      </c>
      <c r="E43" s="23" t="s">
        <v>49</v>
      </c>
      <c r="F43" s="125">
        <f>0.00751*22</f>
        <v>0.16522000000000001</v>
      </c>
      <c r="G43" s="80"/>
      <c r="H43" s="23"/>
      <c r="I43" s="23"/>
      <c r="J43" s="23"/>
      <c r="K43" s="23"/>
      <c r="L43" s="23"/>
      <c r="M43" s="23"/>
      <c r="N43" s="12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256" s="64" customFormat="1" ht="12.75" x14ac:dyDescent="0.2">
      <c r="A44" s="19"/>
      <c r="B44" s="29" t="s">
        <v>111</v>
      </c>
      <c r="C44" s="115" t="s">
        <v>112</v>
      </c>
      <c r="D44" s="23" t="s">
        <v>66</v>
      </c>
      <c r="E44" s="23">
        <v>15.02</v>
      </c>
      <c r="F44" s="23">
        <f>E44*F38</f>
        <v>15.649638399999999</v>
      </c>
      <c r="G44" s="23"/>
      <c r="H44" s="23"/>
      <c r="I44" s="23"/>
      <c r="J44" s="23"/>
      <c r="K44" s="23"/>
      <c r="L44" s="23"/>
      <c r="M44" s="23"/>
      <c r="N44" s="126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1:256" s="64" customFormat="1" ht="12.75" x14ac:dyDescent="0.2">
      <c r="A45" s="19"/>
      <c r="B45" s="29"/>
      <c r="C45" s="120" t="s">
        <v>102</v>
      </c>
      <c r="D45" s="30" t="s">
        <v>2</v>
      </c>
      <c r="E45" s="23">
        <v>2.78</v>
      </c>
      <c r="F45" s="121">
        <f>E45*F38</f>
        <v>2.8965375999999998</v>
      </c>
      <c r="G45" s="32"/>
      <c r="H45" s="23"/>
      <c r="I45" s="23"/>
      <c r="J45" s="23"/>
      <c r="K45" s="23"/>
      <c r="L45" s="80"/>
      <c r="M45" s="23"/>
      <c r="N45" s="126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spans="1:256" s="28" customFormat="1" ht="12.75" x14ac:dyDescent="0.25">
      <c r="A46" s="25"/>
      <c r="B46" s="26"/>
      <c r="C46" s="63"/>
      <c r="D46" s="25"/>
      <c r="E46" s="23"/>
      <c r="F46" s="23"/>
      <c r="G46" s="32"/>
      <c r="H46" s="23"/>
      <c r="I46" s="23"/>
      <c r="J46" s="23"/>
      <c r="K46" s="23"/>
      <c r="L46" s="23"/>
      <c r="M46" s="23"/>
      <c r="N46" s="126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</row>
    <row r="47" spans="1:256" s="28" customFormat="1" ht="24.75" customHeight="1" x14ac:dyDescent="0.25">
      <c r="A47" s="59"/>
      <c r="B47" s="59"/>
      <c r="C47" s="96" t="s">
        <v>82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</row>
    <row r="48" spans="1:256" s="28" customFormat="1" ht="12.75" x14ac:dyDescent="0.25">
      <c r="A48" s="59"/>
      <c r="B48" s="59"/>
      <c r="C48" s="61"/>
      <c r="D48" s="59"/>
      <c r="E48" s="60"/>
      <c r="F48" s="60"/>
      <c r="G48" s="60"/>
      <c r="H48" s="60"/>
      <c r="I48" s="60"/>
      <c r="J48" s="60"/>
      <c r="K48" s="60"/>
      <c r="L48" s="60"/>
      <c r="M48" s="60"/>
    </row>
    <row r="49" spans="1:256" s="64" customFormat="1" ht="25.5" x14ac:dyDescent="0.2">
      <c r="A49" s="19">
        <v>6</v>
      </c>
      <c r="B49" s="20" t="s">
        <v>34</v>
      </c>
      <c r="C49" s="83" t="s">
        <v>35</v>
      </c>
      <c r="D49" s="21" t="s">
        <v>14</v>
      </c>
      <c r="E49" s="22"/>
      <c r="F49" s="22">
        <f>19.4/7*20</f>
        <v>55.428571428571431</v>
      </c>
      <c r="G49" s="22"/>
      <c r="H49" s="22"/>
      <c r="I49" s="22"/>
      <c r="J49" s="22"/>
      <c r="K49" s="22"/>
      <c r="L49" s="22"/>
      <c r="M49" s="22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</row>
    <row r="50" spans="1:256" s="28" customFormat="1" ht="12.75" x14ac:dyDescent="0.25">
      <c r="A50" s="21"/>
      <c r="B50" s="26"/>
      <c r="C50" s="37"/>
      <c r="D50" s="25" t="s">
        <v>31</v>
      </c>
      <c r="E50" s="23"/>
      <c r="F50" s="65">
        <f>F49/1000</f>
        <v>5.5428571428571431E-2</v>
      </c>
      <c r="G50" s="23"/>
      <c r="H50" s="23"/>
      <c r="I50" s="23"/>
      <c r="J50" s="23"/>
      <c r="K50" s="23"/>
      <c r="L50" s="23"/>
      <c r="M50" s="23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</row>
    <row r="51" spans="1:256" s="18" customFormat="1" ht="12.75" x14ac:dyDescent="0.25">
      <c r="A51" s="19"/>
      <c r="B51" s="29"/>
      <c r="C51" s="39" t="s">
        <v>18</v>
      </c>
      <c r="D51" s="30" t="s">
        <v>15</v>
      </c>
      <c r="E51" s="23">
        <v>60.8</v>
      </c>
      <c r="F51" s="23">
        <f>E51*F50</f>
        <v>3.3700571428571426</v>
      </c>
      <c r="G51" s="23"/>
      <c r="H51" s="23"/>
      <c r="I51" s="23"/>
      <c r="J51" s="23"/>
      <c r="K51" s="23"/>
      <c r="L51" s="23"/>
      <c r="M51" s="2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</row>
    <row r="52" spans="1:256" s="18" customFormat="1" ht="12.75" x14ac:dyDescent="0.25">
      <c r="A52" s="19"/>
      <c r="B52" s="29" t="s">
        <v>32</v>
      </c>
      <c r="C52" s="63" t="s">
        <v>33</v>
      </c>
      <c r="D52" s="30" t="s">
        <v>19</v>
      </c>
      <c r="E52" s="23">
        <v>143</v>
      </c>
      <c r="F52" s="23">
        <f>E52*F50</f>
        <v>7.926285714285715</v>
      </c>
      <c r="G52" s="23"/>
      <c r="H52" s="23"/>
      <c r="I52" s="23"/>
      <c r="J52" s="23"/>
      <c r="K52" s="23"/>
      <c r="L52" s="23"/>
      <c r="M52" s="23"/>
      <c r="N52" s="27"/>
      <c r="O52" s="27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</row>
    <row r="53" spans="1:256" s="18" customFormat="1" ht="12.75" x14ac:dyDescent="0.25">
      <c r="A53" s="19"/>
      <c r="B53" s="29"/>
      <c r="C53" s="66" t="s">
        <v>16</v>
      </c>
      <c r="D53" s="25" t="s">
        <v>2</v>
      </c>
      <c r="E53" s="23">
        <v>6.89</v>
      </c>
      <c r="F53" s="23">
        <f>E53*F50</f>
        <v>0.38190285714285716</v>
      </c>
      <c r="G53" s="23"/>
      <c r="H53" s="23"/>
      <c r="I53" s="23"/>
      <c r="J53" s="23"/>
      <c r="K53" s="23"/>
      <c r="L53" s="23"/>
      <c r="M53" s="23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</row>
    <row r="54" spans="1:256" s="28" customFormat="1" ht="12.75" x14ac:dyDescent="0.25">
      <c r="A54" s="21"/>
      <c r="B54" s="26"/>
      <c r="C54" s="66"/>
      <c r="D54" s="25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</row>
    <row r="55" spans="1:256" s="64" customFormat="1" ht="25.5" x14ac:dyDescent="0.2">
      <c r="A55" s="19">
        <v>7</v>
      </c>
      <c r="B55" s="20" t="s">
        <v>36</v>
      </c>
      <c r="C55" s="84" t="s">
        <v>37</v>
      </c>
      <c r="D55" s="21" t="s">
        <v>14</v>
      </c>
      <c r="E55" s="22"/>
      <c r="F55" s="22">
        <f>F49</f>
        <v>55.428571428571431</v>
      </c>
      <c r="G55" s="22"/>
      <c r="H55" s="22"/>
      <c r="I55" s="22"/>
      <c r="J55" s="22"/>
      <c r="K55" s="22"/>
      <c r="L55" s="22"/>
      <c r="M55" s="22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67" customFormat="1" ht="12.75" x14ac:dyDescent="0.2">
      <c r="A56" s="25"/>
      <c r="B56" s="26"/>
      <c r="C56" s="37"/>
      <c r="D56" s="25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7" customFormat="1" ht="12.75" x14ac:dyDescent="0.2">
      <c r="A57" s="25"/>
      <c r="B57" s="26"/>
      <c r="C57" s="37" t="s">
        <v>38</v>
      </c>
      <c r="D57" s="25" t="s">
        <v>17</v>
      </c>
      <c r="E57" s="23">
        <v>1.8</v>
      </c>
      <c r="F57" s="23">
        <f>E57*F55</f>
        <v>99.771428571428572</v>
      </c>
      <c r="G57" s="23"/>
      <c r="H57" s="23"/>
      <c r="I57" s="23"/>
      <c r="J57" s="23"/>
      <c r="K57" s="23"/>
      <c r="L57" s="23"/>
      <c r="M57" s="23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67" customFormat="1" ht="12.75" x14ac:dyDescent="0.2">
      <c r="A58" s="25"/>
      <c r="B58" s="26"/>
      <c r="C58" s="37"/>
      <c r="D58" s="25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64" customFormat="1" ht="12.75" x14ac:dyDescent="0.2">
      <c r="A59" s="19">
        <v>8</v>
      </c>
      <c r="B59" s="20" t="s">
        <v>39</v>
      </c>
      <c r="C59" s="83" t="s">
        <v>40</v>
      </c>
      <c r="D59" s="21" t="s">
        <v>14</v>
      </c>
      <c r="E59" s="22"/>
      <c r="F59" s="22">
        <f>0.28/7*20</f>
        <v>0.8</v>
      </c>
      <c r="G59" s="22"/>
      <c r="H59" s="22"/>
      <c r="I59" s="22"/>
      <c r="J59" s="22"/>
      <c r="K59" s="22"/>
      <c r="L59" s="22"/>
      <c r="M59" s="22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</row>
    <row r="60" spans="1:256" s="28" customFormat="1" ht="12.75" x14ac:dyDescent="0.25">
      <c r="A60" s="68"/>
      <c r="B60" s="69"/>
      <c r="C60" s="70"/>
      <c r="D60" s="68" t="s">
        <v>41</v>
      </c>
      <c r="E60" s="34"/>
      <c r="F60" s="65">
        <f>F59/10</f>
        <v>0.08</v>
      </c>
      <c r="G60" s="34"/>
      <c r="H60" s="34"/>
      <c r="I60" s="34"/>
      <c r="J60" s="34"/>
      <c r="K60" s="34"/>
      <c r="L60" s="34"/>
      <c r="M60" s="34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</row>
    <row r="61" spans="1:256" s="18" customFormat="1" ht="12.75" x14ac:dyDescent="0.25">
      <c r="A61" s="72"/>
      <c r="B61" s="33"/>
      <c r="C61" s="39" t="s">
        <v>18</v>
      </c>
      <c r="D61" s="30" t="s">
        <v>15</v>
      </c>
      <c r="E61" s="23">
        <v>17.8</v>
      </c>
      <c r="F61" s="34">
        <f>E61*F60</f>
        <v>1.4240000000000002</v>
      </c>
      <c r="G61" s="34"/>
      <c r="H61" s="34"/>
      <c r="I61" s="23"/>
      <c r="J61" s="23"/>
      <c r="K61" s="23"/>
      <c r="L61" s="23"/>
      <c r="M61" s="2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</row>
    <row r="62" spans="1:256" s="18" customFormat="1" ht="12.75" x14ac:dyDescent="0.25">
      <c r="A62" s="72"/>
      <c r="B62" s="74" t="s">
        <v>42</v>
      </c>
      <c r="C62" s="58" t="s">
        <v>43</v>
      </c>
      <c r="D62" s="68" t="s">
        <v>14</v>
      </c>
      <c r="E62" s="23">
        <v>11</v>
      </c>
      <c r="F62" s="38">
        <f>E62*F60</f>
        <v>0.88</v>
      </c>
      <c r="G62" s="32"/>
      <c r="H62" s="34"/>
      <c r="I62" s="34"/>
      <c r="J62" s="34"/>
      <c r="K62" s="34"/>
      <c r="L62" s="34"/>
      <c r="M62" s="34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</row>
    <row r="63" spans="1:256" s="18" customFormat="1" ht="12.75" x14ac:dyDescent="0.25">
      <c r="A63" s="72"/>
      <c r="B63" s="33"/>
      <c r="C63" s="70"/>
      <c r="D63" s="68"/>
      <c r="E63" s="23"/>
      <c r="F63" s="38"/>
      <c r="G63" s="32"/>
      <c r="H63" s="34"/>
      <c r="I63" s="34"/>
      <c r="J63" s="34"/>
      <c r="K63" s="34"/>
      <c r="L63" s="34"/>
      <c r="M63" s="34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</row>
    <row r="64" spans="1:256" s="24" customFormat="1" ht="12.75" x14ac:dyDescent="0.2">
      <c r="A64" s="19">
        <v>9</v>
      </c>
      <c r="B64" s="20" t="s">
        <v>44</v>
      </c>
      <c r="C64" s="85" t="s">
        <v>45</v>
      </c>
      <c r="D64" s="21" t="s">
        <v>21</v>
      </c>
      <c r="E64" s="86"/>
      <c r="F64" s="22">
        <v>20</v>
      </c>
      <c r="G64" s="87"/>
      <c r="H64" s="22"/>
      <c r="I64" s="22"/>
      <c r="J64" s="22"/>
      <c r="K64" s="88"/>
      <c r="L64" s="88"/>
      <c r="M64" s="88"/>
    </row>
    <row r="65" spans="1:256" s="24" customFormat="1" ht="12.75" x14ac:dyDescent="0.2">
      <c r="A65" s="19"/>
      <c r="B65" s="29"/>
      <c r="C65" s="39"/>
      <c r="D65" s="25" t="s">
        <v>46</v>
      </c>
      <c r="E65" s="75"/>
      <c r="F65" s="35">
        <f>F64/1000</f>
        <v>0.02</v>
      </c>
      <c r="G65" s="76"/>
      <c r="H65" s="23"/>
      <c r="I65" s="23"/>
      <c r="J65" s="23"/>
      <c r="K65" s="77"/>
      <c r="L65" s="77"/>
      <c r="M65" s="77"/>
    </row>
    <row r="66" spans="1:256" s="31" customFormat="1" ht="12.75" x14ac:dyDescent="0.25">
      <c r="A66" s="19"/>
      <c r="B66" s="29"/>
      <c r="C66" s="39" t="s">
        <v>18</v>
      </c>
      <c r="D66" s="30" t="s">
        <v>15</v>
      </c>
      <c r="E66" s="23">
        <v>3630</v>
      </c>
      <c r="F66" s="23">
        <f>E66*F65</f>
        <v>72.600000000000009</v>
      </c>
      <c r="G66" s="23"/>
      <c r="H66" s="23"/>
      <c r="I66" s="23"/>
      <c r="J66" s="23"/>
      <c r="K66" s="23"/>
      <c r="L66" s="23"/>
      <c r="M66" s="23"/>
    </row>
    <row r="67" spans="1:256" s="31" customFormat="1" ht="12.75" x14ac:dyDescent="0.25">
      <c r="A67" s="19"/>
      <c r="B67" s="29"/>
      <c r="C67" s="66" t="s">
        <v>16</v>
      </c>
      <c r="D67" s="25" t="s">
        <v>2</v>
      </c>
      <c r="E67" s="23">
        <v>1120</v>
      </c>
      <c r="F67" s="23">
        <f>E67*F65</f>
        <v>22.400000000000002</v>
      </c>
      <c r="G67" s="23"/>
      <c r="H67" s="23"/>
      <c r="I67" s="23"/>
      <c r="J67" s="23"/>
      <c r="K67" s="32"/>
      <c r="L67" s="23"/>
      <c r="M67" s="23"/>
    </row>
    <row r="68" spans="1:256" s="31" customFormat="1" ht="12.75" x14ac:dyDescent="0.25">
      <c r="A68" s="19"/>
      <c r="B68" s="29" t="s">
        <v>47</v>
      </c>
      <c r="C68" s="39" t="s">
        <v>48</v>
      </c>
      <c r="D68" s="30" t="s">
        <v>21</v>
      </c>
      <c r="E68" s="23" t="s">
        <v>49</v>
      </c>
      <c r="F68" s="23">
        <f>F65*1000</f>
        <v>20</v>
      </c>
      <c r="G68" s="23"/>
      <c r="H68" s="23"/>
      <c r="I68" s="23"/>
      <c r="J68" s="23"/>
      <c r="K68" s="23"/>
      <c r="L68" s="23"/>
      <c r="M68" s="23"/>
    </row>
    <row r="69" spans="1:256" s="31" customFormat="1" ht="12.75" x14ac:dyDescent="0.25">
      <c r="A69" s="19"/>
      <c r="B69" s="29"/>
      <c r="C69" s="66" t="s">
        <v>50</v>
      </c>
      <c r="D69" s="25" t="s">
        <v>2</v>
      </c>
      <c r="E69" s="23">
        <v>328</v>
      </c>
      <c r="F69" s="23">
        <f>E69*F65</f>
        <v>6.5600000000000005</v>
      </c>
      <c r="G69" s="23"/>
      <c r="H69" s="23"/>
      <c r="I69" s="23"/>
      <c r="J69" s="23"/>
      <c r="K69" s="32"/>
      <c r="L69" s="23"/>
      <c r="M69" s="23"/>
    </row>
    <row r="70" spans="1:256" s="31" customFormat="1" ht="12.75" x14ac:dyDescent="0.25">
      <c r="A70" s="19"/>
      <c r="B70" s="29"/>
      <c r="C70" s="66"/>
      <c r="D70" s="25"/>
      <c r="E70" s="23"/>
      <c r="F70" s="23"/>
      <c r="G70" s="23"/>
      <c r="H70" s="23"/>
      <c r="I70" s="23"/>
      <c r="J70" s="23"/>
      <c r="K70" s="32"/>
      <c r="L70" s="23"/>
      <c r="M70" s="23"/>
    </row>
    <row r="71" spans="1:256" s="18" customFormat="1" ht="12.75" x14ac:dyDescent="0.25">
      <c r="A71" s="19">
        <v>10</v>
      </c>
      <c r="B71" s="20" t="s">
        <v>30</v>
      </c>
      <c r="C71" s="83" t="s">
        <v>51</v>
      </c>
      <c r="D71" s="21" t="s">
        <v>14</v>
      </c>
      <c r="E71" s="22"/>
      <c r="F71" s="22">
        <f>10/7*20</f>
        <v>28.571428571428573</v>
      </c>
      <c r="G71" s="22"/>
      <c r="H71" s="22"/>
      <c r="I71" s="22"/>
      <c r="J71" s="22"/>
      <c r="K71" s="22"/>
      <c r="L71" s="22"/>
      <c r="M71" s="22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</row>
    <row r="72" spans="1:256" s="28" customFormat="1" ht="12.75" x14ac:dyDescent="0.25">
      <c r="A72" s="25"/>
      <c r="B72" s="26"/>
      <c r="C72" s="37"/>
      <c r="D72" s="25" t="s">
        <v>31</v>
      </c>
      <c r="E72" s="23"/>
      <c r="F72" s="65">
        <f>F71/1000</f>
        <v>2.8571428571428574E-2</v>
      </c>
      <c r="G72" s="23"/>
      <c r="H72" s="23"/>
      <c r="I72" s="23"/>
      <c r="J72" s="23"/>
      <c r="K72" s="23"/>
      <c r="L72" s="23"/>
      <c r="M72" s="23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</row>
    <row r="73" spans="1:256" s="18" customFormat="1" ht="12.75" x14ac:dyDescent="0.25">
      <c r="A73" s="19"/>
      <c r="B73" s="29"/>
      <c r="C73" s="39" t="s">
        <v>52</v>
      </c>
      <c r="D73" s="30" t="s">
        <v>15</v>
      </c>
      <c r="E73" s="23">
        <v>23.8</v>
      </c>
      <c r="F73" s="23">
        <f>E73*F72</f>
        <v>0.68</v>
      </c>
      <c r="G73" s="23"/>
      <c r="H73" s="23"/>
      <c r="I73" s="23"/>
      <c r="J73" s="23"/>
      <c r="K73" s="23"/>
      <c r="L73" s="23"/>
      <c r="M73" s="23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</row>
    <row r="74" spans="1:256" s="18" customFormat="1" ht="12.75" x14ac:dyDescent="0.25">
      <c r="A74" s="19"/>
      <c r="B74" s="29" t="s">
        <v>32</v>
      </c>
      <c r="C74" s="63" t="s">
        <v>33</v>
      </c>
      <c r="D74" s="30" t="s">
        <v>19</v>
      </c>
      <c r="E74" s="23">
        <v>11.2</v>
      </c>
      <c r="F74" s="23">
        <f>E74*F72</f>
        <v>0.32</v>
      </c>
      <c r="G74" s="23"/>
      <c r="H74" s="23"/>
      <c r="I74" s="23"/>
      <c r="J74" s="23"/>
      <c r="K74" s="23"/>
      <c r="L74" s="23"/>
      <c r="M74" s="23"/>
      <c r="N74" s="27"/>
      <c r="O74" s="27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</row>
    <row r="75" spans="1:256" s="28" customFormat="1" ht="12.75" x14ac:dyDescent="0.25">
      <c r="A75" s="25"/>
      <c r="B75" s="26"/>
      <c r="C75" s="66"/>
      <c r="D75" s="25"/>
      <c r="E75" s="23"/>
      <c r="F75" s="23"/>
      <c r="G75" s="32"/>
      <c r="H75" s="23"/>
      <c r="I75" s="23"/>
      <c r="J75" s="23"/>
      <c r="K75" s="23"/>
      <c r="L75" s="23"/>
      <c r="M75" s="23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</row>
    <row r="76" spans="1:256" s="18" customFormat="1" ht="25.5" x14ac:dyDescent="0.25">
      <c r="A76" s="72">
        <v>11</v>
      </c>
      <c r="B76" s="89" t="s">
        <v>53</v>
      </c>
      <c r="C76" s="90" t="s">
        <v>54</v>
      </c>
      <c r="D76" s="91" t="s">
        <v>55</v>
      </c>
      <c r="E76" s="92"/>
      <c r="F76" s="92">
        <f>4*2</f>
        <v>8</v>
      </c>
      <c r="G76" s="92"/>
      <c r="H76" s="92"/>
      <c r="I76" s="92"/>
      <c r="J76" s="92"/>
      <c r="K76" s="92"/>
      <c r="L76" s="92"/>
      <c r="M76" s="92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</row>
    <row r="77" spans="1:256" s="28" customFormat="1" ht="12.75" x14ac:dyDescent="0.25">
      <c r="A77" s="68"/>
      <c r="B77" s="69"/>
      <c r="C77" s="70"/>
      <c r="D77" s="68" t="s">
        <v>56</v>
      </c>
      <c r="E77" s="34"/>
      <c r="F77" s="65">
        <f>F76/100</f>
        <v>0.08</v>
      </c>
      <c r="G77" s="34"/>
      <c r="H77" s="34"/>
      <c r="I77" s="34"/>
      <c r="J77" s="34"/>
      <c r="K77" s="34"/>
      <c r="L77" s="34"/>
      <c r="M77" s="34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</row>
    <row r="78" spans="1:256" s="18" customFormat="1" ht="12.75" x14ac:dyDescent="0.25">
      <c r="A78" s="72"/>
      <c r="B78" s="33"/>
      <c r="C78" s="39" t="s">
        <v>18</v>
      </c>
      <c r="D78" s="30" t="s">
        <v>15</v>
      </c>
      <c r="E78" s="34">
        <v>206</v>
      </c>
      <c r="F78" s="34">
        <f>E78*F77</f>
        <v>16.48</v>
      </c>
      <c r="G78" s="34"/>
      <c r="H78" s="34"/>
      <c r="I78" s="23"/>
      <c r="J78" s="23"/>
      <c r="K78" s="23"/>
      <c r="L78" s="23"/>
      <c r="M78" s="2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</row>
    <row r="79" spans="1:256" s="28" customFormat="1" ht="12.75" x14ac:dyDescent="0.25">
      <c r="A79" s="68"/>
      <c r="B79" s="69"/>
      <c r="C79" s="39"/>
      <c r="D79" s="30"/>
      <c r="E79" s="34"/>
      <c r="F79" s="34"/>
      <c r="G79" s="34"/>
      <c r="H79" s="34"/>
      <c r="I79" s="23"/>
      <c r="J79" s="23"/>
      <c r="K79" s="23"/>
      <c r="L79" s="23"/>
      <c r="M79" s="23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</row>
    <row r="80" spans="1:256" s="64" customFormat="1" ht="25.5" x14ac:dyDescent="0.2">
      <c r="A80" s="19">
        <v>12</v>
      </c>
      <c r="B80" s="20" t="s">
        <v>36</v>
      </c>
      <c r="C80" s="84" t="s">
        <v>37</v>
      </c>
      <c r="D80" s="21" t="s">
        <v>14</v>
      </c>
      <c r="E80" s="22"/>
      <c r="F80" s="22">
        <f>F76</f>
        <v>8</v>
      </c>
      <c r="G80" s="22"/>
      <c r="H80" s="22"/>
      <c r="I80" s="22"/>
      <c r="J80" s="22"/>
      <c r="K80" s="22"/>
      <c r="L80" s="22"/>
      <c r="M80" s="22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67" customFormat="1" ht="12.75" x14ac:dyDescent="0.2">
      <c r="A81" s="25"/>
      <c r="B81" s="26"/>
      <c r="C81" s="37"/>
      <c r="D81" s="25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s="67" customFormat="1" ht="12.75" x14ac:dyDescent="0.2">
      <c r="A82" s="25"/>
      <c r="B82" s="26"/>
      <c r="C82" s="37" t="s">
        <v>38</v>
      </c>
      <c r="D82" s="25" t="s">
        <v>17</v>
      </c>
      <c r="E82" s="23">
        <v>1.8</v>
      </c>
      <c r="F82" s="23">
        <f>E82*F80</f>
        <v>14.4</v>
      </c>
      <c r="G82" s="23"/>
      <c r="H82" s="23"/>
      <c r="I82" s="23"/>
      <c r="J82" s="23"/>
      <c r="K82" s="23"/>
      <c r="L82" s="23"/>
      <c r="M82" s="23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s="67" customFormat="1" ht="12.75" x14ac:dyDescent="0.2">
      <c r="A83" s="25"/>
      <c r="B83" s="26"/>
      <c r="C83" s="37"/>
      <c r="D83" s="25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18" customFormat="1" ht="12.75" x14ac:dyDescent="0.25">
      <c r="A84" s="72">
        <v>13</v>
      </c>
      <c r="B84" s="93" t="s">
        <v>57</v>
      </c>
      <c r="C84" s="94" t="s">
        <v>58</v>
      </c>
      <c r="D84" s="91" t="s">
        <v>14</v>
      </c>
      <c r="E84" s="92"/>
      <c r="F84" s="92">
        <f>0.56*2</f>
        <v>1.1200000000000001</v>
      </c>
      <c r="G84" s="92"/>
      <c r="H84" s="92"/>
      <c r="I84" s="92"/>
      <c r="J84" s="92"/>
      <c r="K84" s="92"/>
      <c r="L84" s="92"/>
      <c r="M84" s="92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</row>
    <row r="85" spans="1:256" s="28" customFormat="1" ht="12.75" x14ac:dyDescent="0.25">
      <c r="A85" s="68"/>
      <c r="B85" s="69"/>
      <c r="C85" s="70"/>
      <c r="D85" s="68" t="s">
        <v>59</v>
      </c>
      <c r="E85" s="34"/>
      <c r="F85" s="65">
        <f>F84</f>
        <v>1.1200000000000001</v>
      </c>
      <c r="G85" s="34"/>
      <c r="H85" s="34"/>
      <c r="I85" s="34"/>
      <c r="J85" s="34"/>
      <c r="K85" s="34"/>
      <c r="L85" s="34"/>
      <c r="M85" s="34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</row>
    <row r="86" spans="1:256" s="18" customFormat="1" ht="12.75" x14ac:dyDescent="0.25">
      <c r="A86" s="72"/>
      <c r="B86" s="33"/>
      <c r="C86" s="39" t="s">
        <v>18</v>
      </c>
      <c r="D86" s="30" t="s">
        <v>15</v>
      </c>
      <c r="E86" s="23">
        <v>0.89</v>
      </c>
      <c r="F86" s="34">
        <f>E86*F85</f>
        <v>0.99680000000000013</v>
      </c>
      <c r="G86" s="34"/>
      <c r="H86" s="34"/>
      <c r="I86" s="23"/>
      <c r="J86" s="23"/>
      <c r="K86" s="23"/>
      <c r="L86" s="23"/>
      <c r="M86" s="2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</row>
    <row r="87" spans="1:256" s="18" customFormat="1" ht="12.75" x14ac:dyDescent="0.25">
      <c r="A87" s="72"/>
      <c r="B87" s="79"/>
      <c r="C87" s="66" t="s">
        <v>16</v>
      </c>
      <c r="D87" s="25" t="s">
        <v>2</v>
      </c>
      <c r="E87" s="23">
        <v>0.37</v>
      </c>
      <c r="F87" s="80">
        <f>E87*F85</f>
        <v>0.41440000000000005</v>
      </c>
      <c r="G87" s="23"/>
      <c r="H87" s="23"/>
      <c r="I87" s="23"/>
      <c r="J87" s="23"/>
      <c r="K87" s="23"/>
      <c r="L87" s="23"/>
      <c r="M87" s="2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</row>
    <row r="88" spans="1:256" s="18" customFormat="1" ht="12.75" x14ac:dyDescent="0.25">
      <c r="A88" s="72"/>
      <c r="B88" s="74" t="s">
        <v>42</v>
      </c>
      <c r="C88" s="58" t="s">
        <v>43</v>
      </c>
      <c r="D88" s="68" t="s">
        <v>14</v>
      </c>
      <c r="E88" s="23">
        <v>1.1499999999999999</v>
      </c>
      <c r="F88" s="38">
        <f>E88*F85</f>
        <v>1.288</v>
      </c>
      <c r="G88" s="32"/>
      <c r="H88" s="34"/>
      <c r="I88" s="34"/>
      <c r="J88" s="34"/>
      <c r="K88" s="34"/>
      <c r="L88" s="34"/>
      <c r="M88" s="34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</row>
    <row r="89" spans="1:256" s="18" customFormat="1" ht="12.75" x14ac:dyDescent="0.25">
      <c r="A89" s="72"/>
      <c r="B89" s="29"/>
      <c r="C89" s="66" t="s">
        <v>50</v>
      </c>
      <c r="D89" s="25" t="s">
        <v>2</v>
      </c>
      <c r="E89" s="23">
        <v>0.02</v>
      </c>
      <c r="F89" s="23">
        <f>E89*F85</f>
        <v>2.2400000000000003E-2</v>
      </c>
      <c r="G89" s="32"/>
      <c r="H89" s="32"/>
      <c r="I89" s="32"/>
      <c r="J89" s="32"/>
      <c r="K89" s="23"/>
      <c r="L89" s="23"/>
      <c r="M89" s="2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</row>
    <row r="90" spans="1:256" s="28" customFormat="1" ht="12.75" x14ac:dyDescent="0.25">
      <c r="A90" s="68"/>
      <c r="B90" s="69"/>
      <c r="C90" s="70"/>
      <c r="D90" s="68"/>
      <c r="E90" s="23"/>
      <c r="F90" s="38"/>
      <c r="G90" s="32"/>
      <c r="H90" s="34"/>
      <c r="I90" s="34"/>
      <c r="J90" s="34"/>
      <c r="K90" s="34"/>
      <c r="L90" s="34"/>
      <c r="M90" s="34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</row>
    <row r="91" spans="1:256" s="18" customFormat="1" ht="25.5" x14ac:dyDescent="0.25">
      <c r="A91" s="21">
        <v>14</v>
      </c>
      <c r="B91" s="95" t="s">
        <v>60</v>
      </c>
      <c r="C91" s="90" t="s">
        <v>61</v>
      </c>
      <c r="D91" s="21" t="s">
        <v>55</v>
      </c>
      <c r="E91" s="86"/>
      <c r="F91" s="22">
        <f>8.9*2</f>
        <v>17.8</v>
      </c>
      <c r="G91" s="22"/>
      <c r="H91" s="22"/>
      <c r="I91" s="22"/>
      <c r="J91" s="22"/>
      <c r="K91" s="22"/>
      <c r="L91" s="22"/>
      <c r="M91" s="22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</row>
    <row r="92" spans="1:256" s="28" customFormat="1" ht="12.75" x14ac:dyDescent="0.25">
      <c r="A92" s="25"/>
      <c r="B92" s="26"/>
      <c r="C92" s="37"/>
      <c r="D92" s="25" t="s">
        <v>56</v>
      </c>
      <c r="E92" s="23"/>
      <c r="F92" s="35">
        <f>F91/100</f>
        <v>0.17800000000000002</v>
      </c>
      <c r="G92" s="23"/>
      <c r="H92" s="23"/>
      <c r="I92" s="23"/>
      <c r="J92" s="23"/>
      <c r="K92" s="23"/>
      <c r="L92" s="23"/>
      <c r="M92" s="23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</row>
    <row r="93" spans="1:256" s="18" customFormat="1" ht="12.75" x14ac:dyDescent="0.25">
      <c r="A93" s="19"/>
      <c r="B93" s="29"/>
      <c r="C93" s="36" t="s">
        <v>18</v>
      </c>
      <c r="D93" s="30" t="s">
        <v>15</v>
      </c>
      <c r="E93" s="23">
        <v>660</v>
      </c>
      <c r="F93" s="23">
        <f>F92*E93</f>
        <v>117.48000000000002</v>
      </c>
      <c r="G93" s="23"/>
      <c r="H93" s="23"/>
      <c r="I93" s="32"/>
      <c r="J93" s="23"/>
      <c r="K93" s="23"/>
      <c r="L93" s="23"/>
      <c r="M93" s="23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</row>
    <row r="94" spans="1:256" s="18" customFormat="1" ht="12.75" x14ac:dyDescent="0.25">
      <c r="A94" s="19"/>
      <c r="B94" s="29" t="s">
        <v>62</v>
      </c>
      <c r="C94" s="66" t="s">
        <v>63</v>
      </c>
      <c r="D94" s="30" t="s">
        <v>19</v>
      </c>
      <c r="E94" s="23">
        <v>9.6</v>
      </c>
      <c r="F94" s="23">
        <f>F92*E94</f>
        <v>1.7088000000000001</v>
      </c>
      <c r="G94" s="23"/>
      <c r="H94" s="23"/>
      <c r="I94" s="23"/>
      <c r="J94" s="23"/>
      <c r="K94" s="23"/>
      <c r="L94" s="23"/>
      <c r="M94" s="23"/>
      <c r="N94" s="27"/>
      <c r="O94" s="27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</row>
    <row r="95" spans="1:256" s="18" customFormat="1" ht="12.75" x14ac:dyDescent="0.25">
      <c r="A95" s="19"/>
      <c r="B95" s="29"/>
      <c r="C95" s="66" t="s">
        <v>16</v>
      </c>
      <c r="D95" s="25" t="s">
        <v>2</v>
      </c>
      <c r="E95" s="23">
        <v>39.9</v>
      </c>
      <c r="F95" s="23">
        <f>E95*F92</f>
        <v>7.1022000000000007</v>
      </c>
      <c r="G95" s="32"/>
      <c r="H95" s="32"/>
      <c r="I95" s="32"/>
      <c r="J95" s="32"/>
      <c r="K95" s="23"/>
      <c r="L95" s="23"/>
      <c r="M95" s="23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</row>
    <row r="96" spans="1:256" s="18" customFormat="1" ht="12.75" x14ac:dyDescent="0.25">
      <c r="A96" s="19"/>
      <c r="B96" s="29" t="s">
        <v>64</v>
      </c>
      <c r="C96" s="66" t="s">
        <v>65</v>
      </c>
      <c r="D96" s="25" t="s">
        <v>66</v>
      </c>
      <c r="E96" s="23">
        <v>1160</v>
      </c>
      <c r="F96" s="23">
        <f>E96*F92</f>
        <v>206.48000000000002</v>
      </c>
      <c r="G96" s="32"/>
      <c r="H96" s="32"/>
      <c r="I96" s="32"/>
      <c r="J96" s="32"/>
      <c r="K96" s="23"/>
      <c r="L96" s="23"/>
      <c r="M96" s="23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</row>
    <row r="97" spans="1:240" s="18" customFormat="1" ht="12.75" x14ac:dyDescent="0.25">
      <c r="A97" s="19"/>
      <c r="B97" s="29" t="s">
        <v>67</v>
      </c>
      <c r="C97" s="66" t="s">
        <v>68</v>
      </c>
      <c r="D97" s="25" t="s">
        <v>66</v>
      </c>
      <c r="E97" s="23">
        <v>193</v>
      </c>
      <c r="F97" s="23">
        <f>E97*F92</f>
        <v>34.354000000000006</v>
      </c>
      <c r="G97" s="23"/>
      <c r="H97" s="32"/>
      <c r="I97" s="32"/>
      <c r="J97" s="32"/>
      <c r="K97" s="23"/>
      <c r="L97" s="23"/>
      <c r="M97" s="2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</row>
    <row r="98" spans="1:240" s="18" customFormat="1" ht="12.75" x14ac:dyDescent="0.25">
      <c r="A98" s="19"/>
      <c r="B98" s="29" t="s">
        <v>69</v>
      </c>
      <c r="C98" s="66" t="s">
        <v>70</v>
      </c>
      <c r="D98" s="25" t="s">
        <v>14</v>
      </c>
      <c r="E98" s="23">
        <v>101.5</v>
      </c>
      <c r="F98" s="23">
        <f>E98*F92</f>
        <v>18.067000000000004</v>
      </c>
      <c r="G98" s="23"/>
      <c r="H98" s="32"/>
      <c r="I98" s="32"/>
      <c r="J98" s="32"/>
      <c r="K98" s="23"/>
      <c r="L98" s="23"/>
      <c r="M98" s="23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</row>
    <row r="99" spans="1:240" s="18" customFormat="1" ht="12.75" x14ac:dyDescent="0.25">
      <c r="A99" s="19"/>
      <c r="B99" s="29" t="s">
        <v>71</v>
      </c>
      <c r="C99" s="66" t="s">
        <v>72</v>
      </c>
      <c r="D99" s="25" t="s">
        <v>14</v>
      </c>
      <c r="E99" s="23">
        <v>2.4700000000000002</v>
      </c>
      <c r="F99" s="32">
        <f>E99*F92</f>
        <v>0.43966000000000011</v>
      </c>
      <c r="G99" s="23"/>
      <c r="H99" s="32"/>
      <c r="I99" s="32"/>
      <c r="J99" s="32"/>
      <c r="K99" s="23"/>
      <c r="L99" s="23"/>
      <c r="M99" s="23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</row>
    <row r="100" spans="1:240" s="18" customFormat="1" ht="12.75" x14ac:dyDescent="0.25">
      <c r="A100" s="19"/>
      <c r="B100" s="26" t="s">
        <v>73</v>
      </c>
      <c r="C100" s="82" t="s">
        <v>74</v>
      </c>
      <c r="D100" s="25" t="s">
        <v>14</v>
      </c>
      <c r="E100" s="23">
        <v>4.68</v>
      </c>
      <c r="F100" s="35">
        <f>E100*F92</f>
        <v>0.83304</v>
      </c>
      <c r="G100" s="23"/>
      <c r="H100" s="23"/>
      <c r="I100" s="23"/>
      <c r="J100" s="23"/>
      <c r="K100" s="23"/>
      <c r="L100" s="23"/>
      <c r="M100" s="23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</row>
    <row r="101" spans="1:240" s="18" customFormat="1" ht="12.75" x14ac:dyDescent="0.25">
      <c r="A101" s="19"/>
      <c r="B101" s="26" t="s">
        <v>75</v>
      </c>
      <c r="C101" s="82" t="s">
        <v>76</v>
      </c>
      <c r="D101" s="25" t="s">
        <v>14</v>
      </c>
      <c r="E101" s="23">
        <v>7.4</v>
      </c>
      <c r="F101" s="35">
        <f>E101*F92</f>
        <v>1.3172000000000001</v>
      </c>
      <c r="G101" s="23"/>
      <c r="H101" s="23"/>
      <c r="I101" s="23"/>
      <c r="J101" s="23"/>
      <c r="K101" s="23"/>
      <c r="L101" s="23"/>
      <c r="M101" s="23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</row>
    <row r="102" spans="1:240" s="18" customFormat="1" ht="12.75" x14ac:dyDescent="0.25">
      <c r="A102" s="19"/>
      <c r="B102" s="26" t="s">
        <v>77</v>
      </c>
      <c r="C102" s="82" t="s">
        <v>78</v>
      </c>
      <c r="D102" s="25" t="s">
        <v>14</v>
      </c>
      <c r="E102" s="23">
        <v>0.53</v>
      </c>
      <c r="F102" s="35">
        <f>F92*E102</f>
        <v>9.4340000000000021E-2</v>
      </c>
      <c r="G102" s="23"/>
      <c r="H102" s="23"/>
      <c r="I102" s="23"/>
      <c r="J102" s="23"/>
      <c r="K102" s="23"/>
      <c r="L102" s="23"/>
      <c r="M102" s="23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</row>
    <row r="103" spans="1:240" s="28" customFormat="1" ht="12.75" x14ac:dyDescent="0.25">
      <c r="A103" s="25"/>
      <c r="B103" s="29" t="s">
        <v>79</v>
      </c>
      <c r="C103" s="62" t="s">
        <v>80</v>
      </c>
      <c r="D103" s="25" t="s">
        <v>20</v>
      </c>
      <c r="E103" s="23">
        <v>39</v>
      </c>
      <c r="F103" s="23">
        <f>E103*F92</f>
        <v>6.9420000000000011</v>
      </c>
      <c r="G103" s="23"/>
      <c r="H103" s="32"/>
      <c r="I103" s="32"/>
      <c r="J103" s="32"/>
      <c r="K103" s="23"/>
      <c r="L103" s="23"/>
      <c r="M103" s="23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</row>
    <row r="104" spans="1:240" s="28" customFormat="1" ht="12.75" x14ac:dyDescent="0.25">
      <c r="A104" s="25"/>
      <c r="B104" s="29"/>
      <c r="C104" s="66" t="s">
        <v>50</v>
      </c>
      <c r="D104" s="25" t="s">
        <v>2</v>
      </c>
      <c r="E104" s="23">
        <v>156</v>
      </c>
      <c r="F104" s="23">
        <f>E104*F92</f>
        <v>27.768000000000004</v>
      </c>
      <c r="G104" s="32"/>
      <c r="H104" s="32"/>
      <c r="I104" s="32"/>
      <c r="J104" s="32"/>
      <c r="K104" s="23"/>
      <c r="L104" s="23"/>
      <c r="M104" s="23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</row>
    <row r="105" spans="1:240" s="28" customFormat="1" ht="12.75" x14ac:dyDescent="0.25">
      <c r="A105" s="25"/>
      <c r="B105" s="26"/>
      <c r="C105" s="66"/>
      <c r="D105" s="25"/>
      <c r="E105" s="23"/>
      <c r="F105" s="23"/>
      <c r="G105" s="32"/>
      <c r="H105" s="32"/>
      <c r="I105" s="32"/>
      <c r="J105" s="32"/>
      <c r="K105" s="23"/>
      <c r="L105" s="23"/>
      <c r="M105" s="23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</row>
    <row r="106" spans="1:240" s="18" customFormat="1" ht="12.75" x14ac:dyDescent="0.25">
      <c r="A106" s="19">
        <v>15</v>
      </c>
      <c r="B106" s="20" t="s">
        <v>30</v>
      </c>
      <c r="C106" s="83" t="s">
        <v>51</v>
      </c>
      <c r="D106" s="21" t="s">
        <v>14</v>
      </c>
      <c r="E106" s="22"/>
      <c r="F106" s="22">
        <f>4*2</f>
        <v>8</v>
      </c>
      <c r="G106" s="22"/>
      <c r="H106" s="22"/>
      <c r="I106" s="22"/>
      <c r="J106" s="22"/>
      <c r="K106" s="22"/>
      <c r="L106" s="22"/>
      <c r="M106" s="22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</row>
    <row r="107" spans="1:240" s="28" customFormat="1" ht="12.75" x14ac:dyDescent="0.25">
      <c r="A107" s="25"/>
      <c r="B107" s="26"/>
      <c r="C107" s="37"/>
      <c r="D107" s="25" t="s">
        <v>31</v>
      </c>
      <c r="E107" s="23"/>
      <c r="F107" s="65">
        <f>F106/1000</f>
        <v>8.0000000000000002E-3</v>
      </c>
      <c r="G107" s="23"/>
      <c r="H107" s="23"/>
      <c r="I107" s="23"/>
      <c r="J107" s="23"/>
      <c r="K107" s="23"/>
      <c r="L107" s="23"/>
      <c r="M107" s="23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</row>
    <row r="108" spans="1:240" s="18" customFormat="1" ht="12.75" x14ac:dyDescent="0.25">
      <c r="A108" s="19"/>
      <c r="B108" s="29"/>
      <c r="C108" s="39" t="s">
        <v>52</v>
      </c>
      <c r="D108" s="30" t="s">
        <v>15</v>
      </c>
      <c r="E108" s="23">
        <v>23.8</v>
      </c>
      <c r="F108" s="23">
        <f>E108*F107</f>
        <v>0.19040000000000001</v>
      </c>
      <c r="G108" s="23"/>
      <c r="H108" s="23"/>
      <c r="I108" s="23"/>
      <c r="J108" s="23"/>
      <c r="K108" s="23"/>
      <c r="L108" s="23"/>
      <c r="M108" s="23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</row>
    <row r="109" spans="1:240" s="18" customFormat="1" ht="12.75" x14ac:dyDescent="0.25">
      <c r="A109" s="19"/>
      <c r="B109" s="29" t="s">
        <v>32</v>
      </c>
      <c r="C109" s="63" t="s">
        <v>33</v>
      </c>
      <c r="D109" s="30" t="s">
        <v>19</v>
      </c>
      <c r="E109" s="23">
        <v>11.2</v>
      </c>
      <c r="F109" s="23">
        <f>E109*F107</f>
        <v>8.9599999999999999E-2</v>
      </c>
      <c r="G109" s="23"/>
      <c r="H109" s="23"/>
      <c r="I109" s="23"/>
      <c r="J109" s="23"/>
      <c r="K109" s="23"/>
      <c r="L109" s="23"/>
      <c r="M109" s="23"/>
      <c r="N109" s="27"/>
      <c r="O109" s="27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</row>
    <row r="110" spans="1:240" s="28" customFormat="1" ht="12.75" x14ac:dyDescent="0.25">
      <c r="A110" s="25"/>
      <c r="B110" s="26"/>
      <c r="C110" s="66"/>
      <c r="D110" s="25"/>
      <c r="E110" s="23"/>
      <c r="F110" s="23"/>
      <c r="G110" s="32"/>
      <c r="H110" s="23"/>
      <c r="I110" s="23"/>
      <c r="J110" s="23"/>
      <c r="K110" s="23"/>
      <c r="L110" s="23"/>
      <c r="M110" s="23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</row>
    <row r="111" spans="1:240" s="64" customFormat="1" ht="12.75" x14ac:dyDescent="0.2">
      <c r="A111" s="19">
        <v>16</v>
      </c>
      <c r="B111" s="20" t="s">
        <v>39</v>
      </c>
      <c r="C111" s="83" t="s">
        <v>81</v>
      </c>
      <c r="D111" s="21" t="s">
        <v>14</v>
      </c>
      <c r="E111" s="22"/>
      <c r="F111" s="22">
        <f>20*2</f>
        <v>40</v>
      </c>
      <c r="G111" s="22"/>
      <c r="H111" s="22"/>
      <c r="I111" s="22"/>
      <c r="J111" s="22"/>
      <c r="K111" s="22"/>
      <c r="L111" s="22"/>
      <c r="M111" s="22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</row>
    <row r="112" spans="1:240" s="28" customFormat="1" ht="12.75" x14ac:dyDescent="0.25">
      <c r="A112" s="68"/>
      <c r="B112" s="69"/>
      <c r="C112" s="70"/>
      <c r="D112" s="68" t="s">
        <v>41</v>
      </c>
      <c r="E112" s="34"/>
      <c r="F112" s="65">
        <f>F111/10</f>
        <v>4</v>
      </c>
      <c r="G112" s="34"/>
      <c r="H112" s="34"/>
      <c r="I112" s="34"/>
      <c r="J112" s="34"/>
      <c r="K112" s="34"/>
      <c r="L112" s="34"/>
      <c r="M112" s="34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</row>
    <row r="113" spans="1:240" s="18" customFormat="1" ht="12.75" x14ac:dyDescent="0.25">
      <c r="A113" s="72"/>
      <c r="B113" s="33"/>
      <c r="C113" s="39" t="s">
        <v>18</v>
      </c>
      <c r="D113" s="30" t="s">
        <v>15</v>
      </c>
      <c r="E113" s="23">
        <v>17.8</v>
      </c>
      <c r="F113" s="34">
        <f>E113*F112</f>
        <v>71.2</v>
      </c>
      <c r="G113" s="34"/>
      <c r="H113" s="34"/>
      <c r="I113" s="23"/>
      <c r="J113" s="23"/>
      <c r="K113" s="23"/>
      <c r="L113" s="23"/>
      <c r="M113" s="2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</row>
    <row r="114" spans="1:240" s="18" customFormat="1" ht="12.75" x14ac:dyDescent="0.25">
      <c r="A114" s="72"/>
      <c r="B114" s="74" t="s">
        <v>42</v>
      </c>
      <c r="C114" s="58" t="s">
        <v>43</v>
      </c>
      <c r="D114" s="68" t="s">
        <v>14</v>
      </c>
      <c r="E114" s="23">
        <v>11</v>
      </c>
      <c r="F114" s="38">
        <f>E114*F112</f>
        <v>44</v>
      </c>
      <c r="G114" s="32"/>
      <c r="H114" s="34"/>
      <c r="I114" s="34"/>
      <c r="J114" s="34"/>
      <c r="K114" s="34"/>
      <c r="L114" s="34"/>
      <c r="M114" s="34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</row>
    <row r="115" spans="1:240" s="18" customFormat="1" ht="12.75" x14ac:dyDescent="0.25">
      <c r="A115" s="72"/>
      <c r="B115" s="33"/>
      <c r="C115" s="70"/>
      <c r="D115" s="68"/>
      <c r="E115" s="23"/>
      <c r="F115" s="38"/>
      <c r="G115" s="32"/>
      <c r="H115" s="34"/>
      <c r="I115" s="34"/>
      <c r="J115" s="34"/>
      <c r="K115" s="34"/>
      <c r="L115" s="34"/>
      <c r="M115" s="34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</row>
    <row r="116" spans="1:240" s="18" customFormat="1" ht="12.75" x14ac:dyDescent="0.25">
      <c r="A116" s="97"/>
      <c r="B116" s="98"/>
      <c r="C116" s="99" t="s">
        <v>117</v>
      </c>
      <c r="D116" s="97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240" s="28" customFormat="1" ht="12.75" x14ac:dyDescent="0.25">
      <c r="A117" s="101"/>
      <c r="B117" s="102"/>
      <c r="C117" s="103"/>
      <c r="D117" s="101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240" s="28" customFormat="1" ht="25.5" x14ac:dyDescent="0.25">
      <c r="A118" s="19">
        <v>17</v>
      </c>
      <c r="B118" s="20" t="s">
        <v>34</v>
      </c>
      <c r="C118" s="127" t="s">
        <v>116</v>
      </c>
      <c r="D118" s="21" t="s">
        <v>14</v>
      </c>
      <c r="E118" s="22"/>
      <c r="F118" s="128">
        <f>253*0.5*0.5</f>
        <v>63.25</v>
      </c>
      <c r="G118" s="23"/>
      <c r="H118" s="23"/>
      <c r="I118" s="23"/>
      <c r="J118" s="23"/>
      <c r="K118" s="23"/>
      <c r="L118" s="105"/>
      <c r="M118" s="105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</row>
    <row r="119" spans="1:240" s="28" customFormat="1" ht="12.75" x14ac:dyDescent="0.25">
      <c r="A119" s="21"/>
      <c r="B119" s="26"/>
      <c r="C119" s="106"/>
      <c r="D119" s="25" t="s">
        <v>31</v>
      </c>
      <c r="E119" s="23"/>
      <c r="F119" s="129">
        <f>F118/1000</f>
        <v>6.3250000000000001E-2</v>
      </c>
      <c r="G119" s="23"/>
      <c r="H119" s="23"/>
      <c r="I119" s="23"/>
      <c r="J119" s="23"/>
      <c r="K119" s="23"/>
      <c r="L119" s="105"/>
      <c r="M119" s="105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</row>
    <row r="120" spans="1:240" s="28" customFormat="1" ht="12.75" x14ac:dyDescent="0.25">
      <c r="A120" s="19"/>
      <c r="B120" s="29"/>
      <c r="C120" s="107" t="s">
        <v>18</v>
      </c>
      <c r="D120" s="30" t="s">
        <v>15</v>
      </c>
      <c r="E120" s="23">
        <v>60.8</v>
      </c>
      <c r="F120" s="23">
        <f>E120*F119</f>
        <v>3.8455999999999997</v>
      </c>
      <c r="G120" s="23"/>
      <c r="H120" s="23"/>
      <c r="I120" s="23"/>
      <c r="J120" s="23"/>
      <c r="K120" s="23"/>
      <c r="L120" s="23"/>
      <c r="M120" s="23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</row>
    <row r="121" spans="1:240" s="28" customFormat="1" ht="12.75" x14ac:dyDescent="0.25">
      <c r="A121" s="19"/>
      <c r="B121" s="29" t="s">
        <v>114</v>
      </c>
      <c r="C121" s="108" t="s">
        <v>115</v>
      </c>
      <c r="D121" s="30" t="s">
        <v>19</v>
      </c>
      <c r="E121" s="23">
        <v>143</v>
      </c>
      <c r="F121" s="23">
        <f>E121*F119</f>
        <v>9.0447500000000005</v>
      </c>
      <c r="G121" s="23"/>
      <c r="H121" s="23"/>
      <c r="I121" s="23"/>
      <c r="J121" s="23"/>
      <c r="K121" s="23"/>
      <c r="L121" s="23"/>
      <c r="M121" s="23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</row>
    <row r="122" spans="1:240" s="28" customFormat="1" ht="12.75" x14ac:dyDescent="0.25">
      <c r="A122" s="19"/>
      <c r="B122" s="29"/>
      <c r="C122" s="108" t="s">
        <v>16</v>
      </c>
      <c r="D122" s="25" t="s">
        <v>2</v>
      </c>
      <c r="E122" s="23">
        <v>6.89</v>
      </c>
      <c r="F122" s="23">
        <f>E122*F119</f>
        <v>0.43579249999999997</v>
      </c>
      <c r="G122" s="23"/>
      <c r="H122" s="23"/>
      <c r="I122" s="23"/>
      <c r="J122" s="23"/>
      <c r="K122" s="23"/>
      <c r="L122" s="23"/>
      <c r="M122" s="23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</row>
    <row r="123" spans="1:240" s="28" customFormat="1" ht="12.75" x14ac:dyDescent="0.25">
      <c r="A123" s="19"/>
      <c r="B123" s="29"/>
      <c r="C123" s="108"/>
      <c r="D123" s="25"/>
      <c r="E123" s="23"/>
      <c r="F123" s="23"/>
      <c r="G123" s="23"/>
      <c r="H123" s="23"/>
      <c r="I123" s="23"/>
      <c r="J123" s="23"/>
      <c r="K123" s="23"/>
      <c r="L123" s="23"/>
      <c r="M123" s="23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</row>
    <row r="124" spans="1:240" ht="12.75" x14ac:dyDescent="0.25">
      <c r="A124" s="51"/>
      <c r="B124" s="51"/>
      <c r="C124" s="51" t="s">
        <v>11</v>
      </c>
      <c r="D124" s="51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1:240" ht="12.75" x14ac:dyDescent="0.25">
      <c r="A125" s="51"/>
      <c r="B125" s="51"/>
      <c r="C125" s="53"/>
      <c r="D125" s="54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1:240" s="31" customFormat="1" ht="12.75" x14ac:dyDescent="0.25">
      <c r="A126" s="51"/>
      <c r="B126" s="55"/>
      <c r="C126" s="51" t="s">
        <v>22</v>
      </c>
      <c r="D126" s="54">
        <v>0.1</v>
      </c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240" ht="12.75" x14ac:dyDescent="0.25">
      <c r="A127" s="56"/>
      <c r="B127" s="55"/>
      <c r="C127" s="51" t="s">
        <v>11</v>
      </c>
      <c r="D127" s="54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240" s="41" customFormat="1" ht="12.75" x14ac:dyDescent="0.25">
      <c r="A128" s="56"/>
      <c r="B128" s="51"/>
      <c r="C128" s="51" t="s">
        <v>23</v>
      </c>
      <c r="D128" s="54">
        <v>0.1</v>
      </c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1:14" s="41" customFormat="1" ht="12.75" x14ac:dyDescent="0.25">
      <c r="A129" s="56"/>
      <c r="B129" s="51"/>
      <c r="C129" s="51" t="s">
        <v>11</v>
      </c>
      <c r="D129" s="54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1:14" s="41" customFormat="1" ht="12.75" x14ac:dyDescent="0.25">
      <c r="A130" s="56"/>
      <c r="B130" s="51"/>
      <c r="C130" s="51" t="s">
        <v>24</v>
      </c>
      <c r="D130" s="54">
        <v>0.08</v>
      </c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4" s="41" customFormat="1" ht="12.75" x14ac:dyDescent="0.25">
      <c r="A131" s="56"/>
      <c r="B131" s="55"/>
      <c r="C131" s="51" t="s">
        <v>11</v>
      </c>
      <c r="D131" s="54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4" s="41" customFormat="1" ht="12.75" x14ac:dyDescent="0.25">
      <c r="A132" s="56"/>
      <c r="B132" s="55"/>
      <c r="C132" s="51" t="s">
        <v>25</v>
      </c>
      <c r="D132" s="54">
        <v>0.03</v>
      </c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4" s="41" customFormat="1" ht="12.75" x14ac:dyDescent="0.25">
      <c r="A133" s="56"/>
      <c r="B133" s="55"/>
      <c r="C133" s="51" t="s">
        <v>11</v>
      </c>
      <c r="D133" s="54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4" s="41" customFormat="1" ht="12.75" x14ac:dyDescent="0.25">
      <c r="A134" s="56"/>
      <c r="B134" s="51"/>
      <c r="C134" s="51" t="s">
        <v>26</v>
      </c>
      <c r="D134" s="54">
        <v>0.18</v>
      </c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1:14" s="41" customFormat="1" ht="12.75" x14ac:dyDescent="0.25">
      <c r="A135" s="56"/>
      <c r="B135" s="55"/>
      <c r="C135" s="51"/>
      <c r="D135" s="54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4" s="41" customFormat="1" ht="15" x14ac:dyDescent="0.25">
      <c r="A136" s="56"/>
      <c r="B136" s="51"/>
      <c r="C136" s="57" t="s">
        <v>11</v>
      </c>
      <c r="D136" s="54"/>
      <c r="E136" s="52"/>
      <c r="F136" s="52"/>
      <c r="G136" s="52"/>
      <c r="H136" s="52"/>
      <c r="I136" s="52"/>
      <c r="J136" s="52"/>
      <c r="K136" s="52"/>
      <c r="L136" s="52"/>
      <c r="M136" s="52"/>
      <c r="N136" s="42"/>
    </row>
    <row r="139" spans="1:14" ht="13.5" customHeight="1" x14ac:dyDescent="0.25">
      <c r="C139" s="45"/>
      <c r="D139" s="46"/>
      <c r="E139" s="47"/>
      <c r="F139" s="47"/>
      <c r="N139" s="49"/>
    </row>
    <row r="140" spans="1:14" ht="13.5" customHeight="1" x14ac:dyDescent="0.25">
      <c r="C140" s="45"/>
      <c r="D140" s="46"/>
      <c r="E140" s="47"/>
      <c r="F140" s="47"/>
    </row>
    <row r="141" spans="1:14" ht="13.5" customHeight="1" x14ac:dyDescent="0.25">
      <c r="C141" s="45"/>
      <c r="D141" s="46"/>
      <c r="E141" s="47"/>
      <c r="F141" s="47"/>
    </row>
  </sheetData>
  <protectedRanges>
    <protectedRange sqref="E69:E70 N64:N70 E64:E67" name="Range1_1_1_2"/>
    <protectedRange sqref="E105 E90:E91 E84 E76:E79" name="Range1_1_1_2_2"/>
    <protectedRange sqref="E59 E111" name="Range1_1_1_2_2_1_1"/>
    <protectedRange sqref="E75 E110" name="Range1_1_1_2_2_1"/>
    <protectedRange sqref="E55 E80" name="Range1_1_1_2_1_1_1_1_1"/>
    <protectedRange sqref="E56:E57 E81:E82" name="Range1_1_1_2_1_1_2_1"/>
    <protectedRange sqref="E18" name="Range1_1_1_2_1_1_1_1_1_1"/>
    <protectedRange sqref="E10:E11 E46" name="Range1_1_1_2_2_3_1"/>
    <protectedRange sqref="E37 E22 E27" name="Range1_1_1_2_2_1_1_1"/>
    <protectedRange sqref="N29:N30 N33:N36" name="Range1_1_1_2_2_3_1_1"/>
    <protectedRange sqref="E29:E36 E42:E43 N29:N30 N33:N36" name="Range1_1_1_2_2_1_2_1_1_1"/>
    <protectedRange sqref="N38:N40 N44:N45" name="Range1_1_1_2_2_1_2"/>
    <protectedRange sqref="N44:N45 E38:E40 N38:N40 E44:E45" name="Range1_1_1_2_2_1_1_1_1"/>
    <protectedRange sqref="E41" name="Range1_1_1_2_2_1_2_1_1_2_1"/>
    <protectedRange sqref="E19:E21" name="Range1_1_1_2_1_1_2_2"/>
    <protectedRange sqref="E10:E14" name="Range1_1_1_2_4_1_1"/>
    <protectedRange sqref="E116:E117" name="Range1_1_1_2_2_3"/>
  </protectedRanges>
  <autoFilter ref="A1:M141"/>
  <mergeCells count="14">
    <mergeCell ref="A2:M2"/>
    <mergeCell ref="A4:M4"/>
    <mergeCell ref="K7:L7"/>
    <mergeCell ref="M7:M8"/>
    <mergeCell ref="A3:M3"/>
    <mergeCell ref="A5:M5"/>
    <mergeCell ref="K6:L6"/>
    <mergeCell ref="A7:A8"/>
    <mergeCell ref="B7:B8"/>
    <mergeCell ref="C7:C8"/>
    <mergeCell ref="D7:D8"/>
    <mergeCell ref="E7:F7"/>
    <mergeCell ref="G7:H7"/>
    <mergeCell ref="I7:J7"/>
  </mergeCells>
  <conditionalFormatting sqref="B62">
    <cfRule type="cellIs" dxfId="3" priority="4" stopIfTrue="1" operator="equal">
      <formula>8223.307275</formula>
    </cfRule>
  </conditionalFormatting>
  <conditionalFormatting sqref="B88">
    <cfRule type="cellIs" dxfId="2" priority="3" stopIfTrue="1" operator="equal">
      <formula>8223.307275</formula>
    </cfRule>
  </conditionalFormatting>
  <conditionalFormatting sqref="B114">
    <cfRule type="cellIs" dxfId="1" priority="2" stopIfTrue="1" operator="equal">
      <formula>8223.307275</formula>
    </cfRule>
  </conditionalFormatting>
  <conditionalFormatting sqref="L102 H102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EMIS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this</cp:lastModifiedBy>
  <dcterms:created xsi:type="dcterms:W3CDTF">2019-02-18T03:36:15Z</dcterms:created>
  <dcterms:modified xsi:type="dcterms:W3CDTF">2019-04-17T19:01:19Z</dcterms:modified>
</cp:coreProperties>
</file>