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590"/>
  </bookViews>
  <sheets>
    <sheet name="5" sheetId="1" r:id="rId1"/>
  </sheets>
  <definedNames>
    <definedName name="_xlnm._FilterDatabase" localSheetId="0" hidden="1">'5'!$A$1:$M$141</definedName>
    <definedName name="_xlnm.Print_Area" localSheetId="0">'5'!$A$2:$M$141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8" i="1" l="1"/>
  <c r="F119" i="1" l="1"/>
  <c r="F43" i="1"/>
  <c r="F42" i="1"/>
  <c r="F41" i="1"/>
  <c r="F32" i="1"/>
  <c r="F31" i="1"/>
  <c r="F27" i="1"/>
  <c r="F28" i="1" s="1"/>
  <c r="F22" i="1"/>
  <c r="F23" i="1" s="1"/>
  <c r="F12" i="1"/>
  <c r="F13" i="1" s="1"/>
  <c r="E34" i="1"/>
  <c r="F120" i="1" l="1"/>
  <c r="F121" i="1"/>
  <c r="F122" i="1"/>
  <c r="F33" i="1"/>
  <c r="F29" i="1"/>
  <c r="F35" i="1"/>
  <c r="F30" i="1"/>
  <c r="F14" i="1"/>
  <c r="F16" i="1"/>
  <c r="F15" i="1"/>
  <c r="F24" i="1"/>
  <c r="F25" i="1"/>
  <c r="F34" i="1"/>
  <c r="F37" i="1"/>
  <c r="F38" i="1" s="1"/>
  <c r="F18" i="1"/>
  <c r="F20" i="1" s="1"/>
  <c r="F39" i="1" l="1"/>
  <c r="F45" i="1"/>
  <c r="F44" i="1"/>
  <c r="F40" i="1"/>
  <c r="F111" i="1" l="1"/>
  <c r="F106" i="1"/>
  <c r="F107" i="1" s="1"/>
  <c r="F109" i="1" s="1"/>
  <c r="F91" i="1"/>
  <c r="F84" i="1"/>
  <c r="F85" i="1" s="1"/>
  <c r="F89" i="1" s="1"/>
  <c r="F76" i="1"/>
  <c r="F80" i="1" s="1"/>
  <c r="F82" i="1" s="1"/>
  <c r="F71" i="1"/>
  <c r="F72" i="1" s="1"/>
  <c r="F73" i="1" s="1"/>
  <c r="F59" i="1"/>
  <c r="F60" i="1" s="1"/>
  <c r="F62" i="1" s="1"/>
  <c r="F49" i="1"/>
  <c r="F55" i="1" s="1"/>
  <c r="F57" i="1" s="1"/>
  <c r="F112" i="1"/>
  <c r="F113" i="1" s="1"/>
  <c r="F92" i="1"/>
  <c r="F101" i="1" s="1"/>
  <c r="F77" i="1"/>
  <c r="F78" i="1" s="1"/>
  <c r="F65" i="1"/>
  <c r="F67" i="1" s="1"/>
  <c r="F50" i="1" l="1"/>
  <c r="F53" i="1" s="1"/>
  <c r="F108" i="1"/>
  <c r="F100" i="1"/>
  <c r="F66" i="1"/>
  <c r="F95" i="1"/>
  <c r="F103" i="1"/>
  <c r="F69" i="1"/>
  <c r="F96" i="1"/>
  <c r="F104" i="1"/>
  <c r="F88" i="1"/>
  <c r="F99" i="1"/>
  <c r="F74" i="1"/>
  <c r="F61" i="1"/>
  <c r="F68" i="1"/>
  <c r="F86" i="1"/>
  <c r="F94" i="1"/>
  <c r="F98" i="1"/>
  <c r="F102" i="1"/>
  <c r="F114" i="1"/>
  <c r="F87" i="1"/>
  <c r="F93" i="1"/>
  <c r="F97" i="1"/>
  <c r="F52" i="1" l="1"/>
  <c r="F51" i="1"/>
</calcChain>
</file>

<file path=xl/sharedStrings.xml><?xml version="1.0" encoding="utf-8"?>
<sst xmlns="http://schemas.openxmlformats.org/spreadsheetml/2006/main" count="249" uniqueCount="118">
  <si>
    <t>ლოკალური ხარჯთაღრიცხვა</t>
  </si>
  <si>
    <t>სახარჯთაღრიცხვო ღირებულება</t>
  </si>
  <si>
    <t>ლარი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</si>
  <si>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</si>
  <si>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</si>
  <si>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</si>
  <si>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</si>
  <si>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</si>
  <si>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</si>
  <si>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</si>
  <si>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</si>
  <si>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</si>
  <si>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</si>
  <si>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</si>
  <si>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მ3</t>
  </si>
  <si>
    <t>კაც/სთ</t>
  </si>
  <si>
    <t xml:space="preserve">სხვა მანქანები  </t>
  </si>
  <si>
    <t>ტ</t>
  </si>
  <si>
    <t xml:space="preserve">შრომითი დანახარჯები </t>
  </si>
  <si>
    <t>მანქ/სთ</t>
  </si>
  <si>
    <t>მ2</t>
  </si>
  <si>
    <t>მ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</si>
  <si>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</si>
  <si>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</si>
  <si>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</si>
  <si>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</si>
  <si>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</si>
  <si>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შედგენილია 2019 წლის I კვარტლის მიმდინარე ფასებში</t>
  </si>
  <si>
    <t>შიდა სასოფლო გზებზე გზების დაპროფილება და სანიაღვრე არხების მოწყობა</t>
  </si>
  <si>
    <t>ნანარი</t>
  </si>
  <si>
    <t>1-12-8.</t>
  </si>
  <si>
    <t>1000 მ3</t>
  </si>
  <si>
    <t>14-1-124</t>
  </si>
  <si>
    <t xml:space="preserve">ექსკავატორი პნევმოთვლიან სვლაზე V=0.15 მ3  </t>
  </si>
  <si>
    <t xml:space="preserve">1-23-8         </t>
  </si>
  <si>
    <t xml:space="preserve">მიწის გათხრა ექსკავატორით V=0,15 მ3 რკ/ბეტონის მილის მოსაწყობად ავტოთვითმცლელებზე დატვირთვით </t>
  </si>
  <si>
    <t>15-ტრ-3</t>
  </si>
  <si>
    <t>მოჭრილი გრუნტის გატანა 3 კმ-ზე</t>
  </si>
  <si>
    <t>ტრანსპორტირება საშუალოდ 3 კმ-ზე</t>
  </si>
  <si>
    <t>23-1-3.</t>
  </si>
  <si>
    <t xml:space="preserve">ღორღის ბალიშის  მოწყობა </t>
  </si>
  <si>
    <t>10 მ3</t>
  </si>
  <si>
    <t>4-1-240</t>
  </si>
  <si>
    <t>ღორღი ბუნებრივი ქვის ფრაქცია 20-40 მმ</t>
  </si>
  <si>
    <t>23-4-8.</t>
  </si>
  <si>
    <t xml:space="preserve">რკ/ბეტონის Ø1500 მმ-იანი მილის მოწყობა </t>
  </si>
  <si>
    <t>1000 მ</t>
  </si>
  <si>
    <t>4-1-099</t>
  </si>
  <si>
    <t>რკ/ბეტონის მილი Ø1500 მმ</t>
  </si>
  <si>
    <t>პროექტი</t>
  </si>
  <si>
    <t xml:space="preserve">სხვა მასალები  </t>
  </si>
  <si>
    <t>გრუნტის უკუჩაყრა</t>
  </si>
  <si>
    <t xml:space="preserve">შრომითი დანახარჯები  </t>
  </si>
  <si>
    <t>1-80-3</t>
  </si>
  <si>
    <t>მიწის გათხრა ხელით სათავისების მოსაწყობად, გვერდზე დაყრით</t>
  </si>
  <si>
    <t xml:space="preserve"> მ3</t>
  </si>
  <si>
    <t>100 მ3</t>
  </si>
  <si>
    <t>8-3-2.</t>
  </si>
  <si>
    <t>ღორღის ბალიშის მოწყობა</t>
  </si>
  <si>
    <t>1 მ3</t>
  </si>
  <si>
    <t>37-64-4</t>
  </si>
  <si>
    <t>ბეტონის სათავისების მოწყობა  (აკლდება მილის მოცულობა)</t>
  </si>
  <si>
    <t>14-1-044</t>
  </si>
  <si>
    <t>ამწე საავტომობილო სვლაზე 10 ტ-ანი</t>
  </si>
  <si>
    <t>1-9-071</t>
  </si>
  <si>
    <t>ჩასატანებელი დეტალები</t>
  </si>
  <si>
    <t>კგ</t>
  </si>
  <si>
    <t>1-10-017</t>
  </si>
  <si>
    <t>ჭანჭიკი</t>
  </si>
  <si>
    <t>4-1-348</t>
  </si>
  <si>
    <t>ბეტონი B-15 (მ-200)</t>
  </si>
  <si>
    <t>4-1-377</t>
  </si>
  <si>
    <t>ხსნარი წყობის, ცემენტის მ-100</t>
  </si>
  <si>
    <t>5-1-022</t>
  </si>
  <si>
    <t>ფიცარი ჩამოგანილი წიწვოვანი III ხარ 40-60 მმ</t>
  </si>
  <si>
    <t>5-1-033</t>
  </si>
  <si>
    <t>ფიცარი ჩამოუგანავი წიწვოვანი IV ხარ 40-60 მმ</t>
  </si>
  <si>
    <t>5-1-037</t>
  </si>
  <si>
    <t>ხის ძელები</t>
  </si>
  <si>
    <t>5-1-081</t>
  </si>
  <si>
    <t>ფანერა ლამინირებული, საყალიბე 2440x1220x18 მმ</t>
  </si>
  <si>
    <t>მილიხიდის მოხრეშვა</t>
  </si>
  <si>
    <t>რკ/ბეტონის Ø1500 მმ-იანი მილის მოწყობა სათავისებით 2 ადგილას 8მ-იანი და 12 მ-იანი</t>
  </si>
  <si>
    <t xml:space="preserve">მიწის გათხრა ექსკავატორით V=0.15 მ3 </t>
  </si>
  <si>
    <t xml:space="preserve">ექსკავატორი პნევმოთვლიან სვლაზე, V=0.15 მ3  </t>
  </si>
  <si>
    <t>15-ტრ-2</t>
  </si>
  <si>
    <t>გატანა 5 კმ-მდე</t>
  </si>
  <si>
    <t>ტრანსპორტირება საშუალოდ 5 კმ-ზე</t>
  </si>
  <si>
    <t xml:space="preserve">ქვიშა-ხრეშოვანი ბალიშის  მოწყობა  </t>
  </si>
  <si>
    <t>4,1-229</t>
  </si>
  <si>
    <t>ქვიშა-ხრეში</t>
  </si>
  <si>
    <t>6-28-3</t>
  </si>
  <si>
    <t xml:space="preserve">რკ/ბეტონის ღია არხის მოწყობა </t>
  </si>
  <si>
    <t xml:space="preserve">სხვა მანქანები </t>
  </si>
  <si>
    <t>1-1-011</t>
  </si>
  <si>
    <t>არმატურა Ø6 მმ АI</t>
  </si>
  <si>
    <t>1-1-013</t>
  </si>
  <si>
    <t>არმატურა  Ø10 მმ АIII</t>
  </si>
  <si>
    <t>4-1-345</t>
  </si>
  <si>
    <t>ბეტონი В-18.5</t>
  </si>
  <si>
    <t>5-1-008</t>
  </si>
  <si>
    <t>ხემასალა დახერხილი ნედლი წიწვოვანი</t>
  </si>
  <si>
    <t xml:space="preserve">სხვა მასალები </t>
  </si>
  <si>
    <t>9-17-5.</t>
  </si>
  <si>
    <t xml:space="preserve"> ცხაურის ლითონის კონსტრუქციის დამზადება და მონტაჟი</t>
  </si>
  <si>
    <t>1 ტ</t>
  </si>
  <si>
    <t>1-4-031</t>
  </si>
  <si>
    <t>კუთხოვანა  100x100x6</t>
  </si>
  <si>
    <t>არმატურა Ø22 მმ АIII</t>
  </si>
  <si>
    <t>1-1-016</t>
  </si>
  <si>
    <t>შველერი #8</t>
  </si>
  <si>
    <t>1-10-014</t>
  </si>
  <si>
    <t>ელექტროდი შედუღების Ø4.0x350 მმ</t>
  </si>
  <si>
    <t xml:space="preserve">ცხაურის მოწყობა 22 მ-იანი </t>
  </si>
  <si>
    <t>13-1-124</t>
  </si>
  <si>
    <t xml:space="preserve">ექსკავატორი ჩამჩის მოცულობა V=0.15 მ3  </t>
  </si>
  <si>
    <t>გრუნტის კიუვეტის მოწყობა ექსკავატორით  V=0.15 მ3  გვერდზე მიყრით</t>
  </si>
  <si>
    <t>გრუნტის კიუვეტის მოწყობა 253 მ-ზე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</si>
</sst>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000"/>
    <numFmt numFmtId="166" formatCode="0;\-0;;@"/>
    <numFmt numFmtId="167" formatCode="#,##0.00000"/>
    <numFmt numFmtId="168" formatCode="#,##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cadMtav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  <charset val="204"/>
    </font>
    <font>
      <sz val="12"/>
      <name val="Arial"/>
      <family val="2"/>
    </font>
    <font>
      <b/>
      <sz val="10"/>
      <color rgb="FFFF0000"/>
      <name val="AcadMtav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12" fillId="0" borderId="0"/>
    <xf numFmtId="0" fontId="1" fillId="0" borderId="0"/>
    <xf numFmtId="0" fontId="7" fillId="0" borderId="0"/>
  </cellStyleXfs>
  <cellXfs count="136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right" vertical="center"/>
    </xf>
    <xf numFmtId="4" fontId="8" fillId="2" borderId="0" xfId="1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right" vertical="center" indent="1"/>
    </xf>
    <xf numFmtId="0" fontId="8" fillId="2" borderId="0" xfId="1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 applyProtection="1">
      <alignment horizontal="center" vertical="center"/>
    </xf>
    <xf numFmtId="1" fontId="10" fillId="2" borderId="1" xfId="0" applyNumberFormat="1" applyFont="1" applyFill="1" applyBorder="1" applyAlignment="1" applyProtection="1">
      <alignment horizontal="center" vertical="center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1" fontId="10" fillId="2" borderId="2" xfId="0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vertical="center"/>
    </xf>
    <xf numFmtId="4" fontId="7" fillId="2" borderId="1" xfId="5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2" applyFont="1" applyFill="1" applyAlignment="1">
      <alignment vertical="center"/>
    </xf>
    <xf numFmtId="4" fontId="4" fillId="2" borderId="0" xfId="2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8" applyFont="1" applyFill="1" applyAlignment="1">
      <alignment horizontal="left" vertical="center"/>
    </xf>
    <xf numFmtId="0" fontId="4" fillId="2" borderId="0" xfId="8" applyFont="1" applyFill="1" applyAlignment="1">
      <alignment horizontal="center" vertical="center"/>
    </xf>
    <xf numFmtId="0" fontId="7" fillId="2" borderId="0" xfId="6" applyFont="1" applyFill="1" applyAlignment="1">
      <alignment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4" fillId="3" borderId="1" xfId="2" applyNumberFormat="1" applyFont="1" applyFill="1" applyBorder="1" applyAlignment="1">
      <alignment horizontal="center" vertical="center"/>
    </xf>
    <xf numFmtId="4" fontId="14" fillId="3" borderId="1" xfId="2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 wrapText="1"/>
    </xf>
    <xf numFmtId="9" fontId="14" fillId="3" borderId="1" xfId="2" applyNumberFormat="1" applyFont="1" applyFill="1" applyBorder="1" applyAlignment="1">
      <alignment horizontal="center" vertical="center"/>
    </xf>
    <xf numFmtId="1" fontId="14" fillId="3" borderId="1" xfId="2" applyNumberFormat="1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5" fillId="3" borderId="1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alignment horizontal="center" vertical="center"/>
    </xf>
    <xf numFmtId="1" fontId="7" fillId="2" borderId="1" xfId="0" applyNumberFormat="1" applyFont="1" applyFill="1" applyBorder="1" applyAlignment="1" applyProtection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3" applyNumberFormat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/>
    </xf>
    <xf numFmtId="164" fontId="7" fillId="2" borderId="1" xfId="2" applyNumberFormat="1" applyFont="1" applyFill="1" applyBorder="1" applyAlignment="1">
      <alignment horizontal="center" vertical="center"/>
    </xf>
    <xf numFmtId="0" fontId="7" fillId="2" borderId="1" xfId="3" applyNumberFormat="1" applyFont="1" applyFill="1" applyBorder="1" applyAlignment="1">
      <alignment vertical="center"/>
    </xf>
    <xf numFmtId="0" fontId="7" fillId="2" borderId="0" xfId="1" applyFont="1" applyFill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vertical="center"/>
    </xf>
    <xf numFmtId="0" fontId="7" fillId="2" borderId="0" xfId="2" applyFont="1" applyFill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0" fontId="8" fillId="2" borderId="0" xfId="2" applyFont="1" applyFill="1" applyAlignment="1">
      <alignment horizontal="center" vertical="center" wrapText="1"/>
    </xf>
    <xf numFmtId="49" fontId="7" fillId="2" borderId="1" xfId="3" applyNumberFormat="1" applyFont="1" applyFill="1" applyBorder="1" applyAlignment="1">
      <alignment horizontal="center" vertical="center" wrapText="1"/>
    </xf>
    <xf numFmtId="4" fontId="7" fillId="2" borderId="1" xfId="3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1" xfId="7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/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center" vertical="center"/>
    </xf>
    <xf numFmtId="4" fontId="8" fillId="2" borderId="1" xfId="2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1" fillId="2" borderId="1" xfId="2" applyNumberFormat="1" applyFont="1" applyFill="1" applyBorder="1" applyAlignment="1">
      <alignment horizontal="left" vertical="center" wrapText="1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vertical="center"/>
    </xf>
    <xf numFmtId="3" fontId="11" fillId="2" borderId="1" xfId="1" applyNumberFormat="1" applyFont="1" applyFill="1" applyBorder="1" applyAlignment="1">
      <alignment horizontal="left" vertical="center" indent="1"/>
    </xf>
    <xf numFmtId="4" fontId="8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horizontal="left" vertical="center" indent="1"/>
    </xf>
    <xf numFmtId="0" fontId="8" fillId="2" borderId="1" xfId="0" applyNumberFormat="1" applyFont="1" applyFill="1" applyBorder="1" applyAlignment="1">
      <alignment horizontal="left" vertical="center" wrapText="1" indent="1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/>
    </xf>
    <xf numFmtId="0" fontId="7" fillId="2" borderId="1" xfId="1" applyNumberFormat="1" applyFont="1" applyFill="1" applyBorder="1" applyAlignment="1">
      <alignment horizontal="left" vertical="center" indent="1"/>
    </xf>
    <xf numFmtId="0" fontId="7" fillId="2" borderId="1" xfId="3" applyNumberFormat="1" applyFont="1" applyFill="1" applyBorder="1" applyAlignment="1">
      <alignment horizontal="left" vertical="center" indent="1"/>
    </xf>
    <xf numFmtId="4" fontId="8" fillId="2" borderId="0" xfId="0" applyNumberFormat="1" applyFont="1" applyFill="1" applyAlignment="1">
      <alignment horizontal="left" vertical="center" indent="1"/>
    </xf>
    <xf numFmtId="0" fontId="7" fillId="2" borderId="1" xfId="0" applyNumberFormat="1" applyFont="1" applyFill="1" applyBorder="1" applyAlignment="1">
      <alignment horizontal="left" vertical="center" indent="1"/>
    </xf>
    <xf numFmtId="164" fontId="8" fillId="2" borderId="1" xfId="0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left" vertical="center"/>
    </xf>
    <xf numFmtId="0" fontId="7" fillId="2" borderId="1" xfId="2" applyNumberFormat="1" applyFont="1" applyFill="1" applyBorder="1" applyAlignment="1">
      <alignment horizontal="left" vertical="center" indent="1"/>
    </xf>
    <xf numFmtId="0" fontId="8" fillId="2" borderId="1" xfId="0" applyNumberFormat="1" applyFont="1" applyFill="1" applyBorder="1" applyAlignment="1">
      <alignment horizontal="left" vertical="center" indent="1"/>
    </xf>
    <xf numFmtId="0" fontId="7" fillId="2" borderId="1" xfId="0" applyNumberFormat="1" applyFont="1" applyFill="1" applyBorder="1" applyAlignment="1">
      <alignment horizontal="left" vertical="justify" indent="1"/>
    </xf>
    <xf numFmtId="167" fontId="7" fillId="2" borderId="1" xfId="0" applyNumberFormat="1" applyFont="1" applyFill="1" applyBorder="1" applyAlignment="1">
      <alignment horizontal="center" vertical="center"/>
    </xf>
    <xf numFmtId="0" fontId="7" fillId="2" borderId="0" xfId="1" applyFont="1" applyFill="1"/>
    <xf numFmtId="0" fontId="8" fillId="2" borderId="0" xfId="0" applyFont="1" applyFill="1" applyAlignment="1">
      <alignment horizontal="left" vertical="center" indent="1"/>
    </xf>
    <xf numFmtId="49" fontId="7" fillId="2" borderId="1" xfId="6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left" vertical="justify" indent="1"/>
    </xf>
    <xf numFmtId="4" fontId="7" fillId="2" borderId="1" xfId="1" applyNumberFormat="1" applyFont="1" applyFill="1" applyBorder="1" applyAlignment="1">
      <alignment horizontal="center"/>
    </xf>
    <xf numFmtId="168" fontId="8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/>
    </xf>
    <xf numFmtId="0" fontId="8" fillId="2" borderId="0" xfId="1" applyFont="1" applyFill="1"/>
    <xf numFmtId="168" fontId="7" fillId="2" borderId="1" xfId="0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left" vertical="center" indent="1"/>
    </xf>
    <xf numFmtId="0" fontId="8" fillId="2" borderId="1" xfId="6" applyNumberFormat="1" applyFont="1" applyFill="1" applyBorder="1" applyAlignment="1">
      <alignment horizontal="left" vertical="center" wrapText="1" indent="1"/>
    </xf>
    <xf numFmtId="4" fontId="3" fillId="2" borderId="1" xfId="0" applyNumberFormat="1" applyFont="1" applyFill="1" applyBorder="1" applyAlignment="1">
      <alignment horizontal="center" vertical="center"/>
    </xf>
    <xf numFmtId="167" fontId="7" fillId="2" borderId="1" xfId="2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4" fontId="8" fillId="2" borderId="0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0">
    <cellStyle name="Normal" xfId="0" builtinId="0"/>
    <cellStyle name="Normal 2" xfId="6"/>
    <cellStyle name="Normal 3" xfId="5"/>
    <cellStyle name="Normal_Direct Cost &amp; Revenue as of May 22 2003" xfId="7"/>
    <cellStyle name="Обычный 2" xfId="1"/>
    <cellStyle name="Обычный 2 2" xfId="8"/>
    <cellStyle name="Обычный 3" xfId="2"/>
    <cellStyle name="Обычный 4" xfId="9"/>
    <cellStyle name="ჩვეულებრივი 2" xfId="3"/>
    <cellStyle name="ჩვეულებრივი 2 2 2" xfId="4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141"/>
  <sheetViews>
    <sheetView tabSelected="1" view="pageBreakPreview" topLeftCell="A118" zoomScaleSheetLayoutView="100" workbookViewId="0">
      <selection activeCell="G114" sqref="G114"/>
    </sheetView>
  </sheetViews>
  <sheetFormatPr defaultColWidth="7" defaultRowHeight="13.5" customHeight="1" x14ac:dyDescent="0.25"/>
  <cols>
    <col min="1" max="1" width="4.5703125" style="43" bestFit="1" customWidth="1"/>
    <col min="2" max="2" width="6.28515625" style="44" customWidth="1"/>
    <col min="3" max="3" width="44" style="50" customWidth="1"/>
    <col min="4" max="4" width="9.42578125" style="44" customWidth="1"/>
    <col min="5" max="5" width="8.7109375" style="44" customWidth="1"/>
    <col min="6" max="6" width="10.140625" style="44" customWidth="1"/>
    <col min="7" max="7" width="8.85546875" style="44" customWidth="1"/>
    <col min="8" max="8" width="10.28515625" style="48" customWidth="1"/>
    <col min="9" max="9" width="8.85546875" style="44" customWidth="1"/>
    <col min="10" max="10" width="8.85546875" style="48" customWidth="1"/>
    <col min="11" max="11" width="8.85546875" style="44" customWidth="1"/>
    <col min="12" max="12" width="11" style="48" customWidth="1"/>
    <col min="13" max="13" width="12" style="48" customWidth="1"/>
    <col min="14" max="14" width="12" style="40" customWidth="1"/>
    <col min="15" max="228" width="9.140625" style="40" customWidth="1"/>
    <col min="229" max="229" width="2.5703125" style="40" customWidth="1"/>
    <col min="230" max="230" width="9.140625" style="40" customWidth="1"/>
    <col min="231" max="231" width="47.85546875" style="40" customWidth="1"/>
    <col min="232" max="232" width="6.7109375" style="40" customWidth="1"/>
    <col min="233" max="233" width="7.42578125" style="40" customWidth="1"/>
    <col min="234" max="234" width="7" style="40" customWidth="1"/>
    <col min="235" max="235" width="8.5703125" style="40" customWidth="1"/>
    <col min="236" max="236" width="12" style="40" customWidth="1"/>
    <col min="237" max="237" width="4.7109375" style="40" customWidth="1"/>
    <col min="238" max="238" width="9.140625" style="40" customWidth="1"/>
    <col min="239" max="239" width="11.7109375" style="40" customWidth="1"/>
    <col min="240" max="16384" width="7" style="40"/>
  </cols>
  <sheetData>
    <row r="1" spans="1:240" s="5" customFormat="1" ht="13.5" customHeight="1" x14ac:dyDescent="0.25">
      <c r="A1" s="1"/>
      <c r="B1" s="2"/>
      <c r="C1" s="3"/>
      <c r="D1" s="2"/>
      <c r="E1" s="2"/>
      <c r="F1" s="2"/>
      <c r="G1" s="2"/>
      <c r="H1" s="4"/>
      <c r="I1" s="2"/>
      <c r="J1" s="4"/>
      <c r="K1" s="2"/>
      <c r="L1" s="4"/>
      <c r="M1" s="4"/>
    </row>
    <row r="2" spans="1:240" s="6" customFormat="1" ht="12.75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240" s="6" customFormat="1" ht="12.75" x14ac:dyDescent="0.25">
      <c r="A3" s="130" t="s">
        <v>28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240" s="6" customFormat="1" ht="12.75" x14ac:dyDescent="0.25">
      <c r="A4" s="131" t="s">
        <v>29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240" s="6" customFormat="1" ht="12.75" x14ac:dyDescent="0.25">
      <c r="A5" s="133" t="s">
        <v>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240" s="8" customFormat="1" ht="13.5" customHeight="1" x14ac:dyDescent="0.25">
      <c r="A6" s="7"/>
      <c r="C6" s="9" t="s">
        <v>27</v>
      </c>
      <c r="D6" s="7"/>
      <c r="E6" s="7"/>
      <c r="F6" s="7"/>
      <c r="G6" s="7"/>
      <c r="H6" s="10"/>
      <c r="I6" s="7"/>
      <c r="J6" s="11" t="s">
        <v>1</v>
      </c>
      <c r="K6" s="134"/>
      <c r="L6" s="134"/>
      <c r="M6" s="7" t="s">
        <v>2</v>
      </c>
    </row>
    <row r="7" spans="1:240" s="12" customFormat="1" ht="26.25" customHeight="1" x14ac:dyDescent="0.25">
      <c r="A7" s="132" t="s">
        <v>3</v>
      </c>
      <c r="B7" s="132" t="s">
        <v>4</v>
      </c>
      <c r="C7" s="135" t="s">
        <v>5</v>
      </c>
      <c r="D7" s="135" t="s">
        <v>6</v>
      </c>
      <c r="E7" s="132" t="s">
        <v>7</v>
      </c>
      <c r="F7" s="132"/>
      <c r="G7" s="135" t="s">
        <v>8</v>
      </c>
      <c r="H7" s="135"/>
      <c r="I7" s="135" t="s">
        <v>9</v>
      </c>
      <c r="J7" s="135"/>
      <c r="K7" s="132" t="s">
        <v>10</v>
      </c>
      <c r="L7" s="132"/>
      <c r="M7" s="132" t="s">
        <v>11</v>
      </c>
    </row>
    <row r="8" spans="1:240" s="12" customFormat="1" ht="12.75" x14ac:dyDescent="0.25">
      <c r="A8" s="132"/>
      <c r="B8" s="132"/>
      <c r="C8" s="135"/>
      <c r="D8" s="135"/>
      <c r="E8" s="13" t="s">
        <v>12</v>
      </c>
      <c r="F8" s="13" t="s">
        <v>13</v>
      </c>
      <c r="G8" s="13" t="s">
        <v>12</v>
      </c>
      <c r="H8" s="13" t="s">
        <v>13</v>
      </c>
      <c r="I8" s="13" t="s">
        <v>12</v>
      </c>
      <c r="J8" s="13" t="s">
        <v>13</v>
      </c>
      <c r="K8" s="13" t="s">
        <v>12</v>
      </c>
      <c r="L8" s="13" t="s">
        <v>13</v>
      </c>
      <c r="M8" s="132"/>
    </row>
    <row r="9" spans="1:240" s="18" customFormat="1" ht="13.5" customHeight="1" x14ac:dyDescent="0.25">
      <c r="A9" s="14">
        <v>1</v>
      </c>
      <c r="B9" s="14">
        <v>2</v>
      </c>
      <c r="C9" s="15">
        <v>3</v>
      </c>
      <c r="D9" s="16">
        <v>4</v>
      </c>
      <c r="E9" s="17">
        <v>5</v>
      </c>
      <c r="F9" s="16">
        <v>6</v>
      </c>
      <c r="G9" s="16">
        <v>7</v>
      </c>
      <c r="H9" s="15">
        <v>8</v>
      </c>
      <c r="I9" s="16">
        <v>9</v>
      </c>
      <c r="J9" s="15">
        <v>10</v>
      </c>
      <c r="K9" s="16">
        <v>11</v>
      </c>
      <c r="L9" s="15">
        <v>12</v>
      </c>
      <c r="M9" s="15">
        <v>13</v>
      </c>
    </row>
    <row r="10" spans="1:240" s="18" customFormat="1" ht="12.75" x14ac:dyDescent="0.25">
      <c r="A10" s="97"/>
      <c r="B10" s="98"/>
      <c r="C10" s="99" t="s">
        <v>113</v>
      </c>
      <c r="D10" s="97"/>
      <c r="E10" s="100"/>
      <c r="F10" s="100"/>
      <c r="G10" s="100"/>
      <c r="H10" s="100"/>
      <c r="I10" s="100"/>
      <c r="J10" s="100"/>
      <c r="K10" s="100"/>
      <c r="L10" s="100"/>
      <c r="M10" s="100"/>
    </row>
    <row r="11" spans="1:240" s="28" customFormat="1" ht="12.75" x14ac:dyDescent="0.25">
      <c r="A11" s="101"/>
      <c r="B11" s="102"/>
      <c r="C11" s="103"/>
      <c r="D11" s="101"/>
      <c r="E11" s="32"/>
      <c r="F11" s="32"/>
      <c r="G11" s="32"/>
      <c r="H11" s="32"/>
      <c r="I11" s="32"/>
      <c r="J11" s="32"/>
      <c r="K11" s="32"/>
      <c r="L11" s="32"/>
      <c r="M11" s="32"/>
    </row>
    <row r="12" spans="1:240" s="64" customFormat="1" ht="12.75" x14ac:dyDescent="0.2">
      <c r="A12" s="19">
        <v>1</v>
      </c>
      <c r="B12" s="20" t="s">
        <v>34</v>
      </c>
      <c r="C12" s="104" t="s">
        <v>83</v>
      </c>
      <c r="D12" s="21" t="s">
        <v>14</v>
      </c>
      <c r="E12" s="22"/>
      <c r="F12" s="22">
        <f>2.05/4.5*22</f>
        <v>10.02222222222222</v>
      </c>
      <c r="G12" s="23"/>
      <c r="H12" s="23"/>
      <c r="I12" s="23"/>
      <c r="J12" s="23"/>
      <c r="K12" s="23"/>
      <c r="L12" s="105"/>
      <c r="M12" s="105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</row>
    <row r="13" spans="1:240" s="28" customFormat="1" ht="12.75" x14ac:dyDescent="0.25">
      <c r="A13" s="21"/>
      <c r="B13" s="26"/>
      <c r="C13" s="106"/>
      <c r="D13" s="25" t="s">
        <v>31</v>
      </c>
      <c r="E13" s="23"/>
      <c r="F13" s="65">
        <f>F12/1000</f>
        <v>1.0022222222222221E-2</v>
      </c>
      <c r="G13" s="23"/>
      <c r="H13" s="23"/>
      <c r="I13" s="23"/>
      <c r="J13" s="23"/>
      <c r="K13" s="23"/>
      <c r="L13" s="105"/>
      <c r="M13" s="105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</row>
    <row r="14" spans="1:240" s="18" customFormat="1" ht="12.75" x14ac:dyDescent="0.25">
      <c r="A14" s="19"/>
      <c r="B14" s="29"/>
      <c r="C14" s="107" t="s">
        <v>18</v>
      </c>
      <c r="D14" s="30" t="s">
        <v>15</v>
      </c>
      <c r="E14" s="23">
        <v>60.8</v>
      </c>
      <c r="F14" s="23">
        <f>E14*F13</f>
        <v>0.60935111111111095</v>
      </c>
      <c r="G14" s="23"/>
      <c r="H14" s="23"/>
      <c r="I14" s="23"/>
      <c r="J14" s="23"/>
      <c r="K14" s="23"/>
      <c r="L14" s="23"/>
      <c r="M14" s="23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</row>
    <row r="15" spans="1:240" s="18" customFormat="1" ht="12.75" x14ac:dyDescent="0.25">
      <c r="A15" s="19"/>
      <c r="B15" s="29" t="s">
        <v>32</v>
      </c>
      <c r="C15" s="108" t="s">
        <v>84</v>
      </c>
      <c r="D15" s="30" t="s">
        <v>19</v>
      </c>
      <c r="E15" s="23">
        <v>143</v>
      </c>
      <c r="F15" s="23">
        <f>E15*F13</f>
        <v>1.4331777777777774</v>
      </c>
      <c r="G15" s="23"/>
      <c r="H15" s="23"/>
      <c r="I15" s="23"/>
      <c r="J15" s="23"/>
      <c r="K15" s="23"/>
      <c r="L15" s="23"/>
      <c r="M15" s="23"/>
      <c r="N15" s="27"/>
      <c r="O15" s="27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</row>
    <row r="16" spans="1:240" s="18" customFormat="1" ht="12.75" x14ac:dyDescent="0.25">
      <c r="A16" s="19"/>
      <c r="B16" s="29"/>
      <c r="C16" s="108" t="s">
        <v>16</v>
      </c>
      <c r="D16" s="25" t="s">
        <v>2</v>
      </c>
      <c r="E16" s="23">
        <v>6.89</v>
      </c>
      <c r="F16" s="23">
        <f>E16*F13</f>
        <v>6.9053111111111093E-2</v>
      </c>
      <c r="G16" s="23"/>
      <c r="H16" s="23"/>
      <c r="I16" s="23"/>
      <c r="J16" s="23"/>
      <c r="K16" s="23"/>
      <c r="L16" s="23"/>
      <c r="M16" s="23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</row>
    <row r="17" spans="1:256" s="28" customFormat="1" ht="12.75" x14ac:dyDescent="0.25">
      <c r="A17" s="21"/>
      <c r="B17" s="26"/>
      <c r="C17" s="63"/>
      <c r="D17" s="25"/>
      <c r="E17" s="23"/>
      <c r="F17" s="23"/>
      <c r="G17" s="23"/>
      <c r="H17" s="23"/>
      <c r="I17" s="23"/>
      <c r="J17" s="23"/>
      <c r="K17" s="23"/>
      <c r="L17" s="23"/>
      <c r="M17" s="23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</row>
    <row r="18" spans="1:256" s="64" customFormat="1" ht="12.75" x14ac:dyDescent="0.2">
      <c r="A18" s="19">
        <v>2</v>
      </c>
      <c r="B18" s="20" t="s">
        <v>85</v>
      </c>
      <c r="C18" s="104" t="s">
        <v>86</v>
      </c>
      <c r="D18" s="21" t="s">
        <v>17</v>
      </c>
      <c r="E18" s="23">
        <v>1.85</v>
      </c>
      <c r="F18" s="22">
        <f>F12*E18</f>
        <v>18.541111111111107</v>
      </c>
      <c r="G18" s="22"/>
      <c r="H18" s="22"/>
      <c r="I18" s="22"/>
      <c r="J18" s="22"/>
      <c r="K18" s="100"/>
      <c r="L18" s="22"/>
      <c r="M18" s="22"/>
      <c r="N18" s="109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</row>
    <row r="19" spans="1:256" s="28" customFormat="1" ht="12.75" x14ac:dyDescent="0.25">
      <c r="A19" s="21"/>
      <c r="B19" s="26"/>
      <c r="C19" s="106"/>
      <c r="D19" s="25"/>
      <c r="E19" s="23"/>
      <c r="F19" s="23"/>
      <c r="G19" s="23"/>
      <c r="H19" s="23"/>
      <c r="I19" s="23"/>
      <c r="J19" s="23"/>
      <c r="K19" s="32"/>
      <c r="L19" s="23"/>
      <c r="M19" s="23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</row>
    <row r="20" spans="1:256" s="28" customFormat="1" ht="12.75" x14ac:dyDescent="0.25">
      <c r="A20" s="21"/>
      <c r="B20" s="26"/>
      <c r="C20" s="110" t="s">
        <v>87</v>
      </c>
      <c r="D20" s="25" t="s">
        <v>17</v>
      </c>
      <c r="E20" s="23">
        <v>1</v>
      </c>
      <c r="F20" s="23">
        <f>E20*F18</f>
        <v>18.541111111111107</v>
      </c>
      <c r="G20" s="23"/>
      <c r="H20" s="23"/>
      <c r="I20" s="23"/>
      <c r="J20" s="23"/>
      <c r="K20" s="23"/>
      <c r="L20" s="23"/>
      <c r="M20" s="23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</row>
    <row r="21" spans="1:256" s="28" customFormat="1" ht="12.75" x14ac:dyDescent="0.25">
      <c r="A21" s="21"/>
      <c r="B21" s="26"/>
      <c r="C21" s="110"/>
      <c r="D21" s="25"/>
      <c r="E21" s="23"/>
      <c r="F21" s="23"/>
      <c r="G21" s="23"/>
      <c r="H21" s="23"/>
      <c r="I21" s="23"/>
      <c r="J21" s="23"/>
      <c r="K21" s="32"/>
      <c r="L21" s="23"/>
      <c r="M21" s="23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</row>
    <row r="22" spans="1:256" s="18" customFormat="1" ht="12.75" x14ac:dyDescent="0.25">
      <c r="A22" s="19">
        <v>3</v>
      </c>
      <c r="B22" s="20" t="s">
        <v>39</v>
      </c>
      <c r="C22" s="104" t="s">
        <v>88</v>
      </c>
      <c r="D22" s="21" t="s">
        <v>14</v>
      </c>
      <c r="E22" s="22"/>
      <c r="F22" s="111">
        <f>0.315/4.5*22</f>
        <v>1.54</v>
      </c>
      <c r="G22" s="22"/>
      <c r="H22" s="22"/>
      <c r="I22" s="22"/>
      <c r="J22" s="22"/>
      <c r="K22" s="22"/>
      <c r="L22" s="22"/>
      <c r="M22" s="22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</row>
    <row r="23" spans="1:256" s="28" customFormat="1" ht="12.75" x14ac:dyDescent="0.25">
      <c r="A23" s="68"/>
      <c r="B23" s="69"/>
      <c r="C23" s="112"/>
      <c r="D23" s="68" t="s">
        <v>41</v>
      </c>
      <c r="E23" s="34"/>
      <c r="F23" s="65">
        <f>F22/10</f>
        <v>0.154</v>
      </c>
      <c r="G23" s="34"/>
      <c r="H23" s="34"/>
      <c r="I23" s="34"/>
      <c r="J23" s="34"/>
      <c r="K23" s="34"/>
      <c r="L23" s="34"/>
      <c r="M23" s="34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</row>
    <row r="24" spans="1:256" s="18" customFormat="1" ht="12.75" x14ac:dyDescent="0.25">
      <c r="A24" s="72"/>
      <c r="B24" s="33"/>
      <c r="C24" s="107" t="s">
        <v>52</v>
      </c>
      <c r="D24" s="30" t="s">
        <v>15</v>
      </c>
      <c r="E24" s="23">
        <v>17.8</v>
      </c>
      <c r="F24" s="34">
        <f>E24*F23</f>
        <v>2.7412000000000001</v>
      </c>
      <c r="G24" s="34"/>
      <c r="H24" s="34"/>
      <c r="I24" s="23"/>
      <c r="J24" s="23"/>
      <c r="K24" s="23"/>
      <c r="L24" s="23"/>
      <c r="M24" s="2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</row>
    <row r="25" spans="1:256" s="18" customFormat="1" ht="12.75" x14ac:dyDescent="0.25">
      <c r="A25" s="72"/>
      <c r="B25" s="29" t="s">
        <v>89</v>
      </c>
      <c r="C25" s="113" t="s">
        <v>90</v>
      </c>
      <c r="D25" s="68" t="s">
        <v>14</v>
      </c>
      <c r="E25" s="23">
        <v>11</v>
      </c>
      <c r="F25" s="38">
        <f>E25*F23</f>
        <v>1.694</v>
      </c>
      <c r="G25" s="32"/>
      <c r="H25" s="34"/>
      <c r="I25" s="34"/>
      <c r="J25" s="34"/>
      <c r="K25" s="34"/>
      <c r="L25" s="34"/>
      <c r="M25" s="34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</row>
    <row r="26" spans="1:256" s="28" customFormat="1" ht="12.75" x14ac:dyDescent="0.25">
      <c r="A26" s="68"/>
      <c r="B26" s="69"/>
      <c r="C26" s="112"/>
      <c r="D26" s="68"/>
      <c r="E26" s="23"/>
      <c r="F26" s="38"/>
      <c r="G26" s="32"/>
      <c r="H26" s="34"/>
      <c r="I26" s="34"/>
      <c r="J26" s="34"/>
      <c r="K26" s="34"/>
      <c r="L26" s="34"/>
      <c r="M26" s="34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</row>
    <row r="27" spans="1:256" s="18" customFormat="1" ht="12.75" x14ac:dyDescent="0.25">
      <c r="A27" s="21">
        <v>4</v>
      </c>
      <c r="B27" s="20" t="s">
        <v>91</v>
      </c>
      <c r="C27" s="114" t="s">
        <v>92</v>
      </c>
      <c r="D27" s="21" t="s">
        <v>14</v>
      </c>
      <c r="E27" s="22"/>
      <c r="F27" s="22">
        <f>0.225*22</f>
        <v>4.95</v>
      </c>
      <c r="G27" s="22"/>
      <c r="H27" s="22"/>
      <c r="I27" s="22"/>
      <c r="J27" s="22"/>
      <c r="K27" s="22"/>
      <c r="L27" s="22"/>
      <c r="M27" s="22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</row>
    <row r="28" spans="1:256" s="67" customFormat="1" ht="12.75" x14ac:dyDescent="0.2">
      <c r="A28" s="25"/>
      <c r="B28" s="26"/>
      <c r="C28" s="106"/>
      <c r="D28" s="25" t="s">
        <v>56</v>
      </c>
      <c r="E28" s="23"/>
      <c r="F28" s="35">
        <f>F27/100</f>
        <v>4.9500000000000002E-2</v>
      </c>
      <c r="G28" s="23"/>
      <c r="H28" s="23"/>
      <c r="I28" s="23"/>
      <c r="J28" s="23"/>
      <c r="K28" s="23"/>
      <c r="L28" s="23"/>
      <c r="M28" s="23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</row>
    <row r="29" spans="1:256" s="64" customFormat="1" ht="12.75" x14ac:dyDescent="0.2">
      <c r="A29" s="21"/>
      <c r="B29" s="29"/>
      <c r="C29" s="107" t="s">
        <v>52</v>
      </c>
      <c r="D29" s="30" t="s">
        <v>15</v>
      </c>
      <c r="E29" s="23">
        <v>1120</v>
      </c>
      <c r="F29" s="23">
        <f>E29*F28</f>
        <v>55.440000000000005</v>
      </c>
      <c r="G29" s="23"/>
      <c r="H29" s="23"/>
      <c r="I29" s="23"/>
      <c r="J29" s="23"/>
      <c r="K29" s="23"/>
      <c r="L29" s="23"/>
      <c r="M29" s="23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</row>
    <row r="30" spans="1:256" s="64" customFormat="1" ht="12.75" x14ac:dyDescent="0.2">
      <c r="A30" s="21"/>
      <c r="B30" s="79"/>
      <c r="C30" s="115" t="s">
        <v>93</v>
      </c>
      <c r="D30" s="25" t="s">
        <v>2</v>
      </c>
      <c r="E30" s="23">
        <v>79</v>
      </c>
      <c r="F30" s="23">
        <f>E30*F28</f>
        <v>3.9105000000000003</v>
      </c>
      <c r="G30" s="23"/>
      <c r="H30" s="23"/>
      <c r="I30" s="23"/>
      <c r="J30" s="23"/>
      <c r="K30" s="23"/>
      <c r="L30" s="23"/>
      <c r="M30" s="23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</row>
    <row r="31" spans="1:256" s="64" customFormat="1" ht="12.75" x14ac:dyDescent="0.2">
      <c r="A31" s="21"/>
      <c r="B31" s="79" t="s">
        <v>94</v>
      </c>
      <c r="C31" s="108" t="s">
        <v>95</v>
      </c>
      <c r="D31" s="25" t="s">
        <v>17</v>
      </c>
      <c r="E31" s="23" t="s">
        <v>49</v>
      </c>
      <c r="F31" s="116">
        <f>0.00088*22</f>
        <v>1.9360000000000002E-2</v>
      </c>
      <c r="G31" s="80"/>
      <c r="H31" s="23"/>
      <c r="I31" s="23"/>
      <c r="J31" s="23"/>
      <c r="K31" s="23"/>
      <c r="L31" s="23"/>
      <c r="M31" s="23"/>
      <c r="N31" s="12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  <c r="IR31" s="117"/>
      <c r="IS31" s="117"/>
      <c r="IT31" s="117"/>
      <c r="IU31" s="117"/>
      <c r="IV31" s="117"/>
    </row>
    <row r="32" spans="1:256" s="64" customFormat="1" ht="12.75" x14ac:dyDescent="0.2">
      <c r="A32" s="21"/>
      <c r="B32" s="79" t="s">
        <v>96</v>
      </c>
      <c r="C32" s="108" t="s">
        <v>97</v>
      </c>
      <c r="D32" s="25" t="s">
        <v>17</v>
      </c>
      <c r="E32" s="23" t="s">
        <v>49</v>
      </c>
      <c r="F32" s="116">
        <f>0.0203*22</f>
        <v>0.4466</v>
      </c>
      <c r="G32" s="80"/>
      <c r="H32" s="23"/>
      <c r="I32" s="23"/>
      <c r="J32" s="23"/>
      <c r="K32" s="23"/>
      <c r="L32" s="23"/>
      <c r="M32" s="23"/>
      <c r="N32" s="12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7"/>
      <c r="IK32" s="117"/>
      <c r="IL32" s="117"/>
      <c r="IM32" s="117"/>
      <c r="IN32" s="117"/>
      <c r="IO32" s="117"/>
      <c r="IP32" s="117"/>
      <c r="IQ32" s="117"/>
      <c r="IR32" s="117"/>
      <c r="IS32" s="117"/>
      <c r="IT32" s="117"/>
      <c r="IU32" s="117"/>
      <c r="IV32" s="117"/>
    </row>
    <row r="33" spans="1:256" s="64" customFormat="1" ht="12.75" x14ac:dyDescent="0.2">
      <c r="A33" s="21"/>
      <c r="B33" s="29" t="s">
        <v>98</v>
      </c>
      <c r="C33" s="115" t="s">
        <v>99</v>
      </c>
      <c r="D33" s="25" t="s">
        <v>14</v>
      </c>
      <c r="E33" s="23">
        <v>101.5</v>
      </c>
      <c r="F33" s="23">
        <f>E33*F28</f>
        <v>5.0242500000000003</v>
      </c>
      <c r="G33" s="23"/>
      <c r="H33" s="23"/>
      <c r="I33" s="23"/>
      <c r="J33" s="23"/>
      <c r="K33" s="23"/>
      <c r="L33" s="23"/>
      <c r="M33" s="23"/>
      <c r="N33" s="118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</row>
    <row r="34" spans="1:256" s="64" customFormat="1" ht="12.75" x14ac:dyDescent="0.2">
      <c r="A34" s="21"/>
      <c r="B34" s="119" t="s">
        <v>100</v>
      </c>
      <c r="C34" s="115" t="s">
        <v>101</v>
      </c>
      <c r="D34" s="25" t="s">
        <v>14</v>
      </c>
      <c r="E34" s="23">
        <f>0.45+6.16+4.88</f>
        <v>11.49</v>
      </c>
      <c r="F34" s="23">
        <f>E34*F28</f>
        <v>0.56875500000000001</v>
      </c>
      <c r="G34" s="23"/>
      <c r="H34" s="23"/>
      <c r="I34" s="23"/>
      <c r="J34" s="23"/>
      <c r="K34" s="23"/>
      <c r="L34" s="23"/>
      <c r="M34" s="23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</row>
    <row r="35" spans="1:256" s="64" customFormat="1" ht="12.75" x14ac:dyDescent="0.2">
      <c r="A35" s="21"/>
      <c r="B35" s="79"/>
      <c r="C35" s="120" t="s">
        <v>102</v>
      </c>
      <c r="D35" s="30" t="s">
        <v>2</v>
      </c>
      <c r="E35" s="23">
        <v>228</v>
      </c>
      <c r="F35" s="121">
        <f>E35*F28</f>
        <v>11.286000000000001</v>
      </c>
      <c r="G35" s="32"/>
      <c r="H35" s="23"/>
      <c r="I35" s="23"/>
      <c r="J35" s="23"/>
      <c r="K35" s="23"/>
      <c r="L35" s="80"/>
      <c r="M35" s="23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  <c r="IF35" s="117"/>
      <c r="IG35" s="117"/>
      <c r="IH35" s="117"/>
      <c r="II35" s="117"/>
      <c r="IJ35" s="117"/>
      <c r="IK35" s="117"/>
      <c r="IL35" s="117"/>
      <c r="IM35" s="117"/>
      <c r="IN35" s="117"/>
      <c r="IO35" s="117"/>
      <c r="IP35" s="117"/>
      <c r="IQ35" s="117"/>
      <c r="IR35" s="117"/>
      <c r="IS35" s="117"/>
      <c r="IT35" s="117"/>
      <c r="IU35" s="117"/>
      <c r="IV35" s="117"/>
    </row>
    <row r="36" spans="1:256" s="67" customFormat="1" ht="12.75" x14ac:dyDescent="0.2">
      <c r="A36" s="25"/>
      <c r="B36" s="79"/>
      <c r="C36" s="120"/>
      <c r="D36" s="30"/>
      <c r="E36" s="25"/>
      <c r="F36" s="121"/>
      <c r="G36" s="23"/>
      <c r="H36" s="23"/>
      <c r="I36" s="23"/>
      <c r="J36" s="23"/>
      <c r="K36" s="23"/>
      <c r="L36" s="80"/>
      <c r="M36" s="23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/>
      <c r="HA36" s="117"/>
      <c r="HB36" s="117"/>
      <c r="HC36" s="117"/>
      <c r="HD36" s="117"/>
      <c r="HE36" s="117"/>
      <c r="HF36" s="117"/>
      <c r="HG36" s="117"/>
      <c r="HH36" s="117"/>
      <c r="HI36" s="117"/>
      <c r="HJ36" s="117"/>
      <c r="HK36" s="117"/>
      <c r="HL36" s="117"/>
      <c r="HM36" s="117"/>
      <c r="HN36" s="117"/>
      <c r="HO36" s="117"/>
      <c r="HP36" s="117"/>
      <c r="HQ36" s="117"/>
      <c r="HR36" s="117"/>
      <c r="HS36" s="117"/>
      <c r="HT36" s="117"/>
      <c r="HU36" s="117"/>
      <c r="HV36" s="117"/>
      <c r="HW36" s="117"/>
      <c r="HX36" s="117"/>
      <c r="HY36" s="117"/>
      <c r="HZ36" s="117"/>
      <c r="IA36" s="117"/>
      <c r="IB36" s="117"/>
      <c r="IC36" s="117"/>
      <c r="ID36" s="117"/>
      <c r="IE36" s="117"/>
      <c r="IF36" s="117"/>
      <c r="IG36" s="117"/>
      <c r="IH36" s="117"/>
      <c r="II36" s="117"/>
      <c r="IJ36" s="117"/>
      <c r="IK36" s="117"/>
      <c r="IL36" s="117"/>
      <c r="IM36" s="117"/>
      <c r="IN36" s="117"/>
      <c r="IO36" s="117"/>
      <c r="IP36" s="117"/>
      <c r="IQ36" s="117"/>
      <c r="IR36" s="117"/>
      <c r="IS36" s="117"/>
      <c r="IT36" s="117"/>
      <c r="IU36" s="117"/>
      <c r="IV36" s="117"/>
    </row>
    <row r="37" spans="1:256" s="18" customFormat="1" ht="25.5" x14ac:dyDescent="0.25">
      <c r="A37" s="19">
        <v>5</v>
      </c>
      <c r="B37" s="20" t="s">
        <v>103</v>
      </c>
      <c r="C37" s="104" t="s">
        <v>104</v>
      </c>
      <c r="D37" s="21" t="s">
        <v>17</v>
      </c>
      <c r="E37" s="22"/>
      <c r="F37" s="122">
        <f>SUM(F41:F43)</f>
        <v>1.04192</v>
      </c>
      <c r="G37" s="100"/>
      <c r="H37" s="22"/>
      <c r="I37" s="100"/>
      <c r="J37" s="22"/>
      <c r="K37" s="22"/>
      <c r="L37" s="100"/>
      <c r="M37" s="100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</row>
    <row r="38" spans="1:256" s="64" customFormat="1" ht="12.75" x14ac:dyDescent="0.2">
      <c r="A38" s="19"/>
      <c r="B38" s="20"/>
      <c r="C38" s="104"/>
      <c r="D38" s="25" t="s">
        <v>105</v>
      </c>
      <c r="E38" s="25"/>
      <c r="F38" s="35">
        <f>F37</f>
        <v>1.04192</v>
      </c>
      <c r="G38" s="123"/>
      <c r="H38" s="22"/>
      <c r="I38" s="123"/>
      <c r="J38" s="22"/>
      <c r="K38" s="22"/>
      <c r="L38" s="123"/>
      <c r="M38" s="23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4"/>
      <c r="CT38" s="124"/>
      <c r="CU38" s="124"/>
      <c r="CV38" s="124"/>
      <c r="CW38" s="124"/>
      <c r="CX38" s="124"/>
      <c r="CY38" s="124"/>
      <c r="CZ38" s="124"/>
      <c r="DA38" s="124"/>
      <c r="DB38" s="124"/>
      <c r="DC38" s="124"/>
      <c r="DD38" s="124"/>
      <c r="DE38" s="124"/>
      <c r="DF38" s="124"/>
      <c r="DG38" s="124"/>
      <c r="DH38" s="124"/>
      <c r="DI38" s="124"/>
      <c r="DJ38" s="124"/>
      <c r="DK38" s="124"/>
      <c r="DL38" s="124"/>
      <c r="DM38" s="124"/>
      <c r="DN38" s="124"/>
      <c r="DO38" s="124"/>
      <c r="DP38" s="124"/>
      <c r="DQ38" s="124"/>
      <c r="DR38" s="124"/>
      <c r="DS38" s="124"/>
      <c r="DT38" s="124"/>
      <c r="DU38" s="124"/>
      <c r="DV38" s="124"/>
      <c r="DW38" s="124"/>
      <c r="DX38" s="124"/>
      <c r="DY38" s="124"/>
      <c r="DZ38" s="124"/>
      <c r="EA38" s="124"/>
      <c r="EB38" s="124"/>
      <c r="EC38" s="124"/>
      <c r="ED38" s="124"/>
      <c r="EE38" s="124"/>
      <c r="EF38" s="124"/>
      <c r="EG38" s="124"/>
      <c r="EH38" s="124"/>
      <c r="EI38" s="124"/>
      <c r="EJ38" s="124"/>
      <c r="EK38" s="124"/>
      <c r="EL38" s="124"/>
      <c r="EM38" s="124"/>
      <c r="EN38" s="124"/>
      <c r="EO38" s="124"/>
      <c r="EP38" s="124"/>
      <c r="EQ38" s="124"/>
      <c r="ER38" s="124"/>
      <c r="ES38" s="124"/>
      <c r="ET38" s="124"/>
      <c r="EU38" s="124"/>
      <c r="EV38" s="124"/>
      <c r="EW38" s="124"/>
      <c r="EX38" s="124"/>
      <c r="EY38" s="124"/>
      <c r="EZ38" s="124"/>
      <c r="FA38" s="124"/>
      <c r="FB38" s="124"/>
      <c r="FC38" s="124"/>
      <c r="FD38" s="124"/>
      <c r="FE38" s="124"/>
      <c r="FF38" s="124"/>
      <c r="FG38" s="124"/>
      <c r="FH38" s="124"/>
      <c r="FI38" s="124"/>
      <c r="FJ38" s="124"/>
      <c r="FK38" s="124"/>
      <c r="FL38" s="124"/>
      <c r="FM38" s="124"/>
      <c r="FN38" s="124"/>
      <c r="FO38" s="124"/>
      <c r="FP38" s="124"/>
      <c r="FQ38" s="124"/>
      <c r="FR38" s="124"/>
      <c r="FS38" s="124"/>
      <c r="FT38" s="124"/>
      <c r="FU38" s="124"/>
      <c r="FV38" s="124"/>
      <c r="FW38" s="124"/>
      <c r="FX38" s="124"/>
      <c r="FY38" s="124"/>
      <c r="FZ38" s="124"/>
      <c r="GA38" s="124"/>
      <c r="GB38" s="124"/>
      <c r="GC38" s="124"/>
      <c r="GD38" s="124"/>
      <c r="GE38" s="124"/>
      <c r="GF38" s="124"/>
      <c r="GG38" s="124"/>
      <c r="GH38" s="124"/>
      <c r="GI38" s="124"/>
      <c r="GJ38" s="124"/>
      <c r="GK38" s="124"/>
      <c r="GL38" s="124"/>
      <c r="GM38" s="124"/>
      <c r="GN38" s="124"/>
      <c r="GO38" s="124"/>
      <c r="GP38" s="124"/>
      <c r="GQ38" s="124"/>
      <c r="GR38" s="124"/>
      <c r="GS38" s="124"/>
      <c r="GT38" s="124"/>
      <c r="GU38" s="124"/>
      <c r="GV38" s="124"/>
      <c r="GW38" s="124"/>
      <c r="GX38" s="124"/>
      <c r="GY38" s="124"/>
      <c r="GZ38" s="124"/>
      <c r="HA38" s="124"/>
      <c r="HB38" s="124"/>
      <c r="HC38" s="124"/>
      <c r="HD38" s="124"/>
      <c r="HE38" s="124"/>
      <c r="HF38" s="124"/>
      <c r="HG38" s="124"/>
      <c r="HH38" s="124"/>
      <c r="HI38" s="124"/>
      <c r="HJ38" s="124"/>
      <c r="HK38" s="124"/>
      <c r="HL38" s="124"/>
      <c r="HM38" s="124"/>
      <c r="HN38" s="124"/>
      <c r="HO38" s="124"/>
      <c r="HP38" s="124"/>
      <c r="HQ38" s="124"/>
      <c r="HR38" s="124"/>
      <c r="HS38" s="124"/>
      <c r="HT38" s="124"/>
      <c r="HU38" s="124"/>
      <c r="HV38" s="124"/>
      <c r="HW38" s="124"/>
      <c r="HX38" s="124"/>
      <c r="HY38" s="124"/>
      <c r="HZ38" s="124"/>
      <c r="IA38" s="124"/>
      <c r="IB38" s="124"/>
      <c r="IC38" s="124"/>
      <c r="ID38" s="124"/>
      <c r="IE38" s="124"/>
      <c r="IF38" s="124"/>
      <c r="IG38" s="124"/>
      <c r="IH38" s="124"/>
      <c r="II38" s="124"/>
      <c r="IJ38" s="124"/>
      <c r="IK38" s="124"/>
      <c r="IL38" s="124"/>
      <c r="IM38" s="124"/>
      <c r="IN38" s="124"/>
      <c r="IO38" s="124"/>
      <c r="IP38" s="124"/>
      <c r="IQ38" s="124"/>
      <c r="IR38" s="124"/>
      <c r="IS38" s="124"/>
      <c r="IT38" s="124"/>
      <c r="IU38" s="124"/>
      <c r="IV38" s="124"/>
    </row>
    <row r="39" spans="1:256" s="64" customFormat="1" ht="12.75" x14ac:dyDescent="0.2">
      <c r="A39" s="19"/>
      <c r="B39" s="29"/>
      <c r="C39" s="107" t="s">
        <v>52</v>
      </c>
      <c r="D39" s="30" t="s">
        <v>15</v>
      </c>
      <c r="E39" s="23">
        <v>34.9</v>
      </c>
      <c r="F39" s="23">
        <f>E39*F38</f>
        <v>36.363007999999994</v>
      </c>
      <c r="G39" s="23"/>
      <c r="H39" s="23"/>
      <c r="I39" s="23"/>
      <c r="J39" s="23"/>
      <c r="K39" s="23"/>
      <c r="L39" s="23"/>
      <c r="M39" s="23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7"/>
      <c r="GQ39" s="117"/>
      <c r="GR39" s="117"/>
      <c r="GS39" s="117"/>
      <c r="GT39" s="117"/>
      <c r="GU39" s="117"/>
      <c r="GV39" s="117"/>
      <c r="GW39" s="117"/>
      <c r="GX39" s="117"/>
      <c r="GY39" s="117"/>
      <c r="GZ39" s="117"/>
      <c r="HA39" s="117"/>
      <c r="HB39" s="117"/>
      <c r="HC39" s="117"/>
      <c r="HD39" s="117"/>
      <c r="HE39" s="117"/>
      <c r="HF39" s="117"/>
      <c r="HG39" s="117"/>
      <c r="HH39" s="117"/>
      <c r="HI39" s="117"/>
      <c r="HJ39" s="117"/>
      <c r="HK39" s="117"/>
      <c r="HL39" s="117"/>
      <c r="HM39" s="117"/>
      <c r="HN39" s="117"/>
      <c r="HO39" s="117"/>
      <c r="HP39" s="117"/>
      <c r="HQ39" s="117"/>
      <c r="HR39" s="117"/>
      <c r="HS39" s="117"/>
      <c r="HT39" s="117"/>
      <c r="HU39" s="117"/>
      <c r="HV39" s="117"/>
      <c r="HW39" s="117"/>
      <c r="HX39" s="117"/>
      <c r="HY39" s="117"/>
      <c r="HZ39" s="117"/>
      <c r="IA39" s="117"/>
      <c r="IB39" s="117"/>
      <c r="IC39" s="117"/>
      <c r="ID39" s="117"/>
      <c r="IE39" s="117"/>
      <c r="IF39" s="117"/>
      <c r="IG39" s="117"/>
      <c r="IH39" s="117"/>
      <c r="II39" s="117"/>
      <c r="IJ39" s="117"/>
      <c r="IK39" s="117"/>
      <c r="IL39" s="117"/>
      <c r="IM39" s="117"/>
      <c r="IN39" s="117"/>
      <c r="IO39" s="117"/>
      <c r="IP39" s="117"/>
      <c r="IQ39" s="117"/>
      <c r="IR39" s="117"/>
      <c r="IS39" s="117"/>
      <c r="IT39" s="117"/>
      <c r="IU39" s="117"/>
      <c r="IV39" s="117"/>
    </row>
    <row r="40" spans="1:256" s="64" customFormat="1" ht="12.75" x14ac:dyDescent="0.2">
      <c r="A40" s="19"/>
      <c r="B40" s="29"/>
      <c r="C40" s="115" t="s">
        <v>93</v>
      </c>
      <c r="D40" s="25" t="s">
        <v>2</v>
      </c>
      <c r="E40" s="23">
        <v>4.07</v>
      </c>
      <c r="F40" s="23">
        <f>E40*F38</f>
        <v>4.2406144000000001</v>
      </c>
      <c r="G40" s="23"/>
      <c r="H40" s="23"/>
      <c r="I40" s="23"/>
      <c r="J40" s="23"/>
      <c r="K40" s="23"/>
      <c r="L40" s="23"/>
      <c r="M40" s="23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7"/>
      <c r="IP40" s="117"/>
      <c r="IQ40" s="117"/>
      <c r="IR40" s="117"/>
      <c r="IS40" s="117"/>
      <c r="IT40" s="117"/>
      <c r="IU40" s="117"/>
      <c r="IV40" s="117"/>
    </row>
    <row r="41" spans="1:256" s="64" customFormat="1" ht="12.75" x14ac:dyDescent="0.2">
      <c r="A41" s="19"/>
      <c r="B41" s="29" t="s">
        <v>106</v>
      </c>
      <c r="C41" s="115" t="s">
        <v>107</v>
      </c>
      <c r="D41" s="25" t="s">
        <v>17</v>
      </c>
      <c r="E41" s="25" t="s">
        <v>49</v>
      </c>
      <c r="F41" s="125">
        <f>0.019*22</f>
        <v>0.41799999999999998</v>
      </c>
      <c r="G41" s="23"/>
      <c r="H41" s="23"/>
      <c r="I41" s="23"/>
      <c r="J41" s="23"/>
      <c r="K41" s="23"/>
      <c r="L41" s="23"/>
      <c r="M41" s="23"/>
      <c r="N41" s="12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/>
      <c r="GJ41" s="117"/>
      <c r="GK41" s="117"/>
      <c r="GL41" s="117"/>
      <c r="GM41" s="117"/>
      <c r="GN41" s="117"/>
      <c r="GO41" s="117"/>
      <c r="GP41" s="117"/>
      <c r="GQ41" s="117"/>
      <c r="GR41" s="117"/>
      <c r="GS41" s="117"/>
      <c r="GT41" s="117"/>
      <c r="GU41" s="117"/>
      <c r="GV41" s="117"/>
      <c r="GW41" s="117"/>
      <c r="GX41" s="117"/>
      <c r="GY41" s="117"/>
      <c r="GZ41" s="117"/>
      <c r="HA41" s="117"/>
      <c r="HB41" s="117"/>
      <c r="HC41" s="117"/>
      <c r="HD41" s="117"/>
      <c r="HE41" s="117"/>
      <c r="HF41" s="117"/>
      <c r="HG41" s="117"/>
      <c r="HH41" s="117"/>
      <c r="HI41" s="117"/>
      <c r="HJ41" s="117"/>
      <c r="HK41" s="117"/>
      <c r="HL41" s="117"/>
      <c r="HM41" s="117"/>
      <c r="HN41" s="117"/>
      <c r="HO41" s="117"/>
      <c r="HP41" s="117"/>
      <c r="HQ41" s="117"/>
      <c r="HR41" s="117"/>
      <c r="HS41" s="117"/>
      <c r="HT41" s="117"/>
      <c r="HU41" s="117"/>
      <c r="HV41" s="117"/>
      <c r="HW41" s="117"/>
      <c r="HX41" s="117"/>
      <c r="HY41" s="117"/>
      <c r="HZ41" s="117"/>
      <c r="IA41" s="117"/>
      <c r="IB41" s="117"/>
      <c r="IC41" s="117"/>
      <c r="ID41" s="117"/>
      <c r="IE41" s="117"/>
      <c r="IF41" s="117"/>
      <c r="IG41" s="117"/>
      <c r="IH41" s="117"/>
      <c r="II41" s="117"/>
      <c r="IJ41" s="117"/>
      <c r="IK41" s="117"/>
      <c r="IL41" s="117"/>
      <c r="IM41" s="117"/>
      <c r="IN41" s="117"/>
      <c r="IO41" s="117"/>
      <c r="IP41" s="117"/>
      <c r="IQ41" s="117"/>
      <c r="IR41" s="117"/>
      <c r="IS41" s="117"/>
      <c r="IT41" s="117"/>
      <c r="IU41" s="117"/>
      <c r="IV41" s="117"/>
    </row>
    <row r="42" spans="1:256" s="64" customFormat="1" ht="12.75" x14ac:dyDescent="0.2">
      <c r="A42" s="21"/>
      <c r="B42" s="79" t="s">
        <v>96</v>
      </c>
      <c r="C42" s="108" t="s">
        <v>108</v>
      </c>
      <c r="D42" s="25" t="s">
        <v>17</v>
      </c>
      <c r="E42" s="23" t="s">
        <v>49</v>
      </c>
      <c r="F42" s="125">
        <f>0.02085*22</f>
        <v>0.4587</v>
      </c>
      <c r="G42" s="80"/>
      <c r="H42" s="23"/>
      <c r="I42" s="23"/>
      <c r="J42" s="23"/>
      <c r="K42" s="23"/>
      <c r="L42" s="23"/>
      <c r="M42" s="23"/>
      <c r="N42" s="12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17"/>
      <c r="GK42" s="117"/>
      <c r="GL42" s="117"/>
      <c r="GM42" s="117"/>
      <c r="GN42" s="117"/>
      <c r="GO42" s="117"/>
      <c r="GP42" s="117"/>
      <c r="GQ42" s="117"/>
      <c r="GR42" s="117"/>
      <c r="GS42" s="117"/>
      <c r="GT42" s="117"/>
      <c r="GU42" s="117"/>
      <c r="GV42" s="117"/>
      <c r="GW42" s="117"/>
      <c r="GX42" s="117"/>
      <c r="GY42" s="117"/>
      <c r="GZ42" s="117"/>
      <c r="HA42" s="117"/>
      <c r="HB42" s="117"/>
      <c r="HC42" s="117"/>
      <c r="HD42" s="117"/>
      <c r="HE42" s="117"/>
      <c r="HF42" s="117"/>
      <c r="HG42" s="117"/>
      <c r="HH42" s="117"/>
      <c r="HI42" s="117"/>
      <c r="HJ42" s="117"/>
      <c r="HK42" s="117"/>
      <c r="HL42" s="117"/>
      <c r="HM42" s="117"/>
      <c r="HN42" s="117"/>
      <c r="HO42" s="117"/>
      <c r="HP42" s="117"/>
      <c r="HQ42" s="117"/>
      <c r="HR42" s="117"/>
      <c r="HS42" s="117"/>
      <c r="HT42" s="117"/>
      <c r="HU42" s="117"/>
      <c r="HV42" s="117"/>
      <c r="HW42" s="117"/>
      <c r="HX42" s="117"/>
      <c r="HY42" s="117"/>
      <c r="HZ42" s="117"/>
      <c r="IA42" s="117"/>
      <c r="IB42" s="117"/>
      <c r="IC42" s="117"/>
      <c r="ID42" s="117"/>
      <c r="IE42" s="117"/>
      <c r="IF42" s="117"/>
      <c r="IG42" s="117"/>
      <c r="IH42" s="117"/>
      <c r="II42" s="117"/>
      <c r="IJ42" s="117"/>
      <c r="IK42" s="117"/>
      <c r="IL42" s="117"/>
      <c r="IM42" s="117"/>
      <c r="IN42" s="117"/>
      <c r="IO42" s="117"/>
      <c r="IP42" s="117"/>
      <c r="IQ42" s="117"/>
      <c r="IR42" s="117"/>
      <c r="IS42" s="117"/>
      <c r="IT42" s="117"/>
      <c r="IU42" s="117"/>
      <c r="IV42" s="117"/>
    </row>
    <row r="43" spans="1:256" s="64" customFormat="1" ht="12.75" x14ac:dyDescent="0.2">
      <c r="A43" s="21"/>
      <c r="B43" s="79" t="s">
        <v>109</v>
      </c>
      <c r="C43" s="115" t="s">
        <v>110</v>
      </c>
      <c r="D43" s="25" t="s">
        <v>17</v>
      </c>
      <c r="E43" s="23" t="s">
        <v>49</v>
      </c>
      <c r="F43" s="125">
        <f>0.00751*22</f>
        <v>0.16522000000000001</v>
      </c>
      <c r="G43" s="80"/>
      <c r="H43" s="23"/>
      <c r="I43" s="23"/>
      <c r="J43" s="23"/>
      <c r="K43" s="23"/>
      <c r="L43" s="23"/>
      <c r="M43" s="23"/>
      <c r="N43" s="12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17"/>
      <c r="FW43" s="117"/>
      <c r="FX43" s="117"/>
      <c r="FY43" s="117"/>
      <c r="FZ43" s="117"/>
      <c r="GA43" s="117"/>
      <c r="GB43" s="117"/>
      <c r="GC43" s="117"/>
      <c r="GD43" s="117"/>
      <c r="GE43" s="117"/>
      <c r="GF43" s="117"/>
      <c r="GG43" s="117"/>
      <c r="GH43" s="117"/>
      <c r="GI43" s="117"/>
      <c r="GJ43" s="117"/>
      <c r="GK43" s="117"/>
      <c r="GL43" s="117"/>
      <c r="GM43" s="117"/>
      <c r="GN43" s="117"/>
      <c r="GO43" s="117"/>
      <c r="GP43" s="117"/>
      <c r="GQ43" s="117"/>
      <c r="GR43" s="117"/>
      <c r="GS43" s="117"/>
      <c r="GT43" s="117"/>
      <c r="GU43" s="117"/>
      <c r="GV43" s="117"/>
      <c r="GW43" s="117"/>
      <c r="GX43" s="117"/>
      <c r="GY43" s="117"/>
      <c r="GZ43" s="117"/>
      <c r="HA43" s="117"/>
      <c r="HB43" s="117"/>
      <c r="HC43" s="117"/>
      <c r="HD43" s="117"/>
      <c r="HE43" s="117"/>
      <c r="HF43" s="117"/>
      <c r="HG43" s="117"/>
      <c r="HH43" s="117"/>
      <c r="HI43" s="117"/>
      <c r="HJ43" s="117"/>
      <c r="HK43" s="117"/>
      <c r="HL43" s="117"/>
      <c r="HM43" s="117"/>
      <c r="HN43" s="117"/>
      <c r="HO43" s="117"/>
      <c r="HP43" s="117"/>
      <c r="HQ43" s="117"/>
      <c r="HR43" s="117"/>
      <c r="HS43" s="117"/>
      <c r="HT43" s="117"/>
      <c r="HU43" s="117"/>
      <c r="HV43" s="117"/>
      <c r="HW43" s="117"/>
      <c r="HX43" s="117"/>
      <c r="HY43" s="117"/>
      <c r="HZ43" s="117"/>
      <c r="IA43" s="117"/>
      <c r="IB43" s="117"/>
      <c r="IC43" s="117"/>
      <c r="ID43" s="117"/>
      <c r="IE43" s="117"/>
      <c r="IF43" s="117"/>
      <c r="IG43" s="117"/>
      <c r="IH43" s="117"/>
      <c r="II43" s="117"/>
      <c r="IJ43" s="117"/>
      <c r="IK43" s="117"/>
      <c r="IL43" s="117"/>
      <c r="IM43" s="117"/>
      <c r="IN43" s="117"/>
      <c r="IO43" s="117"/>
      <c r="IP43" s="117"/>
      <c r="IQ43" s="117"/>
      <c r="IR43" s="117"/>
      <c r="IS43" s="117"/>
      <c r="IT43" s="117"/>
      <c r="IU43" s="117"/>
      <c r="IV43" s="117"/>
    </row>
    <row r="44" spans="1:256" s="64" customFormat="1" ht="12.75" x14ac:dyDescent="0.2">
      <c r="A44" s="19"/>
      <c r="B44" s="29" t="s">
        <v>111</v>
      </c>
      <c r="C44" s="115" t="s">
        <v>112</v>
      </c>
      <c r="D44" s="23" t="s">
        <v>66</v>
      </c>
      <c r="E44" s="23">
        <v>15.02</v>
      </c>
      <c r="F44" s="23">
        <f>E44*F38</f>
        <v>15.649638399999999</v>
      </c>
      <c r="G44" s="23"/>
      <c r="H44" s="23"/>
      <c r="I44" s="23"/>
      <c r="J44" s="23"/>
      <c r="K44" s="23"/>
      <c r="L44" s="23"/>
      <c r="M44" s="23"/>
      <c r="N44" s="126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  <c r="FE44" s="117"/>
      <c r="FF44" s="117"/>
      <c r="FG44" s="117"/>
      <c r="FH44" s="117"/>
      <c r="FI44" s="117"/>
      <c r="FJ44" s="117"/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J44" s="117"/>
      <c r="GK44" s="117"/>
      <c r="GL44" s="117"/>
      <c r="GM44" s="117"/>
      <c r="GN44" s="117"/>
      <c r="GO44" s="117"/>
      <c r="GP44" s="117"/>
      <c r="GQ44" s="117"/>
      <c r="GR44" s="117"/>
      <c r="GS44" s="117"/>
      <c r="GT44" s="117"/>
      <c r="GU44" s="117"/>
      <c r="GV44" s="117"/>
      <c r="GW44" s="117"/>
      <c r="GX44" s="117"/>
      <c r="GY44" s="117"/>
      <c r="GZ44" s="117"/>
      <c r="HA44" s="117"/>
      <c r="HB44" s="117"/>
      <c r="HC44" s="117"/>
      <c r="HD44" s="117"/>
      <c r="HE44" s="117"/>
      <c r="HF44" s="117"/>
      <c r="HG44" s="117"/>
      <c r="HH44" s="117"/>
      <c r="HI44" s="117"/>
      <c r="HJ44" s="117"/>
      <c r="HK44" s="117"/>
      <c r="HL44" s="117"/>
      <c r="HM44" s="117"/>
      <c r="HN44" s="117"/>
      <c r="HO44" s="117"/>
      <c r="HP44" s="117"/>
      <c r="HQ44" s="117"/>
      <c r="HR44" s="117"/>
      <c r="HS44" s="117"/>
      <c r="HT44" s="117"/>
      <c r="HU44" s="117"/>
      <c r="HV44" s="117"/>
      <c r="HW44" s="117"/>
      <c r="HX44" s="117"/>
      <c r="HY44" s="117"/>
      <c r="HZ44" s="117"/>
      <c r="IA44" s="117"/>
      <c r="IB44" s="117"/>
      <c r="IC44" s="117"/>
      <c r="ID44" s="117"/>
      <c r="IE44" s="117"/>
      <c r="IF44" s="117"/>
      <c r="IG44" s="117"/>
      <c r="IH44" s="117"/>
      <c r="II44" s="117"/>
      <c r="IJ44" s="117"/>
      <c r="IK44" s="117"/>
      <c r="IL44" s="117"/>
      <c r="IM44" s="117"/>
      <c r="IN44" s="117"/>
      <c r="IO44" s="117"/>
      <c r="IP44" s="117"/>
      <c r="IQ44" s="117"/>
      <c r="IR44" s="117"/>
      <c r="IS44" s="117"/>
      <c r="IT44" s="117"/>
      <c r="IU44" s="117"/>
      <c r="IV44" s="117"/>
    </row>
    <row r="45" spans="1:256" s="64" customFormat="1" ht="12.75" x14ac:dyDescent="0.2">
      <c r="A45" s="19"/>
      <c r="B45" s="29"/>
      <c r="C45" s="120" t="s">
        <v>102</v>
      </c>
      <c r="D45" s="30" t="s">
        <v>2</v>
      </c>
      <c r="E45" s="23">
        <v>2.78</v>
      </c>
      <c r="F45" s="121">
        <f>E45*F38</f>
        <v>2.8965375999999998</v>
      </c>
      <c r="G45" s="32"/>
      <c r="H45" s="23"/>
      <c r="I45" s="23"/>
      <c r="J45" s="23"/>
      <c r="K45" s="23"/>
      <c r="L45" s="80"/>
      <c r="M45" s="23"/>
      <c r="N45" s="126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17"/>
      <c r="EL45" s="117"/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7"/>
      <c r="FC45" s="117"/>
      <c r="FD45" s="117"/>
      <c r="FE45" s="117"/>
      <c r="FF45" s="117"/>
      <c r="FG45" s="117"/>
      <c r="FH45" s="117"/>
      <c r="FI45" s="117"/>
      <c r="FJ45" s="117"/>
      <c r="FK45" s="117"/>
      <c r="FL45" s="117"/>
      <c r="FM45" s="117"/>
      <c r="FN45" s="117"/>
      <c r="FO45" s="117"/>
      <c r="FP45" s="117"/>
      <c r="FQ45" s="117"/>
      <c r="FR45" s="117"/>
      <c r="FS45" s="117"/>
      <c r="FT45" s="117"/>
      <c r="FU45" s="117"/>
      <c r="FV45" s="117"/>
      <c r="FW45" s="117"/>
      <c r="FX45" s="117"/>
      <c r="FY45" s="117"/>
      <c r="FZ45" s="117"/>
      <c r="GA45" s="117"/>
      <c r="GB45" s="117"/>
      <c r="GC45" s="117"/>
      <c r="GD45" s="117"/>
      <c r="GE45" s="117"/>
      <c r="GF45" s="117"/>
      <c r="GG45" s="117"/>
      <c r="GH45" s="117"/>
      <c r="GI45" s="117"/>
      <c r="GJ45" s="117"/>
      <c r="GK45" s="117"/>
      <c r="GL45" s="117"/>
      <c r="GM45" s="117"/>
      <c r="GN45" s="117"/>
      <c r="GO45" s="117"/>
      <c r="GP45" s="117"/>
      <c r="GQ45" s="117"/>
      <c r="GR45" s="117"/>
      <c r="GS45" s="117"/>
      <c r="GT45" s="117"/>
      <c r="GU45" s="117"/>
      <c r="GV45" s="117"/>
      <c r="GW45" s="117"/>
      <c r="GX45" s="117"/>
      <c r="GY45" s="117"/>
      <c r="GZ45" s="117"/>
      <c r="HA45" s="117"/>
      <c r="HB45" s="117"/>
      <c r="HC45" s="117"/>
      <c r="HD45" s="117"/>
      <c r="HE45" s="117"/>
      <c r="HF45" s="117"/>
      <c r="HG45" s="117"/>
      <c r="HH45" s="117"/>
      <c r="HI45" s="117"/>
      <c r="HJ45" s="117"/>
      <c r="HK45" s="117"/>
      <c r="HL45" s="117"/>
      <c r="HM45" s="117"/>
      <c r="HN45" s="117"/>
      <c r="HO45" s="117"/>
      <c r="HP45" s="117"/>
      <c r="HQ45" s="117"/>
      <c r="HR45" s="117"/>
      <c r="HS45" s="117"/>
      <c r="HT45" s="117"/>
      <c r="HU45" s="117"/>
      <c r="HV45" s="117"/>
      <c r="HW45" s="117"/>
      <c r="HX45" s="117"/>
      <c r="HY45" s="117"/>
      <c r="HZ45" s="117"/>
      <c r="IA45" s="117"/>
      <c r="IB45" s="117"/>
      <c r="IC45" s="117"/>
      <c r="ID45" s="117"/>
      <c r="IE45" s="117"/>
      <c r="IF45" s="117"/>
      <c r="IG45" s="117"/>
      <c r="IH45" s="117"/>
      <c r="II45" s="117"/>
      <c r="IJ45" s="117"/>
      <c r="IK45" s="117"/>
      <c r="IL45" s="117"/>
      <c r="IM45" s="117"/>
      <c r="IN45" s="117"/>
      <c r="IO45" s="117"/>
      <c r="IP45" s="117"/>
      <c r="IQ45" s="117"/>
      <c r="IR45" s="117"/>
      <c r="IS45" s="117"/>
      <c r="IT45" s="117"/>
      <c r="IU45" s="117"/>
      <c r="IV45" s="117"/>
    </row>
    <row r="46" spans="1:256" s="28" customFormat="1" ht="12.75" x14ac:dyDescent="0.25">
      <c r="A46" s="25"/>
      <c r="B46" s="26"/>
      <c r="C46" s="63"/>
      <c r="D46" s="25"/>
      <c r="E46" s="23"/>
      <c r="F46" s="23"/>
      <c r="G46" s="32"/>
      <c r="H46" s="23"/>
      <c r="I46" s="23"/>
      <c r="J46" s="23"/>
      <c r="K46" s="23"/>
      <c r="L46" s="23"/>
      <c r="M46" s="23"/>
      <c r="N46" s="126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</row>
    <row r="47" spans="1:256" s="28" customFormat="1" ht="24.75" customHeight="1" x14ac:dyDescent="0.25">
      <c r="A47" s="59"/>
      <c r="B47" s="59"/>
      <c r="C47" s="96" t="s">
        <v>82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</row>
    <row r="48" spans="1:256" s="28" customFormat="1" ht="12.75" x14ac:dyDescent="0.25">
      <c r="A48" s="59"/>
      <c r="B48" s="59"/>
      <c r="C48" s="61"/>
      <c r="D48" s="59"/>
      <c r="E48" s="60"/>
      <c r="F48" s="60"/>
      <c r="G48" s="60"/>
      <c r="H48" s="60"/>
      <c r="I48" s="60"/>
      <c r="J48" s="60"/>
      <c r="K48" s="60"/>
      <c r="L48" s="60"/>
      <c r="M48" s="60"/>
    </row>
    <row r="49" spans="1:256" s="64" customFormat="1" ht="25.5" x14ac:dyDescent="0.2">
      <c r="A49" s="19">
        <v>6</v>
      </c>
      <c r="B49" s="20" t="s">
        <v>34</v>
      </c>
      <c r="C49" s="83" t="s">
        <v>35</v>
      </c>
      <c r="D49" s="21" t="s">
        <v>14</v>
      </c>
      <c r="E49" s="22"/>
      <c r="F49" s="22">
        <f>19.4/7*20</f>
        <v>55.428571428571431</v>
      </c>
      <c r="G49" s="22"/>
      <c r="H49" s="22"/>
      <c r="I49" s="22"/>
      <c r="J49" s="22"/>
      <c r="K49" s="22"/>
      <c r="L49" s="22"/>
      <c r="M49" s="22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</row>
    <row r="50" spans="1:256" s="28" customFormat="1" ht="12.75" x14ac:dyDescent="0.25">
      <c r="A50" s="21"/>
      <c r="B50" s="26"/>
      <c r="C50" s="37"/>
      <c r="D50" s="25" t="s">
        <v>31</v>
      </c>
      <c r="E50" s="23"/>
      <c r="F50" s="65">
        <f>F49/1000</f>
        <v>5.5428571428571431E-2</v>
      </c>
      <c r="G50" s="23"/>
      <c r="H50" s="23"/>
      <c r="I50" s="23"/>
      <c r="J50" s="23"/>
      <c r="K50" s="23"/>
      <c r="L50" s="23"/>
      <c r="M50" s="23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</row>
    <row r="51" spans="1:256" s="18" customFormat="1" ht="12.75" x14ac:dyDescent="0.25">
      <c r="A51" s="19"/>
      <c r="B51" s="29"/>
      <c r="C51" s="39" t="s">
        <v>18</v>
      </c>
      <c r="D51" s="30" t="s">
        <v>15</v>
      </c>
      <c r="E51" s="23">
        <v>60.8</v>
      </c>
      <c r="F51" s="23">
        <f>E51*F50</f>
        <v>3.3700571428571426</v>
      </c>
      <c r="G51" s="23"/>
      <c r="H51" s="23"/>
      <c r="I51" s="23"/>
      <c r="J51" s="23"/>
      <c r="K51" s="23"/>
      <c r="L51" s="23"/>
      <c r="M51" s="23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</row>
    <row r="52" spans="1:256" s="18" customFormat="1" ht="12.75" x14ac:dyDescent="0.25">
      <c r="A52" s="19"/>
      <c r="B52" s="29" t="s">
        <v>32</v>
      </c>
      <c r="C52" s="63" t="s">
        <v>33</v>
      </c>
      <c r="D52" s="30" t="s">
        <v>19</v>
      </c>
      <c r="E52" s="23">
        <v>143</v>
      </c>
      <c r="F52" s="23">
        <f>E52*F50</f>
        <v>7.926285714285715</v>
      </c>
      <c r="G52" s="23"/>
      <c r="H52" s="23"/>
      <c r="I52" s="23"/>
      <c r="J52" s="23"/>
      <c r="K52" s="23"/>
      <c r="L52" s="23"/>
      <c r="M52" s="23"/>
      <c r="N52" s="27"/>
      <c r="O52" s="27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</row>
    <row r="53" spans="1:256" s="18" customFormat="1" ht="12.75" x14ac:dyDescent="0.25">
      <c r="A53" s="19"/>
      <c r="B53" s="29"/>
      <c r="C53" s="66" t="s">
        <v>16</v>
      </c>
      <c r="D53" s="25" t="s">
        <v>2</v>
      </c>
      <c r="E53" s="23">
        <v>6.89</v>
      </c>
      <c r="F53" s="23">
        <f>E53*F50</f>
        <v>0.38190285714285716</v>
      </c>
      <c r="G53" s="23"/>
      <c r="H53" s="23"/>
      <c r="I53" s="23"/>
      <c r="J53" s="23"/>
      <c r="K53" s="23"/>
      <c r="L53" s="23"/>
      <c r="M53" s="23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</row>
    <row r="54" spans="1:256" s="28" customFormat="1" ht="12.75" x14ac:dyDescent="0.25">
      <c r="A54" s="21"/>
      <c r="B54" s="26"/>
      <c r="C54" s="66"/>
      <c r="D54" s="25"/>
      <c r="E54" s="23"/>
      <c r="F54" s="23"/>
      <c r="G54" s="23"/>
      <c r="H54" s="23"/>
      <c r="I54" s="23"/>
      <c r="J54" s="23"/>
      <c r="K54" s="23"/>
      <c r="L54" s="23"/>
      <c r="M54" s="23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</row>
    <row r="55" spans="1:256" s="64" customFormat="1" ht="25.5" x14ac:dyDescent="0.2">
      <c r="A55" s="19">
        <v>7</v>
      </c>
      <c r="B55" s="20" t="s">
        <v>36</v>
      </c>
      <c r="C55" s="84" t="s">
        <v>37</v>
      </c>
      <c r="D55" s="21" t="s">
        <v>14</v>
      </c>
      <c r="E55" s="22"/>
      <c r="F55" s="22">
        <f>F49</f>
        <v>55.428571428571431</v>
      </c>
      <c r="G55" s="22"/>
      <c r="H55" s="22"/>
      <c r="I55" s="22"/>
      <c r="J55" s="22"/>
      <c r="K55" s="22"/>
      <c r="L55" s="22"/>
      <c r="M55" s="22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</row>
    <row r="56" spans="1:256" s="67" customFormat="1" ht="12.75" x14ac:dyDescent="0.2">
      <c r="A56" s="25"/>
      <c r="B56" s="26"/>
      <c r="C56" s="37"/>
      <c r="D56" s="25"/>
      <c r="E56" s="23"/>
      <c r="F56" s="23"/>
      <c r="G56" s="23"/>
      <c r="H56" s="23"/>
      <c r="I56" s="23"/>
      <c r="J56" s="23"/>
      <c r="K56" s="23"/>
      <c r="L56" s="23"/>
      <c r="M56" s="23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</row>
    <row r="57" spans="1:256" s="67" customFormat="1" ht="12.75" x14ac:dyDescent="0.2">
      <c r="A57" s="25"/>
      <c r="B57" s="26"/>
      <c r="C57" s="37" t="s">
        <v>38</v>
      </c>
      <c r="D57" s="25" t="s">
        <v>17</v>
      </c>
      <c r="E57" s="23">
        <v>1.8</v>
      </c>
      <c r="F57" s="23">
        <f>E57*F55</f>
        <v>99.771428571428572</v>
      </c>
      <c r="G57" s="23"/>
      <c r="H57" s="23"/>
      <c r="I57" s="23"/>
      <c r="J57" s="23"/>
      <c r="K57" s="23"/>
      <c r="L57" s="23"/>
      <c r="M57" s="23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</row>
    <row r="58" spans="1:256" s="67" customFormat="1" ht="12.75" x14ac:dyDescent="0.2">
      <c r="A58" s="25"/>
      <c r="B58" s="26"/>
      <c r="C58" s="37"/>
      <c r="D58" s="25"/>
      <c r="E58" s="23"/>
      <c r="F58" s="23"/>
      <c r="G58" s="23"/>
      <c r="H58" s="23"/>
      <c r="I58" s="23"/>
      <c r="J58" s="23"/>
      <c r="K58" s="23"/>
      <c r="L58" s="23"/>
      <c r="M58" s="23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</row>
    <row r="59" spans="1:256" s="64" customFormat="1" ht="12.75" x14ac:dyDescent="0.2">
      <c r="A59" s="19">
        <v>8</v>
      </c>
      <c r="B59" s="20" t="s">
        <v>39</v>
      </c>
      <c r="C59" s="83" t="s">
        <v>40</v>
      </c>
      <c r="D59" s="21" t="s">
        <v>14</v>
      </c>
      <c r="E59" s="22"/>
      <c r="F59" s="22">
        <f>0.28/7*20</f>
        <v>0.8</v>
      </c>
      <c r="G59" s="22"/>
      <c r="H59" s="22"/>
      <c r="I59" s="22"/>
      <c r="J59" s="22"/>
      <c r="K59" s="22"/>
      <c r="L59" s="22"/>
      <c r="M59" s="22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</row>
    <row r="60" spans="1:256" s="28" customFormat="1" ht="12.75" x14ac:dyDescent="0.25">
      <c r="A60" s="68"/>
      <c r="B60" s="69"/>
      <c r="C60" s="70"/>
      <c r="D60" s="68" t="s">
        <v>41</v>
      </c>
      <c r="E60" s="34"/>
      <c r="F60" s="65">
        <f>F59/10</f>
        <v>0.08</v>
      </c>
      <c r="G60" s="34"/>
      <c r="H60" s="34"/>
      <c r="I60" s="34"/>
      <c r="J60" s="34"/>
      <c r="K60" s="34"/>
      <c r="L60" s="34"/>
      <c r="M60" s="34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1"/>
      <c r="HR60" s="71"/>
      <c r="HS60" s="71"/>
      <c r="HT60" s="71"/>
      <c r="HU60" s="71"/>
      <c r="HV60" s="71"/>
      <c r="HW60" s="71"/>
      <c r="HX60" s="71"/>
      <c r="HY60" s="71"/>
      <c r="HZ60" s="71"/>
      <c r="IA60" s="71"/>
      <c r="IB60" s="71"/>
      <c r="IC60" s="71"/>
      <c r="ID60" s="71"/>
      <c r="IE60" s="71"/>
      <c r="IF60" s="71"/>
    </row>
    <row r="61" spans="1:256" s="18" customFormat="1" ht="12.75" x14ac:dyDescent="0.25">
      <c r="A61" s="72"/>
      <c r="B61" s="33"/>
      <c r="C61" s="39" t="s">
        <v>18</v>
      </c>
      <c r="D61" s="30" t="s">
        <v>15</v>
      </c>
      <c r="E61" s="23">
        <v>17.8</v>
      </c>
      <c r="F61" s="34">
        <f>E61*F60</f>
        <v>1.4240000000000002</v>
      </c>
      <c r="G61" s="34"/>
      <c r="H61" s="34"/>
      <c r="I61" s="23"/>
      <c r="J61" s="23"/>
      <c r="K61" s="23"/>
      <c r="L61" s="23"/>
      <c r="M61" s="2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3"/>
      <c r="GN61" s="73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3"/>
      <c r="HC61" s="73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3"/>
      <c r="HR61" s="73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3"/>
    </row>
    <row r="62" spans="1:256" s="18" customFormat="1" ht="12.75" x14ac:dyDescent="0.25">
      <c r="A62" s="72"/>
      <c r="B62" s="74" t="s">
        <v>42</v>
      </c>
      <c r="C62" s="58" t="s">
        <v>43</v>
      </c>
      <c r="D62" s="68" t="s">
        <v>14</v>
      </c>
      <c r="E62" s="23">
        <v>11</v>
      </c>
      <c r="F62" s="38">
        <f>E62*F60</f>
        <v>0.88</v>
      </c>
      <c r="G62" s="32"/>
      <c r="H62" s="34"/>
      <c r="I62" s="34"/>
      <c r="J62" s="34"/>
      <c r="K62" s="34"/>
      <c r="L62" s="34"/>
      <c r="M62" s="34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3"/>
      <c r="GN62" s="73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3"/>
      <c r="HC62" s="73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3"/>
      <c r="HR62" s="73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3"/>
    </row>
    <row r="63" spans="1:256" s="18" customFormat="1" ht="12.75" x14ac:dyDescent="0.25">
      <c r="A63" s="72"/>
      <c r="B63" s="33"/>
      <c r="C63" s="70"/>
      <c r="D63" s="68"/>
      <c r="E63" s="23"/>
      <c r="F63" s="38"/>
      <c r="G63" s="32"/>
      <c r="H63" s="34"/>
      <c r="I63" s="34"/>
      <c r="J63" s="34"/>
      <c r="K63" s="34"/>
      <c r="L63" s="34"/>
      <c r="M63" s="34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3"/>
      <c r="GN63" s="73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3"/>
      <c r="HC63" s="73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3"/>
      <c r="HR63" s="73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3"/>
    </row>
    <row r="64" spans="1:256" s="24" customFormat="1" ht="12.75" x14ac:dyDescent="0.2">
      <c r="A64" s="19">
        <v>9</v>
      </c>
      <c r="B64" s="20" t="s">
        <v>44</v>
      </c>
      <c r="C64" s="85" t="s">
        <v>45</v>
      </c>
      <c r="D64" s="21" t="s">
        <v>21</v>
      </c>
      <c r="E64" s="86"/>
      <c r="F64" s="22">
        <v>20</v>
      </c>
      <c r="G64" s="87"/>
      <c r="H64" s="22"/>
      <c r="I64" s="22"/>
      <c r="J64" s="22"/>
      <c r="K64" s="88"/>
      <c r="L64" s="88"/>
      <c r="M64" s="88"/>
    </row>
    <row r="65" spans="1:256" s="24" customFormat="1" ht="12.75" x14ac:dyDescent="0.2">
      <c r="A65" s="19"/>
      <c r="B65" s="29"/>
      <c r="C65" s="39"/>
      <c r="D65" s="25" t="s">
        <v>46</v>
      </c>
      <c r="E65" s="75"/>
      <c r="F65" s="35">
        <f>F64/1000</f>
        <v>0.02</v>
      </c>
      <c r="G65" s="76"/>
      <c r="H65" s="23"/>
      <c r="I65" s="23"/>
      <c r="J65" s="23"/>
      <c r="K65" s="77"/>
      <c r="L65" s="77"/>
      <c r="M65" s="77"/>
    </row>
    <row r="66" spans="1:256" s="31" customFormat="1" ht="12.75" x14ac:dyDescent="0.25">
      <c r="A66" s="19"/>
      <c r="B66" s="29"/>
      <c r="C66" s="39" t="s">
        <v>18</v>
      </c>
      <c r="D66" s="30" t="s">
        <v>15</v>
      </c>
      <c r="E66" s="23">
        <v>3630</v>
      </c>
      <c r="F66" s="23">
        <f>E66*F65</f>
        <v>72.600000000000009</v>
      </c>
      <c r="G66" s="23"/>
      <c r="H66" s="23"/>
      <c r="I66" s="23"/>
      <c r="J66" s="23"/>
      <c r="K66" s="23"/>
      <c r="L66" s="23"/>
      <c r="M66" s="23"/>
    </row>
    <row r="67" spans="1:256" s="31" customFormat="1" ht="12.75" x14ac:dyDescent="0.25">
      <c r="A67" s="19"/>
      <c r="B67" s="29"/>
      <c r="C67" s="66" t="s">
        <v>16</v>
      </c>
      <c r="D67" s="25" t="s">
        <v>2</v>
      </c>
      <c r="E67" s="23">
        <v>1120</v>
      </c>
      <c r="F67" s="23">
        <f>E67*F65</f>
        <v>22.400000000000002</v>
      </c>
      <c r="G67" s="23"/>
      <c r="H67" s="23"/>
      <c r="I67" s="23"/>
      <c r="J67" s="23"/>
      <c r="K67" s="32"/>
      <c r="L67" s="23"/>
      <c r="M67" s="23"/>
    </row>
    <row r="68" spans="1:256" s="31" customFormat="1" ht="12.75" x14ac:dyDescent="0.25">
      <c r="A68" s="19"/>
      <c r="B68" s="29" t="s">
        <v>47</v>
      </c>
      <c r="C68" s="39" t="s">
        <v>48</v>
      </c>
      <c r="D68" s="30" t="s">
        <v>21</v>
      </c>
      <c r="E68" s="23" t="s">
        <v>49</v>
      </c>
      <c r="F68" s="23">
        <f>F65*1000</f>
        <v>20</v>
      </c>
      <c r="G68" s="23"/>
      <c r="H68" s="23"/>
      <c r="I68" s="23"/>
      <c r="J68" s="23"/>
      <c r="K68" s="23"/>
      <c r="L68" s="23"/>
      <c r="M68" s="23"/>
    </row>
    <row r="69" spans="1:256" s="31" customFormat="1" ht="12.75" x14ac:dyDescent="0.25">
      <c r="A69" s="19"/>
      <c r="B69" s="29"/>
      <c r="C69" s="66" t="s">
        <v>50</v>
      </c>
      <c r="D69" s="25" t="s">
        <v>2</v>
      </c>
      <c r="E69" s="23">
        <v>328</v>
      </c>
      <c r="F69" s="23">
        <f>E69*F65</f>
        <v>6.5600000000000005</v>
      </c>
      <c r="G69" s="23"/>
      <c r="H69" s="23"/>
      <c r="I69" s="23"/>
      <c r="J69" s="23"/>
      <c r="K69" s="32"/>
      <c r="L69" s="23"/>
      <c r="M69" s="23"/>
    </row>
    <row r="70" spans="1:256" s="31" customFormat="1" ht="12.75" x14ac:dyDescent="0.25">
      <c r="A70" s="19"/>
      <c r="B70" s="29"/>
      <c r="C70" s="66"/>
      <c r="D70" s="25"/>
      <c r="E70" s="23"/>
      <c r="F70" s="23"/>
      <c r="G70" s="23"/>
      <c r="H70" s="23"/>
      <c r="I70" s="23"/>
      <c r="J70" s="23"/>
      <c r="K70" s="32"/>
      <c r="L70" s="23"/>
      <c r="M70" s="23"/>
    </row>
    <row r="71" spans="1:256" s="18" customFormat="1" ht="12.75" x14ac:dyDescent="0.25">
      <c r="A71" s="19">
        <v>10</v>
      </c>
      <c r="B71" s="20" t="s">
        <v>30</v>
      </c>
      <c r="C71" s="83" t="s">
        <v>51</v>
      </c>
      <c r="D71" s="21" t="s">
        <v>14</v>
      </c>
      <c r="E71" s="22"/>
      <c r="F71" s="22">
        <f>10/7*20</f>
        <v>28.571428571428573</v>
      </c>
      <c r="G71" s="22"/>
      <c r="H71" s="22"/>
      <c r="I71" s="22"/>
      <c r="J71" s="22"/>
      <c r="K71" s="22"/>
      <c r="L71" s="22"/>
      <c r="M71" s="22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</row>
    <row r="72" spans="1:256" s="28" customFormat="1" ht="12.75" x14ac:dyDescent="0.25">
      <c r="A72" s="25"/>
      <c r="B72" s="26"/>
      <c r="C72" s="37"/>
      <c r="D72" s="25" t="s">
        <v>31</v>
      </c>
      <c r="E72" s="23"/>
      <c r="F72" s="65">
        <f>F71/1000</f>
        <v>2.8571428571428574E-2</v>
      </c>
      <c r="G72" s="23"/>
      <c r="H72" s="23"/>
      <c r="I72" s="23"/>
      <c r="J72" s="23"/>
      <c r="K72" s="23"/>
      <c r="L72" s="23"/>
      <c r="M72" s="23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</row>
    <row r="73" spans="1:256" s="18" customFormat="1" ht="12.75" x14ac:dyDescent="0.25">
      <c r="A73" s="19"/>
      <c r="B73" s="29"/>
      <c r="C73" s="39" t="s">
        <v>52</v>
      </c>
      <c r="D73" s="30" t="s">
        <v>15</v>
      </c>
      <c r="E73" s="23">
        <v>23.8</v>
      </c>
      <c r="F73" s="23">
        <f>E73*F72</f>
        <v>0.68</v>
      </c>
      <c r="G73" s="23"/>
      <c r="H73" s="23"/>
      <c r="I73" s="23"/>
      <c r="J73" s="23"/>
      <c r="K73" s="23"/>
      <c r="L73" s="23"/>
      <c r="M73" s="23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</row>
    <row r="74" spans="1:256" s="18" customFormat="1" ht="12.75" x14ac:dyDescent="0.25">
      <c r="A74" s="19"/>
      <c r="B74" s="29" t="s">
        <v>32</v>
      </c>
      <c r="C74" s="63" t="s">
        <v>33</v>
      </c>
      <c r="D74" s="30" t="s">
        <v>19</v>
      </c>
      <c r="E74" s="23">
        <v>11.2</v>
      </c>
      <c r="F74" s="23">
        <f>E74*F72</f>
        <v>0.32</v>
      </c>
      <c r="G74" s="23"/>
      <c r="H74" s="23"/>
      <c r="I74" s="23"/>
      <c r="J74" s="23"/>
      <c r="K74" s="23"/>
      <c r="L74" s="23"/>
      <c r="M74" s="23"/>
      <c r="N74" s="27"/>
      <c r="O74" s="27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</row>
    <row r="75" spans="1:256" s="28" customFormat="1" ht="12.75" x14ac:dyDescent="0.25">
      <c r="A75" s="25"/>
      <c r="B75" s="26"/>
      <c r="C75" s="66"/>
      <c r="D75" s="25"/>
      <c r="E75" s="23"/>
      <c r="F75" s="23"/>
      <c r="G75" s="32"/>
      <c r="H75" s="23"/>
      <c r="I75" s="23"/>
      <c r="J75" s="23"/>
      <c r="K75" s="23"/>
      <c r="L75" s="23"/>
      <c r="M75" s="23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</row>
    <row r="76" spans="1:256" s="18" customFormat="1" ht="25.5" x14ac:dyDescent="0.25">
      <c r="A76" s="72">
        <v>11</v>
      </c>
      <c r="B76" s="89" t="s">
        <v>53</v>
      </c>
      <c r="C76" s="90" t="s">
        <v>54</v>
      </c>
      <c r="D76" s="91" t="s">
        <v>55</v>
      </c>
      <c r="E76" s="92"/>
      <c r="F76" s="92">
        <f>4*2</f>
        <v>8</v>
      </c>
      <c r="G76" s="92"/>
      <c r="H76" s="92"/>
      <c r="I76" s="92"/>
      <c r="J76" s="92"/>
      <c r="K76" s="92"/>
      <c r="L76" s="92"/>
      <c r="M76" s="92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  <c r="EO76" s="78"/>
      <c r="EP76" s="78"/>
      <c r="EQ76" s="78"/>
      <c r="ER76" s="78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78"/>
      <c r="FD76" s="78"/>
      <c r="FE76" s="78"/>
      <c r="FF76" s="78"/>
      <c r="FG76" s="78"/>
      <c r="FH76" s="78"/>
      <c r="FI76" s="78"/>
      <c r="FJ76" s="78"/>
      <c r="FK76" s="78"/>
      <c r="FL76" s="78"/>
      <c r="FM76" s="78"/>
      <c r="FN76" s="78"/>
      <c r="FO76" s="78"/>
      <c r="FP76" s="78"/>
      <c r="FQ76" s="78"/>
      <c r="FR76" s="78"/>
      <c r="FS76" s="78"/>
      <c r="FT76" s="78"/>
      <c r="FU76" s="78"/>
      <c r="FV76" s="78"/>
      <c r="FW76" s="78"/>
      <c r="FX76" s="78"/>
      <c r="FY76" s="78"/>
      <c r="FZ76" s="78"/>
      <c r="GA76" s="78"/>
      <c r="GB76" s="78"/>
      <c r="GC76" s="78"/>
      <c r="GD76" s="78"/>
      <c r="GE76" s="78"/>
      <c r="GF76" s="78"/>
      <c r="GG76" s="78"/>
      <c r="GH76" s="78"/>
      <c r="GI76" s="78"/>
      <c r="GJ76" s="78"/>
      <c r="GK76" s="78"/>
      <c r="GL76" s="78"/>
      <c r="GM76" s="78"/>
      <c r="GN76" s="78"/>
      <c r="GO76" s="78"/>
      <c r="GP76" s="78"/>
      <c r="GQ76" s="78"/>
      <c r="GR76" s="78"/>
      <c r="GS76" s="78"/>
      <c r="GT76" s="78"/>
      <c r="GU76" s="78"/>
      <c r="GV76" s="78"/>
      <c r="GW76" s="78"/>
      <c r="GX76" s="78"/>
      <c r="GY76" s="78"/>
      <c r="GZ76" s="78"/>
      <c r="HA76" s="78"/>
      <c r="HB76" s="78"/>
      <c r="HC76" s="78"/>
      <c r="HD76" s="78"/>
      <c r="HE76" s="78"/>
      <c r="HF76" s="78"/>
      <c r="HG76" s="78"/>
      <c r="HH76" s="78"/>
      <c r="HI76" s="78"/>
      <c r="HJ76" s="78"/>
      <c r="HK76" s="78"/>
      <c r="HL76" s="78"/>
      <c r="HM76" s="78"/>
      <c r="HN76" s="78"/>
      <c r="HO76" s="78"/>
      <c r="HP76" s="78"/>
      <c r="HQ76" s="78"/>
      <c r="HR76" s="78"/>
      <c r="HS76" s="78"/>
      <c r="HT76" s="78"/>
      <c r="HU76" s="78"/>
      <c r="HV76" s="78"/>
      <c r="HW76" s="78"/>
      <c r="HX76" s="78"/>
      <c r="HY76" s="78"/>
      <c r="HZ76" s="78"/>
      <c r="IA76" s="78"/>
      <c r="IB76" s="78"/>
      <c r="IC76" s="78"/>
      <c r="ID76" s="78"/>
      <c r="IE76" s="78"/>
      <c r="IF76" s="78"/>
    </row>
    <row r="77" spans="1:256" s="28" customFormat="1" ht="12.75" x14ac:dyDescent="0.25">
      <c r="A77" s="68"/>
      <c r="B77" s="69"/>
      <c r="C77" s="70"/>
      <c r="D77" s="68" t="s">
        <v>56</v>
      </c>
      <c r="E77" s="34"/>
      <c r="F77" s="65">
        <f>F76/100</f>
        <v>0.08</v>
      </c>
      <c r="G77" s="34"/>
      <c r="H77" s="34"/>
      <c r="I77" s="34"/>
      <c r="J77" s="34"/>
      <c r="K77" s="34"/>
      <c r="L77" s="34"/>
      <c r="M77" s="34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71"/>
      <c r="FL77" s="71"/>
      <c r="FM77" s="71"/>
      <c r="FN77" s="71"/>
      <c r="FO77" s="71"/>
      <c r="FP77" s="71"/>
      <c r="FQ77" s="71"/>
      <c r="FR77" s="71"/>
      <c r="FS77" s="71"/>
      <c r="FT77" s="71"/>
      <c r="FU77" s="71"/>
      <c r="FV77" s="71"/>
      <c r="FW77" s="71"/>
      <c r="FX77" s="71"/>
      <c r="FY77" s="71"/>
      <c r="FZ77" s="71"/>
      <c r="GA77" s="71"/>
      <c r="GB77" s="71"/>
      <c r="GC77" s="71"/>
      <c r="GD77" s="71"/>
      <c r="GE77" s="71"/>
      <c r="GF77" s="71"/>
      <c r="GG77" s="71"/>
      <c r="GH77" s="71"/>
      <c r="GI77" s="71"/>
      <c r="GJ77" s="71"/>
      <c r="GK77" s="71"/>
      <c r="GL77" s="71"/>
      <c r="GM77" s="71"/>
      <c r="GN77" s="71"/>
      <c r="GO77" s="71"/>
      <c r="GP77" s="71"/>
      <c r="GQ77" s="71"/>
      <c r="GR77" s="71"/>
      <c r="GS77" s="71"/>
      <c r="GT77" s="71"/>
      <c r="GU77" s="71"/>
      <c r="GV77" s="71"/>
      <c r="GW77" s="71"/>
      <c r="GX77" s="71"/>
      <c r="GY77" s="71"/>
      <c r="GZ77" s="71"/>
      <c r="HA77" s="71"/>
      <c r="HB77" s="71"/>
      <c r="HC77" s="71"/>
      <c r="HD77" s="71"/>
      <c r="HE77" s="71"/>
      <c r="HF77" s="71"/>
      <c r="HG77" s="71"/>
      <c r="HH77" s="71"/>
      <c r="HI77" s="71"/>
      <c r="HJ77" s="71"/>
      <c r="HK77" s="71"/>
      <c r="HL77" s="71"/>
      <c r="HM77" s="71"/>
      <c r="HN77" s="71"/>
      <c r="HO77" s="71"/>
      <c r="HP77" s="71"/>
      <c r="HQ77" s="71"/>
      <c r="HR77" s="71"/>
      <c r="HS77" s="71"/>
      <c r="HT77" s="71"/>
      <c r="HU77" s="71"/>
      <c r="HV77" s="71"/>
      <c r="HW77" s="71"/>
      <c r="HX77" s="71"/>
      <c r="HY77" s="71"/>
      <c r="HZ77" s="71"/>
      <c r="IA77" s="71"/>
      <c r="IB77" s="71"/>
      <c r="IC77" s="71"/>
      <c r="ID77" s="71"/>
      <c r="IE77" s="71"/>
      <c r="IF77" s="71"/>
    </row>
    <row r="78" spans="1:256" s="18" customFormat="1" ht="12.75" x14ac:dyDescent="0.25">
      <c r="A78" s="72"/>
      <c r="B78" s="33"/>
      <c r="C78" s="39" t="s">
        <v>18</v>
      </c>
      <c r="D78" s="30" t="s">
        <v>15</v>
      </c>
      <c r="E78" s="34">
        <v>206</v>
      </c>
      <c r="F78" s="34">
        <f>E78*F77</f>
        <v>16.48</v>
      </c>
      <c r="G78" s="34"/>
      <c r="H78" s="34"/>
      <c r="I78" s="23"/>
      <c r="J78" s="23"/>
      <c r="K78" s="23"/>
      <c r="L78" s="23"/>
      <c r="M78" s="2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3"/>
    </row>
    <row r="79" spans="1:256" s="28" customFormat="1" ht="12.75" x14ac:dyDescent="0.25">
      <c r="A79" s="68"/>
      <c r="B79" s="69"/>
      <c r="C79" s="39"/>
      <c r="D79" s="30"/>
      <c r="E79" s="34"/>
      <c r="F79" s="34"/>
      <c r="G79" s="34"/>
      <c r="H79" s="34"/>
      <c r="I79" s="23"/>
      <c r="J79" s="23"/>
      <c r="K79" s="23"/>
      <c r="L79" s="23"/>
      <c r="M79" s="23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/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/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/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71"/>
    </row>
    <row r="80" spans="1:256" s="64" customFormat="1" ht="25.5" x14ac:dyDescent="0.2">
      <c r="A80" s="19">
        <v>12</v>
      </c>
      <c r="B80" s="20" t="s">
        <v>36</v>
      </c>
      <c r="C80" s="84" t="s">
        <v>37</v>
      </c>
      <c r="D80" s="21" t="s">
        <v>14</v>
      </c>
      <c r="E80" s="22"/>
      <c r="F80" s="22">
        <f>F76</f>
        <v>8</v>
      </c>
      <c r="G80" s="22"/>
      <c r="H80" s="22"/>
      <c r="I80" s="22"/>
      <c r="J80" s="22"/>
      <c r="K80" s="22"/>
      <c r="L80" s="22"/>
      <c r="M80" s="22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</row>
    <row r="81" spans="1:256" s="67" customFormat="1" ht="12.75" x14ac:dyDescent="0.2">
      <c r="A81" s="25"/>
      <c r="B81" s="26"/>
      <c r="C81" s="37"/>
      <c r="D81" s="25"/>
      <c r="E81" s="23"/>
      <c r="F81" s="23"/>
      <c r="G81" s="23"/>
      <c r="H81" s="23"/>
      <c r="I81" s="23"/>
      <c r="J81" s="23"/>
      <c r="K81" s="23"/>
      <c r="L81" s="23"/>
      <c r="M81" s="23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27"/>
      <c r="IJ81" s="27"/>
      <c r="IK81" s="27"/>
      <c r="IL81" s="27"/>
      <c r="IM81" s="27"/>
      <c r="IN81" s="27"/>
      <c r="IO81" s="27"/>
      <c r="IP81" s="27"/>
      <c r="IQ81" s="27"/>
      <c r="IR81" s="27"/>
      <c r="IS81" s="27"/>
      <c r="IT81" s="27"/>
      <c r="IU81" s="27"/>
      <c r="IV81" s="27"/>
    </row>
    <row r="82" spans="1:256" s="67" customFormat="1" ht="12.75" x14ac:dyDescent="0.2">
      <c r="A82" s="25"/>
      <c r="B82" s="26"/>
      <c r="C82" s="37" t="s">
        <v>38</v>
      </c>
      <c r="D82" s="25" t="s">
        <v>17</v>
      </c>
      <c r="E82" s="23">
        <v>1.8</v>
      </c>
      <c r="F82" s="23">
        <f>E82*F80</f>
        <v>14.4</v>
      </c>
      <c r="G82" s="23"/>
      <c r="H82" s="23"/>
      <c r="I82" s="23"/>
      <c r="J82" s="23"/>
      <c r="K82" s="23"/>
      <c r="L82" s="23"/>
      <c r="M82" s="23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</row>
    <row r="83" spans="1:256" s="67" customFormat="1" ht="12.75" x14ac:dyDescent="0.2">
      <c r="A83" s="25"/>
      <c r="B83" s="26"/>
      <c r="C83" s="37"/>
      <c r="D83" s="25"/>
      <c r="E83" s="23"/>
      <c r="F83" s="23"/>
      <c r="G83" s="23"/>
      <c r="H83" s="23"/>
      <c r="I83" s="23"/>
      <c r="J83" s="23"/>
      <c r="K83" s="23"/>
      <c r="L83" s="23"/>
      <c r="M83" s="23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  <c r="IV83" s="27"/>
    </row>
    <row r="84" spans="1:256" s="18" customFormat="1" ht="12.75" x14ac:dyDescent="0.25">
      <c r="A84" s="72">
        <v>13</v>
      </c>
      <c r="B84" s="93" t="s">
        <v>57</v>
      </c>
      <c r="C84" s="94" t="s">
        <v>58</v>
      </c>
      <c r="D84" s="91" t="s">
        <v>14</v>
      </c>
      <c r="E84" s="92"/>
      <c r="F84" s="92">
        <f>0.56*2</f>
        <v>1.1200000000000001</v>
      </c>
      <c r="G84" s="92"/>
      <c r="H84" s="92"/>
      <c r="I84" s="92"/>
      <c r="J84" s="92"/>
      <c r="K84" s="92"/>
      <c r="L84" s="92"/>
      <c r="M84" s="92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  <c r="EO84" s="78"/>
      <c r="EP84" s="78"/>
      <c r="EQ84" s="78"/>
      <c r="ER84" s="78"/>
      <c r="ES84" s="78"/>
      <c r="ET84" s="78"/>
      <c r="EU84" s="78"/>
      <c r="EV84" s="78"/>
      <c r="EW84" s="78"/>
      <c r="EX84" s="78"/>
      <c r="EY84" s="78"/>
      <c r="EZ84" s="78"/>
      <c r="FA84" s="78"/>
      <c r="FB84" s="78"/>
      <c r="FC84" s="78"/>
      <c r="FD84" s="78"/>
      <c r="FE84" s="78"/>
      <c r="FF84" s="78"/>
      <c r="FG84" s="78"/>
      <c r="FH84" s="78"/>
      <c r="FI84" s="78"/>
      <c r="FJ84" s="78"/>
      <c r="FK84" s="78"/>
      <c r="FL84" s="78"/>
      <c r="FM84" s="78"/>
      <c r="FN84" s="78"/>
      <c r="FO84" s="78"/>
      <c r="FP84" s="78"/>
      <c r="FQ84" s="78"/>
      <c r="FR84" s="78"/>
      <c r="FS84" s="78"/>
      <c r="FT84" s="78"/>
      <c r="FU84" s="78"/>
      <c r="FV84" s="78"/>
      <c r="FW84" s="78"/>
      <c r="FX84" s="78"/>
      <c r="FY84" s="78"/>
      <c r="FZ84" s="78"/>
      <c r="GA84" s="78"/>
      <c r="GB84" s="78"/>
      <c r="GC84" s="78"/>
      <c r="GD84" s="78"/>
      <c r="GE84" s="78"/>
      <c r="GF84" s="78"/>
      <c r="GG84" s="78"/>
      <c r="GH84" s="78"/>
      <c r="GI84" s="78"/>
      <c r="GJ84" s="78"/>
      <c r="GK84" s="78"/>
      <c r="GL84" s="78"/>
      <c r="GM84" s="78"/>
      <c r="GN84" s="78"/>
      <c r="GO84" s="78"/>
      <c r="GP84" s="78"/>
      <c r="GQ84" s="78"/>
      <c r="GR84" s="78"/>
      <c r="GS84" s="78"/>
      <c r="GT84" s="78"/>
      <c r="GU84" s="78"/>
      <c r="GV84" s="78"/>
      <c r="GW84" s="78"/>
      <c r="GX84" s="78"/>
      <c r="GY84" s="78"/>
      <c r="GZ84" s="78"/>
      <c r="HA84" s="78"/>
      <c r="HB84" s="78"/>
      <c r="HC84" s="78"/>
      <c r="HD84" s="78"/>
      <c r="HE84" s="78"/>
      <c r="HF84" s="78"/>
      <c r="HG84" s="78"/>
      <c r="HH84" s="78"/>
      <c r="HI84" s="78"/>
      <c r="HJ84" s="78"/>
      <c r="HK84" s="78"/>
      <c r="HL84" s="78"/>
      <c r="HM84" s="78"/>
      <c r="HN84" s="78"/>
      <c r="HO84" s="78"/>
      <c r="HP84" s="78"/>
      <c r="HQ84" s="78"/>
      <c r="HR84" s="78"/>
      <c r="HS84" s="78"/>
      <c r="HT84" s="78"/>
      <c r="HU84" s="78"/>
      <c r="HV84" s="78"/>
      <c r="HW84" s="78"/>
      <c r="HX84" s="78"/>
      <c r="HY84" s="78"/>
      <c r="HZ84" s="78"/>
      <c r="IA84" s="78"/>
      <c r="IB84" s="78"/>
      <c r="IC84" s="78"/>
      <c r="ID84" s="78"/>
      <c r="IE84" s="78"/>
      <c r="IF84" s="78"/>
    </row>
    <row r="85" spans="1:256" s="28" customFormat="1" ht="12.75" x14ac:dyDescent="0.25">
      <c r="A85" s="68"/>
      <c r="B85" s="69"/>
      <c r="C85" s="70"/>
      <c r="D85" s="68" t="s">
        <v>59</v>
      </c>
      <c r="E85" s="34"/>
      <c r="F85" s="65">
        <f>F84</f>
        <v>1.1200000000000001</v>
      </c>
      <c r="G85" s="34"/>
      <c r="H85" s="34"/>
      <c r="I85" s="34"/>
      <c r="J85" s="34"/>
      <c r="K85" s="34"/>
      <c r="L85" s="34"/>
      <c r="M85" s="34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  <c r="FI85" s="71"/>
      <c r="FJ85" s="71"/>
      <c r="FK85" s="71"/>
      <c r="FL85" s="71"/>
      <c r="FM85" s="71"/>
      <c r="FN85" s="71"/>
      <c r="FO85" s="71"/>
      <c r="FP85" s="71"/>
      <c r="FQ85" s="71"/>
      <c r="FR85" s="71"/>
      <c r="FS85" s="71"/>
      <c r="FT85" s="71"/>
      <c r="FU85" s="71"/>
      <c r="FV85" s="71"/>
      <c r="FW85" s="71"/>
      <c r="FX85" s="71"/>
      <c r="FY85" s="71"/>
      <c r="FZ85" s="71"/>
      <c r="GA85" s="71"/>
      <c r="GB85" s="71"/>
      <c r="GC85" s="71"/>
      <c r="GD85" s="71"/>
      <c r="GE85" s="71"/>
      <c r="GF85" s="71"/>
      <c r="GG85" s="71"/>
      <c r="GH85" s="71"/>
      <c r="GI85" s="71"/>
      <c r="GJ85" s="71"/>
      <c r="GK85" s="71"/>
      <c r="GL85" s="71"/>
      <c r="GM85" s="71"/>
      <c r="GN85" s="71"/>
      <c r="GO85" s="71"/>
      <c r="GP85" s="71"/>
      <c r="GQ85" s="71"/>
      <c r="GR85" s="71"/>
      <c r="GS85" s="71"/>
      <c r="GT85" s="71"/>
      <c r="GU85" s="71"/>
      <c r="GV85" s="71"/>
      <c r="GW85" s="71"/>
      <c r="GX85" s="71"/>
      <c r="GY85" s="71"/>
      <c r="GZ85" s="71"/>
      <c r="HA85" s="71"/>
      <c r="HB85" s="71"/>
      <c r="HC85" s="71"/>
      <c r="HD85" s="71"/>
      <c r="HE85" s="71"/>
      <c r="HF85" s="71"/>
      <c r="HG85" s="71"/>
      <c r="HH85" s="71"/>
      <c r="HI85" s="71"/>
      <c r="HJ85" s="71"/>
      <c r="HK85" s="71"/>
      <c r="HL85" s="71"/>
      <c r="HM85" s="71"/>
      <c r="HN85" s="71"/>
      <c r="HO85" s="71"/>
      <c r="HP85" s="71"/>
      <c r="HQ85" s="71"/>
      <c r="HR85" s="71"/>
      <c r="HS85" s="71"/>
      <c r="HT85" s="71"/>
      <c r="HU85" s="71"/>
      <c r="HV85" s="71"/>
      <c r="HW85" s="71"/>
      <c r="HX85" s="71"/>
      <c r="HY85" s="71"/>
      <c r="HZ85" s="71"/>
      <c r="IA85" s="71"/>
      <c r="IB85" s="71"/>
      <c r="IC85" s="71"/>
      <c r="ID85" s="71"/>
      <c r="IE85" s="71"/>
      <c r="IF85" s="71"/>
    </row>
    <row r="86" spans="1:256" s="18" customFormat="1" ht="12.75" x14ac:dyDescent="0.25">
      <c r="A86" s="72"/>
      <c r="B86" s="33"/>
      <c r="C86" s="39" t="s">
        <v>18</v>
      </c>
      <c r="D86" s="30" t="s">
        <v>15</v>
      </c>
      <c r="E86" s="23">
        <v>0.89</v>
      </c>
      <c r="F86" s="34">
        <f>E86*F85</f>
        <v>0.99680000000000013</v>
      </c>
      <c r="G86" s="34"/>
      <c r="H86" s="34"/>
      <c r="I86" s="23"/>
      <c r="J86" s="23"/>
      <c r="K86" s="23"/>
      <c r="L86" s="23"/>
      <c r="M86" s="2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DM86" s="73"/>
      <c r="DN86" s="73"/>
      <c r="DO86" s="73"/>
      <c r="DP86" s="73"/>
      <c r="DQ86" s="73"/>
      <c r="DR86" s="73"/>
      <c r="DS86" s="73"/>
      <c r="DT86" s="73"/>
      <c r="DU86" s="73"/>
      <c r="DV86" s="73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  <c r="EI86" s="73"/>
      <c r="EJ86" s="73"/>
      <c r="EK86" s="73"/>
      <c r="EL86" s="73"/>
      <c r="EM86" s="73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M86" s="73"/>
      <c r="GN86" s="73"/>
      <c r="GO86" s="73"/>
      <c r="GP86" s="73"/>
      <c r="GQ86" s="73"/>
      <c r="GR86" s="73"/>
      <c r="GS86" s="73"/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  <c r="HN86" s="73"/>
      <c r="HO86" s="73"/>
      <c r="HP86" s="73"/>
      <c r="HQ86" s="73"/>
      <c r="HR86" s="73"/>
      <c r="HS86" s="73"/>
      <c r="HT86" s="73"/>
      <c r="HU86" s="73"/>
      <c r="HV86" s="73"/>
      <c r="HW86" s="73"/>
      <c r="HX86" s="73"/>
      <c r="HY86" s="73"/>
      <c r="HZ86" s="73"/>
      <c r="IA86" s="73"/>
      <c r="IB86" s="73"/>
      <c r="IC86" s="73"/>
      <c r="ID86" s="73"/>
      <c r="IE86" s="73"/>
      <c r="IF86" s="73"/>
    </row>
    <row r="87" spans="1:256" s="18" customFormat="1" ht="12.75" x14ac:dyDescent="0.25">
      <c r="A87" s="72"/>
      <c r="B87" s="79"/>
      <c r="C87" s="66" t="s">
        <v>16</v>
      </c>
      <c r="D87" s="25" t="s">
        <v>2</v>
      </c>
      <c r="E87" s="23">
        <v>0.37</v>
      </c>
      <c r="F87" s="80">
        <f>E87*F85</f>
        <v>0.41440000000000005</v>
      </c>
      <c r="G87" s="23"/>
      <c r="H87" s="23"/>
      <c r="I87" s="23"/>
      <c r="J87" s="23"/>
      <c r="K87" s="23"/>
      <c r="L87" s="23"/>
      <c r="M87" s="2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3"/>
      <c r="DP87" s="73"/>
      <c r="DQ87" s="73"/>
      <c r="DR87" s="73"/>
      <c r="DS87" s="73"/>
      <c r="DT87" s="73"/>
      <c r="DU87" s="73"/>
      <c r="DV87" s="73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3"/>
      <c r="GP87" s="73"/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3"/>
      <c r="HC87" s="73"/>
      <c r="HD87" s="73"/>
      <c r="HE87" s="73"/>
      <c r="HF87" s="73"/>
      <c r="HG87" s="73"/>
      <c r="HH87" s="73"/>
      <c r="HI87" s="73"/>
      <c r="HJ87" s="73"/>
      <c r="HK87" s="73"/>
      <c r="HL87" s="73"/>
      <c r="HM87" s="73"/>
      <c r="HN87" s="73"/>
      <c r="HO87" s="73"/>
      <c r="HP87" s="73"/>
      <c r="HQ87" s="73"/>
      <c r="HR87" s="73"/>
      <c r="HS87" s="73"/>
      <c r="HT87" s="73"/>
      <c r="HU87" s="73"/>
      <c r="HV87" s="73"/>
      <c r="HW87" s="73"/>
      <c r="HX87" s="73"/>
      <c r="HY87" s="73"/>
      <c r="HZ87" s="73"/>
      <c r="IA87" s="73"/>
      <c r="IB87" s="73"/>
      <c r="IC87" s="73"/>
      <c r="ID87" s="73"/>
      <c r="IE87" s="73"/>
      <c r="IF87" s="73"/>
    </row>
    <row r="88" spans="1:256" s="18" customFormat="1" ht="12.75" x14ac:dyDescent="0.25">
      <c r="A88" s="72"/>
      <c r="B88" s="74" t="s">
        <v>42</v>
      </c>
      <c r="C88" s="58" t="s">
        <v>43</v>
      </c>
      <c r="D88" s="68" t="s">
        <v>14</v>
      </c>
      <c r="E88" s="23">
        <v>1.1499999999999999</v>
      </c>
      <c r="F88" s="38">
        <f>E88*F85</f>
        <v>1.288</v>
      </c>
      <c r="G88" s="32"/>
      <c r="H88" s="34"/>
      <c r="I88" s="34"/>
      <c r="J88" s="34"/>
      <c r="K88" s="34"/>
      <c r="L88" s="34"/>
      <c r="M88" s="34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M88" s="73"/>
      <c r="GN88" s="73"/>
      <c r="GO88" s="73"/>
      <c r="GP88" s="73"/>
      <c r="GQ88" s="73"/>
      <c r="GR88" s="73"/>
      <c r="GS88" s="73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  <c r="HN88" s="73"/>
      <c r="HO88" s="73"/>
      <c r="HP88" s="73"/>
      <c r="HQ88" s="73"/>
      <c r="HR88" s="73"/>
      <c r="HS88" s="73"/>
      <c r="HT88" s="73"/>
      <c r="HU88" s="73"/>
      <c r="HV88" s="73"/>
      <c r="HW88" s="73"/>
      <c r="HX88" s="73"/>
      <c r="HY88" s="73"/>
      <c r="HZ88" s="73"/>
      <c r="IA88" s="73"/>
      <c r="IB88" s="73"/>
      <c r="IC88" s="73"/>
      <c r="ID88" s="73"/>
      <c r="IE88" s="73"/>
      <c r="IF88" s="73"/>
    </row>
    <row r="89" spans="1:256" s="18" customFormat="1" ht="12.75" x14ac:dyDescent="0.25">
      <c r="A89" s="72"/>
      <c r="B89" s="29"/>
      <c r="C89" s="66" t="s">
        <v>50</v>
      </c>
      <c r="D89" s="25" t="s">
        <v>2</v>
      </c>
      <c r="E89" s="23">
        <v>0.02</v>
      </c>
      <c r="F89" s="23">
        <f>E89*F85</f>
        <v>2.2400000000000003E-2</v>
      </c>
      <c r="G89" s="32"/>
      <c r="H89" s="32"/>
      <c r="I89" s="32"/>
      <c r="J89" s="32"/>
      <c r="K89" s="23"/>
      <c r="L89" s="23"/>
      <c r="M89" s="2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DM89" s="73"/>
      <c r="DN89" s="73"/>
      <c r="DO89" s="73"/>
      <c r="DP89" s="73"/>
      <c r="DQ89" s="73"/>
      <c r="DR89" s="73"/>
      <c r="DS89" s="73"/>
      <c r="DT89" s="73"/>
      <c r="DU89" s="73"/>
      <c r="DV89" s="73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3"/>
      <c r="EJ89" s="73"/>
      <c r="EK89" s="73"/>
      <c r="EL89" s="73"/>
      <c r="EM89" s="73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/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M89" s="73"/>
      <c r="GN89" s="73"/>
      <c r="GO89" s="73"/>
      <c r="GP89" s="73"/>
      <c r="GQ89" s="73"/>
      <c r="GR89" s="73"/>
      <c r="GS89" s="73"/>
      <c r="GT89" s="73"/>
      <c r="GU89" s="73"/>
      <c r="GV89" s="73"/>
      <c r="GW89" s="73"/>
      <c r="GX89" s="73"/>
      <c r="GY89" s="73"/>
      <c r="GZ89" s="73"/>
      <c r="HA89" s="73"/>
      <c r="HB89" s="73"/>
      <c r="HC89" s="73"/>
      <c r="HD89" s="73"/>
      <c r="HE89" s="73"/>
      <c r="HF89" s="73"/>
      <c r="HG89" s="73"/>
      <c r="HH89" s="73"/>
      <c r="HI89" s="73"/>
      <c r="HJ89" s="73"/>
      <c r="HK89" s="73"/>
      <c r="HL89" s="73"/>
      <c r="HM89" s="73"/>
      <c r="HN89" s="73"/>
      <c r="HO89" s="73"/>
      <c r="HP89" s="73"/>
      <c r="HQ89" s="73"/>
      <c r="HR89" s="73"/>
      <c r="HS89" s="73"/>
      <c r="HT89" s="73"/>
      <c r="HU89" s="73"/>
      <c r="HV89" s="73"/>
      <c r="HW89" s="73"/>
      <c r="HX89" s="73"/>
      <c r="HY89" s="73"/>
      <c r="HZ89" s="73"/>
      <c r="IA89" s="73"/>
      <c r="IB89" s="73"/>
      <c r="IC89" s="73"/>
      <c r="ID89" s="73"/>
      <c r="IE89" s="73"/>
      <c r="IF89" s="73"/>
    </row>
    <row r="90" spans="1:256" s="28" customFormat="1" ht="12.75" x14ac:dyDescent="0.25">
      <c r="A90" s="68"/>
      <c r="B90" s="69"/>
      <c r="C90" s="70"/>
      <c r="D90" s="68"/>
      <c r="E90" s="23"/>
      <c r="F90" s="38"/>
      <c r="G90" s="32"/>
      <c r="H90" s="34"/>
      <c r="I90" s="34"/>
      <c r="J90" s="34"/>
      <c r="K90" s="34"/>
      <c r="L90" s="34"/>
      <c r="M90" s="34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71"/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71"/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</row>
    <row r="91" spans="1:256" s="18" customFormat="1" ht="25.5" x14ac:dyDescent="0.25">
      <c r="A91" s="21">
        <v>14</v>
      </c>
      <c r="B91" s="95" t="s">
        <v>60</v>
      </c>
      <c r="C91" s="90" t="s">
        <v>61</v>
      </c>
      <c r="D91" s="21" t="s">
        <v>55</v>
      </c>
      <c r="E91" s="86"/>
      <c r="F91" s="22">
        <f>8.9*2</f>
        <v>17.8</v>
      </c>
      <c r="G91" s="22"/>
      <c r="H91" s="22"/>
      <c r="I91" s="22"/>
      <c r="J91" s="22"/>
      <c r="K91" s="22"/>
      <c r="L91" s="22"/>
      <c r="M91" s="22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  <c r="CT91" s="81"/>
      <c r="CU91" s="81"/>
      <c r="CV91" s="81"/>
      <c r="CW91" s="81"/>
      <c r="CX91" s="81"/>
      <c r="CY91" s="81"/>
      <c r="CZ91" s="81"/>
      <c r="DA91" s="81"/>
      <c r="DB91" s="81"/>
      <c r="DC91" s="81"/>
      <c r="DD91" s="81"/>
      <c r="DE91" s="81"/>
      <c r="DF91" s="81"/>
      <c r="DG91" s="81"/>
      <c r="DH91" s="81"/>
      <c r="DI91" s="81"/>
      <c r="DJ91" s="81"/>
      <c r="DK91" s="81"/>
      <c r="DL91" s="81"/>
      <c r="DM91" s="81"/>
      <c r="DN91" s="81"/>
      <c r="DO91" s="81"/>
      <c r="DP91" s="81"/>
      <c r="DQ91" s="81"/>
      <c r="DR91" s="81"/>
      <c r="DS91" s="81"/>
      <c r="DT91" s="81"/>
      <c r="DU91" s="81"/>
      <c r="DV91" s="81"/>
      <c r="DW91" s="81"/>
      <c r="DX91" s="81"/>
      <c r="DY91" s="81"/>
      <c r="DZ91" s="81"/>
      <c r="EA91" s="81"/>
      <c r="EB91" s="81"/>
      <c r="EC91" s="81"/>
      <c r="ED91" s="81"/>
      <c r="EE91" s="81"/>
      <c r="EF91" s="81"/>
      <c r="EG91" s="81"/>
      <c r="EH91" s="81"/>
      <c r="EI91" s="81"/>
      <c r="EJ91" s="81"/>
      <c r="EK91" s="81"/>
      <c r="EL91" s="81"/>
      <c r="EM91" s="81"/>
      <c r="EN91" s="81"/>
      <c r="EO91" s="81"/>
      <c r="EP91" s="81"/>
      <c r="EQ91" s="81"/>
      <c r="ER91" s="81"/>
      <c r="ES91" s="81"/>
      <c r="ET91" s="81"/>
      <c r="EU91" s="81"/>
      <c r="EV91" s="81"/>
      <c r="EW91" s="81"/>
      <c r="EX91" s="81"/>
      <c r="EY91" s="81"/>
      <c r="EZ91" s="81"/>
      <c r="FA91" s="81"/>
      <c r="FB91" s="81"/>
      <c r="FC91" s="81"/>
      <c r="FD91" s="81"/>
      <c r="FE91" s="81"/>
      <c r="FF91" s="81"/>
      <c r="FG91" s="81"/>
      <c r="FH91" s="81"/>
      <c r="FI91" s="81"/>
      <c r="FJ91" s="81"/>
      <c r="FK91" s="81"/>
      <c r="FL91" s="81"/>
      <c r="FM91" s="81"/>
      <c r="FN91" s="81"/>
      <c r="FO91" s="81"/>
      <c r="FP91" s="81"/>
      <c r="FQ91" s="81"/>
      <c r="FR91" s="81"/>
      <c r="FS91" s="81"/>
      <c r="FT91" s="81"/>
      <c r="FU91" s="81"/>
      <c r="FV91" s="81"/>
      <c r="FW91" s="81"/>
      <c r="FX91" s="81"/>
      <c r="FY91" s="81"/>
      <c r="FZ91" s="81"/>
      <c r="GA91" s="81"/>
      <c r="GB91" s="81"/>
      <c r="GC91" s="81"/>
      <c r="GD91" s="81"/>
      <c r="GE91" s="81"/>
      <c r="GF91" s="81"/>
      <c r="GG91" s="81"/>
      <c r="GH91" s="81"/>
      <c r="GI91" s="81"/>
      <c r="GJ91" s="81"/>
      <c r="GK91" s="81"/>
      <c r="GL91" s="81"/>
      <c r="GM91" s="81"/>
      <c r="GN91" s="81"/>
      <c r="GO91" s="81"/>
      <c r="GP91" s="81"/>
      <c r="GQ91" s="81"/>
      <c r="GR91" s="81"/>
      <c r="GS91" s="81"/>
      <c r="GT91" s="81"/>
      <c r="GU91" s="81"/>
      <c r="GV91" s="81"/>
      <c r="GW91" s="81"/>
      <c r="GX91" s="81"/>
      <c r="GY91" s="81"/>
      <c r="GZ91" s="81"/>
      <c r="HA91" s="81"/>
      <c r="HB91" s="81"/>
      <c r="HC91" s="81"/>
      <c r="HD91" s="81"/>
      <c r="HE91" s="81"/>
      <c r="HF91" s="81"/>
      <c r="HG91" s="81"/>
      <c r="HH91" s="81"/>
      <c r="HI91" s="81"/>
      <c r="HJ91" s="81"/>
      <c r="HK91" s="81"/>
      <c r="HL91" s="81"/>
      <c r="HM91" s="81"/>
      <c r="HN91" s="81"/>
      <c r="HO91" s="81"/>
      <c r="HP91" s="81"/>
      <c r="HQ91" s="81"/>
      <c r="HR91" s="81"/>
      <c r="HS91" s="81"/>
      <c r="HT91" s="81"/>
      <c r="HU91" s="81"/>
      <c r="HV91" s="81"/>
      <c r="HW91" s="81"/>
      <c r="HX91" s="81"/>
      <c r="HY91" s="81"/>
      <c r="HZ91" s="81"/>
      <c r="IA91" s="81"/>
      <c r="IB91" s="81"/>
      <c r="IC91" s="81"/>
      <c r="ID91" s="81"/>
      <c r="IE91" s="81"/>
      <c r="IF91" s="81"/>
    </row>
    <row r="92" spans="1:256" s="28" customFormat="1" ht="12.75" x14ac:dyDescent="0.25">
      <c r="A92" s="25"/>
      <c r="B92" s="26"/>
      <c r="C92" s="37"/>
      <c r="D92" s="25" t="s">
        <v>56</v>
      </c>
      <c r="E92" s="23"/>
      <c r="F92" s="35">
        <f>F91/100</f>
        <v>0.17800000000000002</v>
      </c>
      <c r="G92" s="23"/>
      <c r="H92" s="23"/>
      <c r="I92" s="23"/>
      <c r="J92" s="23"/>
      <c r="K92" s="23"/>
      <c r="L92" s="23"/>
      <c r="M92" s="23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</row>
    <row r="93" spans="1:256" s="18" customFormat="1" ht="12.75" x14ac:dyDescent="0.25">
      <c r="A93" s="19"/>
      <c r="B93" s="29"/>
      <c r="C93" s="36" t="s">
        <v>18</v>
      </c>
      <c r="D93" s="30" t="s">
        <v>15</v>
      </c>
      <c r="E93" s="23">
        <v>660</v>
      </c>
      <c r="F93" s="23">
        <f>F92*E93</f>
        <v>117.48000000000002</v>
      </c>
      <c r="G93" s="23"/>
      <c r="H93" s="23"/>
      <c r="I93" s="32"/>
      <c r="J93" s="23"/>
      <c r="K93" s="23"/>
      <c r="L93" s="23"/>
      <c r="M93" s="23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</row>
    <row r="94" spans="1:256" s="18" customFormat="1" ht="12.75" x14ac:dyDescent="0.25">
      <c r="A94" s="19"/>
      <c r="B94" s="29" t="s">
        <v>62</v>
      </c>
      <c r="C94" s="66" t="s">
        <v>63</v>
      </c>
      <c r="D94" s="30" t="s">
        <v>19</v>
      </c>
      <c r="E94" s="23">
        <v>9.6</v>
      </c>
      <c r="F94" s="23">
        <f>F92*E94</f>
        <v>1.7088000000000001</v>
      </c>
      <c r="G94" s="23"/>
      <c r="H94" s="23"/>
      <c r="I94" s="23"/>
      <c r="J94" s="23"/>
      <c r="K94" s="23"/>
      <c r="L94" s="23"/>
      <c r="M94" s="23"/>
      <c r="N94" s="27"/>
      <c r="O94" s="27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</row>
    <row r="95" spans="1:256" s="18" customFormat="1" ht="12.75" x14ac:dyDescent="0.25">
      <c r="A95" s="19"/>
      <c r="B95" s="29"/>
      <c r="C95" s="66" t="s">
        <v>16</v>
      </c>
      <c r="D95" s="25" t="s">
        <v>2</v>
      </c>
      <c r="E95" s="23">
        <v>39.9</v>
      </c>
      <c r="F95" s="23">
        <f>E95*F92</f>
        <v>7.1022000000000007</v>
      </c>
      <c r="G95" s="32"/>
      <c r="H95" s="32"/>
      <c r="I95" s="32"/>
      <c r="J95" s="32"/>
      <c r="K95" s="23"/>
      <c r="L95" s="23"/>
      <c r="M95" s="23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</row>
    <row r="96" spans="1:256" s="18" customFormat="1" ht="12.75" x14ac:dyDescent="0.25">
      <c r="A96" s="19"/>
      <c r="B96" s="29" t="s">
        <v>64</v>
      </c>
      <c r="C96" s="66" t="s">
        <v>65</v>
      </c>
      <c r="D96" s="25" t="s">
        <v>66</v>
      </c>
      <c r="E96" s="23">
        <v>1160</v>
      </c>
      <c r="F96" s="23">
        <f>E96*F92</f>
        <v>206.48000000000002</v>
      </c>
      <c r="G96" s="32"/>
      <c r="H96" s="32"/>
      <c r="I96" s="32"/>
      <c r="J96" s="32"/>
      <c r="K96" s="23"/>
      <c r="L96" s="23"/>
      <c r="M96" s="23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</row>
    <row r="97" spans="1:240" s="18" customFormat="1" ht="12.75" x14ac:dyDescent="0.25">
      <c r="A97" s="19"/>
      <c r="B97" s="29" t="s">
        <v>67</v>
      </c>
      <c r="C97" s="66" t="s">
        <v>68</v>
      </c>
      <c r="D97" s="25" t="s">
        <v>66</v>
      </c>
      <c r="E97" s="23">
        <v>193</v>
      </c>
      <c r="F97" s="23">
        <f>E97*F92</f>
        <v>34.354000000000006</v>
      </c>
      <c r="G97" s="23"/>
      <c r="H97" s="32"/>
      <c r="I97" s="32"/>
      <c r="J97" s="32"/>
      <c r="K97" s="23"/>
      <c r="L97" s="23"/>
      <c r="M97" s="23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/>
      <c r="IF97" s="31"/>
    </row>
    <row r="98" spans="1:240" s="18" customFormat="1" ht="12.75" x14ac:dyDescent="0.25">
      <c r="A98" s="19"/>
      <c r="B98" s="29" t="s">
        <v>69</v>
      </c>
      <c r="C98" s="66" t="s">
        <v>70</v>
      </c>
      <c r="D98" s="25" t="s">
        <v>14</v>
      </c>
      <c r="E98" s="23">
        <v>101.5</v>
      </c>
      <c r="F98" s="23">
        <f>E98*F92</f>
        <v>18.067000000000004</v>
      </c>
      <c r="G98" s="23"/>
      <c r="H98" s="32"/>
      <c r="I98" s="32"/>
      <c r="J98" s="32"/>
      <c r="K98" s="23"/>
      <c r="L98" s="23"/>
      <c r="M98" s="23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</row>
    <row r="99" spans="1:240" s="18" customFormat="1" ht="12.75" x14ac:dyDescent="0.25">
      <c r="A99" s="19"/>
      <c r="B99" s="29" t="s">
        <v>71</v>
      </c>
      <c r="C99" s="66" t="s">
        <v>72</v>
      </c>
      <c r="D99" s="25" t="s">
        <v>14</v>
      </c>
      <c r="E99" s="23">
        <v>2.4700000000000002</v>
      </c>
      <c r="F99" s="32">
        <f>E99*F92</f>
        <v>0.43966000000000011</v>
      </c>
      <c r="G99" s="23"/>
      <c r="H99" s="32"/>
      <c r="I99" s="32"/>
      <c r="J99" s="32"/>
      <c r="K99" s="23"/>
      <c r="L99" s="23"/>
      <c r="M99" s="23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</row>
    <row r="100" spans="1:240" s="18" customFormat="1" ht="12.75" x14ac:dyDescent="0.25">
      <c r="A100" s="19"/>
      <c r="B100" s="26" t="s">
        <v>73</v>
      </c>
      <c r="C100" s="82" t="s">
        <v>74</v>
      </c>
      <c r="D100" s="25" t="s">
        <v>14</v>
      </c>
      <c r="E100" s="23">
        <v>4.68</v>
      </c>
      <c r="F100" s="35">
        <f>E100*F92</f>
        <v>0.83304</v>
      </c>
      <c r="G100" s="23"/>
      <c r="H100" s="23"/>
      <c r="I100" s="23"/>
      <c r="J100" s="23"/>
      <c r="K100" s="23"/>
      <c r="L100" s="23"/>
      <c r="M100" s="23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</row>
    <row r="101" spans="1:240" s="18" customFormat="1" ht="12.75" x14ac:dyDescent="0.25">
      <c r="A101" s="19"/>
      <c r="B101" s="26" t="s">
        <v>75</v>
      </c>
      <c r="C101" s="82" t="s">
        <v>76</v>
      </c>
      <c r="D101" s="25" t="s">
        <v>14</v>
      </c>
      <c r="E101" s="23">
        <v>7.4</v>
      </c>
      <c r="F101" s="35">
        <f>E101*F92</f>
        <v>1.3172000000000001</v>
      </c>
      <c r="G101" s="23"/>
      <c r="H101" s="23"/>
      <c r="I101" s="23"/>
      <c r="J101" s="23"/>
      <c r="K101" s="23"/>
      <c r="L101" s="23"/>
      <c r="M101" s="23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</row>
    <row r="102" spans="1:240" s="18" customFormat="1" ht="12.75" x14ac:dyDescent="0.25">
      <c r="A102" s="19"/>
      <c r="B102" s="26" t="s">
        <v>77</v>
      </c>
      <c r="C102" s="82" t="s">
        <v>78</v>
      </c>
      <c r="D102" s="25" t="s">
        <v>14</v>
      </c>
      <c r="E102" s="23">
        <v>0.53</v>
      </c>
      <c r="F102" s="35">
        <f>F92*E102</f>
        <v>9.4340000000000021E-2</v>
      </c>
      <c r="G102" s="23"/>
      <c r="H102" s="23"/>
      <c r="I102" s="23"/>
      <c r="J102" s="23"/>
      <c r="K102" s="23"/>
      <c r="L102" s="23"/>
      <c r="M102" s="23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</row>
    <row r="103" spans="1:240" s="28" customFormat="1" ht="12.75" x14ac:dyDescent="0.25">
      <c r="A103" s="25"/>
      <c r="B103" s="29" t="s">
        <v>79</v>
      </c>
      <c r="C103" s="62" t="s">
        <v>80</v>
      </c>
      <c r="D103" s="25" t="s">
        <v>20</v>
      </c>
      <c r="E103" s="23">
        <v>39</v>
      </c>
      <c r="F103" s="23">
        <f>E103*F92</f>
        <v>6.9420000000000011</v>
      </c>
      <c r="G103" s="23"/>
      <c r="H103" s="32"/>
      <c r="I103" s="32"/>
      <c r="J103" s="32"/>
      <c r="K103" s="23"/>
      <c r="L103" s="23"/>
      <c r="M103" s="23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</row>
    <row r="104" spans="1:240" s="28" customFormat="1" ht="12.75" x14ac:dyDescent="0.25">
      <c r="A104" s="25"/>
      <c r="B104" s="29"/>
      <c r="C104" s="66" t="s">
        <v>50</v>
      </c>
      <c r="D104" s="25" t="s">
        <v>2</v>
      </c>
      <c r="E104" s="23">
        <v>156</v>
      </c>
      <c r="F104" s="23">
        <f>E104*F92</f>
        <v>27.768000000000004</v>
      </c>
      <c r="G104" s="32"/>
      <c r="H104" s="32"/>
      <c r="I104" s="32"/>
      <c r="J104" s="32"/>
      <c r="K104" s="23"/>
      <c r="L104" s="23"/>
      <c r="M104" s="23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</row>
    <row r="105" spans="1:240" s="28" customFormat="1" ht="12.75" x14ac:dyDescent="0.25">
      <c r="A105" s="25"/>
      <c r="B105" s="26"/>
      <c r="C105" s="66"/>
      <c r="D105" s="25"/>
      <c r="E105" s="23"/>
      <c r="F105" s="23"/>
      <c r="G105" s="32"/>
      <c r="H105" s="32"/>
      <c r="I105" s="32"/>
      <c r="J105" s="32"/>
      <c r="K105" s="23"/>
      <c r="L105" s="23"/>
      <c r="M105" s="23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  <c r="GH105" s="27"/>
      <c r="GI105" s="27"/>
      <c r="GJ105" s="27"/>
      <c r="GK105" s="27"/>
      <c r="GL105" s="27"/>
      <c r="GM105" s="27"/>
      <c r="GN105" s="27"/>
      <c r="GO105" s="27"/>
      <c r="GP105" s="27"/>
      <c r="GQ105" s="27"/>
      <c r="GR105" s="27"/>
      <c r="GS105" s="27"/>
      <c r="GT105" s="27"/>
      <c r="GU105" s="27"/>
      <c r="GV105" s="27"/>
      <c r="GW105" s="27"/>
      <c r="GX105" s="27"/>
      <c r="GY105" s="27"/>
      <c r="GZ105" s="27"/>
      <c r="HA105" s="27"/>
      <c r="HB105" s="27"/>
      <c r="HC105" s="27"/>
      <c r="HD105" s="27"/>
      <c r="HE105" s="27"/>
      <c r="HF105" s="27"/>
      <c r="HG105" s="27"/>
      <c r="HH105" s="27"/>
      <c r="HI105" s="27"/>
      <c r="HJ105" s="27"/>
      <c r="HK105" s="27"/>
      <c r="HL105" s="27"/>
      <c r="HM105" s="27"/>
      <c r="HN105" s="27"/>
      <c r="HO105" s="27"/>
      <c r="HP105" s="27"/>
      <c r="HQ105" s="27"/>
      <c r="HR105" s="27"/>
      <c r="HS105" s="27"/>
      <c r="HT105" s="27"/>
      <c r="HU105" s="27"/>
      <c r="HV105" s="27"/>
      <c r="HW105" s="27"/>
      <c r="HX105" s="27"/>
      <c r="HY105" s="27"/>
      <c r="HZ105" s="27"/>
      <c r="IA105" s="27"/>
      <c r="IB105" s="27"/>
      <c r="IC105" s="27"/>
      <c r="ID105" s="27"/>
      <c r="IE105" s="27"/>
      <c r="IF105" s="27"/>
    </row>
    <row r="106" spans="1:240" s="18" customFormat="1" ht="12.75" x14ac:dyDescent="0.25">
      <c r="A106" s="19">
        <v>15</v>
      </c>
      <c r="B106" s="20" t="s">
        <v>30</v>
      </c>
      <c r="C106" s="83" t="s">
        <v>51</v>
      </c>
      <c r="D106" s="21" t="s">
        <v>14</v>
      </c>
      <c r="E106" s="22"/>
      <c r="F106" s="22">
        <f>4*2</f>
        <v>8</v>
      </c>
      <c r="G106" s="22"/>
      <c r="H106" s="22"/>
      <c r="I106" s="22"/>
      <c r="J106" s="22"/>
      <c r="K106" s="22"/>
      <c r="L106" s="22"/>
      <c r="M106" s="22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</row>
    <row r="107" spans="1:240" s="28" customFormat="1" ht="12.75" x14ac:dyDescent="0.25">
      <c r="A107" s="25"/>
      <c r="B107" s="26"/>
      <c r="C107" s="37"/>
      <c r="D107" s="25" t="s">
        <v>31</v>
      </c>
      <c r="E107" s="23"/>
      <c r="F107" s="65">
        <f>F106/1000</f>
        <v>8.0000000000000002E-3</v>
      </c>
      <c r="G107" s="23"/>
      <c r="H107" s="23"/>
      <c r="I107" s="23"/>
      <c r="J107" s="23"/>
      <c r="K107" s="23"/>
      <c r="L107" s="23"/>
      <c r="M107" s="23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  <c r="GP107" s="27"/>
      <c r="GQ107" s="27"/>
      <c r="GR107" s="27"/>
      <c r="GS107" s="27"/>
      <c r="GT107" s="27"/>
      <c r="GU107" s="27"/>
      <c r="GV107" s="27"/>
      <c r="GW107" s="27"/>
      <c r="GX107" s="27"/>
      <c r="GY107" s="27"/>
      <c r="GZ107" s="27"/>
      <c r="HA107" s="27"/>
      <c r="HB107" s="27"/>
      <c r="HC107" s="27"/>
      <c r="HD107" s="27"/>
      <c r="HE107" s="27"/>
      <c r="HF107" s="27"/>
      <c r="HG107" s="27"/>
      <c r="HH107" s="27"/>
      <c r="HI107" s="27"/>
      <c r="HJ107" s="27"/>
      <c r="HK107" s="27"/>
      <c r="HL107" s="27"/>
      <c r="HM107" s="27"/>
      <c r="HN107" s="27"/>
      <c r="HO107" s="27"/>
      <c r="HP107" s="27"/>
      <c r="HQ107" s="27"/>
      <c r="HR107" s="27"/>
      <c r="HS107" s="27"/>
      <c r="HT107" s="27"/>
      <c r="HU107" s="27"/>
      <c r="HV107" s="27"/>
      <c r="HW107" s="27"/>
      <c r="HX107" s="27"/>
      <c r="HY107" s="27"/>
      <c r="HZ107" s="27"/>
      <c r="IA107" s="27"/>
      <c r="IB107" s="27"/>
      <c r="IC107" s="27"/>
      <c r="ID107" s="27"/>
      <c r="IE107" s="27"/>
      <c r="IF107" s="27"/>
    </row>
    <row r="108" spans="1:240" s="18" customFormat="1" ht="12.75" x14ac:dyDescent="0.25">
      <c r="A108" s="19"/>
      <c r="B108" s="29"/>
      <c r="C108" s="39" t="s">
        <v>52</v>
      </c>
      <c r="D108" s="30" t="s">
        <v>15</v>
      </c>
      <c r="E108" s="23">
        <v>23.8</v>
      </c>
      <c r="F108" s="23">
        <f>E108*F107</f>
        <v>0.19040000000000001</v>
      </c>
      <c r="G108" s="23"/>
      <c r="H108" s="23"/>
      <c r="I108" s="23"/>
      <c r="J108" s="23"/>
      <c r="K108" s="23"/>
      <c r="L108" s="23"/>
      <c r="M108" s="23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</row>
    <row r="109" spans="1:240" s="18" customFormat="1" ht="12.75" x14ac:dyDescent="0.25">
      <c r="A109" s="19"/>
      <c r="B109" s="29" t="s">
        <v>32</v>
      </c>
      <c r="C109" s="63" t="s">
        <v>33</v>
      </c>
      <c r="D109" s="30" t="s">
        <v>19</v>
      </c>
      <c r="E109" s="23">
        <v>11.2</v>
      </c>
      <c r="F109" s="23">
        <f>E109*F107</f>
        <v>8.9599999999999999E-2</v>
      </c>
      <c r="G109" s="23"/>
      <c r="H109" s="23"/>
      <c r="I109" s="23"/>
      <c r="J109" s="23"/>
      <c r="K109" s="23"/>
      <c r="L109" s="23"/>
      <c r="M109" s="23"/>
      <c r="N109" s="27"/>
      <c r="O109" s="27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</row>
    <row r="110" spans="1:240" s="28" customFormat="1" ht="12.75" x14ac:dyDescent="0.25">
      <c r="A110" s="25"/>
      <c r="B110" s="26"/>
      <c r="C110" s="66"/>
      <c r="D110" s="25"/>
      <c r="E110" s="23"/>
      <c r="F110" s="23"/>
      <c r="G110" s="32"/>
      <c r="H110" s="23"/>
      <c r="I110" s="23"/>
      <c r="J110" s="23"/>
      <c r="K110" s="23"/>
      <c r="L110" s="23"/>
      <c r="M110" s="23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</row>
    <row r="111" spans="1:240" s="64" customFormat="1" ht="12.75" x14ac:dyDescent="0.2">
      <c r="A111" s="19">
        <v>16</v>
      </c>
      <c r="B111" s="20" t="s">
        <v>39</v>
      </c>
      <c r="C111" s="83" t="s">
        <v>81</v>
      </c>
      <c r="D111" s="21" t="s">
        <v>14</v>
      </c>
      <c r="E111" s="22"/>
      <c r="F111" s="22">
        <f>20*2</f>
        <v>40</v>
      </c>
      <c r="G111" s="22"/>
      <c r="H111" s="22"/>
      <c r="I111" s="22"/>
      <c r="J111" s="22"/>
      <c r="K111" s="22"/>
      <c r="L111" s="22"/>
      <c r="M111" s="22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</row>
    <row r="112" spans="1:240" s="28" customFormat="1" ht="12.75" x14ac:dyDescent="0.25">
      <c r="A112" s="68"/>
      <c r="B112" s="69"/>
      <c r="C112" s="70"/>
      <c r="D112" s="68" t="s">
        <v>41</v>
      </c>
      <c r="E112" s="34"/>
      <c r="F112" s="65">
        <f>F111/10</f>
        <v>4</v>
      </c>
      <c r="G112" s="34"/>
      <c r="H112" s="34"/>
      <c r="I112" s="34"/>
      <c r="J112" s="34"/>
      <c r="K112" s="34"/>
      <c r="L112" s="34"/>
      <c r="M112" s="34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  <c r="FK112" s="71"/>
      <c r="FL112" s="71"/>
      <c r="FM112" s="71"/>
      <c r="FN112" s="71"/>
      <c r="FO112" s="71"/>
      <c r="FP112" s="71"/>
      <c r="FQ112" s="71"/>
      <c r="FR112" s="71"/>
      <c r="FS112" s="71"/>
      <c r="FT112" s="71"/>
      <c r="FU112" s="71"/>
      <c r="FV112" s="71"/>
      <c r="FW112" s="71"/>
      <c r="FX112" s="71"/>
      <c r="FY112" s="71"/>
      <c r="FZ112" s="71"/>
      <c r="GA112" s="71"/>
      <c r="GB112" s="71"/>
      <c r="GC112" s="71"/>
      <c r="GD112" s="71"/>
      <c r="GE112" s="71"/>
      <c r="GF112" s="71"/>
      <c r="GG112" s="71"/>
      <c r="GH112" s="71"/>
      <c r="GI112" s="71"/>
      <c r="GJ112" s="71"/>
      <c r="GK112" s="71"/>
      <c r="GL112" s="71"/>
      <c r="GM112" s="71"/>
      <c r="GN112" s="71"/>
      <c r="GO112" s="71"/>
      <c r="GP112" s="71"/>
      <c r="GQ112" s="71"/>
      <c r="GR112" s="71"/>
      <c r="GS112" s="71"/>
      <c r="GT112" s="71"/>
      <c r="GU112" s="71"/>
      <c r="GV112" s="71"/>
      <c r="GW112" s="71"/>
      <c r="GX112" s="71"/>
      <c r="GY112" s="71"/>
      <c r="GZ112" s="71"/>
      <c r="HA112" s="71"/>
      <c r="HB112" s="71"/>
      <c r="HC112" s="71"/>
      <c r="HD112" s="71"/>
      <c r="HE112" s="71"/>
      <c r="HF112" s="71"/>
      <c r="HG112" s="71"/>
      <c r="HH112" s="71"/>
      <c r="HI112" s="71"/>
      <c r="HJ112" s="71"/>
      <c r="HK112" s="71"/>
      <c r="HL112" s="71"/>
      <c r="HM112" s="71"/>
      <c r="HN112" s="71"/>
      <c r="HO112" s="71"/>
      <c r="HP112" s="71"/>
      <c r="HQ112" s="71"/>
      <c r="HR112" s="71"/>
      <c r="HS112" s="71"/>
      <c r="HT112" s="71"/>
      <c r="HU112" s="71"/>
      <c r="HV112" s="71"/>
      <c r="HW112" s="71"/>
      <c r="HX112" s="71"/>
      <c r="HY112" s="71"/>
      <c r="HZ112" s="71"/>
      <c r="IA112" s="71"/>
      <c r="IB112" s="71"/>
      <c r="IC112" s="71"/>
      <c r="ID112" s="71"/>
      <c r="IE112" s="71"/>
      <c r="IF112" s="71"/>
    </row>
    <row r="113" spans="1:240" s="18" customFormat="1" ht="12.75" x14ac:dyDescent="0.25">
      <c r="A113" s="72"/>
      <c r="B113" s="33"/>
      <c r="C113" s="39" t="s">
        <v>18</v>
      </c>
      <c r="D113" s="30" t="s">
        <v>15</v>
      </c>
      <c r="E113" s="23">
        <v>17.8</v>
      </c>
      <c r="F113" s="34">
        <f>E113*F112</f>
        <v>71.2</v>
      </c>
      <c r="G113" s="34"/>
      <c r="H113" s="34"/>
      <c r="I113" s="23"/>
      <c r="J113" s="23"/>
      <c r="K113" s="23"/>
      <c r="L113" s="23"/>
      <c r="M113" s="2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73"/>
      <c r="CW113" s="73"/>
      <c r="CX113" s="73"/>
      <c r="CY113" s="73"/>
      <c r="CZ113" s="73"/>
      <c r="DA113" s="73"/>
      <c r="DB113" s="73"/>
      <c r="DC113" s="73"/>
      <c r="DD113" s="73"/>
      <c r="DE113" s="73"/>
      <c r="DF113" s="73"/>
      <c r="DG113" s="73"/>
      <c r="DH113" s="73"/>
      <c r="DI113" s="73"/>
      <c r="DJ113" s="73"/>
      <c r="DK113" s="73"/>
      <c r="DL113" s="73"/>
      <c r="DM113" s="73"/>
      <c r="DN113" s="73"/>
      <c r="DO113" s="73"/>
      <c r="DP113" s="73"/>
      <c r="DQ113" s="73"/>
      <c r="DR113" s="73"/>
      <c r="DS113" s="73"/>
      <c r="DT113" s="73"/>
      <c r="DU113" s="73"/>
      <c r="DV113" s="73"/>
      <c r="DW113" s="73"/>
      <c r="DX113" s="73"/>
      <c r="DY113" s="73"/>
      <c r="DZ113" s="73"/>
      <c r="EA113" s="73"/>
      <c r="EB113" s="73"/>
      <c r="EC113" s="73"/>
      <c r="ED113" s="73"/>
      <c r="EE113" s="73"/>
      <c r="EF113" s="73"/>
      <c r="EG113" s="73"/>
      <c r="EH113" s="73"/>
      <c r="EI113" s="73"/>
      <c r="EJ113" s="73"/>
      <c r="EK113" s="73"/>
      <c r="EL113" s="73"/>
      <c r="EM113" s="73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/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M113" s="73"/>
      <c r="GN113" s="73"/>
      <c r="GO113" s="73"/>
      <c r="GP113" s="73"/>
      <c r="GQ113" s="73"/>
      <c r="GR113" s="73"/>
      <c r="GS113" s="73"/>
      <c r="GT113" s="73"/>
      <c r="GU113" s="73"/>
      <c r="GV113" s="73"/>
      <c r="GW113" s="73"/>
      <c r="GX113" s="73"/>
      <c r="GY113" s="73"/>
      <c r="GZ113" s="73"/>
      <c r="HA113" s="73"/>
      <c r="HB113" s="73"/>
      <c r="HC113" s="73"/>
      <c r="HD113" s="73"/>
      <c r="HE113" s="73"/>
      <c r="HF113" s="73"/>
      <c r="HG113" s="73"/>
      <c r="HH113" s="73"/>
      <c r="HI113" s="73"/>
      <c r="HJ113" s="73"/>
      <c r="HK113" s="73"/>
      <c r="HL113" s="73"/>
      <c r="HM113" s="73"/>
      <c r="HN113" s="73"/>
      <c r="HO113" s="73"/>
      <c r="HP113" s="73"/>
      <c r="HQ113" s="73"/>
      <c r="HR113" s="73"/>
      <c r="HS113" s="73"/>
      <c r="HT113" s="73"/>
      <c r="HU113" s="73"/>
      <c r="HV113" s="73"/>
      <c r="HW113" s="73"/>
      <c r="HX113" s="73"/>
      <c r="HY113" s="73"/>
      <c r="HZ113" s="73"/>
      <c r="IA113" s="73"/>
      <c r="IB113" s="73"/>
      <c r="IC113" s="73"/>
      <c r="ID113" s="73"/>
      <c r="IE113" s="73"/>
      <c r="IF113" s="73"/>
    </row>
    <row r="114" spans="1:240" s="18" customFormat="1" ht="12.75" x14ac:dyDescent="0.25">
      <c r="A114" s="72"/>
      <c r="B114" s="74" t="s">
        <v>42</v>
      </c>
      <c r="C114" s="58" t="s">
        <v>43</v>
      </c>
      <c r="D114" s="68" t="s">
        <v>14</v>
      </c>
      <c r="E114" s="23">
        <v>11</v>
      </c>
      <c r="F114" s="38">
        <f>E114*F112</f>
        <v>44</v>
      </c>
      <c r="G114" s="32"/>
      <c r="H114" s="34"/>
      <c r="I114" s="34"/>
      <c r="J114" s="34"/>
      <c r="K114" s="34"/>
      <c r="L114" s="34"/>
      <c r="M114" s="34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3"/>
      <c r="CD114" s="73"/>
      <c r="CE114" s="73"/>
      <c r="CF114" s="73"/>
      <c r="CG114" s="73"/>
      <c r="CH114" s="73"/>
      <c r="CI114" s="73"/>
      <c r="CJ114" s="73"/>
      <c r="CK114" s="73"/>
      <c r="CL114" s="73"/>
      <c r="CM114" s="73"/>
      <c r="CN114" s="73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CZ114" s="73"/>
      <c r="DA114" s="73"/>
      <c r="DB114" s="73"/>
      <c r="DC114" s="73"/>
      <c r="DD114" s="73"/>
      <c r="DE114" s="73"/>
      <c r="DF114" s="73"/>
      <c r="DG114" s="73"/>
      <c r="DH114" s="73"/>
      <c r="DI114" s="73"/>
      <c r="DJ114" s="73"/>
      <c r="DK114" s="73"/>
      <c r="DL114" s="73"/>
      <c r="DM114" s="73"/>
      <c r="DN114" s="73"/>
      <c r="DO114" s="73"/>
      <c r="DP114" s="73"/>
      <c r="DQ114" s="73"/>
      <c r="DR114" s="73"/>
      <c r="DS114" s="73"/>
      <c r="DT114" s="73"/>
      <c r="DU114" s="73"/>
      <c r="DV114" s="73"/>
      <c r="DW114" s="73"/>
      <c r="DX114" s="73"/>
      <c r="DY114" s="73"/>
      <c r="DZ114" s="73"/>
      <c r="EA114" s="73"/>
      <c r="EB114" s="73"/>
      <c r="EC114" s="73"/>
      <c r="ED114" s="73"/>
      <c r="EE114" s="73"/>
      <c r="EF114" s="73"/>
      <c r="EG114" s="73"/>
      <c r="EH114" s="73"/>
      <c r="EI114" s="73"/>
      <c r="EJ114" s="73"/>
      <c r="EK114" s="73"/>
      <c r="EL114" s="73"/>
      <c r="EM114" s="73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/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M114" s="73"/>
      <c r="GN114" s="73"/>
      <c r="GO114" s="73"/>
      <c r="GP114" s="73"/>
      <c r="GQ114" s="73"/>
      <c r="GR114" s="73"/>
      <c r="GS114" s="73"/>
      <c r="GT114" s="73"/>
      <c r="GU114" s="73"/>
      <c r="GV114" s="73"/>
      <c r="GW114" s="73"/>
      <c r="GX114" s="73"/>
      <c r="GY114" s="73"/>
      <c r="GZ114" s="73"/>
      <c r="HA114" s="73"/>
      <c r="HB114" s="73"/>
      <c r="HC114" s="73"/>
      <c r="HD114" s="73"/>
      <c r="HE114" s="73"/>
      <c r="HF114" s="73"/>
      <c r="HG114" s="73"/>
      <c r="HH114" s="73"/>
      <c r="HI114" s="73"/>
      <c r="HJ114" s="73"/>
      <c r="HK114" s="73"/>
      <c r="HL114" s="73"/>
      <c r="HM114" s="73"/>
      <c r="HN114" s="73"/>
      <c r="HO114" s="73"/>
      <c r="HP114" s="73"/>
      <c r="HQ114" s="73"/>
      <c r="HR114" s="73"/>
      <c r="HS114" s="73"/>
      <c r="HT114" s="73"/>
      <c r="HU114" s="73"/>
      <c r="HV114" s="73"/>
      <c r="HW114" s="73"/>
      <c r="HX114" s="73"/>
      <c r="HY114" s="73"/>
      <c r="HZ114" s="73"/>
      <c r="IA114" s="73"/>
      <c r="IB114" s="73"/>
      <c r="IC114" s="73"/>
      <c r="ID114" s="73"/>
      <c r="IE114" s="73"/>
      <c r="IF114" s="73"/>
    </row>
    <row r="115" spans="1:240" s="18" customFormat="1" ht="12.75" x14ac:dyDescent="0.25">
      <c r="A115" s="72"/>
      <c r="B115" s="33"/>
      <c r="C115" s="70"/>
      <c r="D115" s="68"/>
      <c r="E115" s="23"/>
      <c r="F115" s="38"/>
      <c r="G115" s="32"/>
      <c r="H115" s="34"/>
      <c r="I115" s="34"/>
      <c r="J115" s="34"/>
      <c r="K115" s="34"/>
      <c r="L115" s="34"/>
      <c r="M115" s="34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  <c r="BZ115" s="73"/>
      <c r="CA115" s="73"/>
      <c r="CB115" s="73"/>
      <c r="CC115" s="73"/>
      <c r="CD115" s="73"/>
      <c r="CE115" s="73"/>
      <c r="CF115" s="73"/>
      <c r="CG115" s="73"/>
      <c r="CH115" s="73"/>
      <c r="CI115" s="73"/>
      <c r="CJ115" s="73"/>
      <c r="CK115" s="73"/>
      <c r="CL115" s="73"/>
      <c r="CM115" s="73"/>
      <c r="CN115" s="73"/>
      <c r="CO115" s="73"/>
      <c r="CP115" s="73"/>
      <c r="CQ115" s="73"/>
      <c r="CR115" s="73"/>
      <c r="CS115" s="73"/>
      <c r="CT115" s="73"/>
      <c r="CU115" s="73"/>
      <c r="CV115" s="73"/>
      <c r="CW115" s="73"/>
      <c r="CX115" s="73"/>
      <c r="CY115" s="73"/>
      <c r="CZ115" s="73"/>
      <c r="DA115" s="73"/>
      <c r="DB115" s="73"/>
      <c r="DC115" s="73"/>
      <c r="DD115" s="73"/>
      <c r="DE115" s="73"/>
      <c r="DF115" s="73"/>
      <c r="DG115" s="73"/>
      <c r="DH115" s="73"/>
      <c r="DI115" s="73"/>
      <c r="DJ115" s="73"/>
      <c r="DK115" s="73"/>
      <c r="DL115" s="73"/>
      <c r="DM115" s="73"/>
      <c r="DN115" s="73"/>
      <c r="DO115" s="73"/>
      <c r="DP115" s="73"/>
      <c r="DQ115" s="73"/>
      <c r="DR115" s="73"/>
      <c r="DS115" s="73"/>
      <c r="DT115" s="73"/>
      <c r="DU115" s="73"/>
      <c r="DV115" s="73"/>
      <c r="DW115" s="73"/>
      <c r="DX115" s="73"/>
      <c r="DY115" s="73"/>
      <c r="DZ115" s="73"/>
      <c r="EA115" s="73"/>
      <c r="EB115" s="73"/>
      <c r="EC115" s="73"/>
      <c r="ED115" s="73"/>
      <c r="EE115" s="73"/>
      <c r="EF115" s="73"/>
      <c r="EG115" s="73"/>
      <c r="EH115" s="73"/>
      <c r="EI115" s="73"/>
      <c r="EJ115" s="73"/>
      <c r="EK115" s="73"/>
      <c r="EL115" s="73"/>
      <c r="EM115" s="73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/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M115" s="73"/>
      <c r="GN115" s="73"/>
      <c r="GO115" s="73"/>
      <c r="GP115" s="73"/>
      <c r="GQ115" s="73"/>
      <c r="GR115" s="73"/>
      <c r="GS115" s="73"/>
      <c r="GT115" s="73"/>
      <c r="GU115" s="73"/>
      <c r="GV115" s="73"/>
      <c r="GW115" s="73"/>
      <c r="GX115" s="73"/>
      <c r="GY115" s="73"/>
      <c r="GZ115" s="73"/>
      <c r="HA115" s="73"/>
      <c r="HB115" s="73"/>
      <c r="HC115" s="73"/>
      <c r="HD115" s="73"/>
      <c r="HE115" s="73"/>
      <c r="HF115" s="73"/>
      <c r="HG115" s="73"/>
      <c r="HH115" s="73"/>
      <c r="HI115" s="73"/>
      <c r="HJ115" s="73"/>
      <c r="HK115" s="73"/>
      <c r="HL115" s="73"/>
      <c r="HM115" s="73"/>
      <c r="HN115" s="73"/>
      <c r="HO115" s="73"/>
      <c r="HP115" s="73"/>
      <c r="HQ115" s="73"/>
      <c r="HR115" s="73"/>
      <c r="HS115" s="73"/>
      <c r="HT115" s="73"/>
      <c r="HU115" s="73"/>
      <c r="HV115" s="73"/>
      <c r="HW115" s="73"/>
      <c r="HX115" s="73"/>
      <c r="HY115" s="73"/>
      <c r="HZ115" s="73"/>
      <c r="IA115" s="73"/>
      <c r="IB115" s="73"/>
      <c r="IC115" s="73"/>
      <c r="ID115" s="73"/>
      <c r="IE115" s="73"/>
      <c r="IF115" s="73"/>
    </row>
    <row r="116" spans="1:240" s="18" customFormat="1" ht="12.75" x14ac:dyDescent="0.25">
      <c r="A116" s="97"/>
      <c r="B116" s="98"/>
      <c r="C116" s="99" t="s">
        <v>117</v>
      </c>
      <c r="D116" s="97"/>
      <c r="E116" s="100"/>
      <c r="F116" s="100"/>
      <c r="G116" s="100"/>
      <c r="H116" s="100"/>
      <c r="I116" s="100"/>
      <c r="J116" s="100"/>
      <c r="K116" s="100"/>
      <c r="L116" s="100"/>
      <c r="M116" s="100"/>
    </row>
    <row r="117" spans="1:240" s="28" customFormat="1" ht="12.75" x14ac:dyDescent="0.25">
      <c r="A117" s="101"/>
      <c r="B117" s="102"/>
      <c r="C117" s="103"/>
      <c r="D117" s="101"/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240" s="28" customFormat="1" ht="25.5" x14ac:dyDescent="0.25">
      <c r="A118" s="19">
        <v>17</v>
      </c>
      <c r="B118" s="20" t="s">
        <v>34</v>
      </c>
      <c r="C118" s="127" t="s">
        <v>116</v>
      </c>
      <c r="D118" s="21" t="s">
        <v>14</v>
      </c>
      <c r="E118" s="22"/>
      <c r="F118" s="128">
        <f>253*0.5*0.5</f>
        <v>63.25</v>
      </c>
      <c r="G118" s="23"/>
      <c r="H118" s="23"/>
      <c r="I118" s="23"/>
      <c r="J118" s="23"/>
      <c r="K118" s="23"/>
      <c r="L118" s="105"/>
      <c r="M118" s="105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  <c r="EO118" s="71"/>
      <c r="EP118" s="71"/>
      <c r="EQ118" s="71"/>
      <c r="ER118" s="71"/>
      <c r="ES118" s="71"/>
      <c r="ET118" s="71"/>
      <c r="EU118" s="71"/>
      <c r="EV118" s="71"/>
      <c r="EW118" s="71"/>
      <c r="EX118" s="71"/>
      <c r="EY118" s="71"/>
      <c r="EZ118" s="71"/>
      <c r="FA118" s="71"/>
      <c r="FB118" s="71"/>
      <c r="FC118" s="71"/>
      <c r="FD118" s="71"/>
      <c r="FE118" s="71"/>
      <c r="FF118" s="71"/>
      <c r="FG118" s="71"/>
      <c r="FH118" s="71"/>
      <c r="FI118" s="71"/>
      <c r="FJ118" s="71"/>
      <c r="FK118" s="71"/>
      <c r="FL118" s="71"/>
      <c r="FM118" s="71"/>
      <c r="FN118" s="71"/>
      <c r="FO118" s="71"/>
      <c r="FP118" s="71"/>
      <c r="FQ118" s="71"/>
      <c r="FR118" s="71"/>
      <c r="FS118" s="71"/>
      <c r="FT118" s="71"/>
      <c r="FU118" s="71"/>
      <c r="FV118" s="71"/>
      <c r="FW118" s="71"/>
      <c r="FX118" s="71"/>
      <c r="FY118" s="71"/>
      <c r="FZ118" s="71"/>
      <c r="GA118" s="71"/>
      <c r="GB118" s="71"/>
      <c r="GC118" s="71"/>
      <c r="GD118" s="71"/>
      <c r="GE118" s="71"/>
      <c r="GF118" s="71"/>
      <c r="GG118" s="71"/>
      <c r="GH118" s="71"/>
      <c r="GI118" s="71"/>
      <c r="GJ118" s="71"/>
      <c r="GK118" s="71"/>
      <c r="GL118" s="71"/>
      <c r="GM118" s="71"/>
      <c r="GN118" s="71"/>
      <c r="GO118" s="71"/>
      <c r="GP118" s="71"/>
      <c r="GQ118" s="71"/>
      <c r="GR118" s="71"/>
      <c r="GS118" s="71"/>
      <c r="GT118" s="71"/>
      <c r="GU118" s="71"/>
      <c r="GV118" s="71"/>
      <c r="GW118" s="71"/>
      <c r="GX118" s="71"/>
      <c r="GY118" s="71"/>
      <c r="GZ118" s="71"/>
      <c r="HA118" s="71"/>
      <c r="HB118" s="71"/>
      <c r="HC118" s="71"/>
      <c r="HD118" s="71"/>
      <c r="HE118" s="71"/>
      <c r="HF118" s="71"/>
      <c r="HG118" s="71"/>
      <c r="HH118" s="71"/>
      <c r="HI118" s="71"/>
      <c r="HJ118" s="71"/>
      <c r="HK118" s="71"/>
      <c r="HL118" s="71"/>
      <c r="HM118" s="71"/>
      <c r="HN118" s="71"/>
      <c r="HO118" s="71"/>
      <c r="HP118" s="71"/>
      <c r="HQ118" s="71"/>
      <c r="HR118" s="71"/>
      <c r="HS118" s="71"/>
      <c r="HT118" s="71"/>
      <c r="HU118" s="71"/>
      <c r="HV118" s="71"/>
      <c r="HW118" s="71"/>
      <c r="HX118" s="71"/>
      <c r="HY118" s="71"/>
      <c r="HZ118" s="71"/>
      <c r="IA118" s="71"/>
      <c r="IB118" s="71"/>
      <c r="IC118" s="71"/>
      <c r="ID118" s="71"/>
      <c r="IE118" s="71"/>
      <c r="IF118" s="71"/>
    </row>
    <row r="119" spans="1:240" s="28" customFormat="1" ht="12.75" x14ac:dyDescent="0.25">
      <c r="A119" s="21"/>
      <c r="B119" s="26"/>
      <c r="C119" s="106"/>
      <c r="D119" s="25" t="s">
        <v>31</v>
      </c>
      <c r="E119" s="23"/>
      <c r="F119" s="129">
        <f>F118/1000</f>
        <v>6.3250000000000001E-2</v>
      </c>
      <c r="G119" s="23"/>
      <c r="H119" s="23"/>
      <c r="I119" s="23"/>
      <c r="J119" s="23"/>
      <c r="K119" s="23"/>
      <c r="L119" s="105"/>
      <c r="M119" s="105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  <c r="EO119" s="71"/>
      <c r="EP119" s="71"/>
      <c r="EQ119" s="71"/>
      <c r="ER119" s="71"/>
      <c r="ES119" s="71"/>
      <c r="ET119" s="71"/>
      <c r="EU119" s="71"/>
      <c r="EV119" s="71"/>
      <c r="EW119" s="71"/>
      <c r="EX119" s="71"/>
      <c r="EY119" s="71"/>
      <c r="EZ119" s="71"/>
      <c r="FA119" s="71"/>
      <c r="FB119" s="71"/>
      <c r="FC119" s="71"/>
      <c r="FD119" s="71"/>
      <c r="FE119" s="71"/>
      <c r="FF119" s="71"/>
      <c r="FG119" s="71"/>
      <c r="FH119" s="71"/>
      <c r="FI119" s="71"/>
      <c r="FJ119" s="71"/>
      <c r="FK119" s="71"/>
      <c r="FL119" s="71"/>
      <c r="FM119" s="71"/>
      <c r="FN119" s="71"/>
      <c r="FO119" s="71"/>
      <c r="FP119" s="71"/>
      <c r="FQ119" s="71"/>
      <c r="FR119" s="71"/>
      <c r="FS119" s="71"/>
      <c r="FT119" s="71"/>
      <c r="FU119" s="71"/>
      <c r="FV119" s="71"/>
      <c r="FW119" s="71"/>
      <c r="FX119" s="71"/>
      <c r="FY119" s="71"/>
      <c r="FZ119" s="71"/>
      <c r="GA119" s="71"/>
      <c r="GB119" s="71"/>
      <c r="GC119" s="71"/>
      <c r="GD119" s="71"/>
      <c r="GE119" s="71"/>
      <c r="GF119" s="71"/>
      <c r="GG119" s="71"/>
      <c r="GH119" s="71"/>
      <c r="GI119" s="71"/>
      <c r="GJ119" s="71"/>
      <c r="GK119" s="71"/>
      <c r="GL119" s="71"/>
      <c r="GM119" s="71"/>
      <c r="GN119" s="71"/>
      <c r="GO119" s="71"/>
      <c r="GP119" s="71"/>
      <c r="GQ119" s="71"/>
      <c r="GR119" s="71"/>
      <c r="GS119" s="71"/>
      <c r="GT119" s="71"/>
      <c r="GU119" s="71"/>
      <c r="GV119" s="71"/>
      <c r="GW119" s="71"/>
      <c r="GX119" s="71"/>
      <c r="GY119" s="71"/>
      <c r="GZ119" s="71"/>
      <c r="HA119" s="71"/>
      <c r="HB119" s="71"/>
      <c r="HC119" s="71"/>
      <c r="HD119" s="71"/>
      <c r="HE119" s="71"/>
      <c r="HF119" s="71"/>
      <c r="HG119" s="71"/>
      <c r="HH119" s="71"/>
      <c r="HI119" s="71"/>
      <c r="HJ119" s="71"/>
      <c r="HK119" s="71"/>
      <c r="HL119" s="71"/>
      <c r="HM119" s="71"/>
      <c r="HN119" s="71"/>
      <c r="HO119" s="71"/>
      <c r="HP119" s="71"/>
      <c r="HQ119" s="71"/>
      <c r="HR119" s="71"/>
      <c r="HS119" s="71"/>
      <c r="HT119" s="71"/>
      <c r="HU119" s="71"/>
      <c r="HV119" s="71"/>
      <c r="HW119" s="71"/>
      <c r="HX119" s="71"/>
      <c r="HY119" s="71"/>
      <c r="HZ119" s="71"/>
      <c r="IA119" s="71"/>
      <c r="IB119" s="71"/>
      <c r="IC119" s="71"/>
      <c r="ID119" s="71"/>
      <c r="IE119" s="71"/>
      <c r="IF119" s="71"/>
    </row>
    <row r="120" spans="1:240" s="28" customFormat="1" ht="12.75" x14ac:dyDescent="0.25">
      <c r="A120" s="19"/>
      <c r="B120" s="29"/>
      <c r="C120" s="107" t="s">
        <v>18</v>
      </c>
      <c r="D120" s="30" t="s">
        <v>15</v>
      </c>
      <c r="E120" s="23">
        <v>60.8</v>
      </c>
      <c r="F120" s="23">
        <f>E120*F119</f>
        <v>3.8455999999999997</v>
      </c>
      <c r="G120" s="23"/>
      <c r="H120" s="23"/>
      <c r="I120" s="23"/>
      <c r="J120" s="23"/>
      <c r="K120" s="23"/>
      <c r="L120" s="23"/>
      <c r="M120" s="23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  <c r="EO120" s="71"/>
      <c r="EP120" s="71"/>
      <c r="EQ120" s="71"/>
      <c r="ER120" s="71"/>
      <c r="ES120" s="71"/>
      <c r="ET120" s="71"/>
      <c r="EU120" s="71"/>
      <c r="EV120" s="71"/>
      <c r="EW120" s="71"/>
      <c r="EX120" s="71"/>
      <c r="EY120" s="71"/>
      <c r="EZ120" s="71"/>
      <c r="FA120" s="71"/>
      <c r="FB120" s="71"/>
      <c r="FC120" s="71"/>
      <c r="FD120" s="71"/>
      <c r="FE120" s="71"/>
      <c r="FF120" s="71"/>
      <c r="FG120" s="71"/>
      <c r="FH120" s="71"/>
      <c r="FI120" s="71"/>
      <c r="FJ120" s="71"/>
      <c r="FK120" s="71"/>
      <c r="FL120" s="71"/>
      <c r="FM120" s="71"/>
      <c r="FN120" s="71"/>
      <c r="FO120" s="71"/>
      <c r="FP120" s="71"/>
      <c r="FQ120" s="71"/>
      <c r="FR120" s="71"/>
      <c r="FS120" s="71"/>
      <c r="FT120" s="71"/>
      <c r="FU120" s="71"/>
      <c r="FV120" s="71"/>
      <c r="FW120" s="71"/>
      <c r="FX120" s="71"/>
      <c r="FY120" s="71"/>
      <c r="FZ120" s="71"/>
      <c r="GA120" s="71"/>
      <c r="GB120" s="71"/>
      <c r="GC120" s="71"/>
      <c r="GD120" s="71"/>
      <c r="GE120" s="71"/>
      <c r="GF120" s="71"/>
      <c r="GG120" s="71"/>
      <c r="GH120" s="71"/>
      <c r="GI120" s="71"/>
      <c r="GJ120" s="71"/>
      <c r="GK120" s="71"/>
      <c r="GL120" s="71"/>
      <c r="GM120" s="71"/>
      <c r="GN120" s="71"/>
      <c r="GO120" s="71"/>
      <c r="GP120" s="71"/>
      <c r="GQ120" s="71"/>
      <c r="GR120" s="71"/>
      <c r="GS120" s="71"/>
      <c r="GT120" s="71"/>
      <c r="GU120" s="71"/>
      <c r="GV120" s="71"/>
      <c r="GW120" s="71"/>
      <c r="GX120" s="71"/>
      <c r="GY120" s="71"/>
      <c r="GZ120" s="71"/>
      <c r="HA120" s="71"/>
      <c r="HB120" s="71"/>
      <c r="HC120" s="71"/>
      <c r="HD120" s="71"/>
      <c r="HE120" s="71"/>
      <c r="HF120" s="71"/>
      <c r="HG120" s="71"/>
      <c r="HH120" s="71"/>
      <c r="HI120" s="71"/>
      <c r="HJ120" s="71"/>
      <c r="HK120" s="71"/>
      <c r="HL120" s="71"/>
      <c r="HM120" s="71"/>
      <c r="HN120" s="71"/>
      <c r="HO120" s="71"/>
      <c r="HP120" s="71"/>
      <c r="HQ120" s="71"/>
      <c r="HR120" s="71"/>
      <c r="HS120" s="71"/>
      <c r="HT120" s="71"/>
      <c r="HU120" s="71"/>
      <c r="HV120" s="71"/>
      <c r="HW120" s="71"/>
      <c r="HX120" s="71"/>
      <c r="HY120" s="71"/>
      <c r="HZ120" s="71"/>
      <c r="IA120" s="71"/>
      <c r="IB120" s="71"/>
      <c r="IC120" s="71"/>
      <c r="ID120" s="71"/>
      <c r="IE120" s="71"/>
      <c r="IF120" s="71"/>
    </row>
    <row r="121" spans="1:240" s="28" customFormat="1" ht="12.75" x14ac:dyDescent="0.25">
      <c r="A121" s="19"/>
      <c r="B121" s="29" t="s">
        <v>114</v>
      </c>
      <c r="C121" s="108" t="s">
        <v>115</v>
      </c>
      <c r="D121" s="30" t="s">
        <v>19</v>
      </c>
      <c r="E121" s="23">
        <v>143</v>
      </c>
      <c r="F121" s="23">
        <f>E121*F119</f>
        <v>9.0447500000000005</v>
      </c>
      <c r="G121" s="23"/>
      <c r="H121" s="23"/>
      <c r="I121" s="23"/>
      <c r="J121" s="23"/>
      <c r="K121" s="23"/>
      <c r="L121" s="23"/>
      <c r="M121" s="23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  <c r="EO121" s="71"/>
      <c r="EP121" s="71"/>
      <c r="EQ121" s="71"/>
      <c r="ER121" s="71"/>
      <c r="ES121" s="71"/>
      <c r="ET121" s="71"/>
      <c r="EU121" s="71"/>
      <c r="EV121" s="71"/>
      <c r="EW121" s="71"/>
      <c r="EX121" s="71"/>
      <c r="EY121" s="71"/>
      <c r="EZ121" s="71"/>
      <c r="FA121" s="71"/>
      <c r="FB121" s="71"/>
      <c r="FC121" s="71"/>
      <c r="FD121" s="71"/>
      <c r="FE121" s="71"/>
      <c r="FF121" s="71"/>
      <c r="FG121" s="71"/>
      <c r="FH121" s="71"/>
      <c r="FI121" s="71"/>
      <c r="FJ121" s="71"/>
      <c r="FK121" s="71"/>
      <c r="FL121" s="71"/>
      <c r="FM121" s="71"/>
      <c r="FN121" s="71"/>
      <c r="FO121" s="71"/>
      <c r="FP121" s="71"/>
      <c r="FQ121" s="71"/>
      <c r="FR121" s="71"/>
      <c r="FS121" s="71"/>
      <c r="FT121" s="71"/>
      <c r="FU121" s="71"/>
      <c r="FV121" s="71"/>
      <c r="FW121" s="71"/>
      <c r="FX121" s="71"/>
      <c r="FY121" s="71"/>
      <c r="FZ121" s="71"/>
      <c r="GA121" s="71"/>
      <c r="GB121" s="71"/>
      <c r="GC121" s="71"/>
      <c r="GD121" s="71"/>
      <c r="GE121" s="71"/>
      <c r="GF121" s="71"/>
      <c r="GG121" s="71"/>
      <c r="GH121" s="71"/>
      <c r="GI121" s="71"/>
      <c r="GJ121" s="71"/>
      <c r="GK121" s="71"/>
      <c r="GL121" s="71"/>
      <c r="GM121" s="71"/>
      <c r="GN121" s="71"/>
      <c r="GO121" s="71"/>
      <c r="GP121" s="71"/>
      <c r="GQ121" s="71"/>
      <c r="GR121" s="71"/>
      <c r="GS121" s="71"/>
      <c r="GT121" s="71"/>
      <c r="GU121" s="71"/>
      <c r="GV121" s="71"/>
      <c r="GW121" s="71"/>
      <c r="GX121" s="71"/>
      <c r="GY121" s="71"/>
      <c r="GZ121" s="71"/>
      <c r="HA121" s="71"/>
      <c r="HB121" s="71"/>
      <c r="HC121" s="71"/>
      <c r="HD121" s="71"/>
      <c r="HE121" s="71"/>
      <c r="HF121" s="71"/>
      <c r="HG121" s="71"/>
      <c r="HH121" s="71"/>
      <c r="HI121" s="71"/>
      <c r="HJ121" s="71"/>
      <c r="HK121" s="71"/>
      <c r="HL121" s="71"/>
      <c r="HM121" s="71"/>
      <c r="HN121" s="71"/>
      <c r="HO121" s="71"/>
      <c r="HP121" s="71"/>
      <c r="HQ121" s="71"/>
      <c r="HR121" s="71"/>
      <c r="HS121" s="71"/>
      <c r="HT121" s="71"/>
      <c r="HU121" s="71"/>
      <c r="HV121" s="71"/>
      <c r="HW121" s="71"/>
      <c r="HX121" s="71"/>
      <c r="HY121" s="71"/>
      <c r="HZ121" s="71"/>
      <c r="IA121" s="71"/>
      <c r="IB121" s="71"/>
      <c r="IC121" s="71"/>
      <c r="ID121" s="71"/>
      <c r="IE121" s="71"/>
      <c r="IF121" s="71"/>
    </row>
    <row r="122" spans="1:240" s="28" customFormat="1" ht="12.75" x14ac:dyDescent="0.25">
      <c r="A122" s="19"/>
      <c r="B122" s="29"/>
      <c r="C122" s="108" t="s">
        <v>16</v>
      </c>
      <c r="D122" s="25" t="s">
        <v>2</v>
      </c>
      <c r="E122" s="23">
        <v>6.89</v>
      </c>
      <c r="F122" s="23">
        <f>E122*F119</f>
        <v>0.43579249999999997</v>
      </c>
      <c r="G122" s="23"/>
      <c r="H122" s="23"/>
      <c r="I122" s="23"/>
      <c r="J122" s="23"/>
      <c r="K122" s="23"/>
      <c r="L122" s="23"/>
      <c r="M122" s="23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1"/>
      <c r="DU122" s="71"/>
      <c r="DV122" s="71"/>
      <c r="DW122" s="71"/>
      <c r="DX122" s="71"/>
      <c r="DY122" s="71"/>
      <c r="DZ122" s="71"/>
      <c r="EA122" s="71"/>
      <c r="EB122" s="71"/>
      <c r="EC122" s="71"/>
      <c r="ED122" s="71"/>
      <c r="EE122" s="71"/>
      <c r="EF122" s="71"/>
      <c r="EG122" s="71"/>
      <c r="EH122" s="71"/>
      <c r="EI122" s="71"/>
      <c r="EJ122" s="71"/>
      <c r="EK122" s="71"/>
      <c r="EL122" s="71"/>
      <c r="EM122" s="71"/>
      <c r="EN122" s="71"/>
      <c r="EO122" s="71"/>
      <c r="EP122" s="71"/>
      <c r="EQ122" s="71"/>
      <c r="ER122" s="71"/>
      <c r="ES122" s="71"/>
      <c r="ET122" s="71"/>
      <c r="EU122" s="71"/>
      <c r="EV122" s="71"/>
      <c r="EW122" s="71"/>
      <c r="EX122" s="71"/>
      <c r="EY122" s="71"/>
      <c r="EZ122" s="71"/>
      <c r="FA122" s="71"/>
      <c r="FB122" s="71"/>
      <c r="FC122" s="71"/>
      <c r="FD122" s="71"/>
      <c r="FE122" s="71"/>
      <c r="FF122" s="71"/>
      <c r="FG122" s="71"/>
      <c r="FH122" s="71"/>
      <c r="FI122" s="71"/>
      <c r="FJ122" s="71"/>
      <c r="FK122" s="71"/>
      <c r="FL122" s="71"/>
      <c r="FM122" s="71"/>
      <c r="FN122" s="71"/>
      <c r="FO122" s="71"/>
      <c r="FP122" s="71"/>
      <c r="FQ122" s="71"/>
      <c r="FR122" s="71"/>
      <c r="FS122" s="71"/>
      <c r="FT122" s="71"/>
      <c r="FU122" s="71"/>
      <c r="FV122" s="71"/>
      <c r="FW122" s="71"/>
      <c r="FX122" s="71"/>
      <c r="FY122" s="71"/>
      <c r="FZ122" s="71"/>
      <c r="GA122" s="71"/>
      <c r="GB122" s="71"/>
      <c r="GC122" s="71"/>
      <c r="GD122" s="71"/>
      <c r="GE122" s="71"/>
      <c r="GF122" s="71"/>
      <c r="GG122" s="71"/>
      <c r="GH122" s="71"/>
      <c r="GI122" s="71"/>
      <c r="GJ122" s="71"/>
      <c r="GK122" s="71"/>
      <c r="GL122" s="71"/>
      <c r="GM122" s="71"/>
      <c r="GN122" s="71"/>
      <c r="GO122" s="71"/>
      <c r="GP122" s="71"/>
      <c r="GQ122" s="71"/>
      <c r="GR122" s="71"/>
      <c r="GS122" s="71"/>
      <c r="GT122" s="71"/>
      <c r="GU122" s="71"/>
      <c r="GV122" s="71"/>
      <c r="GW122" s="71"/>
      <c r="GX122" s="71"/>
      <c r="GY122" s="71"/>
      <c r="GZ122" s="71"/>
      <c r="HA122" s="71"/>
      <c r="HB122" s="71"/>
      <c r="HC122" s="71"/>
      <c r="HD122" s="71"/>
      <c r="HE122" s="71"/>
      <c r="HF122" s="71"/>
      <c r="HG122" s="71"/>
      <c r="HH122" s="71"/>
      <c r="HI122" s="71"/>
      <c r="HJ122" s="71"/>
      <c r="HK122" s="71"/>
      <c r="HL122" s="71"/>
      <c r="HM122" s="71"/>
      <c r="HN122" s="71"/>
      <c r="HO122" s="71"/>
      <c r="HP122" s="71"/>
      <c r="HQ122" s="71"/>
      <c r="HR122" s="71"/>
      <c r="HS122" s="71"/>
      <c r="HT122" s="71"/>
      <c r="HU122" s="71"/>
      <c r="HV122" s="71"/>
      <c r="HW122" s="71"/>
      <c r="HX122" s="71"/>
      <c r="HY122" s="71"/>
      <c r="HZ122" s="71"/>
      <c r="IA122" s="71"/>
      <c r="IB122" s="71"/>
      <c r="IC122" s="71"/>
      <c r="ID122" s="71"/>
      <c r="IE122" s="71"/>
      <c r="IF122" s="71"/>
    </row>
    <row r="123" spans="1:240" s="28" customFormat="1" ht="12.75" x14ac:dyDescent="0.25">
      <c r="A123" s="19"/>
      <c r="B123" s="29"/>
      <c r="C123" s="108"/>
      <c r="D123" s="25"/>
      <c r="E123" s="23"/>
      <c r="F123" s="23"/>
      <c r="G123" s="23"/>
      <c r="H123" s="23"/>
      <c r="I123" s="23"/>
      <c r="J123" s="23"/>
      <c r="K123" s="23"/>
      <c r="L123" s="23"/>
      <c r="M123" s="23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1"/>
      <c r="DA123" s="7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1"/>
      <c r="DL123" s="71"/>
      <c r="DM123" s="71"/>
      <c r="DN123" s="71"/>
      <c r="DO123" s="71"/>
      <c r="DP123" s="71"/>
      <c r="DQ123" s="71"/>
      <c r="DR123" s="71"/>
      <c r="DS123" s="71"/>
      <c r="DT123" s="71"/>
      <c r="DU123" s="71"/>
      <c r="DV123" s="71"/>
      <c r="DW123" s="71"/>
      <c r="DX123" s="71"/>
      <c r="DY123" s="71"/>
      <c r="DZ123" s="71"/>
      <c r="EA123" s="71"/>
      <c r="EB123" s="71"/>
      <c r="EC123" s="71"/>
      <c r="ED123" s="71"/>
      <c r="EE123" s="71"/>
      <c r="EF123" s="71"/>
      <c r="EG123" s="71"/>
      <c r="EH123" s="71"/>
      <c r="EI123" s="71"/>
      <c r="EJ123" s="71"/>
      <c r="EK123" s="71"/>
      <c r="EL123" s="71"/>
      <c r="EM123" s="71"/>
      <c r="EN123" s="71"/>
      <c r="EO123" s="71"/>
      <c r="EP123" s="71"/>
      <c r="EQ123" s="71"/>
      <c r="ER123" s="71"/>
      <c r="ES123" s="71"/>
      <c r="ET123" s="71"/>
      <c r="EU123" s="71"/>
      <c r="EV123" s="71"/>
      <c r="EW123" s="71"/>
      <c r="EX123" s="71"/>
      <c r="EY123" s="71"/>
      <c r="EZ123" s="71"/>
      <c r="FA123" s="71"/>
      <c r="FB123" s="71"/>
      <c r="FC123" s="71"/>
      <c r="FD123" s="71"/>
      <c r="FE123" s="71"/>
      <c r="FF123" s="71"/>
      <c r="FG123" s="71"/>
      <c r="FH123" s="71"/>
      <c r="FI123" s="71"/>
      <c r="FJ123" s="71"/>
      <c r="FK123" s="71"/>
      <c r="FL123" s="71"/>
      <c r="FM123" s="71"/>
      <c r="FN123" s="71"/>
      <c r="FO123" s="71"/>
      <c r="FP123" s="71"/>
      <c r="FQ123" s="71"/>
      <c r="FR123" s="71"/>
      <c r="FS123" s="71"/>
      <c r="FT123" s="71"/>
      <c r="FU123" s="71"/>
      <c r="FV123" s="71"/>
      <c r="FW123" s="71"/>
      <c r="FX123" s="71"/>
      <c r="FY123" s="71"/>
      <c r="FZ123" s="71"/>
      <c r="GA123" s="71"/>
      <c r="GB123" s="71"/>
      <c r="GC123" s="71"/>
      <c r="GD123" s="71"/>
      <c r="GE123" s="71"/>
      <c r="GF123" s="71"/>
      <c r="GG123" s="71"/>
      <c r="GH123" s="71"/>
      <c r="GI123" s="71"/>
      <c r="GJ123" s="71"/>
      <c r="GK123" s="71"/>
      <c r="GL123" s="71"/>
      <c r="GM123" s="71"/>
      <c r="GN123" s="71"/>
      <c r="GO123" s="71"/>
      <c r="GP123" s="71"/>
      <c r="GQ123" s="71"/>
      <c r="GR123" s="71"/>
      <c r="GS123" s="71"/>
      <c r="GT123" s="71"/>
      <c r="GU123" s="71"/>
      <c r="GV123" s="71"/>
      <c r="GW123" s="71"/>
      <c r="GX123" s="71"/>
      <c r="GY123" s="71"/>
      <c r="GZ123" s="71"/>
      <c r="HA123" s="71"/>
      <c r="HB123" s="71"/>
      <c r="HC123" s="71"/>
      <c r="HD123" s="71"/>
      <c r="HE123" s="71"/>
      <c r="HF123" s="71"/>
      <c r="HG123" s="71"/>
      <c r="HH123" s="71"/>
      <c r="HI123" s="71"/>
      <c r="HJ123" s="71"/>
      <c r="HK123" s="71"/>
      <c r="HL123" s="71"/>
      <c r="HM123" s="71"/>
      <c r="HN123" s="71"/>
      <c r="HO123" s="71"/>
      <c r="HP123" s="71"/>
      <c r="HQ123" s="71"/>
      <c r="HR123" s="71"/>
      <c r="HS123" s="71"/>
      <c r="HT123" s="71"/>
      <c r="HU123" s="71"/>
      <c r="HV123" s="71"/>
      <c r="HW123" s="71"/>
      <c r="HX123" s="71"/>
      <c r="HY123" s="71"/>
      <c r="HZ123" s="71"/>
      <c r="IA123" s="71"/>
      <c r="IB123" s="71"/>
      <c r="IC123" s="71"/>
      <c r="ID123" s="71"/>
      <c r="IE123" s="71"/>
      <c r="IF123" s="71"/>
    </row>
    <row r="124" spans="1:240" ht="12.75" x14ac:dyDescent="0.25">
      <c r="A124" s="51"/>
      <c r="B124" s="51"/>
      <c r="C124" s="51" t="s">
        <v>11</v>
      </c>
      <c r="D124" s="51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1:240" ht="12.75" x14ac:dyDescent="0.25">
      <c r="A125" s="51"/>
      <c r="B125" s="51"/>
      <c r="C125" s="53"/>
      <c r="D125" s="54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1:240" s="31" customFormat="1" ht="12.75" x14ac:dyDescent="0.25">
      <c r="A126" s="51"/>
      <c r="B126" s="55"/>
      <c r="C126" s="51" t="s">
        <v>22</v>
      </c>
      <c r="D126" s="54">
        <v>0.1</v>
      </c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1:240" ht="12.75" x14ac:dyDescent="0.25">
      <c r="A127" s="56"/>
      <c r="B127" s="55"/>
      <c r="C127" s="51" t="s">
        <v>11</v>
      </c>
      <c r="D127" s="54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1:240" s="41" customFormat="1" ht="12.75" x14ac:dyDescent="0.25">
      <c r="A128" s="56"/>
      <c r="B128" s="51"/>
      <c r="C128" s="51" t="s">
        <v>23</v>
      </c>
      <c r="D128" s="54">
        <v>0.1</v>
      </c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1:14" s="41" customFormat="1" ht="12.75" x14ac:dyDescent="0.25">
      <c r="A129" s="56"/>
      <c r="B129" s="51"/>
      <c r="C129" s="51" t="s">
        <v>11</v>
      </c>
      <c r="D129" s="54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1:14" s="41" customFormat="1" ht="12.75" x14ac:dyDescent="0.25">
      <c r="A130" s="56"/>
      <c r="B130" s="51"/>
      <c r="C130" s="51" t="s">
        <v>24</v>
      </c>
      <c r="D130" s="54">
        <v>0.08</v>
      </c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1:14" s="41" customFormat="1" ht="12.75" x14ac:dyDescent="0.25">
      <c r="A131" s="56"/>
      <c r="B131" s="55"/>
      <c r="C131" s="51" t="s">
        <v>11</v>
      </c>
      <c r="D131" s="54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1:14" s="41" customFormat="1" ht="12.75" x14ac:dyDescent="0.25">
      <c r="A132" s="56"/>
      <c r="B132" s="55"/>
      <c r="C132" s="51" t="s">
        <v>25</v>
      </c>
      <c r="D132" s="54">
        <v>0.03</v>
      </c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1:14" s="41" customFormat="1" ht="12.75" x14ac:dyDescent="0.25">
      <c r="A133" s="56"/>
      <c r="B133" s="55"/>
      <c r="C133" s="51" t="s">
        <v>11</v>
      </c>
      <c r="D133" s="54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1:14" s="41" customFormat="1" ht="12.75" x14ac:dyDescent="0.25">
      <c r="A134" s="56"/>
      <c r="B134" s="51"/>
      <c r="C134" s="51" t="s">
        <v>26</v>
      </c>
      <c r="D134" s="54">
        <v>0.18</v>
      </c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1:14" s="41" customFormat="1" ht="12.75" x14ac:dyDescent="0.25">
      <c r="A135" s="56"/>
      <c r="B135" s="55"/>
      <c r="C135" s="51"/>
      <c r="D135" s="54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1:14" s="41" customFormat="1" ht="15" x14ac:dyDescent="0.25">
      <c r="A136" s="56"/>
      <c r="B136" s="51"/>
      <c r="C136" s="57" t="s">
        <v>11</v>
      </c>
      <c r="D136" s="54"/>
      <c r="E136" s="52"/>
      <c r="F136" s="52"/>
      <c r="G136" s="52"/>
      <c r="H136" s="52"/>
      <c r="I136" s="52"/>
      <c r="J136" s="52"/>
      <c r="K136" s="52"/>
      <c r="L136" s="52"/>
      <c r="M136" s="52"/>
      <c r="N136" s="42"/>
    </row>
    <row r="139" spans="1:14" ht="13.5" customHeight="1" x14ac:dyDescent="0.25">
      <c r="C139" s="45"/>
      <c r="D139" s="46"/>
      <c r="E139" s="47"/>
      <c r="F139" s="47"/>
      <c r="N139" s="49"/>
    </row>
    <row r="140" spans="1:14" ht="13.5" customHeight="1" x14ac:dyDescent="0.25">
      <c r="C140" s="45"/>
      <c r="D140" s="46"/>
      <c r="E140" s="47"/>
      <c r="F140" s="47"/>
    </row>
    <row r="141" spans="1:14" ht="13.5" customHeight="1" x14ac:dyDescent="0.25">
      <c r="C141" s="45"/>
      <c r="D141" s="46"/>
      <c r="E141" s="47"/>
      <c r="F141" s="47"/>
    </row>
  </sheetData>
  <protectedRanges>
    <protectedRange sqref="E69:E70 N64:N70 E64:E67" name="Range1_1_1_2"/>
    <protectedRange sqref="E105 E90:E91 E84 E76:E79" name="Range1_1_1_2_2"/>
    <protectedRange sqref="E59 E111" name="Range1_1_1_2_2_1_1"/>
    <protectedRange sqref="E75 E110" name="Range1_1_1_2_2_1"/>
    <protectedRange sqref="E55 E80" name="Range1_1_1_2_1_1_1_1_1"/>
    <protectedRange sqref="E56:E57 E81:E82" name="Range1_1_1_2_1_1_2_1"/>
    <protectedRange sqref="E18" name="Range1_1_1_2_1_1_1_1_1_1"/>
    <protectedRange sqref="E10:E11 E46" name="Range1_1_1_2_2_3_1"/>
    <protectedRange sqref="E37 E22 E27" name="Range1_1_1_2_2_1_1_1"/>
    <protectedRange sqref="N29:N30 N33:N36" name="Range1_1_1_2_2_3_1_1"/>
    <protectedRange sqref="E29:E36 E42:E43 N29:N30 N33:N36" name="Range1_1_1_2_2_1_2_1_1_1"/>
    <protectedRange sqref="N38:N40 N44:N45" name="Range1_1_1_2_2_1_2"/>
    <protectedRange sqref="N44:N45 E38:E40 N38:N40 E44:E45" name="Range1_1_1_2_2_1_1_1_1"/>
    <protectedRange sqref="E41" name="Range1_1_1_2_2_1_2_1_1_2_1"/>
    <protectedRange sqref="E19:E21" name="Range1_1_1_2_1_1_2_2"/>
    <protectedRange sqref="E10:E14" name="Range1_1_1_2_4_1_1"/>
    <protectedRange sqref="E116:E117" name="Range1_1_1_2_2_3"/>
  </protectedRanges>
  <autoFilter ref="A1:M141"/>
  <mergeCells count="14">
    <mergeCell ref="A2:M2"/>
    <mergeCell ref="A4:M4"/>
    <mergeCell ref="K7:L7"/>
    <mergeCell ref="M7:M8"/>
    <mergeCell ref="A3:M3"/>
    <mergeCell ref="A5:M5"/>
    <mergeCell ref="K6:L6"/>
    <mergeCell ref="A7:A8"/>
    <mergeCell ref="B7:B8"/>
    <mergeCell ref="C7:C8"/>
    <mergeCell ref="D7:D8"/>
    <mergeCell ref="E7:F7"/>
    <mergeCell ref="G7:H7"/>
    <mergeCell ref="I7:J7"/>
  </mergeCells>
  <conditionalFormatting sqref="B62">
    <cfRule type="cellIs" dxfId="3" priority="4" stopIfTrue="1" operator="equal">
      <formula>8223.307275</formula>
    </cfRule>
  </conditionalFormatting>
  <conditionalFormatting sqref="B88">
    <cfRule type="cellIs" dxfId="2" priority="3" stopIfTrue="1" operator="equal">
      <formula>8223.307275</formula>
    </cfRule>
  </conditionalFormatting>
  <conditionalFormatting sqref="B114">
    <cfRule type="cellIs" dxfId="1" priority="2" stopIfTrue="1" operator="equal">
      <formula>8223.307275</formula>
    </cfRule>
  </conditionalFormatting>
  <conditionalFormatting sqref="L102 H102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EMIS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EMIS</dc:creator>
  <cp:lastModifiedBy>this</cp:lastModifiedBy>
  <dcterms:created xsi:type="dcterms:W3CDTF">2019-02-18T03:36:15Z</dcterms:created>
  <dcterms:modified xsi:type="dcterms:W3CDTF">2019-04-17T19:01:19Z</dcterms:modified>
</cp:coreProperties>
</file>