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V" sheetId="1" r:id="rId1"/>
    <sheet name="G.B." sheetId="2" r:id="rId2"/>
    <sheet name="Sheet3" sheetId="3" r:id="rId3"/>
    <sheet name="x.1-2" sheetId="4" r:id="rId4"/>
  </sheets>
  <externalReferences>
    <externalReference r:id="rId7"/>
  </externalReferences>
  <definedNames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<sst xmlns="http://schemas.openxmlformats.org/spreadsheetml/2006/main" count="254" uniqueCount="142">
  <si>
    <t>/mSeneblobis dasaxeleba/</t>
  </si>
  <si>
    <t>______________________________</t>
  </si>
  <si>
    <t xml:space="preserve"> /obieqtis, samuSaos da danaxarjebis dasaxeleba/</t>
  </si>
  <si>
    <t>lari</t>
  </si>
  <si>
    <t>jami</t>
  </si>
  <si>
    <t>#</t>
  </si>
  <si>
    <t>safuZveli</t>
  </si>
  <si>
    <t>sul</t>
  </si>
  <si>
    <t>SromiTi resursebi</t>
  </si>
  <si>
    <t>kac/sT</t>
  </si>
  <si>
    <t>kg</t>
  </si>
  <si>
    <t>sxva xarjebi</t>
  </si>
  <si>
    <t>ganz.</t>
  </si>
  <si>
    <t>erT.</t>
  </si>
  <si>
    <t>fasi</t>
  </si>
  <si>
    <t>manqanebi</t>
  </si>
  <si>
    <t>kv.m.</t>
  </si>
  <si>
    <t>kub.m.</t>
  </si>
  <si>
    <t>8-3-2.</t>
  </si>
  <si>
    <t xml:space="preserve">RorRi </t>
  </si>
  <si>
    <t>ც</t>
  </si>
  <si>
    <t>tona</t>
  </si>
  <si>
    <t>normatiuli resursi</t>
  </si>
  <si>
    <t xml:space="preserve">    masala  </t>
  </si>
  <si>
    <t xml:space="preserve">    xelfasi</t>
  </si>
  <si>
    <t xml:space="preserve">transporti da manqana-meqanizmebi  </t>
  </si>
  <si>
    <t>samuSaoebis, resursebis dasaxeleba</t>
  </si>
  <si>
    <t>1-11-14</t>
  </si>
  <si>
    <t>Sromis danaxarji</t>
  </si>
  <si>
    <t>manq/sT</t>
  </si>
  <si>
    <t>1-83-2</t>
  </si>
  <si>
    <t>sab.</t>
  </si>
  <si>
    <t>proeq.</t>
  </si>
  <si>
    <t xml:space="preserve">Sromis danaxarji </t>
  </si>
  <si>
    <t>t</t>
  </si>
  <si>
    <t>yalibis fari</t>
  </si>
  <si>
    <t>ficari Camoganili, IIIx. 40mm-iani da zemoT</t>
  </si>
  <si>
    <t>eleqtrodi</t>
  </si>
  <si>
    <t>sxva masalebi</t>
  </si>
  <si>
    <t>m</t>
  </si>
  <si>
    <t>6-1-22</t>
  </si>
  <si>
    <t xml:space="preserve"> rkinabetonis monoliTuri lenturi saZirkvli 1, 2 da milkvadratis moajiri 2-is lenturi saZirkvlis mowyoba</t>
  </si>
  <si>
    <t>22-8-3</t>
  </si>
  <si>
    <t>wyalsawreti xvrelis mowyoba</t>
  </si>
  <si>
    <t xml:space="preserve"> m</t>
  </si>
  <si>
    <t>1-81-1</t>
  </si>
  <si>
    <t>m2</t>
  </si>
  <si>
    <t>sxva manqanebi</t>
  </si>
  <si>
    <t>საბ.</t>
  </si>
  <si>
    <t>,,xelovnuri mwvane balaxi"s safaris mowyoba sportul moedanze</t>
  </si>
  <si>
    <t>webo</t>
  </si>
  <si>
    <t xml:space="preserve">xelovnuri balaxis nakerebis gadasabmeli lenti </t>
  </si>
  <si>
    <t>grZ.m</t>
  </si>
  <si>
    <t>sportul moedanze dazolvis mowyoba</t>
  </si>
  <si>
    <t>xelovnuri balaxis "mwvane safarze" dazolvis mowyoba xazis gani 7 sm</t>
  </si>
  <si>
    <t>sportul moedanze, ქვიშის შემოტანა-გაშლა</t>
  </si>
  <si>
    <t>garecxili kvarcis qviSa 02-08 fraqcia</t>
  </si>
  <si>
    <t>9-5-1</t>
  </si>
  <si>
    <t>sportuli moednis Robis mowyoba liTonis karkasze</t>
  </si>
  <si>
    <t>amwe pnevmoTvlian svlaze 25 t-mde</t>
  </si>
  <si>
    <t>გვარლი იზოლაციით დ-4მმ</t>
  </si>
  <si>
    <t>damxmare liTonis konstruqciebi montaJisaTvis</t>
  </si>
  <si>
    <t>WanWikebi</t>
  </si>
  <si>
    <t>liTonis karis mowyoba</t>
  </si>
  <si>
    <t>milkvadrati 50X50X3</t>
  </si>
  <si>
    <t>cali</t>
  </si>
  <si>
    <t xml:space="preserve">fexburTis karis montaJi. </t>
  </si>
  <si>
    <t>fexburTis kari</t>
  </si>
  <si>
    <t>lokaluri uwyisis jami</t>
  </si>
  <si>
    <t>ზედნადები xarji 10%</t>
  </si>
  <si>
    <t>გეგმიური დაგროვება (მოგება) 8%</t>
  </si>
  <si>
    <t>III jgufis gruntis damuSaveba eqskavatoriT</t>
  </si>
  <si>
    <t>III jgufis gruntis damuSaveba xeliT</t>
  </si>
  <si>
    <t>lenturi saZirkvlis qveS RorRis safuZvlis mowyoba</t>
  </si>
  <si>
    <t>sportuli moednis, filis saZirkvlis mowyoba RorRiT (SemkvrivebiT)</t>
  </si>
  <si>
    <t>6-1-6.</t>
  </si>
  <si>
    <t>yalibis ficari IIIx. 40mm-iani</t>
  </si>
  <si>
    <t>sportuli moednis mon. r/b filis mowyoba</t>
  </si>
  <si>
    <r>
      <t>betoni ~</t>
    </r>
    <r>
      <rPr>
        <sz val="11"/>
        <rFont val="Times New Roman"/>
        <family val="1"/>
      </rPr>
      <t>B-25</t>
    </r>
    <r>
      <rPr>
        <sz val="11"/>
        <rFont val="AcadNusx"/>
        <family val="0"/>
      </rPr>
      <t>~</t>
    </r>
  </si>
  <si>
    <t>a-III klasis armatura (d-10)</t>
  </si>
  <si>
    <t>kvadratuli mili 100X100</t>
  </si>
  <si>
    <t>anjamebi</t>
  </si>
  <si>
    <r>
      <t>m</t>
    </r>
    <r>
      <rPr>
        <vertAlign val="superscript"/>
        <sz val="11"/>
        <color indexed="8"/>
        <rFont val="AcadNusx"/>
        <family val="0"/>
      </rPr>
      <t>3</t>
    </r>
  </si>
  <si>
    <r>
      <t>eqskavatori (CamCis tevadoba 0,5 m</t>
    </r>
    <r>
      <rPr>
        <vertAlign val="superscript"/>
        <sz val="11"/>
        <color indexed="8"/>
        <rFont val="AcadNusx"/>
        <family val="0"/>
      </rPr>
      <t>3</t>
    </r>
    <r>
      <rPr>
        <sz val="11"/>
        <color indexed="8"/>
        <rFont val="AcadNusx"/>
        <family val="0"/>
      </rPr>
      <t>)</t>
    </r>
  </si>
  <si>
    <r>
      <t xml:space="preserve">betoni </t>
    </r>
    <r>
      <rPr>
        <b/>
        <sz val="11"/>
        <color indexed="8"/>
        <rFont val="Times New Roman"/>
        <family val="1"/>
      </rPr>
      <t>B-25</t>
    </r>
  </si>
  <si>
    <r>
      <t xml:space="preserve">armatura </t>
    </r>
    <r>
      <rPr>
        <sz val="11"/>
        <color indexed="8"/>
        <rFont val="Arial"/>
        <family val="2"/>
      </rPr>
      <t>A-</t>
    </r>
    <r>
      <rPr>
        <sz val="11"/>
        <color indexed="8"/>
        <rFont val="AcadNusx"/>
        <family val="0"/>
      </rPr>
      <t>III (d-16)</t>
    </r>
  </si>
  <si>
    <r>
      <t xml:space="preserve">armatura </t>
    </r>
    <r>
      <rPr>
        <sz val="11"/>
        <color indexed="8"/>
        <rFont val="Arial"/>
        <family val="2"/>
      </rPr>
      <t>A-</t>
    </r>
    <r>
      <rPr>
        <sz val="11"/>
        <color indexed="8"/>
        <rFont val="AcadNusx"/>
        <family val="0"/>
      </rPr>
      <t>I (d-8)</t>
    </r>
  </si>
  <si>
    <r>
      <t>m</t>
    </r>
    <r>
      <rPr>
        <vertAlign val="superscript"/>
        <sz val="11"/>
        <color indexed="8"/>
        <rFont val="AcadNusx"/>
        <family val="0"/>
      </rPr>
      <t>2</t>
    </r>
  </si>
  <si>
    <r>
      <rPr>
        <sz val="11"/>
        <color indexed="8"/>
        <rFont val="Calibri"/>
        <family val="2"/>
      </rPr>
      <t xml:space="preserve"> d=100 </t>
    </r>
    <r>
      <rPr>
        <sz val="11"/>
        <color indexed="8"/>
        <rFont val="AcadNusx"/>
        <family val="0"/>
      </rPr>
      <t xml:space="preserve">mm plastmasis mili </t>
    </r>
  </si>
  <si>
    <r>
      <t xml:space="preserve"> m</t>
    </r>
    <r>
      <rPr>
        <vertAlign val="superscript"/>
        <sz val="11"/>
        <color indexed="8"/>
        <rFont val="AcadNusx"/>
        <family val="0"/>
      </rPr>
      <t>2</t>
    </r>
  </si>
  <si>
    <r>
      <t xml:space="preserve">liTonis </t>
    </r>
    <r>
      <rPr>
        <sz val="11"/>
        <color indexed="8"/>
        <rFont val="Times New Roman"/>
        <family val="1"/>
      </rPr>
      <t xml:space="preserve">PVC  </t>
    </r>
    <r>
      <rPr>
        <sz val="11"/>
        <color indexed="8"/>
        <rFont val="AcadNusx"/>
        <family val="0"/>
      </rPr>
      <t>მავთულბადe (70X70mm) D</t>
    </r>
  </si>
  <si>
    <t xml:space="preserve">lokalur-resursuli xarjTaRricxva 1-2 </t>
  </si>
  <si>
    <t>samSeneblo samuSaoebi (mini sportuli moednis mowyoba)</t>
  </si>
  <si>
    <r>
      <t xml:space="preserve">armatura </t>
    </r>
    <r>
      <rPr>
        <sz val="11"/>
        <color indexed="8"/>
        <rFont val="Arial"/>
        <family val="2"/>
      </rPr>
      <t>A-</t>
    </r>
    <r>
      <rPr>
        <sz val="11"/>
        <color indexed="8"/>
        <rFont val="AcadNusx"/>
        <family val="0"/>
      </rPr>
      <t>III (Casatanebeli detalebi)</t>
    </r>
  </si>
  <si>
    <t>liTonis furceli sisqiT 10-mm (Casatanebeli detalebi)</t>
  </si>
  <si>
    <t>jami:</t>
  </si>
  <si>
    <t xml:space="preserve">lokalur-resursuli xarjTaRricxva </t>
  </si>
  <si>
    <t xml:space="preserve">saxarjTaRricxvo Rirebuleba   </t>
  </si>
  <si>
    <t>aTasi  lari</t>
  </si>
  <si>
    <t>Tbilisi 2019 weli</t>
  </si>
  <si>
    <t>ganmartebiTi baraTi</t>
  </si>
  <si>
    <t xml:space="preserve">zednadebi xarjebi 10%; </t>
  </si>
  <si>
    <t xml:space="preserve">saxarjTaRricxvo mogeba 8%  gauTvaliswinebeli xarjebi 5%;  (ВЗЕР-84 miTiTebebi nakreb saxarjTaRicxvo  </t>
  </si>
  <si>
    <t xml:space="preserve">saerTo saxarjTaRricxvo Rirebulebaa _   </t>
  </si>
  <si>
    <t>aTasi lari.</t>
  </si>
  <si>
    <t xml:space="preserve"> d.R.g. _ </t>
  </si>
  <si>
    <t xml:space="preserve">aTasi  lari, </t>
  </si>
  <si>
    <t xml:space="preserve">   saxarjTaRricxvo dokumentacia sabazro urTierTobaTa pirobebSi gansazRvravs winaswar Rirebulebas da ar warmoadgens damkveTsa da moijarades Soris gadaxdis saSualebas. maT Soris angariSsworeba xdeba faqtiuri danaxarjebis mixedviT, saTanado dokumentaciis wardgeniT.</t>
  </si>
  <si>
    <t xml:space="preserve">saobieqto xarjTaRricxva </t>
  </si>
  <si>
    <t xml:space="preserve">saxarjTaRicxvo Rirebuleba </t>
  </si>
  <si>
    <t>aTasi lari</t>
  </si>
  <si>
    <t xml:space="preserve">saxarjTaRricxvo xelfasi  </t>
  </si>
  <si>
    <t>saxarjTaRricxvo Rirebuleba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</si>
  <si>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</si>
  <si>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</si>
  <si>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</si>
  <si>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</si>
  <si>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</si>
  <si>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xelfasis Tanxebi</t>
  </si>
  <si>
    <t>lok.x.#2-1</t>
  </si>
  <si>
    <t xml:space="preserve">samSeneblo samuSaoebi </t>
  </si>
  <si>
    <t>gauTvaliswinebeli xarjebi 5%</t>
  </si>
  <si>
    <t>dRg 18%</t>
  </si>
  <si>
    <t>eqspertizis xarji 2.8%</t>
  </si>
  <si>
    <t>dagroviTi sapensio gadasaxadi (xelfasidan) 2%</t>
  </si>
  <si>
    <t xml:space="preserve"> xarjTaRricxva Sedgenilia  saqarTvelos premier-ministris brZaneba #52-is da dadgenileba #55-is (.2014w. 14 ianavri) safuZvelze 1984 wlis normebiTa da mSeneblobis SemfasebelTa  kavSiris mier gamocemuli samSeneblo  resursebis fasebiT  2019 wlis I kvartlis doneze, agreTve meToduri cnobaris (mSeneblobis da saremonto samuSaoebis saxarjTaRricxvo fasebis gaangariSebis Sesaxeb) 2019w.</t>
  </si>
  <si>
    <t>gaangariSebaze p.14 gv.58)  d.R.g. _ 18%. dagrovebiTi sapensio gadasaxadi 2%, ექსპერტის ხარჯი 2.8%</t>
  </si>
  <si>
    <t>r21-87</t>
  </si>
  <si>
    <t>ტერიტორიის გასუფთავება zedmeti gruntis da სამშენებლო ნაგვისგან</t>
  </si>
  <si>
    <t>ტონა</t>
  </si>
  <si>
    <t>შრომითი რესურსები</t>
  </si>
  <si>
    <t>კაც/სთ</t>
  </si>
  <si>
    <t>r1-3gam</t>
  </si>
  <si>
    <t>სამშენებლო ნაგვის da gruntis დატვირთვა ავტოთვითმცლელებზე ხელით</t>
  </si>
  <si>
    <t>კუბ.მ.</t>
  </si>
  <si>
    <t>სამშენებლო ნაგვის ტრანსპორტირება</t>
  </si>
  <si>
    <t>25 კმ.-ზე</t>
  </si>
  <si>
    <t>q. Tbilis 76-e baga-baRis saremonto samuSaoebi (mini sportuli moedani)</t>
  </si>
  <si>
    <t>xelovnuri safari, sisqiT aranakleb 20 mm.</t>
  </si>
  <si>
    <r>
      <t>m</t>
    </r>
    <r>
      <rPr>
        <b/>
        <vertAlign val="superscript"/>
        <sz val="11"/>
        <color indexed="8"/>
        <rFont val="AcadNusx"/>
        <family val="0"/>
      </rPr>
      <t>3</t>
    </r>
  </si>
  <si>
    <r>
      <t xml:space="preserve"> m</t>
    </r>
    <r>
      <rPr>
        <b/>
        <vertAlign val="superscript"/>
        <sz val="11"/>
        <color indexed="8"/>
        <rFont val="AcadNusx"/>
        <family val="0"/>
      </rPr>
      <t>2</t>
    </r>
  </si>
  <si>
    <r>
      <t>m</t>
    </r>
    <r>
      <rPr>
        <b/>
        <vertAlign val="superscript"/>
        <sz val="11"/>
        <color indexed="8"/>
        <rFont val="AcadNusx"/>
        <family val="0"/>
      </rPr>
      <t>2</t>
    </r>
  </si>
</sst>
</file>

<file path=xl/styles.xml><?xml version="1.0" encoding="utf-8"?>
<styleSheet xmlns="http://schemas.openxmlformats.org/spreadsheetml/2006/main">
  <numFmts count="61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0.00000"/>
    <numFmt numFmtId="194" formatCode="_-* #,##0.00_-;\-* #,##0.00_-;_-* &quot;-&quot;??_-;_-@_-"/>
    <numFmt numFmtId="195" formatCode="_-* #,##0.000_-;\-* #,##0.000_-;_-* &quot;-&quot;??_-;_-@_-"/>
    <numFmt numFmtId="196" formatCode="_-* #,##0.0000_-;\-* #,##0.0000_-;_-* &quot;-&quot;??_-;_-@_-"/>
    <numFmt numFmtId="197" formatCode="_-* #,##0_-;\-* #,##0_-;_-* &quot;-&quot;??_-;_-@_-"/>
    <numFmt numFmtId="198" formatCode="_-* #,##0.000_р_._-;\-* #,##0.000_р_._-;_-* &quot;-&quot;??_р_._-;_-@_-"/>
    <numFmt numFmtId="199" formatCode="_-* #,##0.000\ _L_a_r_i_-;\-* #,##0.000\ _L_a_r_i_-;_-* &quot;-&quot;???\ _L_a_r_i_-;_-@_-"/>
    <numFmt numFmtId="200" formatCode="_-* #,##0.00\ _L_a_r_i_-;\-* #,##0.00\ _L_a_r_i_-;_-* &quot;-&quot;???\ _L_a_r_i_-;_-@_-"/>
    <numFmt numFmtId="201" formatCode="_(* #,##0.0_);_(* \(#,##0.0\);_(* &quot;-&quot;??_);_(@_)"/>
    <numFmt numFmtId="202" formatCode="_(* #,##0_);_(* \(#,##0\);_(* &quot;-&quot;??_);_(@_)"/>
    <numFmt numFmtId="203" formatCode="#,##0.0"/>
    <numFmt numFmtId="204" formatCode="#,##0.000"/>
    <numFmt numFmtId="205" formatCode="0.0%"/>
    <numFmt numFmtId="206" formatCode="0.000%"/>
    <numFmt numFmtId="207" formatCode="0.0000%"/>
    <numFmt numFmtId="208" formatCode="0.00000%"/>
    <numFmt numFmtId="209" formatCode="0.000000"/>
    <numFmt numFmtId="210" formatCode="_-* #,##0.000_р_._-;\-* #,##0.000_р_._-;_-* &quot;-&quot;???_р_._-;_-@_-"/>
    <numFmt numFmtId="211" formatCode="_(* #,##0.000_);_(* \(#,##0.000\);_(* &quot;-&quot;???_);_(@_)"/>
    <numFmt numFmtId="212" formatCode="_-* #,##0.000\ _₽_-;\-* #,##0.000\ _₽_-;_-* &quot;-&quot;???\ _₽_-;_-@_-"/>
    <numFmt numFmtId="213" formatCode="#,##0.000_);\-#,##0.000"/>
    <numFmt numFmtId="214" formatCode="#,##0.0000"/>
    <numFmt numFmtId="215" formatCode="#,##0.00000"/>
    <numFmt numFmtId="216" formatCode="_-* #,##0.0000_р_._-;\-* #,##0.00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cadNusx"/>
      <family val="0"/>
    </font>
    <font>
      <sz val="12"/>
      <name val="AcadNusx"/>
      <family val="0"/>
    </font>
    <font>
      <sz val="10"/>
      <name val="AcadNusx"/>
      <family val="0"/>
    </font>
    <font>
      <sz val="14"/>
      <name val="AcadNusx"/>
      <family val="0"/>
    </font>
    <font>
      <b/>
      <sz val="11"/>
      <name val="AcadNusx"/>
      <family val="0"/>
    </font>
    <font>
      <b/>
      <sz val="14"/>
      <name val="AcadNusx"/>
      <family val="0"/>
    </font>
    <font>
      <sz val="11"/>
      <color indexed="8"/>
      <name val="AcadNusx"/>
      <family val="0"/>
    </font>
    <font>
      <b/>
      <sz val="12"/>
      <name val="AcadNusx"/>
      <family val="0"/>
    </font>
    <font>
      <sz val="11"/>
      <name val="Times New Roman"/>
      <family val="1"/>
    </font>
    <font>
      <vertAlign val="superscript"/>
      <sz val="11"/>
      <color indexed="8"/>
      <name val="AcadNusx"/>
      <family val="0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6"/>
      <name val="AcadNusx"/>
      <family val="0"/>
    </font>
    <font>
      <b/>
      <sz val="10"/>
      <name val="AcadNusx"/>
      <family val="0"/>
    </font>
    <font>
      <sz val="16"/>
      <name val="AcadNusx"/>
      <family val="0"/>
    </font>
    <font>
      <sz val="8"/>
      <name val="AcadNusx"/>
      <family val="0"/>
    </font>
    <font>
      <u val="single"/>
      <sz val="12"/>
      <name val="AcadNusx"/>
      <family val="0"/>
    </font>
    <font>
      <sz val="9"/>
      <name val="AcadNusx"/>
      <family val="0"/>
    </font>
    <font>
      <b/>
      <vertAlign val="superscript"/>
      <sz val="11"/>
      <color indexed="8"/>
      <name val="AcadNusx"/>
      <family val="0"/>
    </font>
    <font>
      <b/>
      <sz val="12"/>
      <color indexed="8"/>
      <name val="AcadNusx"/>
      <family val="0"/>
    </font>
    <font>
      <b/>
      <sz val="11"/>
      <color indexed="8"/>
      <name val="AcadNusx"/>
      <family val="0"/>
    </font>
    <font>
      <b/>
      <sz val="10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b/>
      <sz val="12"/>
      <color theme="1"/>
      <name val="AcadNusx"/>
      <family val="0"/>
    </font>
    <font>
      <b/>
      <sz val="11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5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5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5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5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5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5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6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7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8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3" fillId="0" borderId="0" applyFont="0" applyFill="0" applyBorder="0" applyAlignment="0" applyProtection="0"/>
    <xf numFmtId="195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89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6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8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2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52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5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56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9" fontId="0" fillId="0" borderId="0" applyFont="0" applyFill="0" applyBorder="0" applyAlignment="0" applyProtection="0"/>
    <xf numFmtId="194" fontId="2" fillId="0" borderId="0" applyFont="0" applyFill="0" applyBorder="0" applyAlignment="0" applyProtection="0"/>
  </cellStyleXfs>
  <cellXfs count="351">
    <xf numFmtId="0" fontId="0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697" applyFont="1" applyFill="1" applyBorder="1" applyAlignment="1">
      <alignment horizontal="center"/>
      <protection/>
    </xf>
    <xf numFmtId="0" fontId="23" fillId="0" borderId="0" xfId="697" applyFont="1" applyFill="1" applyAlignment="1">
      <alignment horizontal="center"/>
      <protection/>
    </xf>
    <xf numFmtId="0" fontId="23" fillId="0" borderId="0" xfId="708" applyFont="1" applyFill="1" applyAlignment="1">
      <alignment horizontal="center"/>
      <protection/>
    </xf>
    <xf numFmtId="0" fontId="23" fillId="0" borderId="0" xfId="708" applyFont="1" applyFill="1" applyBorder="1" applyAlignment="1">
      <alignment horizontal="center"/>
      <protection/>
    </xf>
    <xf numFmtId="0" fontId="24" fillId="0" borderId="0" xfId="708" applyFont="1" applyFill="1" applyAlignment="1">
      <alignment horizontal="left"/>
      <protection/>
    </xf>
    <xf numFmtId="0" fontId="25" fillId="0" borderId="0" xfId="708" applyFont="1" applyFill="1" applyAlignment="1">
      <alignment horizontal="left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left" indent="5"/>
    </xf>
    <xf numFmtId="0" fontId="23" fillId="0" borderId="0" xfId="0" applyFont="1" applyAlignment="1">
      <alignment horizontal="left" indent="5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2" fontId="62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1" fillId="0" borderId="19" xfId="0" applyFont="1" applyFill="1" applyBorder="1" applyAlignment="1">
      <alignment horizontal="center" vertical="center" wrapText="1"/>
    </xf>
    <xf numFmtId="2" fontId="61" fillId="0" borderId="2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1" fontId="23" fillId="0" borderId="0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 vertical="top"/>
    </xf>
    <xf numFmtId="190" fontId="23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 horizontal="right" vertical="center"/>
    </xf>
    <xf numFmtId="1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190" fontId="29" fillId="0" borderId="0" xfId="0" applyNumberFormat="1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 wrapText="1"/>
    </xf>
    <xf numFmtId="49" fontId="23" fillId="0" borderId="0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horizontal="left" vertical="top" wrapText="1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190" fontId="23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21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61" fillId="0" borderId="19" xfId="0" applyFont="1" applyFill="1" applyBorder="1" applyAlignment="1">
      <alignment/>
    </xf>
    <xf numFmtId="0" fontId="61" fillId="0" borderId="19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49" fontId="61" fillId="0" borderId="19" xfId="0" applyNumberFormat="1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 wrapText="1"/>
    </xf>
    <xf numFmtId="2" fontId="61" fillId="0" borderId="19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/>
    </xf>
    <xf numFmtId="49" fontId="61" fillId="0" borderId="19" xfId="0" applyNumberFormat="1" applyFont="1" applyFill="1" applyBorder="1" applyAlignment="1">
      <alignment horizontal="center" vertical="center" wrapText="1"/>
    </xf>
    <xf numFmtId="2" fontId="61" fillId="0" borderId="19" xfId="0" applyNumberFormat="1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right" vertical="center"/>
    </xf>
    <xf numFmtId="2" fontId="63" fillId="0" borderId="19" xfId="0" applyNumberFormat="1" applyFont="1" applyFill="1" applyBorder="1" applyAlignment="1">
      <alignment horizontal="center" vertical="center" wrapText="1"/>
    </xf>
    <xf numFmtId="190" fontId="61" fillId="0" borderId="19" xfId="0" applyNumberFormat="1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right" vertical="center"/>
    </xf>
    <xf numFmtId="1" fontId="61" fillId="0" borderId="20" xfId="0" applyNumberFormat="1" applyFont="1" applyFill="1" applyBorder="1" applyAlignment="1">
      <alignment horizontal="center" vertical="center" wrapText="1"/>
    </xf>
    <xf numFmtId="190" fontId="61" fillId="0" borderId="20" xfId="0" applyNumberFormat="1" applyFont="1" applyFill="1" applyBorder="1" applyAlignment="1">
      <alignment horizontal="center" vertical="center" wrapText="1"/>
    </xf>
    <xf numFmtId="1" fontId="63" fillId="0" borderId="20" xfId="0" applyNumberFormat="1" applyFont="1" applyFill="1" applyBorder="1" applyAlignment="1">
      <alignment horizontal="center" vertical="center" wrapText="1"/>
    </xf>
    <xf numFmtId="190" fontId="63" fillId="0" borderId="20" xfId="0" applyNumberFormat="1" applyFont="1" applyFill="1" applyBorder="1" applyAlignment="1">
      <alignment horizontal="center" vertical="center" wrapText="1"/>
    </xf>
    <xf numFmtId="9" fontId="61" fillId="0" borderId="24" xfId="0" applyNumberFormat="1" applyFont="1" applyFill="1" applyBorder="1" applyAlignment="1">
      <alignment horizontal="center" vertical="center"/>
    </xf>
    <xf numFmtId="0" fontId="24" fillId="0" borderId="0" xfId="524" applyFont="1">
      <alignment/>
      <protection/>
    </xf>
    <xf numFmtId="0" fontId="23" fillId="0" borderId="0" xfId="524" applyFont="1" applyAlignment="1">
      <alignment horizontal="center"/>
      <protection/>
    </xf>
    <xf numFmtId="0" fontId="25" fillId="0" borderId="0" xfId="524" applyFont="1">
      <alignment/>
      <protection/>
    </xf>
    <xf numFmtId="0" fontId="35" fillId="0" borderId="0" xfId="524" applyFont="1" applyAlignment="1">
      <alignment/>
      <protection/>
    </xf>
    <xf numFmtId="0" fontId="23" fillId="0" borderId="0" xfId="524" applyFont="1">
      <alignment/>
      <protection/>
    </xf>
    <xf numFmtId="0" fontId="35" fillId="0" borderId="0" xfId="524" applyFont="1" applyAlignment="1">
      <alignment vertical="center"/>
      <protection/>
    </xf>
    <xf numFmtId="0" fontId="23" fillId="0" borderId="0" xfId="498" applyFont="1" applyAlignment="1">
      <alignment horizontal="left"/>
      <protection/>
    </xf>
    <xf numFmtId="0" fontId="35" fillId="0" borderId="0" xfId="498" applyFont="1" applyAlignment="1">
      <alignment vertical="center" wrapText="1"/>
      <protection/>
    </xf>
    <xf numFmtId="0" fontId="27" fillId="0" borderId="0" xfId="604" applyFont="1" applyAlignment="1">
      <alignment/>
      <protection/>
    </xf>
    <xf numFmtId="0" fontId="23" fillId="0" borderId="0" xfId="524" applyFont="1" applyAlignment="1">
      <alignment horizontal="left"/>
      <protection/>
    </xf>
    <xf numFmtId="0" fontId="23" fillId="0" borderId="0" xfId="524" applyFont="1" applyBorder="1" applyAlignment="1">
      <alignment horizontal="center"/>
      <protection/>
    </xf>
    <xf numFmtId="0" fontId="29" fillId="0" borderId="0" xfId="524" applyFont="1">
      <alignment/>
      <protection/>
    </xf>
    <xf numFmtId="0" fontId="36" fillId="0" borderId="0" xfId="524" applyFont="1">
      <alignment/>
      <protection/>
    </xf>
    <xf numFmtId="0" fontId="23" fillId="0" borderId="0" xfId="562" applyFont="1">
      <alignment/>
      <protection/>
    </xf>
    <xf numFmtId="0" fontId="23" fillId="0" borderId="0" xfId="562" applyFont="1" applyBorder="1">
      <alignment/>
      <protection/>
    </xf>
    <xf numFmtId="0" fontId="23" fillId="0" borderId="0" xfId="521" applyFont="1">
      <alignment/>
      <protection/>
    </xf>
    <xf numFmtId="0" fontId="23" fillId="0" borderId="0" xfId="524" applyFont="1" applyAlignment="1">
      <alignment vertical="center" wrapText="1"/>
      <protection/>
    </xf>
    <xf numFmtId="0" fontId="22" fillId="0" borderId="0" xfId="521" applyFont="1">
      <alignment/>
      <protection/>
    </xf>
    <xf numFmtId="0" fontId="22" fillId="0" borderId="0" xfId="562" applyFont="1" applyBorder="1">
      <alignment/>
      <protection/>
    </xf>
    <xf numFmtId="191" fontId="22" fillId="0" borderId="0" xfId="521" applyNumberFormat="1" applyFont="1" applyAlignment="1" quotePrefix="1">
      <alignment horizontal="center" vertical="center"/>
      <protection/>
    </xf>
    <xf numFmtId="191" fontId="22" fillId="0" borderId="0" xfId="521" applyNumberFormat="1" applyFont="1" applyAlignment="1">
      <alignment horizontal="center"/>
      <protection/>
    </xf>
    <xf numFmtId="0" fontId="22" fillId="0" borderId="0" xfId="524" applyFont="1">
      <alignment/>
      <protection/>
    </xf>
    <xf numFmtId="0" fontId="23" fillId="0" borderId="0" xfId="562" applyFont="1" applyBorder="1" applyAlignment="1">
      <alignment horizontal="center"/>
      <protection/>
    </xf>
    <xf numFmtId="195" fontId="23" fillId="0" borderId="0" xfId="346" applyNumberFormat="1" applyFont="1" applyBorder="1" applyAlignment="1">
      <alignment/>
    </xf>
    <xf numFmtId="195" fontId="23" fillId="0" borderId="0" xfId="346" applyNumberFormat="1" applyFont="1" applyBorder="1" applyAlignment="1">
      <alignment horizontal="center"/>
    </xf>
    <xf numFmtId="197" fontId="23" fillId="0" borderId="0" xfId="524" applyNumberFormat="1" applyFont="1">
      <alignment/>
      <protection/>
    </xf>
    <xf numFmtId="0" fontId="38" fillId="0" borderId="0" xfId="562" applyFont="1" applyBorder="1" applyAlignment="1">
      <alignment horizontal="center"/>
      <protection/>
    </xf>
    <xf numFmtId="0" fontId="39" fillId="0" borderId="0" xfId="562" applyFont="1" applyBorder="1" applyAlignment="1">
      <alignment horizontal="center"/>
      <protection/>
    </xf>
    <xf numFmtId="0" fontId="23" fillId="0" borderId="0" xfId="562" applyFont="1" applyBorder="1" applyAlignment="1">
      <alignment horizontal="center" vertical="center" wrapText="1"/>
      <protection/>
    </xf>
    <xf numFmtId="0" fontId="40" fillId="0" borderId="0" xfId="562" applyFont="1" applyBorder="1" applyAlignment="1">
      <alignment vertical="center" wrapText="1"/>
      <protection/>
    </xf>
    <xf numFmtId="9" fontId="23" fillId="0" borderId="0" xfId="646" applyFont="1" applyBorder="1" applyAlignment="1">
      <alignment horizontal="center" vertical="center" wrapText="1"/>
    </xf>
    <xf numFmtId="195" fontId="23" fillId="0" borderId="0" xfId="346" applyNumberFormat="1" applyFont="1" applyBorder="1" applyAlignment="1">
      <alignment vertical="center" wrapText="1"/>
    </xf>
    <xf numFmtId="195" fontId="23" fillId="0" borderId="0" xfId="346" applyNumberFormat="1" applyFont="1" applyBorder="1" applyAlignment="1">
      <alignment horizontal="center" vertical="center" wrapText="1"/>
    </xf>
    <xf numFmtId="0" fontId="23" fillId="0" borderId="0" xfId="562" applyFont="1" applyBorder="1" applyAlignment="1">
      <alignment vertical="center" wrapText="1"/>
      <protection/>
    </xf>
    <xf numFmtId="0" fontId="22" fillId="0" borderId="0" xfId="560" applyFont="1" applyBorder="1">
      <alignment/>
      <protection/>
    </xf>
    <xf numFmtId="0" fontId="26" fillId="0" borderId="0" xfId="560" applyFont="1" applyBorder="1">
      <alignment/>
      <protection/>
    </xf>
    <xf numFmtId="0" fontId="29" fillId="0" borderId="0" xfId="524" applyFont="1" applyBorder="1">
      <alignment/>
      <protection/>
    </xf>
    <xf numFmtId="0" fontId="23" fillId="0" borderId="0" xfId="524" applyFont="1" applyBorder="1">
      <alignment/>
      <protection/>
    </xf>
    <xf numFmtId="0" fontId="22" fillId="0" borderId="0" xfId="560" applyFont="1" applyBorder="1" applyAlignment="1">
      <alignment horizontal="center"/>
      <protection/>
    </xf>
    <xf numFmtId="0" fontId="24" fillId="0" borderId="0" xfId="524" applyFont="1" applyBorder="1">
      <alignment/>
      <protection/>
    </xf>
    <xf numFmtId="0" fontId="36" fillId="0" borderId="0" xfId="524" applyFont="1" applyBorder="1">
      <alignment/>
      <protection/>
    </xf>
    <xf numFmtId="190" fontId="23" fillId="0" borderId="0" xfId="562" applyNumberFormat="1" applyFont="1">
      <alignment/>
      <protection/>
    </xf>
    <xf numFmtId="0" fontId="23" fillId="0" borderId="0" xfId="562" applyFont="1" applyAlignment="1">
      <alignment horizontal="left"/>
      <protection/>
    </xf>
    <xf numFmtId="0" fontId="22" fillId="0" borderId="0" xfId="562" applyFont="1">
      <alignment/>
      <protection/>
    </xf>
    <xf numFmtId="0" fontId="22" fillId="0" borderId="0" xfId="562" applyFont="1" applyAlignment="1">
      <alignment horizontal="left"/>
      <protection/>
    </xf>
    <xf numFmtId="198" fontId="24" fillId="0" borderId="0" xfId="714" applyNumberFormat="1" applyFont="1" applyAlignment="1">
      <alignment/>
    </xf>
    <xf numFmtId="0" fontId="22" fillId="0" borderId="25" xfId="562" applyFont="1" applyBorder="1">
      <alignment/>
      <protection/>
    </xf>
    <xf numFmtId="0" fontId="22" fillId="0" borderId="25" xfId="562" applyFont="1" applyBorder="1" applyAlignment="1">
      <alignment horizontal="left"/>
      <protection/>
    </xf>
    <xf numFmtId="198" fontId="24" fillId="0" borderId="0" xfId="714" applyNumberFormat="1" applyFont="1" applyBorder="1" applyAlignment="1">
      <alignment/>
    </xf>
    <xf numFmtId="0" fontId="23" fillId="0" borderId="26" xfId="562" applyFont="1" applyBorder="1">
      <alignment/>
      <protection/>
    </xf>
    <xf numFmtId="0" fontId="24" fillId="0" borderId="24" xfId="562" applyFont="1" applyBorder="1">
      <alignment/>
      <protection/>
    </xf>
    <xf numFmtId="0" fontId="23" fillId="0" borderId="27" xfId="562" applyFont="1" applyBorder="1">
      <alignment/>
      <protection/>
    </xf>
    <xf numFmtId="0" fontId="24" fillId="0" borderId="28" xfId="562" applyFont="1" applyBorder="1">
      <alignment/>
      <protection/>
    </xf>
    <xf numFmtId="0" fontId="24" fillId="0" borderId="22" xfId="562" applyFont="1" applyBorder="1">
      <alignment/>
      <protection/>
    </xf>
    <xf numFmtId="0" fontId="24" fillId="0" borderId="0" xfId="562" applyFont="1" applyBorder="1">
      <alignment/>
      <protection/>
    </xf>
    <xf numFmtId="0" fontId="23" fillId="0" borderId="19" xfId="562" applyFont="1" applyBorder="1" applyAlignment="1">
      <alignment horizontal="center"/>
      <protection/>
    </xf>
    <xf numFmtId="0" fontId="40" fillId="0" borderId="25" xfId="562" applyFont="1" applyBorder="1" applyAlignment="1">
      <alignment horizontal="center" wrapText="1"/>
      <protection/>
    </xf>
    <xf numFmtId="0" fontId="24" fillId="0" borderId="19" xfId="562" applyFont="1" applyBorder="1" applyAlignment="1">
      <alignment horizontal="center" wrapText="1"/>
      <protection/>
    </xf>
    <xf numFmtId="0" fontId="24" fillId="0" borderId="25" xfId="562" applyFont="1" applyBorder="1" applyAlignment="1">
      <alignment wrapText="1"/>
      <protection/>
    </xf>
    <xf numFmtId="0" fontId="24" fillId="0" borderId="19" xfId="562" applyFont="1" applyBorder="1" applyAlignment="1">
      <alignment wrapText="1"/>
      <protection/>
    </xf>
    <xf numFmtId="0" fontId="24" fillId="0" borderId="19" xfId="562" applyFont="1" applyBorder="1" applyAlignment="1">
      <alignment horizontal="left" wrapText="1" indent="1"/>
      <protection/>
    </xf>
    <xf numFmtId="0" fontId="23" fillId="0" borderId="20" xfId="562" applyFont="1" applyBorder="1" applyAlignment="1">
      <alignment horizontal="center"/>
      <protection/>
    </xf>
    <xf numFmtId="0" fontId="23" fillId="0" borderId="27" xfId="562" applyFont="1" applyBorder="1" applyAlignment="1">
      <alignment horizontal="center"/>
      <protection/>
    </xf>
    <xf numFmtId="0" fontId="22" fillId="0" borderId="20" xfId="562" applyFont="1" applyBorder="1" applyAlignment="1">
      <alignment horizontal="center" vertical="center" wrapText="1"/>
      <protection/>
    </xf>
    <xf numFmtId="0" fontId="40" fillId="0" borderId="20" xfId="562" applyFont="1" applyBorder="1" applyAlignment="1">
      <alignment horizontal="center" vertical="center" wrapText="1"/>
      <protection/>
    </xf>
    <xf numFmtId="198" fontId="24" fillId="0" borderId="20" xfId="714" applyNumberFormat="1" applyFont="1" applyBorder="1" applyAlignment="1">
      <alignment horizontal="center" vertical="center" wrapText="1"/>
    </xf>
    <xf numFmtId="0" fontId="22" fillId="0" borderId="0" xfId="562" applyFont="1" applyBorder="1" applyAlignment="1">
      <alignment vertical="center" wrapText="1"/>
      <protection/>
    </xf>
    <xf numFmtId="0" fontId="22" fillId="0" borderId="0" xfId="562" applyFont="1" applyAlignment="1">
      <alignment vertical="center" wrapText="1"/>
      <protection/>
    </xf>
    <xf numFmtId="0" fontId="22" fillId="0" borderId="20" xfId="562" applyFont="1" applyBorder="1" applyAlignment="1">
      <alignment horizontal="center"/>
      <protection/>
    </xf>
    <xf numFmtId="0" fontId="24" fillId="0" borderId="20" xfId="562" applyFont="1" applyBorder="1" applyAlignment="1">
      <alignment horizontal="center"/>
      <protection/>
    </xf>
    <xf numFmtId="198" fontId="24" fillId="0" borderId="20" xfId="714" applyNumberFormat="1" applyFont="1" applyBorder="1" applyAlignment="1">
      <alignment horizontal="center"/>
    </xf>
    <xf numFmtId="198" fontId="38" fillId="0" borderId="20" xfId="714" applyNumberFormat="1" applyFont="1" applyBorder="1" applyAlignment="1">
      <alignment horizontal="center"/>
    </xf>
    <xf numFmtId="198" fontId="36" fillId="0" borderId="20" xfId="714" applyNumberFormat="1" applyFont="1" applyBorder="1" applyAlignment="1">
      <alignment horizontal="center"/>
    </xf>
    <xf numFmtId="0" fontId="23" fillId="0" borderId="20" xfId="573" applyFont="1" applyBorder="1" applyAlignment="1">
      <alignment vertical="center"/>
      <protection/>
    </xf>
    <xf numFmtId="0" fontId="23" fillId="0" borderId="20" xfId="573" applyFont="1" applyBorder="1" applyAlignment="1">
      <alignment horizontal="center" vertical="center"/>
      <protection/>
    </xf>
    <xf numFmtId="0" fontId="23" fillId="0" borderId="20" xfId="524" applyFont="1" applyBorder="1">
      <alignment/>
      <protection/>
    </xf>
    <xf numFmtId="0" fontId="40" fillId="0" borderId="20" xfId="573" applyFont="1" applyBorder="1" applyAlignment="1">
      <alignment horizontal="center" vertical="center"/>
      <protection/>
    </xf>
    <xf numFmtId="0" fontId="23" fillId="0" borderId="0" xfId="573" applyFont="1" applyAlignment="1">
      <alignment vertical="center"/>
      <protection/>
    </xf>
    <xf numFmtId="0" fontId="25" fillId="0" borderId="0" xfId="573" applyFont="1">
      <alignment/>
      <protection/>
    </xf>
    <xf numFmtId="0" fontId="23" fillId="0" borderId="0" xfId="573" applyFont="1" applyAlignment="1">
      <alignment horizontal="left" vertical="center"/>
      <protection/>
    </xf>
    <xf numFmtId="0" fontId="37" fillId="0" borderId="0" xfId="524" applyFont="1" applyAlignment="1">
      <alignment vertical="center"/>
      <protection/>
    </xf>
    <xf numFmtId="0" fontId="22" fillId="0" borderId="20" xfId="562" applyFont="1" applyBorder="1" applyAlignment="1">
      <alignment horizontal="center" wrapText="1"/>
      <protection/>
    </xf>
    <xf numFmtId="216" fontId="36" fillId="0" borderId="20" xfId="714" applyNumberFormat="1" applyFont="1" applyBorder="1" applyAlignment="1">
      <alignment horizontal="center"/>
    </xf>
    <xf numFmtId="0" fontId="61" fillId="0" borderId="21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191" fontId="23" fillId="0" borderId="0" xfId="524" applyNumberFormat="1" applyFont="1" applyAlignment="1">
      <alignment horizontal="center"/>
      <protection/>
    </xf>
    <xf numFmtId="0" fontId="61" fillId="0" borderId="22" xfId="0" applyFont="1" applyFill="1" applyBorder="1" applyAlignment="1">
      <alignment/>
    </xf>
    <xf numFmtId="2" fontId="63" fillId="0" borderId="2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horizontal="center" vertical="center" wrapText="1"/>
    </xf>
    <xf numFmtId="214" fontId="61" fillId="0" borderId="0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center" vertical="center" wrapText="1"/>
    </xf>
    <xf numFmtId="4" fontId="61" fillId="0" borderId="0" xfId="343" applyNumberFormat="1" applyFont="1" applyFill="1" applyBorder="1" applyAlignment="1" applyProtection="1">
      <alignment horizontal="center" vertical="center"/>
      <protection locked="0"/>
    </xf>
    <xf numFmtId="191" fontId="22" fillId="0" borderId="0" xfId="0" applyNumberFormat="1" applyFont="1" applyBorder="1" applyAlignment="1">
      <alignment horizontal="center"/>
    </xf>
    <xf numFmtId="0" fontId="22" fillId="0" borderId="0" xfId="614" applyFont="1" applyFill="1" applyBorder="1" applyAlignment="1">
      <alignment horizontal="center"/>
      <protection/>
    </xf>
    <xf numFmtId="2" fontId="22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2" fontId="22" fillId="0" borderId="0" xfId="614" applyNumberFormat="1" applyFont="1" applyFill="1" applyBorder="1" applyAlignment="1">
      <alignment horizontal="center"/>
      <protection/>
    </xf>
    <xf numFmtId="192" fontId="22" fillId="0" borderId="0" xfId="0" applyNumberFormat="1" applyFont="1" applyBorder="1" applyAlignment="1">
      <alignment horizontal="center"/>
    </xf>
    <xf numFmtId="2" fontId="61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top" wrapText="1"/>
    </xf>
    <xf numFmtId="2" fontId="61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/>
    </xf>
    <xf numFmtId="204" fontId="61" fillId="0" borderId="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92" fontId="24" fillId="0" borderId="0" xfId="533" applyNumberFormat="1" applyFont="1" applyFill="1" applyBorder="1" applyAlignment="1">
      <alignment horizontal="center" vertical="center"/>
      <protection/>
    </xf>
    <xf numFmtId="0" fontId="24" fillId="0" borderId="0" xfId="498" applyFont="1" applyFill="1" applyBorder="1" applyAlignment="1">
      <alignment horizontal="center" vertical="center"/>
      <protection/>
    </xf>
    <xf numFmtId="192" fontId="24" fillId="0" borderId="0" xfId="498" applyNumberFormat="1" applyFont="1" applyFill="1" applyBorder="1" applyAlignment="1">
      <alignment horizontal="center" vertical="center"/>
      <protection/>
    </xf>
    <xf numFmtId="2" fontId="61" fillId="0" borderId="29" xfId="0" applyNumberFormat="1" applyFont="1" applyFill="1" applyBorder="1" applyAlignment="1">
      <alignment horizontal="center" vertical="center" wrapText="1"/>
    </xf>
    <xf numFmtId="2" fontId="61" fillId="0" borderId="30" xfId="0" applyNumberFormat="1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/>
    </xf>
    <xf numFmtId="171" fontId="61" fillId="0" borderId="32" xfId="0" applyNumberFormat="1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/>
    </xf>
    <xf numFmtId="0" fontId="61" fillId="0" borderId="31" xfId="0" applyFont="1" applyFill="1" applyBorder="1" applyAlignment="1">
      <alignment horizontal="center" vertical="center" wrapText="1"/>
    </xf>
    <xf numFmtId="2" fontId="24" fillId="0" borderId="32" xfId="0" applyNumberFormat="1" applyFont="1" applyFill="1" applyBorder="1" applyAlignment="1">
      <alignment horizontal="center"/>
    </xf>
    <xf numFmtId="0" fontId="24" fillId="0" borderId="23" xfId="498" applyFont="1" applyFill="1" applyBorder="1" applyAlignment="1">
      <alignment horizontal="center" vertical="center"/>
      <protection/>
    </xf>
    <xf numFmtId="0" fontId="24" fillId="0" borderId="25" xfId="498" applyFont="1" applyFill="1" applyBorder="1" applyAlignment="1">
      <alignment horizontal="center" vertical="center"/>
      <protection/>
    </xf>
    <xf numFmtId="192" fontId="24" fillId="0" borderId="25" xfId="498" applyNumberFormat="1" applyFont="1" applyFill="1" applyBorder="1" applyAlignment="1">
      <alignment horizontal="center" vertical="center"/>
      <protection/>
    </xf>
    <xf numFmtId="171" fontId="61" fillId="0" borderId="30" xfId="0" applyNumberFormat="1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4" fontId="61" fillId="0" borderId="25" xfId="0" applyNumberFormat="1" applyFont="1" applyFill="1" applyBorder="1" applyAlignment="1">
      <alignment horizontal="center" vertical="center" wrapText="1"/>
    </xf>
    <xf numFmtId="2" fontId="61" fillId="0" borderId="25" xfId="0" applyNumberFormat="1" applyFont="1" applyFill="1" applyBorder="1" applyAlignment="1">
      <alignment horizontal="center" vertical="center" wrapText="1"/>
    </xf>
    <xf numFmtId="171" fontId="61" fillId="0" borderId="33" xfId="0" applyNumberFormat="1" applyFont="1" applyFill="1" applyBorder="1" applyAlignment="1">
      <alignment horizontal="center" vertical="center" wrapText="1"/>
    </xf>
    <xf numFmtId="4" fontId="61" fillId="0" borderId="29" xfId="0" applyNumberFormat="1" applyFont="1" applyFill="1" applyBorder="1" applyAlignment="1">
      <alignment horizontal="center" vertical="center" wrapText="1"/>
    </xf>
    <xf numFmtId="4" fontId="61" fillId="0" borderId="29" xfId="343" applyNumberFormat="1" applyFont="1" applyFill="1" applyBorder="1" applyAlignment="1" applyProtection="1">
      <alignment horizontal="center" vertical="center"/>
      <protection locked="0"/>
    </xf>
    <xf numFmtId="0" fontId="22" fillId="0" borderId="29" xfId="614" applyFont="1" applyFill="1" applyBorder="1" applyAlignment="1">
      <alignment horizontal="center"/>
      <protection/>
    </xf>
    <xf numFmtId="0" fontId="22" fillId="0" borderId="23" xfId="0" applyFont="1" applyBorder="1" applyAlignment="1">
      <alignment horizontal="center"/>
    </xf>
    <xf numFmtId="191" fontId="22" fillId="0" borderId="25" xfId="0" applyNumberFormat="1" applyFont="1" applyBorder="1" applyAlignment="1">
      <alignment horizontal="center"/>
    </xf>
    <xf numFmtId="0" fontId="22" fillId="0" borderId="25" xfId="614" applyFont="1" applyFill="1" applyBorder="1" applyAlignment="1">
      <alignment horizontal="center"/>
      <protection/>
    </xf>
    <xf numFmtId="2" fontId="22" fillId="0" borderId="25" xfId="0" applyNumberFormat="1" applyFont="1" applyFill="1" applyBorder="1" applyAlignment="1">
      <alignment horizontal="center"/>
    </xf>
    <xf numFmtId="4" fontId="63" fillId="0" borderId="29" xfId="343" applyNumberFormat="1" applyFont="1" applyFill="1" applyBorder="1" applyAlignment="1" applyProtection="1">
      <alignment horizontal="center" vertical="center"/>
      <protection locked="0"/>
    </xf>
    <xf numFmtId="0" fontId="61" fillId="0" borderId="23" xfId="0" applyFont="1" applyFill="1" applyBorder="1" applyAlignment="1">
      <alignment horizontal="center" vertical="top" wrapText="1"/>
    </xf>
    <xf numFmtId="0" fontId="61" fillId="0" borderId="25" xfId="0" applyFont="1" applyFill="1" applyBorder="1" applyAlignment="1">
      <alignment horizontal="center" vertical="top" wrapText="1"/>
    </xf>
    <xf numFmtId="4" fontId="61" fillId="0" borderId="29" xfId="363" applyNumberFormat="1" applyFont="1" applyFill="1" applyBorder="1" applyAlignment="1" applyProtection="1">
      <alignment horizontal="center" vertical="center"/>
      <protection locked="0"/>
    </xf>
    <xf numFmtId="204" fontId="61" fillId="0" borderId="25" xfId="0" applyNumberFormat="1" applyFont="1" applyFill="1" applyBorder="1" applyAlignment="1">
      <alignment horizontal="center" vertical="center" wrapText="1"/>
    </xf>
    <xf numFmtId="0" fontId="36" fillId="0" borderId="31" xfId="533" applyFont="1" applyFill="1" applyBorder="1" applyAlignment="1">
      <alignment horizontal="center" vertical="center"/>
      <protection/>
    </xf>
    <xf numFmtId="0" fontId="36" fillId="0" borderId="31" xfId="498" applyFont="1" applyFill="1" applyBorder="1" applyAlignment="1">
      <alignment horizontal="center" vertical="center"/>
      <protection/>
    </xf>
    <xf numFmtId="0" fontId="36" fillId="0" borderId="26" xfId="533" applyFont="1" applyFill="1" applyBorder="1" applyAlignment="1">
      <alignment horizontal="center" vertical="center" wrapText="1"/>
      <protection/>
    </xf>
    <xf numFmtId="0" fontId="36" fillId="0" borderId="29" xfId="0" applyFont="1" applyFill="1" applyBorder="1" applyAlignment="1">
      <alignment horizontal="center" vertical="center" wrapText="1"/>
    </xf>
    <xf numFmtId="192" fontId="24" fillId="0" borderId="29" xfId="533" applyNumberFormat="1" applyFont="1" applyFill="1" applyBorder="1" applyAlignment="1">
      <alignment horizontal="center" vertical="center" wrapText="1"/>
      <protection/>
    </xf>
    <xf numFmtId="0" fontId="24" fillId="0" borderId="25" xfId="0" applyFont="1" applyFill="1" applyBorder="1" applyAlignment="1">
      <alignment horizontal="center" vertical="center"/>
    </xf>
    <xf numFmtId="49" fontId="61" fillId="0" borderId="22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21" xfId="0" applyFont="1" applyBorder="1" applyAlignment="1">
      <alignment/>
    </xf>
    <xf numFmtId="49" fontId="61" fillId="0" borderId="21" xfId="0" applyNumberFormat="1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65" fillId="0" borderId="21" xfId="0" applyFont="1" applyFill="1" applyBorder="1" applyAlignment="1" quotePrefix="1">
      <alignment horizontal="center" vertical="top" wrapText="1"/>
    </xf>
    <xf numFmtId="0" fontId="61" fillId="0" borderId="19" xfId="0" applyFont="1" applyFill="1" applyBorder="1" applyAlignment="1" quotePrefix="1">
      <alignment horizontal="center" vertical="top" wrapText="1"/>
    </xf>
    <xf numFmtId="49" fontId="61" fillId="0" borderId="21" xfId="0" applyNumberFormat="1" applyFont="1" applyFill="1" applyBorder="1" applyAlignment="1">
      <alignment horizontal="center" vertical="center" wrapText="1"/>
    </xf>
    <xf numFmtId="0" fontId="24" fillId="0" borderId="22" xfId="533" applyFont="1" applyFill="1" applyBorder="1" applyAlignment="1">
      <alignment horizontal="center" vertical="center" wrapText="1"/>
      <protection/>
    </xf>
    <xf numFmtId="0" fontId="24" fillId="0" borderId="21" xfId="498" applyFont="1" applyFill="1" applyBorder="1" applyAlignment="1">
      <alignment horizontal="center" vertical="center" wrapText="1"/>
      <protection/>
    </xf>
    <xf numFmtId="0" fontId="24" fillId="0" borderId="19" xfId="498" applyFont="1" applyFill="1" applyBorder="1" applyAlignment="1">
      <alignment horizontal="center" vertical="center"/>
      <protection/>
    </xf>
    <xf numFmtId="2" fontId="61" fillId="0" borderId="21" xfId="0" applyNumberFormat="1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1" xfId="498" applyFont="1" applyFill="1" applyBorder="1" applyAlignment="1">
      <alignment horizontal="center" vertical="center"/>
      <protection/>
    </xf>
    <xf numFmtId="2" fontId="61" fillId="0" borderId="22" xfId="0" applyNumberFormat="1" applyFont="1" applyFill="1" applyBorder="1" applyAlignment="1">
      <alignment horizontal="center" vertical="center" wrapText="1"/>
    </xf>
    <xf numFmtId="4" fontId="61" fillId="0" borderId="21" xfId="0" applyNumberFormat="1" applyFont="1" applyFill="1" applyBorder="1" applyAlignment="1">
      <alignment horizontal="center" vertical="center" wrapText="1"/>
    </xf>
    <xf numFmtId="4" fontId="61" fillId="0" borderId="19" xfId="0" applyNumberFormat="1" applyFont="1" applyFill="1" applyBorder="1" applyAlignment="1">
      <alignment horizontal="center" vertical="center" wrapText="1"/>
    </xf>
    <xf numFmtId="191" fontId="61" fillId="0" borderId="21" xfId="0" applyNumberFormat="1" applyFont="1" applyFill="1" applyBorder="1" applyAlignment="1">
      <alignment horizontal="center" vertical="center" wrapText="1"/>
    </xf>
    <xf numFmtId="191" fontId="22" fillId="0" borderId="21" xfId="0" applyNumberFormat="1" applyFont="1" applyFill="1" applyBorder="1" applyAlignment="1">
      <alignment horizontal="center"/>
    </xf>
    <xf numFmtId="2" fontId="61" fillId="0" borderId="21" xfId="0" applyNumberFormat="1" applyFont="1" applyFill="1" applyBorder="1" applyAlignment="1">
      <alignment horizontal="center" vertical="center" wrapText="1"/>
    </xf>
    <xf numFmtId="214" fontId="61" fillId="0" borderId="21" xfId="0" applyNumberFormat="1" applyFont="1" applyFill="1" applyBorder="1" applyAlignment="1">
      <alignment horizontal="center" vertical="center" wrapText="1"/>
    </xf>
    <xf numFmtId="191" fontId="22" fillId="0" borderId="19" xfId="0" applyNumberFormat="1" applyFont="1" applyFill="1" applyBorder="1" applyAlignment="1">
      <alignment horizontal="center"/>
    </xf>
    <xf numFmtId="2" fontId="61" fillId="0" borderId="21" xfId="0" applyNumberFormat="1" applyFont="1" applyFill="1" applyBorder="1" applyAlignment="1">
      <alignment horizontal="center" vertical="top" wrapText="1"/>
    </xf>
    <xf numFmtId="191" fontId="61" fillId="0" borderId="21" xfId="0" applyNumberFormat="1" applyFont="1" applyFill="1" applyBorder="1" applyAlignment="1">
      <alignment horizontal="center" vertical="center"/>
    </xf>
    <xf numFmtId="192" fontId="61" fillId="0" borderId="21" xfId="0" applyNumberFormat="1" applyFont="1" applyFill="1" applyBorder="1" applyAlignment="1">
      <alignment horizontal="center" vertical="center"/>
    </xf>
    <xf numFmtId="192" fontId="24" fillId="0" borderId="21" xfId="498" applyNumberFormat="1" applyFont="1" applyFill="1" applyBorder="1" applyAlignment="1">
      <alignment horizontal="center" vertical="center"/>
      <protection/>
    </xf>
    <xf numFmtId="0" fontId="22" fillId="0" borderId="21" xfId="614" applyFont="1" applyFill="1" applyBorder="1" applyAlignment="1">
      <alignment horizontal="center"/>
      <protection/>
    </xf>
    <xf numFmtId="171" fontId="22" fillId="0" borderId="21" xfId="0" applyNumberFormat="1" applyFont="1" applyFill="1" applyBorder="1" applyAlignment="1">
      <alignment horizontal="center"/>
    </xf>
    <xf numFmtId="171" fontId="22" fillId="0" borderId="22" xfId="0" applyNumberFormat="1" applyFont="1" applyFill="1" applyBorder="1" applyAlignment="1">
      <alignment horizontal="center"/>
    </xf>
    <xf numFmtId="171" fontId="22" fillId="0" borderId="19" xfId="0" applyNumberFormat="1" applyFont="1" applyFill="1" applyBorder="1" applyAlignment="1">
      <alignment horizontal="center"/>
    </xf>
    <xf numFmtId="171" fontId="24" fillId="0" borderId="19" xfId="0" applyNumberFormat="1" applyFont="1" applyFill="1" applyBorder="1" applyAlignment="1">
      <alignment horizontal="center"/>
    </xf>
    <xf numFmtId="171" fontId="24" fillId="0" borderId="21" xfId="0" applyNumberFormat="1" applyFont="1" applyFill="1" applyBorder="1" applyAlignment="1">
      <alignment horizontal="center"/>
    </xf>
    <xf numFmtId="171" fontId="61" fillId="0" borderId="21" xfId="0" applyNumberFormat="1" applyFont="1" applyFill="1" applyBorder="1" applyAlignment="1">
      <alignment horizontal="center" vertical="center" wrapText="1"/>
    </xf>
    <xf numFmtId="171" fontId="61" fillId="0" borderId="22" xfId="0" applyNumberFormat="1" applyFont="1" applyFill="1" applyBorder="1" applyAlignment="1">
      <alignment horizontal="center" vertical="center" wrapText="1"/>
    </xf>
    <xf numFmtId="171" fontId="61" fillId="0" borderId="19" xfId="0" applyNumberFormat="1" applyFont="1" applyFill="1" applyBorder="1" applyAlignment="1">
      <alignment horizontal="center" vertical="center" wrapText="1"/>
    </xf>
    <xf numFmtId="171" fontId="24" fillId="0" borderId="21" xfId="0" applyNumberFormat="1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 wrapText="1"/>
    </xf>
    <xf numFmtId="2" fontId="63" fillId="0" borderId="22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91" fontId="26" fillId="0" borderId="0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191" fontId="26" fillId="0" borderId="0" xfId="0" applyNumberFormat="1" applyFont="1" applyBorder="1" applyAlignment="1">
      <alignment horizontal="center" vertical="center"/>
    </xf>
    <xf numFmtId="2" fontId="63" fillId="0" borderId="21" xfId="0" applyNumberFormat="1" applyFont="1" applyFill="1" applyBorder="1" applyAlignment="1">
      <alignment horizontal="center" vertical="center" wrapText="1"/>
    </xf>
    <xf numFmtId="191" fontId="63" fillId="0" borderId="22" xfId="0" applyNumberFormat="1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91" fontId="26" fillId="0" borderId="29" xfId="0" applyNumberFormat="1" applyFont="1" applyBorder="1" applyAlignment="1">
      <alignment horizontal="center" vertical="center"/>
    </xf>
    <xf numFmtId="0" fontId="26" fillId="0" borderId="31" xfId="0" applyFont="1" applyBorder="1" applyAlignment="1">
      <alignment horizontal="center"/>
    </xf>
    <xf numFmtId="0" fontId="61" fillId="0" borderId="25" xfId="0" applyNumberFormat="1" applyFont="1" applyFill="1" applyBorder="1" applyAlignment="1">
      <alignment horizontal="center" vertical="center" wrapText="1"/>
    </xf>
    <xf numFmtId="171" fontId="22" fillId="0" borderId="19" xfId="0" applyNumberFormat="1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 wrapText="1"/>
    </xf>
    <xf numFmtId="190" fontId="63" fillId="0" borderId="21" xfId="0" applyNumberFormat="1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 wrapText="1"/>
    </xf>
    <xf numFmtId="191" fontId="63" fillId="0" borderId="22" xfId="0" applyNumberFormat="1" applyFont="1" applyFill="1" applyBorder="1" applyAlignment="1">
      <alignment horizontal="center" vertical="center"/>
    </xf>
    <xf numFmtId="2" fontId="36" fillId="0" borderId="22" xfId="533" applyNumberFormat="1" applyFont="1" applyFill="1" applyBorder="1" applyAlignment="1">
      <alignment horizontal="center" vertical="center" wrapText="1"/>
      <protection/>
    </xf>
    <xf numFmtId="2" fontId="36" fillId="0" borderId="19" xfId="533" applyNumberFormat="1" applyFont="1" applyFill="1" applyBorder="1" applyAlignment="1">
      <alignment horizontal="center" vertical="center" wrapText="1"/>
      <protection/>
    </xf>
    <xf numFmtId="0" fontId="24" fillId="0" borderId="21" xfId="533" applyFont="1" applyFill="1" applyBorder="1" applyAlignment="1">
      <alignment horizontal="center" vertical="center"/>
      <protection/>
    </xf>
    <xf numFmtId="192" fontId="24" fillId="0" borderId="21" xfId="533" applyNumberFormat="1" applyFont="1" applyFill="1" applyBorder="1" applyAlignment="1">
      <alignment horizontal="center" vertical="center"/>
      <protection/>
    </xf>
    <xf numFmtId="0" fontId="36" fillId="0" borderId="26" xfId="501" applyFont="1" applyFill="1" applyBorder="1" applyAlignment="1">
      <alignment horizontal="center" vertical="center" wrapText="1"/>
      <protection/>
    </xf>
    <xf numFmtId="192" fontId="24" fillId="0" borderId="29" xfId="501" applyNumberFormat="1" applyFont="1" applyFill="1" applyBorder="1" applyAlignment="1">
      <alignment horizontal="center" vertical="center" wrapText="1"/>
      <protection/>
    </xf>
    <xf numFmtId="0" fontId="36" fillId="0" borderId="23" xfId="501" applyFont="1" applyFill="1" applyBorder="1" applyAlignment="1">
      <alignment horizontal="center" vertical="center"/>
      <protection/>
    </xf>
    <xf numFmtId="192" fontId="24" fillId="0" borderId="25" xfId="501" applyNumberFormat="1" applyFont="1" applyFill="1" applyBorder="1" applyAlignment="1">
      <alignment horizontal="center" vertical="center"/>
      <protection/>
    </xf>
    <xf numFmtId="0" fontId="24" fillId="0" borderId="22" xfId="501" applyFont="1" applyFill="1" applyBorder="1" applyAlignment="1">
      <alignment horizontal="center" vertical="center" wrapText="1"/>
      <protection/>
    </xf>
    <xf numFmtId="0" fontId="24" fillId="0" borderId="19" xfId="501" applyFont="1" applyFill="1" applyBorder="1" applyAlignment="1">
      <alignment horizontal="center" vertical="center"/>
      <protection/>
    </xf>
    <xf numFmtId="2" fontId="36" fillId="0" borderId="22" xfId="501" applyNumberFormat="1" applyFont="1" applyFill="1" applyBorder="1" applyAlignment="1">
      <alignment horizontal="center" vertical="center" wrapText="1"/>
      <protection/>
    </xf>
    <xf numFmtId="192" fontId="24" fillId="0" borderId="19" xfId="501" applyNumberFormat="1" applyFont="1" applyFill="1" applyBorder="1" applyAlignment="1">
      <alignment horizontal="center" vertical="center"/>
      <protection/>
    </xf>
    <xf numFmtId="0" fontId="22" fillId="0" borderId="29" xfId="498" applyFont="1" applyFill="1" applyBorder="1" applyAlignment="1">
      <alignment horizontal="center" vertical="center" wrapText="1"/>
      <protection/>
    </xf>
    <xf numFmtId="0" fontId="22" fillId="0" borderId="29" xfId="616" applyFont="1" applyFill="1" applyBorder="1" applyAlignment="1">
      <alignment horizontal="center" vertical="center" wrapText="1"/>
      <protection/>
    </xf>
    <xf numFmtId="171" fontId="22" fillId="0" borderId="22" xfId="0" applyNumberFormat="1" applyFont="1" applyFill="1" applyBorder="1" applyAlignment="1">
      <alignment horizontal="center" vertical="center"/>
    </xf>
    <xf numFmtId="2" fontId="22" fillId="0" borderId="30" xfId="0" applyNumberFormat="1" applyFont="1" applyFill="1" applyBorder="1" applyAlignment="1">
      <alignment horizontal="center"/>
    </xf>
    <xf numFmtId="2" fontId="22" fillId="0" borderId="0" xfId="498" applyNumberFormat="1" applyFont="1" applyFill="1" applyBorder="1" applyAlignment="1">
      <alignment horizontal="center" vertical="center"/>
      <protection/>
    </xf>
    <xf numFmtId="190" fontId="22" fillId="0" borderId="0" xfId="616" applyNumberFormat="1" applyFont="1" applyFill="1" applyBorder="1" applyAlignment="1">
      <alignment horizontal="center" vertical="center"/>
      <protection/>
    </xf>
    <xf numFmtId="171" fontId="22" fillId="0" borderId="21" xfId="0" applyNumberFormat="1" applyFont="1" applyFill="1" applyBorder="1" applyAlignment="1">
      <alignment horizontal="center" vertical="center"/>
    </xf>
    <xf numFmtId="2" fontId="22" fillId="0" borderId="32" xfId="0" applyNumberFormat="1" applyFont="1" applyFill="1" applyBorder="1" applyAlignment="1">
      <alignment horizontal="center"/>
    </xf>
    <xf numFmtId="2" fontId="22" fillId="0" borderId="29" xfId="501" applyNumberFormat="1" applyFont="1" applyFill="1" applyBorder="1" applyAlignment="1">
      <alignment horizontal="center" vertical="center" wrapText="1"/>
      <protection/>
    </xf>
    <xf numFmtId="0" fontId="22" fillId="0" borderId="29" xfId="501" applyFont="1" applyFill="1" applyBorder="1" applyAlignment="1">
      <alignment horizontal="center" vertical="center" wrapText="1"/>
      <protection/>
    </xf>
    <xf numFmtId="2" fontId="22" fillId="0" borderId="25" xfId="501" applyNumberFormat="1" applyFont="1" applyFill="1" applyBorder="1" applyAlignment="1">
      <alignment horizontal="center" vertical="center"/>
      <protection/>
    </xf>
    <xf numFmtId="0" fontId="22" fillId="0" borderId="25" xfId="615" applyFont="1" applyFill="1" applyBorder="1" applyAlignment="1">
      <alignment horizontal="center" vertical="center"/>
      <protection/>
    </xf>
    <xf numFmtId="2" fontId="22" fillId="0" borderId="33" xfId="0" applyNumberFormat="1" applyFont="1" applyFill="1" applyBorder="1" applyAlignment="1">
      <alignment horizontal="center"/>
    </xf>
    <xf numFmtId="2" fontId="22" fillId="0" borderId="29" xfId="614" applyNumberFormat="1" applyFont="1" applyFill="1" applyBorder="1" applyAlignment="1">
      <alignment horizontal="center"/>
      <protection/>
    </xf>
    <xf numFmtId="2" fontId="22" fillId="0" borderId="25" xfId="614" applyNumberFormat="1" applyFont="1" applyFill="1" applyBorder="1" applyAlignment="1">
      <alignment horizontal="center"/>
      <protection/>
    </xf>
    <xf numFmtId="0" fontId="22" fillId="0" borderId="25" xfId="498" applyFont="1" applyFill="1" applyBorder="1" applyAlignment="1">
      <alignment horizontal="center" vertical="center"/>
      <protection/>
    </xf>
    <xf numFmtId="2" fontId="22" fillId="0" borderId="25" xfId="697" applyNumberFormat="1" applyFont="1" applyFill="1" applyBorder="1" applyAlignment="1">
      <alignment horizontal="center" vertical="center"/>
      <protection/>
    </xf>
    <xf numFmtId="0" fontId="35" fillId="0" borderId="0" xfId="524" applyFont="1" applyAlignment="1">
      <alignment horizontal="center"/>
      <protection/>
    </xf>
    <xf numFmtId="0" fontId="35" fillId="0" borderId="0" xfId="524" applyFont="1" applyAlignment="1">
      <alignment horizontal="center" vertical="center"/>
      <protection/>
    </xf>
    <xf numFmtId="0" fontId="35" fillId="0" borderId="0" xfId="498" applyFont="1" applyAlignment="1">
      <alignment horizontal="center" vertical="center" wrapText="1"/>
      <protection/>
    </xf>
    <xf numFmtId="0" fontId="37" fillId="0" borderId="0" xfId="524" applyFont="1" applyAlignment="1">
      <alignment horizontal="center" vertical="center"/>
      <protection/>
    </xf>
    <xf numFmtId="0" fontId="23" fillId="0" borderId="0" xfId="524" applyFont="1" applyAlignment="1">
      <alignment horizontal="left" vertical="center" wrapText="1"/>
      <protection/>
    </xf>
    <xf numFmtId="0" fontId="22" fillId="0" borderId="0" xfId="524" applyFont="1" applyAlignment="1">
      <alignment horizontal="left" vertical="center" wrapText="1"/>
      <protection/>
    </xf>
    <xf numFmtId="0" fontId="25" fillId="0" borderId="0" xfId="562" applyFont="1" applyAlignment="1">
      <alignment horizontal="center"/>
      <protection/>
    </xf>
    <xf numFmtId="0" fontId="26" fillId="0" borderId="0" xfId="697" applyFont="1" applyAlignment="1">
      <alignment horizontal="center" vertical="center" wrapText="1"/>
      <protection/>
    </xf>
    <xf numFmtId="0" fontId="24" fillId="0" borderId="0" xfId="562" applyFont="1" applyAlignment="1">
      <alignment horizontal="center"/>
      <protection/>
    </xf>
    <xf numFmtId="171" fontId="23" fillId="0" borderId="0" xfId="573" applyNumberFormat="1" applyFont="1" applyAlignment="1">
      <alignment vertical="center"/>
      <protection/>
    </xf>
    <xf numFmtId="0" fontId="23" fillId="0" borderId="0" xfId="573" applyFont="1" applyAlignment="1">
      <alignment vertical="center"/>
      <protection/>
    </xf>
    <xf numFmtId="0" fontId="22" fillId="0" borderId="0" xfId="0" applyFont="1" applyFill="1" applyAlignment="1">
      <alignment horizontal="left" wrapText="1"/>
    </xf>
    <xf numFmtId="0" fontId="23" fillId="0" borderId="0" xfId="604" applyFont="1" applyFill="1" applyAlignment="1">
      <alignment horizontal="center" vertical="center" wrapText="1"/>
      <protection/>
    </xf>
    <xf numFmtId="0" fontId="61" fillId="0" borderId="22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textRotation="90"/>
    </xf>
    <xf numFmtId="0" fontId="61" fillId="0" borderId="21" xfId="0" applyFont="1" applyFill="1" applyBorder="1" applyAlignment="1">
      <alignment horizontal="center" textRotation="90"/>
    </xf>
    <xf numFmtId="0" fontId="61" fillId="0" borderId="19" xfId="0" applyFont="1" applyFill="1" applyBorder="1" applyAlignment="1">
      <alignment horizontal="center" textRotation="90"/>
    </xf>
    <xf numFmtId="0" fontId="61" fillId="0" borderId="2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top" wrapText="1"/>
    </xf>
    <xf numFmtId="0" fontId="66" fillId="0" borderId="28" xfId="0" applyFont="1" applyFill="1" applyBorder="1" applyAlignment="1">
      <alignment horizontal="center"/>
    </xf>
    <xf numFmtId="0" fontId="61" fillId="0" borderId="30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</cellXfs>
  <cellStyles count="70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20" xfId="368"/>
    <cellStyle name="Comma 21" xfId="369"/>
    <cellStyle name="Comma 22" xfId="370"/>
    <cellStyle name="Comma 3" xfId="371"/>
    <cellStyle name="Comma 4" xfId="372"/>
    <cellStyle name="Comma 5" xfId="373"/>
    <cellStyle name="Comma 6" xfId="374"/>
    <cellStyle name="Comma 7" xfId="375"/>
    <cellStyle name="Comma 8" xfId="376"/>
    <cellStyle name="Comma 9" xfId="377"/>
    <cellStyle name="Currency" xfId="378"/>
    <cellStyle name="Currency [0]" xfId="379"/>
    <cellStyle name="Explanatory Text" xfId="380"/>
    <cellStyle name="Explanatory Text 2" xfId="381"/>
    <cellStyle name="Explanatory Text 2 2" xfId="382"/>
    <cellStyle name="Explanatory Text 2 3" xfId="383"/>
    <cellStyle name="Explanatory Text 2 4" xfId="384"/>
    <cellStyle name="Explanatory Text 2 5" xfId="385"/>
    <cellStyle name="Explanatory Text 3" xfId="386"/>
    <cellStyle name="Explanatory Text 4" xfId="387"/>
    <cellStyle name="Explanatory Text 4 2" xfId="388"/>
    <cellStyle name="Explanatory Text 5" xfId="389"/>
    <cellStyle name="Explanatory Text 6" xfId="390"/>
    <cellStyle name="Explanatory Text 7" xfId="391"/>
    <cellStyle name="Good" xfId="392"/>
    <cellStyle name="Good 2" xfId="393"/>
    <cellStyle name="Good 2 2" xfId="394"/>
    <cellStyle name="Good 2 3" xfId="395"/>
    <cellStyle name="Good 2 4" xfId="396"/>
    <cellStyle name="Good 2 5" xfId="397"/>
    <cellStyle name="Good 3" xfId="398"/>
    <cellStyle name="Good 4" xfId="399"/>
    <cellStyle name="Good 4 2" xfId="400"/>
    <cellStyle name="Good 5" xfId="401"/>
    <cellStyle name="Good 6" xfId="402"/>
    <cellStyle name="Good 7" xfId="403"/>
    <cellStyle name="Heading 1" xfId="404"/>
    <cellStyle name="Heading 1 2" xfId="405"/>
    <cellStyle name="Heading 1 2 2" xfId="406"/>
    <cellStyle name="Heading 1 2 3" xfId="407"/>
    <cellStyle name="Heading 1 2 4" xfId="408"/>
    <cellStyle name="Heading 1 2 5" xfId="409"/>
    <cellStyle name="Heading 1 2_anakia II etapi.xls sm. defeqturi" xfId="410"/>
    <cellStyle name="Heading 1 3" xfId="411"/>
    <cellStyle name="Heading 1 4" xfId="412"/>
    <cellStyle name="Heading 1 4 2" xfId="413"/>
    <cellStyle name="Heading 1 4_anakia II etapi.xls sm. defeqturi" xfId="414"/>
    <cellStyle name="Heading 1 5" xfId="415"/>
    <cellStyle name="Heading 1 6" xfId="416"/>
    <cellStyle name="Heading 1 7" xfId="417"/>
    <cellStyle name="Heading 2" xfId="418"/>
    <cellStyle name="Heading 2 2" xfId="419"/>
    <cellStyle name="Heading 2 2 2" xfId="420"/>
    <cellStyle name="Heading 2 2 3" xfId="421"/>
    <cellStyle name="Heading 2 2 4" xfId="422"/>
    <cellStyle name="Heading 2 2 5" xfId="423"/>
    <cellStyle name="Heading 2 2_anakia II etapi.xls sm. defeqturi" xfId="424"/>
    <cellStyle name="Heading 2 3" xfId="425"/>
    <cellStyle name="Heading 2 4" xfId="426"/>
    <cellStyle name="Heading 2 4 2" xfId="427"/>
    <cellStyle name="Heading 2 4_anakia II etapi.xls sm. defeqturi" xfId="428"/>
    <cellStyle name="Heading 2 5" xfId="429"/>
    <cellStyle name="Heading 2 6" xfId="430"/>
    <cellStyle name="Heading 2 7" xfId="431"/>
    <cellStyle name="Heading 3" xfId="432"/>
    <cellStyle name="Heading 3 2" xfId="433"/>
    <cellStyle name="Heading 3 2 2" xfId="434"/>
    <cellStyle name="Heading 3 2 3" xfId="435"/>
    <cellStyle name="Heading 3 2 4" xfId="436"/>
    <cellStyle name="Heading 3 2 5" xfId="437"/>
    <cellStyle name="Heading 3 2_anakia II etapi.xls sm. defeqturi" xfId="438"/>
    <cellStyle name="Heading 3 3" xfId="439"/>
    <cellStyle name="Heading 3 4" xfId="440"/>
    <cellStyle name="Heading 3 4 2" xfId="441"/>
    <cellStyle name="Heading 3 4_anakia II etapi.xls sm. defeqturi" xfId="442"/>
    <cellStyle name="Heading 3 5" xfId="443"/>
    <cellStyle name="Heading 3 6" xfId="444"/>
    <cellStyle name="Heading 3 7" xfId="445"/>
    <cellStyle name="Heading 4" xfId="446"/>
    <cellStyle name="Heading 4 2" xfId="447"/>
    <cellStyle name="Heading 4 2 2" xfId="448"/>
    <cellStyle name="Heading 4 2 3" xfId="449"/>
    <cellStyle name="Heading 4 2 4" xfId="450"/>
    <cellStyle name="Heading 4 2 5" xfId="451"/>
    <cellStyle name="Heading 4 3" xfId="452"/>
    <cellStyle name="Heading 4 4" xfId="453"/>
    <cellStyle name="Heading 4 4 2" xfId="454"/>
    <cellStyle name="Heading 4 5" xfId="455"/>
    <cellStyle name="Heading 4 6" xfId="456"/>
    <cellStyle name="Heading 4 7" xfId="457"/>
    <cellStyle name="Input" xfId="458"/>
    <cellStyle name="Input 2" xfId="459"/>
    <cellStyle name="Input 2 2" xfId="460"/>
    <cellStyle name="Input 2 3" xfId="461"/>
    <cellStyle name="Input 2 4" xfId="462"/>
    <cellStyle name="Input 2 5" xfId="463"/>
    <cellStyle name="Input 2_anakia II etapi.xls sm. defeqturi" xfId="464"/>
    <cellStyle name="Input 3" xfId="465"/>
    <cellStyle name="Input 4" xfId="466"/>
    <cellStyle name="Input 4 2" xfId="467"/>
    <cellStyle name="Input 4_anakia II etapi.xls sm. defeqturi" xfId="468"/>
    <cellStyle name="Input 5" xfId="469"/>
    <cellStyle name="Input 6" xfId="470"/>
    <cellStyle name="Input 7" xfId="471"/>
    <cellStyle name="Linked Cell" xfId="472"/>
    <cellStyle name="Linked Cell 2" xfId="473"/>
    <cellStyle name="Linked Cell 2 2" xfId="474"/>
    <cellStyle name="Linked Cell 2 3" xfId="475"/>
    <cellStyle name="Linked Cell 2 4" xfId="476"/>
    <cellStyle name="Linked Cell 2 5" xfId="477"/>
    <cellStyle name="Linked Cell 2_anakia II etapi.xls sm. defeqturi" xfId="478"/>
    <cellStyle name="Linked Cell 3" xfId="479"/>
    <cellStyle name="Linked Cell 4" xfId="480"/>
    <cellStyle name="Linked Cell 4 2" xfId="481"/>
    <cellStyle name="Linked Cell 4_anakia II etapi.xls sm. defeqturi" xfId="482"/>
    <cellStyle name="Linked Cell 5" xfId="483"/>
    <cellStyle name="Linked Cell 6" xfId="484"/>
    <cellStyle name="Linked Cell 7" xfId="485"/>
    <cellStyle name="Neutral" xfId="486"/>
    <cellStyle name="Neutral 2" xfId="487"/>
    <cellStyle name="Neutral 2 2" xfId="488"/>
    <cellStyle name="Neutral 2 3" xfId="489"/>
    <cellStyle name="Neutral 2 4" xfId="490"/>
    <cellStyle name="Neutral 2 5" xfId="491"/>
    <cellStyle name="Neutral 3" xfId="492"/>
    <cellStyle name="Neutral 4" xfId="493"/>
    <cellStyle name="Neutral 4 2" xfId="494"/>
    <cellStyle name="Neutral 5" xfId="495"/>
    <cellStyle name="Neutral 6" xfId="496"/>
    <cellStyle name="Neutral 7" xfId="497"/>
    <cellStyle name="Normal 10" xfId="498"/>
    <cellStyle name="Normal 10 2" xfId="499"/>
    <cellStyle name="Normal 11" xfId="500"/>
    <cellStyle name="Normal 11 2" xfId="501"/>
    <cellStyle name="Normal 11 2 2" xfId="502"/>
    <cellStyle name="Normal 11 3" xfId="503"/>
    <cellStyle name="Normal 11_GAZI-2010" xfId="504"/>
    <cellStyle name="Normal 12" xfId="505"/>
    <cellStyle name="Normal 12 2" xfId="506"/>
    <cellStyle name="Normal 12_gazis gare qseli" xfId="507"/>
    <cellStyle name="Normal 13" xfId="508"/>
    <cellStyle name="Normal 13 2" xfId="509"/>
    <cellStyle name="Normal 13 3" xfId="510"/>
    <cellStyle name="Normal 13 3 2" xfId="511"/>
    <cellStyle name="Normal 13 4" xfId="512"/>
    <cellStyle name="Normal 13 5" xfId="513"/>
    <cellStyle name="Normal 13_GAZI-2010" xfId="514"/>
    <cellStyle name="Normal 14" xfId="515"/>
    <cellStyle name="Normal 14 2" xfId="516"/>
    <cellStyle name="Normal 14 3" xfId="517"/>
    <cellStyle name="Normal 14 3 2" xfId="518"/>
    <cellStyle name="Normal 14 4" xfId="519"/>
    <cellStyle name="Normal 14 5" xfId="520"/>
    <cellStyle name="Normal 14_anakia II etapi.xls sm. defeqturi" xfId="521"/>
    <cellStyle name="Normal 15" xfId="522"/>
    <cellStyle name="Normal 16" xfId="523"/>
    <cellStyle name="Normal 16 2" xfId="524"/>
    <cellStyle name="Normal 16 3" xfId="525"/>
    <cellStyle name="Normal 16_axalq.skola" xfId="526"/>
    <cellStyle name="Normal 17" xfId="527"/>
    <cellStyle name="Normal 18" xfId="528"/>
    <cellStyle name="Normal 19" xfId="529"/>
    <cellStyle name="Normal 2" xfId="530"/>
    <cellStyle name="Normal 2 10" xfId="531"/>
    <cellStyle name="Normal 2 2" xfId="532"/>
    <cellStyle name="Normal 2 2 2" xfId="533"/>
    <cellStyle name="Normal 2 2 3" xfId="534"/>
    <cellStyle name="Normal 2 2 4" xfId="535"/>
    <cellStyle name="Normal 2 2 5" xfId="536"/>
    <cellStyle name="Normal 2 2 6" xfId="537"/>
    <cellStyle name="Normal 2 2 7" xfId="538"/>
    <cellStyle name="Normal 2 2_2D4CD000" xfId="539"/>
    <cellStyle name="Normal 2 3" xfId="540"/>
    <cellStyle name="Normal 2 4" xfId="541"/>
    <cellStyle name="Normal 2 5" xfId="542"/>
    <cellStyle name="Normal 2 6" xfId="543"/>
    <cellStyle name="Normal 2 7" xfId="544"/>
    <cellStyle name="Normal 2 7 2" xfId="545"/>
    <cellStyle name="Normal 2 7 3" xfId="546"/>
    <cellStyle name="Normal 2 7_anakia II etapi.xls sm. defeqturi" xfId="547"/>
    <cellStyle name="Normal 2 8" xfId="548"/>
    <cellStyle name="Normal 2 9" xfId="549"/>
    <cellStyle name="Normal 2_anakia II etapi.xls sm. defeqturi" xfId="550"/>
    <cellStyle name="Normal 20" xfId="551"/>
    <cellStyle name="Normal 21" xfId="552"/>
    <cellStyle name="Normal 22" xfId="553"/>
    <cellStyle name="Normal 23" xfId="554"/>
    <cellStyle name="Normal 24" xfId="555"/>
    <cellStyle name="Normal 25" xfId="556"/>
    <cellStyle name="Normal 26" xfId="557"/>
    <cellStyle name="Normal 27" xfId="558"/>
    <cellStyle name="Normal 28" xfId="559"/>
    <cellStyle name="Normal 29" xfId="560"/>
    <cellStyle name="Normal 29 2" xfId="561"/>
    <cellStyle name="Normal 3" xfId="562"/>
    <cellStyle name="Normal 3 2" xfId="563"/>
    <cellStyle name="Normal 3 2 2" xfId="564"/>
    <cellStyle name="Normal 3 2_anakia II etapi.xls sm. defeqturi" xfId="565"/>
    <cellStyle name="Normal 30" xfId="566"/>
    <cellStyle name="Normal 30 2" xfId="567"/>
    <cellStyle name="Normal 31" xfId="568"/>
    <cellStyle name="Normal 32" xfId="569"/>
    <cellStyle name="Normal 32 2" xfId="570"/>
    <cellStyle name="Normal 32 3" xfId="571"/>
    <cellStyle name="Normal 32 3 2" xfId="572"/>
    <cellStyle name="Normal 33" xfId="573"/>
    <cellStyle name="Normal 33 2" xfId="574"/>
    <cellStyle name="Normal 34" xfId="575"/>
    <cellStyle name="Normal 35" xfId="576"/>
    <cellStyle name="Normal 35 2" xfId="577"/>
    <cellStyle name="Normal 35 3" xfId="578"/>
    <cellStyle name="Normal 36" xfId="579"/>
    <cellStyle name="Normal 36 2" xfId="580"/>
    <cellStyle name="Normal 36 2 2" xfId="581"/>
    <cellStyle name="Normal 36 3" xfId="582"/>
    <cellStyle name="Normal 37" xfId="583"/>
    <cellStyle name="Normal 38" xfId="584"/>
    <cellStyle name="Normal 38 2" xfId="585"/>
    <cellStyle name="Normal 38 2 2" xfId="586"/>
    <cellStyle name="Normal 38 3" xfId="587"/>
    <cellStyle name="Normal 39" xfId="588"/>
    <cellStyle name="Normal 39 2" xfId="589"/>
    <cellStyle name="Normal 4" xfId="590"/>
    <cellStyle name="Normal 40" xfId="591"/>
    <cellStyle name="Normal 40 2" xfId="592"/>
    <cellStyle name="Normal 41" xfId="593"/>
    <cellStyle name="Normal 44" xfId="594"/>
    <cellStyle name="Normal 5" xfId="595"/>
    <cellStyle name="Normal 5 2" xfId="596"/>
    <cellStyle name="Normal 5 2 2" xfId="597"/>
    <cellStyle name="Normal 5 3" xfId="598"/>
    <cellStyle name="Normal 5 4" xfId="599"/>
    <cellStyle name="Normal 5 4 2" xfId="600"/>
    <cellStyle name="Normal 5_Copy of SAN2010" xfId="601"/>
    <cellStyle name="Normal 6" xfId="602"/>
    <cellStyle name="Normal 7" xfId="603"/>
    <cellStyle name="Normal 8" xfId="604"/>
    <cellStyle name="Normal 8 2" xfId="605"/>
    <cellStyle name="Normal 8_2D4CD000" xfId="606"/>
    <cellStyle name="Normal 9" xfId="607"/>
    <cellStyle name="Normal 9 2" xfId="608"/>
    <cellStyle name="Normal 9 2 2" xfId="609"/>
    <cellStyle name="Normal 9 2 3" xfId="610"/>
    <cellStyle name="Normal 9 2 4" xfId="611"/>
    <cellStyle name="Normal 9 2_anakia II etapi.xls sm. defeqturi" xfId="612"/>
    <cellStyle name="Normal 9_2D4CD000" xfId="613"/>
    <cellStyle name="Normal_gare wyalsadfenigagarini" xfId="614"/>
    <cellStyle name="Normal_gare wyalsadfenigagarini 10" xfId="615"/>
    <cellStyle name="Normal_gare wyalsadfenigagarini 2 2" xfId="616"/>
    <cellStyle name="Note" xfId="617"/>
    <cellStyle name="Note 2" xfId="618"/>
    <cellStyle name="Note 2 2" xfId="619"/>
    <cellStyle name="Note 2 3" xfId="620"/>
    <cellStyle name="Note 2 4" xfId="621"/>
    <cellStyle name="Note 2 5" xfId="622"/>
    <cellStyle name="Note 2_anakia II etapi.xls sm. defeqturi" xfId="623"/>
    <cellStyle name="Note 3" xfId="624"/>
    <cellStyle name="Note 4" xfId="625"/>
    <cellStyle name="Note 4 2" xfId="626"/>
    <cellStyle name="Note 4_anakia II etapi.xls sm. defeqturi" xfId="627"/>
    <cellStyle name="Note 5" xfId="628"/>
    <cellStyle name="Note 6" xfId="629"/>
    <cellStyle name="Note 7" xfId="630"/>
    <cellStyle name="Output" xfId="631"/>
    <cellStyle name="Output 2" xfId="632"/>
    <cellStyle name="Output 2 2" xfId="633"/>
    <cellStyle name="Output 2 3" xfId="634"/>
    <cellStyle name="Output 2 4" xfId="635"/>
    <cellStyle name="Output 2 5" xfId="636"/>
    <cellStyle name="Output 2_anakia II etapi.xls sm. defeqturi" xfId="637"/>
    <cellStyle name="Output 3" xfId="638"/>
    <cellStyle name="Output 4" xfId="639"/>
    <cellStyle name="Output 4 2" xfId="640"/>
    <cellStyle name="Output 4_anakia II etapi.xls sm. defeqturi" xfId="641"/>
    <cellStyle name="Output 5" xfId="642"/>
    <cellStyle name="Output 6" xfId="643"/>
    <cellStyle name="Output 7" xfId="644"/>
    <cellStyle name="Percent" xfId="645"/>
    <cellStyle name="Percent 2" xfId="646"/>
    <cellStyle name="Percent 3" xfId="647"/>
    <cellStyle name="Percent 3 2" xfId="648"/>
    <cellStyle name="Percent 4" xfId="649"/>
    <cellStyle name="Percent 5" xfId="650"/>
    <cellStyle name="Percent 6" xfId="651"/>
    <cellStyle name="Style 1" xfId="652"/>
    <cellStyle name="Title" xfId="653"/>
    <cellStyle name="Title 2" xfId="654"/>
    <cellStyle name="Title 2 2" xfId="655"/>
    <cellStyle name="Title 2 3" xfId="656"/>
    <cellStyle name="Title 2 4" xfId="657"/>
    <cellStyle name="Title 2 5" xfId="658"/>
    <cellStyle name="Title 3" xfId="659"/>
    <cellStyle name="Title 4" xfId="660"/>
    <cellStyle name="Title 4 2" xfId="661"/>
    <cellStyle name="Title 5" xfId="662"/>
    <cellStyle name="Title 6" xfId="663"/>
    <cellStyle name="Title 7" xfId="664"/>
    <cellStyle name="Total" xfId="665"/>
    <cellStyle name="Total 2" xfId="666"/>
    <cellStyle name="Total 2 2" xfId="667"/>
    <cellStyle name="Total 2 3" xfId="668"/>
    <cellStyle name="Total 2 4" xfId="669"/>
    <cellStyle name="Total 2 5" xfId="670"/>
    <cellStyle name="Total 2_anakia II etapi.xls sm. defeqturi" xfId="671"/>
    <cellStyle name="Total 3" xfId="672"/>
    <cellStyle name="Total 4" xfId="673"/>
    <cellStyle name="Total 4 2" xfId="674"/>
    <cellStyle name="Total 4_anakia II etapi.xls sm. defeqturi" xfId="675"/>
    <cellStyle name="Total 5" xfId="676"/>
    <cellStyle name="Total 6" xfId="677"/>
    <cellStyle name="Total 7" xfId="678"/>
    <cellStyle name="Warning Text" xfId="679"/>
    <cellStyle name="Warning Text 2" xfId="680"/>
    <cellStyle name="Warning Text 2 2" xfId="681"/>
    <cellStyle name="Warning Text 2 3" xfId="682"/>
    <cellStyle name="Warning Text 2 4" xfId="683"/>
    <cellStyle name="Warning Text 2 5" xfId="684"/>
    <cellStyle name="Warning Text 3" xfId="685"/>
    <cellStyle name="Warning Text 4" xfId="686"/>
    <cellStyle name="Warning Text 4 2" xfId="687"/>
    <cellStyle name="Warning Text 5" xfId="688"/>
    <cellStyle name="Warning Text 6" xfId="689"/>
    <cellStyle name="Warning Text 7" xfId="690"/>
    <cellStyle name="Обычный 10" xfId="691"/>
    <cellStyle name="Обычный 2" xfId="692"/>
    <cellStyle name="Обычный 2 2" xfId="693"/>
    <cellStyle name="Обычный 3" xfId="694"/>
    <cellStyle name="Обычный 3 2" xfId="695"/>
    <cellStyle name="Обычный 3 3" xfId="696"/>
    <cellStyle name="Обычный 4" xfId="697"/>
    <cellStyle name="Обычный 4 2" xfId="698"/>
    <cellStyle name="Обычный 4 3" xfId="699"/>
    <cellStyle name="Обычный 5" xfId="700"/>
    <cellStyle name="Обычный 5 2" xfId="701"/>
    <cellStyle name="Обычный 5 2 2" xfId="702"/>
    <cellStyle name="Обычный 5 3" xfId="703"/>
    <cellStyle name="Обычный 6" xfId="704"/>
    <cellStyle name="Обычный 7" xfId="705"/>
    <cellStyle name="Обычный 8" xfId="706"/>
    <cellStyle name="Обычный 9" xfId="707"/>
    <cellStyle name="Обычный_SAN2008-I" xfId="708"/>
    <cellStyle name="Процентный 2" xfId="709"/>
    <cellStyle name="Процентный 3" xfId="710"/>
    <cellStyle name="Процентный 3 2" xfId="711"/>
    <cellStyle name="Финансовый 2" xfId="712"/>
    <cellStyle name="Финансовый 3" xfId="713"/>
    <cellStyle name="Финансовый 4" xfId="714"/>
    <cellStyle name="Финансовый 5" xfId="7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.magradze\Downloads\&#4306;&#4304;&#4315;&#4304;&#4306;&#4320;&#4308;&#4305;&#4304;%20196%20&#4307;&#4304;%20&#4324;&#4304;&#4321;&#4304;&#4307;&#4308;&#4305;&#4312;%2054,%20197\&#4306;&#4304;&#4315;&#4304;&#4306;&#4320;&#4308;&#4305;&#4304;%20196%20&#4307;&#4304;%20&#4324;&#4304;&#4321;&#4304;&#4307;&#4308;&#4305;&#4312;%2054,%20197\196%20&#4305;&#4304;&#4326;&#4312;\196bagis%20xarjtagricxvas%20uwyi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obieqto xarjT"/>
      <sheetName val="VII-VIII"/>
      <sheetName val="I-VI"/>
      <sheetName val="196 bagis xarjtagricxva  )"/>
      <sheetName val="196 moculobaTa uwyisi  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4">
      <selection activeCell="L23" sqref="L23"/>
    </sheetView>
  </sheetViews>
  <sheetFormatPr defaultColWidth="9.140625" defaultRowHeight="15"/>
  <cols>
    <col min="1" max="11" width="9.140625" style="82" customWidth="1"/>
    <col min="12" max="12" width="14.57421875" style="82" customWidth="1"/>
    <col min="13" max="16384" width="9.140625" style="82" customWidth="1"/>
  </cols>
  <sheetData>
    <row r="1" ht="16.5">
      <c r="G1" s="83"/>
    </row>
    <row r="2" ht="21">
      <c r="L2" s="84"/>
    </row>
    <row r="3" spans="1:15" ht="22.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22.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85"/>
    </row>
    <row r="6" ht="16.5">
      <c r="L6" s="86"/>
    </row>
    <row r="7" ht="16.5">
      <c r="L7" s="86"/>
    </row>
    <row r="10" spans="1:15" ht="22.5">
      <c r="A10" s="325" t="s">
        <v>96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87"/>
    </row>
    <row r="11" ht="16.5">
      <c r="B11" s="88"/>
    </row>
    <row r="12" spans="1:15" s="86" customFormat="1" ht="22.5">
      <c r="A12" s="326" t="s">
        <v>137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89"/>
    </row>
    <row r="13" spans="1:15" s="86" customFormat="1" ht="21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3:13" ht="16.5" customHeight="1">
      <c r="C14" s="91"/>
      <c r="D14" s="83"/>
      <c r="E14" s="83"/>
      <c r="F14" s="83"/>
      <c r="G14" s="83"/>
      <c r="H14" s="83"/>
      <c r="I14" s="83"/>
      <c r="J14" s="83"/>
      <c r="K14" s="92"/>
      <c r="L14" s="92"/>
      <c r="M14" s="92"/>
    </row>
    <row r="16" spans="7:13" ht="21">
      <c r="G16" s="84" t="s">
        <v>97</v>
      </c>
      <c r="L16" s="168">
        <f>'G.B.'!F9</f>
        <v>0</v>
      </c>
      <c r="M16" s="84" t="s">
        <v>98</v>
      </c>
    </row>
    <row r="19" spans="3:12" ht="16.5">
      <c r="C19" s="93"/>
      <c r="D19" s="94"/>
      <c r="E19" s="94"/>
      <c r="F19" s="94"/>
      <c r="G19" s="94"/>
      <c r="H19" s="94"/>
      <c r="I19" s="94"/>
      <c r="J19" s="94"/>
      <c r="K19" s="94"/>
      <c r="L19" s="94"/>
    </row>
    <row r="20" s="86" customFormat="1" ht="16.5">
      <c r="A20" s="83"/>
    </row>
    <row r="21" spans="3:11" ht="16.5">
      <c r="C21" s="93"/>
      <c r="D21" s="94"/>
      <c r="E21" s="94"/>
      <c r="F21" s="94"/>
      <c r="G21" s="94"/>
      <c r="H21" s="94"/>
      <c r="I21" s="94"/>
      <c r="J21" s="94"/>
      <c r="K21" s="93"/>
    </row>
    <row r="22" spans="1:14" ht="22.5">
      <c r="A22" s="327" t="s">
        <v>99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</row>
  </sheetData>
  <sheetProtection/>
  <mergeCells count="4">
    <mergeCell ref="A4:N4"/>
    <mergeCell ref="A10:N10"/>
    <mergeCell ref="A12:N12"/>
    <mergeCell ref="A22:N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4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140625" style="95" customWidth="1"/>
    <col min="2" max="2" width="13.00390625" style="95" customWidth="1"/>
    <col min="3" max="3" width="12.00390625" style="95" customWidth="1"/>
    <col min="4" max="4" width="13.421875" style="95" customWidth="1"/>
    <col min="5" max="5" width="14.421875" style="95" customWidth="1"/>
    <col min="6" max="6" width="12.421875" style="95" customWidth="1"/>
    <col min="7" max="7" width="12.00390625" style="95" customWidth="1"/>
    <col min="8" max="8" width="12.8515625" style="95" customWidth="1"/>
    <col min="9" max="9" width="13.421875" style="95" customWidth="1"/>
    <col min="10" max="10" width="12.00390625" style="95" customWidth="1"/>
    <col min="11" max="16384" width="9.140625" style="95" customWidth="1"/>
  </cols>
  <sheetData>
    <row r="1" ht="2.25" customHeight="1"/>
    <row r="2" spans="1:256" s="96" customFormat="1" ht="18" customHeight="1">
      <c r="A2" s="86"/>
      <c r="B2" s="86"/>
      <c r="C2" s="86"/>
      <c r="D2" s="86"/>
      <c r="E2" s="84" t="s">
        <v>100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pans="1:256" s="96" customFormat="1" ht="16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</row>
    <row r="4" spans="1:256" s="96" customFormat="1" ht="84" customHeight="1">
      <c r="A4" s="328" t="s">
        <v>125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98"/>
      <c r="M4" s="98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256" s="100" customFormat="1" ht="1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s="100" customFormat="1" ht="15.75">
      <c r="A6" s="99"/>
      <c r="B6" s="99" t="s">
        <v>101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s="100" customFormat="1" ht="15.75">
      <c r="A7" s="99"/>
      <c r="B7" s="99" t="s">
        <v>102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s="100" customFormat="1" ht="15.75">
      <c r="A8" s="99"/>
      <c r="B8" s="99" t="s">
        <v>126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s="100" customFormat="1" ht="15.75">
      <c r="A9" s="99"/>
      <c r="B9" s="99" t="s">
        <v>103</v>
      </c>
      <c r="C9" s="99"/>
      <c r="D9" s="99"/>
      <c r="F9" s="101">
        <f>Sheet3!G24</f>
        <v>0</v>
      </c>
      <c r="G9" s="99" t="s">
        <v>104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s="100" customFormat="1" ht="15.75">
      <c r="A10" s="99"/>
      <c r="B10" s="99" t="s">
        <v>105</v>
      </c>
      <c r="C10" s="102">
        <f>Sheet3!G21</f>
        <v>0</v>
      </c>
      <c r="D10" s="99" t="s">
        <v>106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s="100" customFormat="1" ht="15.7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s="100" customFormat="1" ht="15.7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s="100" customFormat="1" ht="17.25" customHeight="1">
      <c r="A13" s="329" t="s">
        <v>107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s="100" customFormat="1" ht="17.25" customHeight="1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</row>
    <row r="15" spans="1:256" s="100" customFormat="1" ht="17.25" customHeight="1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</row>
    <row r="16" spans="1:256" s="100" customFormat="1" ht="6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256" s="100" customFormat="1" ht="15.75" hidden="1">
      <c r="A17" s="329"/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8" spans="1:256" s="100" customFormat="1" ht="15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</row>
    <row r="19" spans="1:256" s="100" customFormat="1" ht="15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</row>
    <row r="20" spans="1:256" s="100" customFormat="1" ht="15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</row>
    <row r="21" spans="1:8" s="96" customFormat="1" ht="16.5">
      <c r="A21" s="104"/>
      <c r="C21" s="104"/>
      <c r="D21" s="105"/>
      <c r="E21" s="105"/>
      <c r="F21" s="105"/>
      <c r="G21" s="106"/>
      <c r="H21" s="105"/>
    </row>
    <row r="22" spans="1:256" s="100" customFormat="1" ht="15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s="100" customFormat="1" ht="15.75">
      <c r="A23" s="103"/>
      <c r="B23" s="103"/>
      <c r="C23" s="103"/>
      <c r="D23" s="103"/>
      <c r="E23" s="103"/>
      <c r="F23" s="103"/>
      <c r="G23" s="103"/>
      <c r="H23" s="103"/>
      <c r="I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</row>
    <row r="24" spans="1:256" s="96" customFormat="1" ht="16.5">
      <c r="A24" s="86"/>
      <c r="B24" s="86"/>
      <c r="C24" s="86"/>
      <c r="D24" s="86"/>
      <c r="E24" s="86"/>
      <c r="F24" s="86"/>
      <c r="G24" s="86"/>
      <c r="H24" s="107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s="96" customFormat="1" ht="16.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8" s="96" customFormat="1" ht="16.5">
      <c r="A26" s="104"/>
      <c r="B26" s="100"/>
      <c r="C26" s="104"/>
      <c r="D26" s="106"/>
      <c r="E26" s="106"/>
      <c r="F26" s="106"/>
      <c r="G26" s="106"/>
      <c r="H26" s="105"/>
    </row>
    <row r="27" spans="1:8" s="96" customFormat="1" ht="16.5">
      <c r="A27" s="104"/>
      <c r="C27" s="104"/>
      <c r="D27" s="105"/>
      <c r="E27" s="105"/>
      <c r="F27" s="105"/>
      <c r="G27" s="106"/>
      <c r="H27" s="105"/>
    </row>
    <row r="28" spans="1:8" s="96" customFormat="1" ht="16.5">
      <c r="A28" s="104"/>
      <c r="B28" s="108"/>
      <c r="C28" s="104"/>
      <c r="D28" s="106"/>
      <c r="E28" s="106"/>
      <c r="F28" s="106"/>
      <c r="G28" s="106"/>
      <c r="H28" s="105"/>
    </row>
    <row r="29" spans="1:8" s="96" customFormat="1" ht="16.5">
      <c r="A29" s="104"/>
      <c r="C29" s="104"/>
      <c r="D29" s="106"/>
      <c r="E29" s="106"/>
      <c r="F29" s="106"/>
      <c r="G29" s="106"/>
      <c r="H29" s="106"/>
    </row>
    <row r="30" spans="1:3" s="96" customFormat="1" ht="16.5">
      <c r="A30" s="104"/>
      <c r="C30" s="109"/>
    </row>
    <row r="31" spans="1:3" s="96" customFormat="1" ht="16.5">
      <c r="A31" s="104"/>
      <c r="C31" s="109"/>
    </row>
    <row r="32" spans="1:8" s="96" customFormat="1" ht="16.5">
      <c r="A32" s="104"/>
      <c r="B32" s="100"/>
      <c r="C32" s="104"/>
      <c r="D32" s="106"/>
      <c r="E32" s="106"/>
      <c r="F32" s="106"/>
      <c r="G32" s="106"/>
      <c r="H32" s="105"/>
    </row>
    <row r="33" spans="1:8" s="96" customFormat="1" ht="16.5">
      <c r="A33" s="104"/>
      <c r="B33" s="108"/>
      <c r="C33" s="104"/>
      <c r="D33" s="106"/>
      <c r="E33" s="106"/>
      <c r="F33" s="106"/>
      <c r="G33" s="106"/>
      <c r="H33" s="105"/>
    </row>
    <row r="34" spans="1:8" s="96" customFormat="1" ht="16.5">
      <c r="A34" s="104"/>
      <c r="C34" s="104"/>
      <c r="D34" s="106"/>
      <c r="E34" s="106"/>
      <c r="F34" s="106"/>
      <c r="G34" s="106"/>
      <c r="H34" s="106"/>
    </row>
    <row r="35" spans="1:8" s="115" customFormat="1" ht="16.5">
      <c r="A35" s="110"/>
      <c r="B35" s="111"/>
      <c r="C35" s="112"/>
      <c r="D35" s="113"/>
      <c r="E35" s="113"/>
      <c r="F35" s="114"/>
      <c r="G35" s="114"/>
      <c r="H35" s="113"/>
    </row>
    <row r="36" spans="1:8" s="96" customFormat="1" ht="16.5">
      <c r="A36" s="104"/>
      <c r="C36" s="104"/>
      <c r="D36" s="106"/>
      <c r="E36" s="106"/>
      <c r="F36" s="106"/>
      <c r="G36" s="106"/>
      <c r="H36" s="106"/>
    </row>
    <row r="37" spans="1:8" s="96" customFormat="1" ht="16.5">
      <c r="A37" s="104"/>
      <c r="C37" s="104"/>
      <c r="D37" s="105"/>
      <c r="E37" s="105"/>
      <c r="F37" s="106"/>
      <c r="G37" s="106"/>
      <c r="H37" s="105"/>
    </row>
    <row r="38" spans="1:8" s="96" customFormat="1" ht="16.5">
      <c r="A38" s="104"/>
      <c r="C38" s="104"/>
      <c r="D38" s="106"/>
      <c r="E38" s="106"/>
      <c r="F38" s="106"/>
      <c r="G38" s="106"/>
      <c r="H38" s="106"/>
    </row>
    <row r="39" spans="1:11" s="119" customFormat="1" ht="16.5">
      <c r="A39" s="116"/>
      <c r="B39" s="117"/>
      <c r="C39" s="116"/>
      <c r="D39" s="117"/>
      <c r="E39" s="117"/>
      <c r="F39" s="117"/>
      <c r="G39" s="117"/>
      <c r="H39" s="118"/>
      <c r="I39" s="118"/>
      <c r="K39" s="118"/>
    </row>
    <row r="40" spans="1:11" s="116" customFormat="1" ht="15.75">
      <c r="A40" s="120"/>
      <c r="B40" s="117"/>
      <c r="D40" s="117"/>
      <c r="E40" s="117"/>
      <c r="G40" s="117"/>
      <c r="H40" s="117"/>
      <c r="I40" s="117"/>
      <c r="J40" s="117"/>
      <c r="K40" s="117"/>
    </row>
    <row r="41" s="116" customFormat="1" ht="15.75">
      <c r="A41" s="120"/>
    </row>
    <row r="42" spans="1:7" s="116" customFormat="1" ht="16.5">
      <c r="A42" s="104"/>
      <c r="B42" s="96"/>
      <c r="C42" s="96"/>
      <c r="D42" s="96"/>
      <c r="E42" s="96"/>
      <c r="F42" s="96"/>
      <c r="G42" s="96"/>
    </row>
    <row r="43" s="96" customFormat="1" ht="16.5"/>
    <row r="44" s="96" customFormat="1" ht="16.5">
      <c r="A44" s="104"/>
    </row>
    <row r="45" spans="3:11" s="121" customFormat="1" ht="16.5">
      <c r="C45" s="118"/>
      <c r="D45" s="122"/>
      <c r="E45" s="122"/>
      <c r="F45" s="122"/>
      <c r="G45" s="122"/>
      <c r="H45" s="122"/>
      <c r="I45" s="122"/>
      <c r="J45" s="122"/>
      <c r="K45" s="122"/>
    </row>
    <row r="46" s="96" customFormat="1" ht="16.5">
      <c r="A46" s="104"/>
    </row>
    <row r="47" s="96" customFormat="1" ht="16.5">
      <c r="A47" s="104"/>
    </row>
    <row r="48" s="96" customFormat="1" ht="16.5">
      <c r="A48" s="104"/>
    </row>
    <row r="49" s="96" customFormat="1" ht="16.5">
      <c r="A49" s="104"/>
    </row>
    <row r="50" s="96" customFormat="1" ht="16.5">
      <c r="A50" s="104"/>
    </row>
    <row r="51" s="96" customFormat="1" ht="16.5">
      <c r="A51" s="104"/>
    </row>
    <row r="52" s="96" customFormat="1" ht="16.5">
      <c r="A52" s="104"/>
    </row>
    <row r="53" s="96" customFormat="1" ht="16.5">
      <c r="A53" s="104"/>
    </row>
    <row r="54" s="96" customFormat="1" ht="16.5">
      <c r="A54" s="104"/>
    </row>
    <row r="55" s="96" customFormat="1" ht="16.5">
      <c r="A55" s="104"/>
    </row>
    <row r="56" s="96" customFormat="1" ht="16.5">
      <c r="A56" s="104"/>
    </row>
    <row r="57" s="96" customFormat="1" ht="16.5">
      <c r="A57" s="104"/>
    </row>
    <row r="58" s="96" customFormat="1" ht="16.5">
      <c r="A58" s="104"/>
    </row>
    <row r="59" s="96" customFormat="1" ht="16.5">
      <c r="A59" s="104"/>
    </row>
    <row r="60" s="96" customFormat="1" ht="16.5">
      <c r="A60" s="104"/>
    </row>
    <row r="61" s="96" customFormat="1" ht="16.5">
      <c r="A61" s="104"/>
    </row>
    <row r="62" s="96" customFormat="1" ht="16.5">
      <c r="A62" s="104"/>
    </row>
    <row r="63" s="96" customFormat="1" ht="16.5">
      <c r="A63" s="104"/>
    </row>
    <row r="64" s="96" customFormat="1" ht="16.5">
      <c r="A64" s="104"/>
    </row>
    <row r="65" s="96" customFormat="1" ht="16.5">
      <c r="A65" s="104"/>
    </row>
    <row r="66" s="96" customFormat="1" ht="16.5">
      <c r="A66" s="104"/>
    </row>
    <row r="67" s="96" customFormat="1" ht="16.5">
      <c r="A67" s="104"/>
    </row>
    <row r="68" s="96" customFormat="1" ht="16.5">
      <c r="A68" s="104"/>
    </row>
    <row r="69" s="96" customFormat="1" ht="16.5">
      <c r="A69" s="104"/>
    </row>
    <row r="70" s="96" customFormat="1" ht="16.5">
      <c r="A70" s="104"/>
    </row>
    <row r="71" s="96" customFormat="1" ht="16.5">
      <c r="A71" s="104"/>
    </row>
    <row r="72" s="96" customFormat="1" ht="16.5">
      <c r="A72" s="104"/>
    </row>
    <row r="73" s="96" customFormat="1" ht="16.5">
      <c r="A73" s="104"/>
    </row>
    <row r="74" s="96" customFormat="1" ht="16.5">
      <c r="A74" s="104"/>
    </row>
    <row r="75" s="96" customFormat="1" ht="16.5">
      <c r="A75" s="104"/>
    </row>
    <row r="76" s="96" customFormat="1" ht="16.5">
      <c r="A76" s="104"/>
    </row>
    <row r="77" s="96" customFormat="1" ht="16.5">
      <c r="A77" s="104"/>
    </row>
    <row r="78" s="96" customFormat="1" ht="16.5">
      <c r="A78" s="104"/>
    </row>
    <row r="79" s="96" customFormat="1" ht="16.5">
      <c r="A79" s="104"/>
    </row>
    <row r="80" s="96" customFormat="1" ht="16.5">
      <c r="A80" s="104"/>
    </row>
    <row r="81" s="96" customFormat="1" ht="16.5">
      <c r="A81" s="104"/>
    </row>
    <row r="82" s="96" customFormat="1" ht="16.5">
      <c r="A82" s="104"/>
    </row>
    <row r="83" s="96" customFormat="1" ht="16.5">
      <c r="A83" s="104"/>
    </row>
    <row r="84" s="96" customFormat="1" ht="16.5">
      <c r="A84" s="104"/>
    </row>
    <row r="85" s="96" customFormat="1" ht="16.5">
      <c r="A85" s="104"/>
    </row>
    <row r="86" s="96" customFormat="1" ht="16.5">
      <c r="A86" s="104"/>
    </row>
    <row r="87" s="96" customFormat="1" ht="16.5">
      <c r="A87" s="104"/>
    </row>
    <row r="88" s="96" customFormat="1" ht="16.5">
      <c r="A88" s="104"/>
    </row>
    <row r="89" s="96" customFormat="1" ht="16.5">
      <c r="A89" s="104"/>
    </row>
    <row r="90" s="96" customFormat="1" ht="16.5">
      <c r="A90" s="104"/>
    </row>
    <row r="91" s="96" customFormat="1" ht="16.5">
      <c r="A91" s="104"/>
    </row>
    <row r="92" s="96" customFormat="1" ht="16.5">
      <c r="A92" s="104"/>
    </row>
    <row r="93" s="96" customFormat="1" ht="16.5"/>
    <row r="94" s="96" customFormat="1" ht="16.5"/>
    <row r="95" s="96" customFormat="1" ht="16.5"/>
    <row r="96" s="96" customFormat="1" ht="16.5"/>
    <row r="97" s="96" customFormat="1" ht="16.5"/>
    <row r="98" s="96" customFormat="1" ht="16.5"/>
    <row r="99" s="96" customFormat="1" ht="16.5"/>
    <row r="100" s="96" customFormat="1" ht="16.5"/>
    <row r="101" s="96" customFormat="1" ht="16.5"/>
    <row r="102" s="96" customFormat="1" ht="16.5"/>
    <row r="103" s="96" customFormat="1" ht="16.5"/>
    <row r="104" s="96" customFormat="1" ht="16.5"/>
    <row r="105" s="96" customFormat="1" ht="16.5"/>
    <row r="106" s="96" customFormat="1" ht="16.5"/>
    <row r="107" s="96" customFormat="1" ht="16.5"/>
    <row r="108" s="96" customFormat="1" ht="16.5"/>
    <row r="109" s="96" customFormat="1" ht="16.5"/>
    <row r="110" s="96" customFormat="1" ht="16.5"/>
    <row r="111" s="96" customFormat="1" ht="16.5"/>
    <row r="112" s="96" customFormat="1" ht="16.5"/>
    <row r="113" s="96" customFormat="1" ht="16.5"/>
    <row r="114" s="96" customFormat="1" ht="16.5"/>
    <row r="115" s="96" customFormat="1" ht="16.5"/>
    <row r="116" s="96" customFormat="1" ht="16.5"/>
    <row r="117" s="96" customFormat="1" ht="16.5"/>
    <row r="118" s="96" customFormat="1" ht="16.5"/>
    <row r="946" ht="16.5">
      <c r="H946" s="123"/>
    </row>
  </sheetData>
  <sheetProtection/>
  <mergeCells count="2">
    <mergeCell ref="A4:K4"/>
    <mergeCell ref="A13:K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IT28"/>
  <sheetViews>
    <sheetView zoomScalePageLayoutView="0" workbookViewId="0" topLeftCell="A19">
      <selection activeCell="L22" sqref="L22"/>
    </sheetView>
  </sheetViews>
  <sheetFormatPr defaultColWidth="9.140625" defaultRowHeight="15"/>
  <cols>
    <col min="1" max="1" width="5.140625" style="95" customWidth="1"/>
    <col min="2" max="2" width="13.421875" style="95" customWidth="1"/>
    <col min="3" max="3" width="39.421875" style="95" customWidth="1"/>
    <col min="4" max="5" width="11.8515625" style="95" customWidth="1"/>
    <col min="6" max="6" width="11.00390625" style="95" customWidth="1"/>
    <col min="7" max="7" width="13.421875" style="95" customWidth="1"/>
    <col min="8" max="8" width="11.421875" style="95" customWidth="1"/>
    <col min="9" max="9" width="9.140625" style="95" customWidth="1"/>
    <col min="10" max="10" width="8.421875" style="95" customWidth="1"/>
    <col min="11" max="16384" width="9.140625" style="95" customWidth="1"/>
  </cols>
  <sheetData>
    <row r="4" spans="1:8" ht="21">
      <c r="A4" s="330" t="s">
        <v>108</v>
      </c>
      <c r="B4" s="330"/>
      <c r="C4" s="330"/>
      <c r="D4" s="330"/>
      <c r="E4" s="330"/>
      <c r="F4" s="330"/>
      <c r="G4" s="330"/>
      <c r="H4" s="330"/>
    </row>
    <row r="5" spans="1:8" ht="16.5">
      <c r="A5" s="331" t="str">
        <f>TAV!A12</f>
        <v>q. Tbilis 76-e baga-baRis saremonto samuSaoebi (mini sportuli moedani)</v>
      </c>
      <c r="B5" s="331"/>
      <c r="C5" s="331"/>
      <c r="D5" s="331"/>
      <c r="E5" s="331"/>
      <c r="F5" s="331"/>
      <c r="G5" s="331"/>
      <c r="H5" s="331"/>
    </row>
    <row r="6" ht="16.5">
      <c r="C6" s="124"/>
    </row>
    <row r="7" spans="1:8" ht="16.5">
      <c r="A7" s="332" t="s">
        <v>0</v>
      </c>
      <c r="B7" s="332"/>
      <c r="C7" s="332"/>
      <c r="D7" s="332"/>
      <c r="E7" s="332"/>
      <c r="F7" s="332"/>
      <c r="G7" s="332"/>
      <c r="H7" s="332"/>
    </row>
    <row r="9" spans="4:8" s="125" customFormat="1" ht="15.75">
      <c r="D9" s="126" t="s">
        <v>109</v>
      </c>
      <c r="G9" s="127">
        <f>G22</f>
        <v>0</v>
      </c>
      <c r="H9" s="125" t="s">
        <v>110</v>
      </c>
    </row>
    <row r="10" spans="1:8" s="100" customFormat="1" ht="15.75">
      <c r="A10" s="128"/>
      <c r="B10" s="128"/>
      <c r="C10" s="128"/>
      <c r="D10" s="129" t="s">
        <v>111</v>
      </c>
      <c r="F10" s="128"/>
      <c r="G10" s="130">
        <f>H16</f>
        <v>0</v>
      </c>
      <c r="H10" s="125" t="s">
        <v>110</v>
      </c>
    </row>
    <row r="11" spans="1:10" ht="16.5">
      <c r="A11" s="131"/>
      <c r="B11" s="131"/>
      <c r="C11" s="131"/>
      <c r="D11" s="132" t="s">
        <v>112</v>
      </c>
      <c r="E11" s="133"/>
      <c r="F11" s="133"/>
      <c r="G11" s="134"/>
      <c r="H11" s="135"/>
      <c r="I11" s="136"/>
      <c r="J11" s="136"/>
    </row>
    <row r="12" spans="1:10" ht="68.25">
      <c r="A12" s="137" t="s">
        <v>5</v>
      </c>
      <c r="B12" s="138" t="s">
        <v>113</v>
      </c>
      <c r="C12" s="139" t="s">
        <v>114</v>
      </c>
      <c r="D12" s="140" t="s">
        <v>115</v>
      </c>
      <c r="E12" s="141" t="s">
        <v>116</v>
      </c>
      <c r="F12" s="140" t="s">
        <v>117</v>
      </c>
      <c r="G12" s="142" t="s">
        <v>7</v>
      </c>
      <c r="H12" s="141" t="s">
        <v>118</v>
      </c>
      <c r="I12" s="136"/>
      <c r="J12" s="136"/>
    </row>
    <row r="13" spans="1:10" ht="16.5">
      <c r="A13" s="143">
        <v>1</v>
      </c>
      <c r="B13" s="144">
        <v>2</v>
      </c>
      <c r="C13" s="143">
        <v>3</v>
      </c>
      <c r="D13" s="144">
        <v>4</v>
      </c>
      <c r="E13" s="143">
        <v>5</v>
      </c>
      <c r="F13" s="144">
        <v>6</v>
      </c>
      <c r="G13" s="137">
        <v>7</v>
      </c>
      <c r="H13" s="143">
        <v>8</v>
      </c>
      <c r="I13" s="96"/>
      <c r="J13" s="96"/>
    </row>
    <row r="14" spans="1:10" s="149" customFormat="1" ht="15.75">
      <c r="A14" s="145">
        <v>1</v>
      </c>
      <c r="B14" s="146" t="s">
        <v>119</v>
      </c>
      <c r="C14" s="145" t="s">
        <v>120</v>
      </c>
      <c r="D14" s="147">
        <f>'x.1-2'!M102/1000</f>
        <v>0</v>
      </c>
      <c r="E14" s="147"/>
      <c r="F14" s="147"/>
      <c r="G14" s="147">
        <f>D14</f>
        <v>0</v>
      </c>
      <c r="H14" s="147">
        <f>'x.1-2'!J98/1000</f>
        <v>0</v>
      </c>
      <c r="I14" s="148"/>
      <c r="J14" s="148"/>
    </row>
    <row r="15" spans="1:10" s="149" customFormat="1" ht="15.75">
      <c r="A15" s="145"/>
      <c r="B15" s="146"/>
      <c r="C15" s="145"/>
      <c r="D15" s="147"/>
      <c r="E15" s="147"/>
      <c r="F15" s="147"/>
      <c r="G15" s="147"/>
      <c r="H15" s="147"/>
      <c r="I15" s="148"/>
      <c r="J15" s="148"/>
    </row>
    <row r="16" spans="1:8" s="125" customFormat="1" ht="15.75">
      <c r="A16" s="150"/>
      <c r="B16" s="151"/>
      <c r="C16" s="150" t="s">
        <v>4</v>
      </c>
      <c r="D16" s="152">
        <f>SUM(D14:D15)</f>
        <v>0</v>
      </c>
      <c r="E16" s="152"/>
      <c r="F16" s="152"/>
      <c r="G16" s="152">
        <f>SUM(G14:G15)</f>
        <v>0</v>
      </c>
      <c r="H16" s="152">
        <f>SUM(H14:H15)</f>
        <v>0</v>
      </c>
    </row>
    <row r="17" spans="1:8" s="125" customFormat="1" ht="15.75">
      <c r="A17" s="150"/>
      <c r="B17" s="151"/>
      <c r="C17" s="150" t="s">
        <v>121</v>
      </c>
      <c r="D17" s="153"/>
      <c r="E17" s="153"/>
      <c r="F17" s="153"/>
      <c r="G17" s="154">
        <f>G16*5%</f>
        <v>0</v>
      </c>
      <c r="H17" s="153"/>
    </row>
    <row r="18" spans="1:8" s="125" customFormat="1" ht="15.75">
      <c r="A18" s="150"/>
      <c r="B18" s="151"/>
      <c r="C18" s="150" t="s">
        <v>4</v>
      </c>
      <c r="D18" s="153"/>
      <c r="E18" s="153"/>
      <c r="F18" s="153"/>
      <c r="G18" s="154">
        <f>G16+G17</f>
        <v>0</v>
      </c>
      <c r="H18" s="153"/>
    </row>
    <row r="19" spans="1:8" s="125" customFormat="1" ht="31.5">
      <c r="A19" s="150"/>
      <c r="B19" s="151"/>
      <c r="C19" s="163" t="s">
        <v>124</v>
      </c>
      <c r="D19" s="153"/>
      <c r="E19" s="153"/>
      <c r="F19" s="153"/>
      <c r="G19" s="164">
        <f>H16*2%</f>
        <v>0</v>
      </c>
      <c r="H19" s="153"/>
    </row>
    <row r="20" spans="1:8" s="125" customFormat="1" ht="15.75">
      <c r="A20" s="150"/>
      <c r="B20" s="151"/>
      <c r="C20" s="150" t="s">
        <v>4</v>
      </c>
      <c r="D20" s="153"/>
      <c r="E20" s="153"/>
      <c r="F20" s="153"/>
      <c r="G20" s="154">
        <f>G18+G19</f>
        <v>0</v>
      </c>
      <c r="H20" s="153"/>
    </row>
    <row r="21" spans="1:8" s="125" customFormat="1" ht="15.75">
      <c r="A21" s="150"/>
      <c r="B21" s="151"/>
      <c r="C21" s="150" t="s">
        <v>122</v>
      </c>
      <c r="D21" s="153"/>
      <c r="E21" s="153"/>
      <c r="F21" s="153"/>
      <c r="G21" s="154">
        <f>G20*0.18</f>
        <v>0</v>
      </c>
      <c r="H21" s="153"/>
    </row>
    <row r="22" spans="1:8" s="125" customFormat="1" ht="15.75">
      <c r="A22" s="150"/>
      <c r="B22" s="151"/>
      <c r="C22" s="150" t="s">
        <v>4</v>
      </c>
      <c r="D22" s="153"/>
      <c r="E22" s="153"/>
      <c r="F22" s="153"/>
      <c r="G22" s="154">
        <f>G20+G21</f>
        <v>0</v>
      </c>
      <c r="H22" s="153"/>
    </row>
    <row r="23" spans="1:8" s="125" customFormat="1" ht="15.75">
      <c r="A23" s="150"/>
      <c r="B23" s="151"/>
      <c r="C23" s="150" t="s">
        <v>123</v>
      </c>
      <c r="D23" s="153"/>
      <c r="E23" s="153"/>
      <c r="F23" s="153"/>
      <c r="G23" s="154">
        <f>G22*2.8%</f>
        <v>0</v>
      </c>
      <c r="H23" s="153"/>
    </row>
    <row r="24" spans="1:254" s="86" customFormat="1" ht="19.5" customHeight="1">
      <c r="A24" s="155"/>
      <c r="B24" s="155"/>
      <c r="C24" s="156" t="s">
        <v>7</v>
      </c>
      <c r="D24" s="157"/>
      <c r="E24" s="157"/>
      <c r="F24" s="157"/>
      <c r="G24" s="154">
        <f>G22+G23</f>
        <v>0</v>
      </c>
      <c r="H24" s="158"/>
      <c r="K24" s="159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  <c r="IG24" s="160"/>
      <c r="IH24" s="160"/>
      <c r="II24" s="160"/>
      <c r="IJ24" s="160"/>
      <c r="IK24" s="160"/>
      <c r="IL24" s="160"/>
      <c r="IM24" s="160"/>
      <c r="IN24" s="160"/>
      <c r="IO24" s="160"/>
      <c r="IP24" s="160"/>
      <c r="IQ24" s="160"/>
      <c r="IR24" s="160"/>
      <c r="IS24" s="160"/>
      <c r="IT24" s="160"/>
    </row>
    <row r="25" spans="1:254" s="82" customFormat="1" ht="19.5" customHeight="1">
      <c r="A25" s="161"/>
      <c r="B25" s="161"/>
      <c r="C25" s="161"/>
      <c r="G25" s="333"/>
      <c r="H25" s="334"/>
      <c r="K25" s="159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  <c r="IG25" s="160"/>
      <c r="IH25" s="160"/>
      <c r="II25" s="160"/>
      <c r="IJ25" s="160"/>
      <c r="IK25" s="160"/>
      <c r="IL25" s="160"/>
      <c r="IM25" s="160"/>
      <c r="IN25" s="160"/>
      <c r="IO25" s="160"/>
      <c r="IP25" s="160"/>
      <c r="IQ25" s="160"/>
      <c r="IR25" s="160"/>
      <c r="IS25" s="160"/>
      <c r="IT25" s="160"/>
    </row>
    <row r="26" spans="1:254" s="82" customFormat="1" ht="19.5" customHeight="1">
      <c r="A26" s="159"/>
      <c r="B26" s="159"/>
      <c r="C26" s="159"/>
      <c r="G26" s="334"/>
      <c r="H26" s="334"/>
      <c r="K26" s="159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  <c r="HH26" s="160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  <c r="HX26" s="160"/>
      <c r="HY26" s="160"/>
      <c r="HZ26" s="160"/>
      <c r="IA26" s="160"/>
      <c r="IB26" s="160"/>
      <c r="IC26" s="160"/>
      <c r="ID26" s="160"/>
      <c r="IE26" s="160"/>
      <c r="IF26" s="160"/>
      <c r="IG26" s="160"/>
      <c r="IH26" s="160"/>
      <c r="II26" s="160"/>
      <c r="IJ26" s="160"/>
      <c r="IK26" s="160"/>
      <c r="IL26" s="160"/>
      <c r="IM26" s="160"/>
      <c r="IN26" s="160"/>
      <c r="IO26" s="160"/>
      <c r="IP26" s="160"/>
      <c r="IQ26" s="160"/>
      <c r="IR26" s="160"/>
      <c r="IS26" s="160"/>
      <c r="IT26" s="160"/>
    </row>
    <row r="27" spans="3:9" s="82" customFormat="1" ht="9.75" customHeight="1">
      <c r="C27" s="93"/>
      <c r="D27" s="94"/>
      <c r="E27" s="94"/>
      <c r="F27" s="94"/>
      <c r="G27" s="94"/>
      <c r="H27" s="94"/>
      <c r="I27" s="93"/>
    </row>
    <row r="28" spans="1:12" s="82" customFormat="1" ht="18.75" customHeight="1">
      <c r="A28" s="327"/>
      <c r="B28" s="327"/>
      <c r="C28" s="327"/>
      <c r="D28" s="327"/>
      <c r="E28" s="327"/>
      <c r="F28" s="327"/>
      <c r="G28" s="327"/>
      <c r="H28" s="327"/>
      <c r="I28" s="162"/>
      <c r="J28" s="162"/>
      <c r="K28" s="162"/>
      <c r="L28" s="162"/>
    </row>
  </sheetData>
  <sheetProtection/>
  <mergeCells count="6">
    <mergeCell ref="A4:H4"/>
    <mergeCell ref="A5:H5"/>
    <mergeCell ref="A7:H7"/>
    <mergeCell ref="G25:H25"/>
    <mergeCell ref="G26:H26"/>
    <mergeCell ref="A28:H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187"/>
  <sheetViews>
    <sheetView zoomScalePageLayoutView="0" workbookViewId="0" topLeftCell="A106">
      <selection activeCell="G92" sqref="G92"/>
    </sheetView>
  </sheetViews>
  <sheetFormatPr defaultColWidth="9.140625" defaultRowHeight="15"/>
  <cols>
    <col min="1" max="1" width="4.140625" style="10" customWidth="1"/>
    <col min="2" max="2" width="11.8515625" style="10" customWidth="1"/>
    <col min="3" max="3" width="48.28125" style="13" customWidth="1"/>
    <col min="4" max="4" width="12.28125" style="13" customWidth="1"/>
    <col min="5" max="5" width="9.140625" style="13" customWidth="1"/>
    <col min="6" max="6" width="13.57421875" style="13" customWidth="1"/>
    <col min="7" max="7" width="9.00390625" style="13" customWidth="1"/>
    <col min="8" max="8" width="12.140625" style="13" customWidth="1"/>
    <col min="9" max="9" width="9.57421875" style="13" customWidth="1"/>
    <col min="10" max="10" width="12.7109375" style="13" customWidth="1"/>
    <col min="11" max="11" width="11.28125" style="13" customWidth="1"/>
    <col min="12" max="12" width="13.421875" style="13" customWidth="1"/>
    <col min="13" max="13" width="15.421875" style="13" customWidth="1"/>
    <col min="14" max="14" width="9.8515625" style="14" customWidth="1"/>
    <col min="15" max="15" width="3.7109375" style="14" customWidth="1"/>
    <col min="16" max="16" width="4.421875" style="14" customWidth="1"/>
    <col min="17" max="17" width="5.140625" style="14" customWidth="1"/>
    <col min="18" max="18" width="5.8515625" style="14" customWidth="1"/>
    <col min="19" max="19" width="13.57421875" style="14" customWidth="1"/>
    <col min="20" max="20" width="9.140625" style="14" customWidth="1"/>
    <col min="21" max="16384" width="9.140625" style="9" customWidth="1"/>
  </cols>
  <sheetData>
    <row r="1" spans="1:62" s="4" customFormat="1" ht="15" customHeight="1">
      <c r="A1" s="335" t="str">
        <f>TAV!A12</f>
        <v>q. Tbilis 76-e baga-baRis saremonto samuSaoebi (mini sportuli moedani)</v>
      </c>
      <c r="B1" s="335"/>
      <c r="C1" s="335"/>
      <c r="D1" s="335"/>
      <c r="E1" s="335"/>
      <c r="F1" s="1"/>
      <c r="G1" s="1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s="4" customFormat="1" ht="14.25" customHeight="1">
      <c r="A2" s="335"/>
      <c r="B2" s="335"/>
      <c r="C2" s="335"/>
      <c r="D2" s="335"/>
      <c r="E2" s="335"/>
      <c r="F2" s="1"/>
      <c r="G2" s="1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s="4" customFormat="1" ht="15" customHeight="1">
      <c r="A3" s="5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s="4" customFormat="1" ht="15" customHeight="1">
      <c r="A4" s="5"/>
      <c r="B4" s="7" t="s">
        <v>0</v>
      </c>
      <c r="C4" s="5"/>
      <c r="D4" s="5"/>
      <c r="E4" s="5"/>
      <c r="F4" s="5"/>
      <c r="G4" s="5"/>
      <c r="H4" s="6"/>
      <c r="I4" s="6"/>
      <c r="J4" s="6"/>
      <c r="K4" s="6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s="4" customFormat="1" ht="12" customHeight="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s="4" customFormat="1" ht="12" customHeight="1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s="4" customFormat="1" ht="18" customHeight="1">
      <c r="A7" s="5"/>
      <c r="B7" s="8" t="s">
        <v>91</v>
      </c>
      <c r="C7" s="5"/>
      <c r="D7" s="5"/>
      <c r="E7" s="5"/>
      <c r="F7" s="5"/>
      <c r="G7" s="5"/>
      <c r="H7" s="6"/>
      <c r="I7" s="6"/>
      <c r="J7" s="6"/>
      <c r="K7" s="6"/>
      <c r="L7" s="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s="4" customFormat="1" ht="35.25" customHeight="1">
      <c r="A8" s="5"/>
      <c r="B8" s="336" t="s">
        <v>92</v>
      </c>
      <c r="C8" s="336"/>
      <c r="D8" s="5"/>
      <c r="E8" s="5"/>
      <c r="F8" s="5"/>
      <c r="G8" s="5"/>
      <c r="H8" s="6"/>
      <c r="I8" s="6"/>
      <c r="J8" s="6"/>
      <c r="K8" s="6"/>
      <c r="L8" s="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s="4" customFormat="1" ht="12" customHeight="1">
      <c r="A9" s="5"/>
      <c r="B9" s="5" t="s">
        <v>1</v>
      </c>
      <c r="C9" s="5"/>
      <c r="D9" s="5"/>
      <c r="E9" s="5"/>
      <c r="F9" s="5"/>
      <c r="G9" s="5"/>
      <c r="H9" s="6"/>
      <c r="I9" s="6"/>
      <c r="J9" s="6"/>
      <c r="K9" s="6"/>
      <c r="L9" s="6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s="4" customFormat="1" ht="15" customHeight="1">
      <c r="A10" s="5"/>
      <c r="B10" s="7" t="s">
        <v>2</v>
      </c>
      <c r="C10" s="5"/>
      <c r="D10" s="5"/>
      <c r="E10" s="5"/>
      <c r="F10" s="5"/>
      <c r="G10" s="5"/>
      <c r="H10" s="6"/>
      <c r="I10" s="6"/>
      <c r="J10" s="6"/>
      <c r="K10" s="6"/>
      <c r="L10" s="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3:12" ht="5.25" customHeight="1">
      <c r="C11" s="11"/>
      <c r="D11" s="11"/>
      <c r="E11" s="11"/>
      <c r="F11" s="11"/>
      <c r="G11" s="11"/>
      <c r="H11" s="12"/>
      <c r="I11" s="12"/>
      <c r="J11" s="12"/>
      <c r="K11" s="12"/>
      <c r="L11" s="12"/>
    </row>
    <row r="12" spans="1:20" s="17" customFormat="1" ht="16.5">
      <c r="A12" s="18"/>
      <c r="B12" s="18"/>
      <c r="C12" s="16"/>
      <c r="D12" s="16"/>
      <c r="E12" s="16"/>
      <c r="F12" s="16"/>
      <c r="G12" s="16"/>
      <c r="H12" s="16"/>
      <c r="I12" s="16"/>
      <c r="J12" s="19"/>
      <c r="K12" s="16"/>
      <c r="L12" s="19"/>
      <c r="M12" s="16"/>
      <c r="N12" s="20"/>
      <c r="O12" s="20"/>
      <c r="P12" s="20"/>
      <c r="Q12" s="20"/>
      <c r="R12" s="20"/>
      <c r="S12" s="20"/>
      <c r="T12" s="20"/>
    </row>
    <row r="13" spans="1:19" s="15" customFormat="1" ht="35.25" customHeight="1">
      <c r="A13" s="337" t="s">
        <v>5</v>
      </c>
      <c r="B13" s="340" t="s">
        <v>6</v>
      </c>
      <c r="C13" s="169"/>
      <c r="D13" s="337" t="s">
        <v>12</v>
      </c>
      <c r="E13" s="343" t="s">
        <v>22</v>
      </c>
      <c r="F13" s="344"/>
      <c r="G13" s="345" t="s">
        <v>23</v>
      </c>
      <c r="H13" s="346"/>
      <c r="I13" s="345" t="s">
        <v>24</v>
      </c>
      <c r="J13" s="346"/>
      <c r="K13" s="347" t="s">
        <v>25</v>
      </c>
      <c r="L13" s="348"/>
      <c r="M13" s="169"/>
      <c r="N13" s="58"/>
      <c r="O13" s="58"/>
      <c r="P13" s="58"/>
      <c r="Q13" s="58"/>
      <c r="R13" s="58"/>
      <c r="S13" s="58"/>
    </row>
    <row r="14" spans="1:19" s="15" customFormat="1" ht="15.75">
      <c r="A14" s="338"/>
      <c r="B14" s="341"/>
      <c r="C14" s="59" t="s">
        <v>26</v>
      </c>
      <c r="D14" s="338"/>
      <c r="E14" s="349" t="s">
        <v>13</v>
      </c>
      <c r="F14" s="337" t="s">
        <v>7</v>
      </c>
      <c r="G14" s="60" t="s">
        <v>13</v>
      </c>
      <c r="H14" s="60" t="s">
        <v>4</v>
      </c>
      <c r="I14" s="60" t="s">
        <v>13</v>
      </c>
      <c r="J14" s="60" t="s">
        <v>4</v>
      </c>
      <c r="K14" s="60" t="s">
        <v>13</v>
      </c>
      <c r="L14" s="60" t="s">
        <v>4</v>
      </c>
      <c r="M14" s="59" t="s">
        <v>4</v>
      </c>
      <c r="N14" s="58"/>
      <c r="O14" s="58"/>
      <c r="P14" s="58"/>
      <c r="Q14" s="58"/>
      <c r="R14" s="58"/>
      <c r="S14" s="58"/>
    </row>
    <row r="15" spans="1:19" s="15" customFormat="1" ht="15.75">
      <c r="A15" s="339"/>
      <c r="B15" s="342"/>
      <c r="C15" s="61"/>
      <c r="D15" s="339"/>
      <c r="E15" s="350"/>
      <c r="F15" s="339"/>
      <c r="G15" s="62" t="s">
        <v>14</v>
      </c>
      <c r="H15" s="62"/>
      <c r="I15" s="62" t="s">
        <v>14</v>
      </c>
      <c r="J15" s="62"/>
      <c r="K15" s="62" t="s">
        <v>14</v>
      </c>
      <c r="L15" s="62"/>
      <c r="M15" s="62"/>
      <c r="N15" s="58"/>
      <c r="O15" s="58"/>
      <c r="P15" s="58"/>
      <c r="Q15" s="58"/>
      <c r="R15" s="58"/>
      <c r="S15" s="58"/>
    </row>
    <row r="16" spans="1:19" s="21" customFormat="1" ht="15.75">
      <c r="A16" s="60">
        <v>1</v>
      </c>
      <c r="B16" s="60">
        <v>2</v>
      </c>
      <c r="C16" s="60">
        <v>3</v>
      </c>
      <c r="D16" s="60">
        <v>4</v>
      </c>
      <c r="E16" s="60">
        <v>5</v>
      </c>
      <c r="F16" s="60">
        <v>6</v>
      </c>
      <c r="G16" s="60">
        <v>7</v>
      </c>
      <c r="H16" s="60">
        <v>8</v>
      </c>
      <c r="I16" s="60">
        <v>9</v>
      </c>
      <c r="J16" s="60">
        <v>10</v>
      </c>
      <c r="K16" s="60">
        <v>11</v>
      </c>
      <c r="L16" s="60">
        <v>12</v>
      </c>
      <c r="M16" s="60">
        <v>13</v>
      </c>
      <c r="N16" s="63"/>
      <c r="O16" s="63"/>
      <c r="P16" s="63"/>
      <c r="Q16" s="63"/>
      <c r="R16" s="63"/>
      <c r="S16" s="63"/>
    </row>
    <row r="17" spans="1:19" s="15" customFormat="1" ht="31.5">
      <c r="A17" s="272">
        <v>1</v>
      </c>
      <c r="B17" s="227" t="s">
        <v>27</v>
      </c>
      <c r="C17" s="267" t="s">
        <v>71</v>
      </c>
      <c r="D17" s="273" t="s">
        <v>139</v>
      </c>
      <c r="E17" s="267"/>
      <c r="F17" s="274">
        <f>12*24*0.3</f>
        <v>86.39999999999999</v>
      </c>
      <c r="G17" s="194"/>
      <c r="H17" s="245"/>
      <c r="I17" s="194"/>
      <c r="J17" s="245"/>
      <c r="K17" s="194"/>
      <c r="L17" s="245"/>
      <c r="M17" s="195"/>
      <c r="N17" s="58"/>
      <c r="O17" s="58"/>
      <c r="P17" s="58"/>
      <c r="Q17" s="58"/>
      <c r="R17" s="58"/>
      <c r="S17" s="58"/>
    </row>
    <row r="18" spans="1:19" s="15" customFormat="1" ht="15.75">
      <c r="A18" s="196"/>
      <c r="B18" s="165"/>
      <c r="C18" s="172" t="s">
        <v>28</v>
      </c>
      <c r="D18" s="231" t="s">
        <v>9</v>
      </c>
      <c r="E18" s="174">
        <v>0.00617</v>
      </c>
      <c r="F18" s="246">
        <f>F17*E18</f>
        <v>0.533088</v>
      </c>
      <c r="G18" s="175"/>
      <c r="H18" s="246"/>
      <c r="I18" s="173">
        <v>0</v>
      </c>
      <c r="J18" s="263">
        <f>F18*I18</f>
        <v>0</v>
      </c>
      <c r="K18" s="173"/>
      <c r="L18" s="250"/>
      <c r="M18" s="197">
        <f>H18+J18+L18</f>
        <v>0</v>
      </c>
      <c r="N18" s="58"/>
      <c r="O18" s="58"/>
      <c r="P18" s="58"/>
      <c r="Q18" s="58"/>
      <c r="R18" s="58"/>
      <c r="S18" s="58"/>
    </row>
    <row r="19" spans="1:19" s="15" customFormat="1" ht="18">
      <c r="A19" s="196"/>
      <c r="B19" s="165"/>
      <c r="C19" s="172" t="s">
        <v>83</v>
      </c>
      <c r="D19" s="231" t="s">
        <v>29</v>
      </c>
      <c r="E19" s="174">
        <v>0.0138</v>
      </c>
      <c r="F19" s="246">
        <f>F17*E19</f>
        <v>1.1923199999999998</v>
      </c>
      <c r="G19" s="175"/>
      <c r="H19" s="246"/>
      <c r="I19" s="173"/>
      <c r="J19" s="263"/>
      <c r="K19" s="176">
        <v>0</v>
      </c>
      <c r="L19" s="263">
        <f>F19*K19</f>
        <v>0</v>
      </c>
      <c r="M19" s="197">
        <f aca="true" t="shared" si="0" ref="M19:M81">H19+J19+L19</f>
        <v>0</v>
      </c>
      <c r="N19" s="58"/>
      <c r="O19" s="58"/>
      <c r="P19" s="58"/>
      <c r="Q19" s="58"/>
      <c r="R19" s="58"/>
      <c r="S19" s="58"/>
    </row>
    <row r="20" spans="1:19" s="15" customFormat="1" ht="31.5">
      <c r="A20" s="272">
        <v>2</v>
      </c>
      <c r="B20" s="167" t="s">
        <v>30</v>
      </c>
      <c r="C20" s="267" t="s">
        <v>72</v>
      </c>
      <c r="D20" s="273" t="s">
        <v>139</v>
      </c>
      <c r="E20" s="267"/>
      <c r="F20" s="274">
        <f>F17*0.1</f>
        <v>8.639999999999999</v>
      </c>
      <c r="G20" s="194"/>
      <c r="H20" s="245"/>
      <c r="I20" s="194"/>
      <c r="J20" s="264"/>
      <c r="K20" s="194"/>
      <c r="L20" s="264"/>
      <c r="M20" s="204"/>
      <c r="N20" s="58"/>
      <c r="O20" s="58"/>
      <c r="P20" s="58"/>
      <c r="Q20" s="58"/>
      <c r="R20" s="58"/>
      <c r="S20" s="58"/>
    </row>
    <row r="21" spans="1:19" s="15" customFormat="1" ht="15.75">
      <c r="A21" s="71"/>
      <c r="B21" s="166"/>
      <c r="C21" s="205" t="s">
        <v>28</v>
      </c>
      <c r="D21" s="22" t="s">
        <v>9</v>
      </c>
      <c r="E21" s="206">
        <v>2.39</v>
      </c>
      <c r="F21" s="247">
        <f>F20*E21</f>
        <v>20.6496</v>
      </c>
      <c r="G21" s="206"/>
      <c r="H21" s="247"/>
      <c r="I21" s="207">
        <v>0</v>
      </c>
      <c r="J21" s="265">
        <f>F21*I21</f>
        <v>0</v>
      </c>
      <c r="K21" s="207"/>
      <c r="L21" s="265"/>
      <c r="M21" s="208">
        <f t="shared" si="0"/>
        <v>0</v>
      </c>
      <c r="N21" s="58"/>
      <c r="O21" s="58"/>
      <c r="P21" s="58"/>
      <c r="Q21" s="58"/>
      <c r="R21" s="58"/>
      <c r="S21" s="58"/>
    </row>
    <row r="22" spans="1:19" s="15" customFormat="1" ht="31.5">
      <c r="A22" s="276">
        <v>3</v>
      </c>
      <c r="B22" s="275" t="s">
        <v>18</v>
      </c>
      <c r="C22" s="268" t="s">
        <v>73</v>
      </c>
      <c r="D22" s="278" t="s">
        <v>17</v>
      </c>
      <c r="E22" s="279"/>
      <c r="F22" s="280">
        <f>(24+12)*0.5*2*0.1</f>
        <v>3.6</v>
      </c>
      <c r="G22" s="178"/>
      <c r="H22" s="257"/>
      <c r="I22" s="178"/>
      <c r="J22" s="263"/>
      <c r="K22" s="178"/>
      <c r="L22" s="263"/>
      <c r="M22" s="197"/>
      <c r="N22" s="58"/>
      <c r="O22" s="58"/>
      <c r="P22" s="58"/>
      <c r="Q22" s="58"/>
      <c r="R22" s="58"/>
      <c r="S22" s="58"/>
    </row>
    <row r="23" spans="1:19" s="15" customFormat="1" ht="15.75">
      <c r="A23" s="198"/>
      <c r="B23" s="229"/>
      <c r="C23" s="172" t="s">
        <v>28</v>
      </c>
      <c r="D23" s="228" t="s">
        <v>9</v>
      </c>
      <c r="E23" s="177">
        <v>0.89</v>
      </c>
      <c r="F23" s="249">
        <f>F22*E23</f>
        <v>3.204</v>
      </c>
      <c r="G23" s="179"/>
      <c r="H23" s="258"/>
      <c r="I23" s="178">
        <v>0</v>
      </c>
      <c r="J23" s="263">
        <f>F23*I23</f>
        <v>0</v>
      </c>
      <c r="K23" s="178"/>
      <c r="L23" s="263"/>
      <c r="M23" s="197">
        <f t="shared" si="0"/>
        <v>0</v>
      </c>
      <c r="N23" s="58"/>
      <c r="O23" s="58"/>
      <c r="P23" s="58"/>
      <c r="Q23" s="58"/>
      <c r="R23" s="58"/>
      <c r="S23" s="58"/>
    </row>
    <row r="24" spans="1:19" s="15" customFormat="1" ht="15.75">
      <c r="A24" s="198"/>
      <c r="B24" s="228"/>
      <c r="C24" s="269" t="s">
        <v>15</v>
      </c>
      <c r="D24" s="228" t="s">
        <v>3</v>
      </c>
      <c r="E24" s="177">
        <v>0.37</v>
      </c>
      <c r="F24" s="249">
        <f>F22*E24</f>
        <v>1.332</v>
      </c>
      <c r="G24" s="178"/>
      <c r="H24" s="258"/>
      <c r="I24" s="178"/>
      <c r="J24" s="263"/>
      <c r="K24" s="179">
        <v>0</v>
      </c>
      <c r="L24" s="263">
        <f>F24*K24</f>
        <v>0</v>
      </c>
      <c r="M24" s="197">
        <f t="shared" si="0"/>
        <v>0</v>
      </c>
      <c r="N24" s="58"/>
      <c r="O24" s="58"/>
      <c r="P24" s="58"/>
      <c r="Q24" s="58"/>
      <c r="R24" s="58"/>
      <c r="S24" s="58"/>
    </row>
    <row r="25" spans="1:19" s="15" customFormat="1" ht="15.75">
      <c r="A25" s="198"/>
      <c r="B25" s="228"/>
      <c r="C25" s="269" t="s">
        <v>19</v>
      </c>
      <c r="D25" s="228" t="s">
        <v>17</v>
      </c>
      <c r="E25" s="177">
        <v>1.15</v>
      </c>
      <c r="F25" s="249">
        <f>F22*E25</f>
        <v>4.14</v>
      </c>
      <c r="G25" s="181">
        <v>0</v>
      </c>
      <c r="H25" s="258">
        <f aca="true" t="shared" si="1" ref="H25:H86">F25*G25</f>
        <v>0</v>
      </c>
      <c r="I25" s="179"/>
      <c r="J25" s="263"/>
      <c r="K25" s="178"/>
      <c r="L25" s="263"/>
      <c r="M25" s="197">
        <f t="shared" si="0"/>
        <v>0</v>
      </c>
      <c r="N25" s="58"/>
      <c r="O25" s="58"/>
      <c r="P25" s="58"/>
      <c r="Q25" s="58"/>
      <c r="R25" s="58"/>
      <c r="S25" s="58"/>
    </row>
    <row r="26" spans="1:19" s="15" customFormat="1" ht="15.75">
      <c r="A26" s="198"/>
      <c r="B26" s="228"/>
      <c r="C26" s="269" t="s">
        <v>11</v>
      </c>
      <c r="D26" s="228" t="s">
        <v>3</v>
      </c>
      <c r="E26" s="177">
        <v>0.02</v>
      </c>
      <c r="F26" s="249">
        <f>F22*E26</f>
        <v>0.07200000000000001</v>
      </c>
      <c r="G26" s="181">
        <v>0</v>
      </c>
      <c r="H26" s="258">
        <f t="shared" si="1"/>
        <v>0</v>
      </c>
      <c r="I26" s="179"/>
      <c r="J26" s="263"/>
      <c r="K26" s="178"/>
      <c r="L26" s="263"/>
      <c r="M26" s="197">
        <f t="shared" si="0"/>
        <v>0</v>
      </c>
      <c r="N26" s="58"/>
      <c r="O26" s="58"/>
      <c r="P26" s="58"/>
      <c r="Q26" s="58"/>
      <c r="R26" s="58"/>
      <c r="S26" s="58"/>
    </row>
    <row r="27" spans="1:13" s="15" customFormat="1" ht="63">
      <c r="A27" s="272">
        <v>4</v>
      </c>
      <c r="B27" s="227" t="s">
        <v>40</v>
      </c>
      <c r="C27" s="267" t="s">
        <v>41</v>
      </c>
      <c r="D27" s="273" t="s">
        <v>139</v>
      </c>
      <c r="E27" s="267"/>
      <c r="F27" s="281">
        <f>(12+24)*2*0.8*0.4</f>
        <v>23.040000000000003</v>
      </c>
      <c r="G27" s="209"/>
      <c r="H27" s="259"/>
      <c r="I27" s="209"/>
      <c r="J27" s="264"/>
      <c r="K27" s="210"/>
      <c r="L27" s="264"/>
      <c r="M27" s="204"/>
    </row>
    <row r="28" spans="1:13" s="15" customFormat="1" ht="15.75">
      <c r="A28" s="196"/>
      <c r="B28" s="230"/>
      <c r="C28" s="172" t="s">
        <v>33</v>
      </c>
      <c r="D28" s="231" t="s">
        <v>9</v>
      </c>
      <c r="E28" s="175">
        <v>3.78</v>
      </c>
      <c r="F28" s="246">
        <f>F27*E28</f>
        <v>87.0912</v>
      </c>
      <c r="G28" s="175"/>
      <c r="H28" s="258"/>
      <c r="I28" s="173">
        <v>0</v>
      </c>
      <c r="J28" s="263">
        <f>F28*I28</f>
        <v>0</v>
      </c>
      <c r="K28" s="173"/>
      <c r="L28" s="263"/>
      <c r="M28" s="197">
        <f t="shared" si="0"/>
        <v>0</v>
      </c>
    </row>
    <row r="29" spans="1:13" s="15" customFormat="1" ht="15.75">
      <c r="A29" s="196"/>
      <c r="B29" s="230"/>
      <c r="C29" s="172" t="s">
        <v>15</v>
      </c>
      <c r="D29" s="231" t="s">
        <v>3</v>
      </c>
      <c r="E29" s="175">
        <v>0.92</v>
      </c>
      <c r="F29" s="246">
        <f>F27*E29</f>
        <v>21.196800000000003</v>
      </c>
      <c r="G29" s="175"/>
      <c r="H29" s="258"/>
      <c r="I29" s="175"/>
      <c r="J29" s="263"/>
      <c r="K29" s="176">
        <v>0</v>
      </c>
      <c r="L29" s="263">
        <f>F29*K29</f>
        <v>0</v>
      </c>
      <c r="M29" s="197">
        <f t="shared" si="0"/>
        <v>0</v>
      </c>
    </row>
    <row r="30" spans="1:13" s="15" customFormat="1" ht="18">
      <c r="A30" s="196"/>
      <c r="B30" s="230"/>
      <c r="C30" s="172" t="s">
        <v>84</v>
      </c>
      <c r="D30" s="231" t="s">
        <v>82</v>
      </c>
      <c r="E30" s="172">
        <v>1.015</v>
      </c>
      <c r="F30" s="250">
        <f>F27*E30</f>
        <v>23.3856</v>
      </c>
      <c r="G30" s="173">
        <v>0</v>
      </c>
      <c r="H30" s="258">
        <f t="shared" si="1"/>
        <v>0</v>
      </c>
      <c r="I30" s="173"/>
      <c r="J30" s="263"/>
      <c r="K30" s="173"/>
      <c r="L30" s="263"/>
      <c r="M30" s="197">
        <f t="shared" si="0"/>
        <v>0</v>
      </c>
    </row>
    <row r="31" spans="1:13" s="15" customFormat="1" ht="15.75">
      <c r="A31" s="199"/>
      <c r="B31" s="231"/>
      <c r="C31" s="172" t="s">
        <v>85</v>
      </c>
      <c r="D31" s="231" t="s">
        <v>34</v>
      </c>
      <c r="E31" s="172"/>
      <c r="F31" s="248">
        <f>(12+24)*2*8*1.58/1000</f>
        <v>0.91008</v>
      </c>
      <c r="G31" s="173">
        <v>0</v>
      </c>
      <c r="H31" s="258">
        <f t="shared" si="1"/>
        <v>0</v>
      </c>
      <c r="I31" s="175"/>
      <c r="J31" s="263"/>
      <c r="K31" s="176"/>
      <c r="L31" s="263"/>
      <c r="M31" s="197">
        <f t="shared" si="0"/>
        <v>0</v>
      </c>
    </row>
    <row r="32" spans="1:13" s="15" customFormat="1" ht="15.75">
      <c r="A32" s="199"/>
      <c r="B32" s="231"/>
      <c r="C32" s="172" t="s">
        <v>86</v>
      </c>
      <c r="D32" s="231" t="s">
        <v>34</v>
      </c>
      <c r="E32" s="172"/>
      <c r="F32" s="248">
        <f>(12+24)*2/0.2*2.1*0.4/1000</f>
        <v>0.30240000000000006</v>
      </c>
      <c r="G32" s="173">
        <v>0</v>
      </c>
      <c r="H32" s="258">
        <f t="shared" si="1"/>
        <v>0</v>
      </c>
      <c r="I32" s="175"/>
      <c r="J32" s="263"/>
      <c r="K32" s="176"/>
      <c r="L32" s="263"/>
      <c r="M32" s="197">
        <f t="shared" si="0"/>
        <v>0</v>
      </c>
    </row>
    <row r="33" spans="1:13" s="15" customFormat="1" ht="18">
      <c r="A33" s="196"/>
      <c r="B33" s="230"/>
      <c r="C33" s="172" t="s">
        <v>35</v>
      </c>
      <c r="D33" s="231" t="s">
        <v>87</v>
      </c>
      <c r="E33" s="172">
        <v>0.703</v>
      </c>
      <c r="F33" s="250">
        <f>F27*E33</f>
        <v>16.19712</v>
      </c>
      <c r="G33" s="173">
        <v>0</v>
      </c>
      <c r="H33" s="258">
        <f t="shared" si="1"/>
        <v>0</v>
      </c>
      <c r="I33" s="173"/>
      <c r="J33" s="263"/>
      <c r="K33" s="173"/>
      <c r="L33" s="263"/>
      <c r="M33" s="197">
        <f t="shared" si="0"/>
        <v>0</v>
      </c>
    </row>
    <row r="34" spans="1:13" s="15" customFormat="1" ht="31.5">
      <c r="A34" s="196"/>
      <c r="B34" s="230"/>
      <c r="C34" s="172" t="s">
        <v>36</v>
      </c>
      <c r="D34" s="231" t="s">
        <v>82</v>
      </c>
      <c r="E34" s="172">
        <v>0.0114</v>
      </c>
      <c r="F34" s="250">
        <f>F27*E34</f>
        <v>0.26265600000000006</v>
      </c>
      <c r="G34" s="173">
        <v>0</v>
      </c>
      <c r="H34" s="258">
        <f t="shared" si="1"/>
        <v>0</v>
      </c>
      <c r="I34" s="173"/>
      <c r="J34" s="263"/>
      <c r="K34" s="173"/>
      <c r="L34" s="263"/>
      <c r="M34" s="197">
        <f t="shared" si="0"/>
        <v>0</v>
      </c>
    </row>
    <row r="35" spans="1:13" s="15" customFormat="1" ht="15.75">
      <c r="A35" s="71"/>
      <c r="B35" s="64"/>
      <c r="C35" s="205" t="s">
        <v>38</v>
      </c>
      <c r="D35" s="22" t="s">
        <v>3</v>
      </c>
      <c r="E35" s="205">
        <v>0.6</v>
      </c>
      <c r="F35" s="247">
        <f>F27*E35</f>
        <v>13.824000000000002</v>
      </c>
      <c r="G35" s="207">
        <v>0</v>
      </c>
      <c r="H35" s="260">
        <f t="shared" si="1"/>
        <v>0</v>
      </c>
      <c r="I35" s="207"/>
      <c r="J35" s="265"/>
      <c r="K35" s="207"/>
      <c r="L35" s="265"/>
      <c r="M35" s="208">
        <f t="shared" si="0"/>
        <v>0</v>
      </c>
    </row>
    <row r="36" spans="1:13" s="15" customFormat="1" ht="15.75">
      <c r="A36" s="283">
        <v>5</v>
      </c>
      <c r="B36" s="230" t="s">
        <v>42</v>
      </c>
      <c r="C36" s="268" t="s">
        <v>43</v>
      </c>
      <c r="D36" s="282" t="s">
        <v>44</v>
      </c>
      <c r="E36" s="268"/>
      <c r="F36" s="280">
        <v>8</v>
      </c>
      <c r="G36" s="175"/>
      <c r="H36" s="258"/>
      <c r="I36" s="175"/>
      <c r="J36" s="263"/>
      <c r="K36" s="176"/>
      <c r="L36" s="263"/>
      <c r="M36" s="197"/>
    </row>
    <row r="37" spans="1:13" s="15" customFormat="1" ht="15.75">
      <c r="A37" s="196"/>
      <c r="B37" s="230"/>
      <c r="C37" s="172" t="s">
        <v>28</v>
      </c>
      <c r="D37" s="231" t="s">
        <v>9</v>
      </c>
      <c r="E37" s="175">
        <v>0.119</v>
      </c>
      <c r="F37" s="246">
        <f>F36*E37</f>
        <v>0.952</v>
      </c>
      <c r="G37" s="175"/>
      <c r="H37" s="258">
        <f t="shared" si="1"/>
        <v>0</v>
      </c>
      <c r="I37" s="173">
        <v>0</v>
      </c>
      <c r="J37" s="263">
        <f>F37*I37</f>
        <v>0</v>
      </c>
      <c r="K37" s="173"/>
      <c r="L37" s="263"/>
      <c r="M37" s="197">
        <f t="shared" si="0"/>
        <v>0</v>
      </c>
    </row>
    <row r="38" spans="1:13" s="15" customFormat="1" ht="15.75">
      <c r="A38" s="196"/>
      <c r="B38" s="230"/>
      <c r="C38" s="172" t="s">
        <v>15</v>
      </c>
      <c r="D38" s="231" t="s">
        <v>3</v>
      </c>
      <c r="E38" s="175">
        <v>0.0675</v>
      </c>
      <c r="F38" s="246">
        <f>F36*E38</f>
        <v>0.54</v>
      </c>
      <c r="G38" s="175"/>
      <c r="H38" s="258">
        <f t="shared" si="1"/>
        <v>0</v>
      </c>
      <c r="I38" s="175"/>
      <c r="J38" s="263"/>
      <c r="K38" s="176">
        <v>0</v>
      </c>
      <c r="L38" s="263">
        <f>F38*K38</f>
        <v>0</v>
      </c>
      <c r="M38" s="197">
        <f t="shared" si="0"/>
        <v>0</v>
      </c>
    </row>
    <row r="39" spans="1:13" s="15" customFormat="1" ht="15.75">
      <c r="A39" s="196"/>
      <c r="B39" s="230"/>
      <c r="C39" s="172" t="s">
        <v>88</v>
      </c>
      <c r="D39" s="231" t="s">
        <v>39</v>
      </c>
      <c r="E39" s="172">
        <v>1.01</v>
      </c>
      <c r="F39" s="246">
        <f>F36*E39</f>
        <v>8.08</v>
      </c>
      <c r="G39" s="173">
        <v>0</v>
      </c>
      <c r="H39" s="258">
        <f t="shared" si="1"/>
        <v>0</v>
      </c>
      <c r="I39" s="173"/>
      <c r="J39" s="263"/>
      <c r="K39" s="173"/>
      <c r="L39" s="263"/>
      <c r="M39" s="197">
        <f t="shared" si="0"/>
        <v>0</v>
      </c>
    </row>
    <row r="40" spans="1:13" s="15" customFormat="1" ht="15.75">
      <c r="A40" s="196"/>
      <c r="B40" s="230"/>
      <c r="C40" s="172" t="s">
        <v>38</v>
      </c>
      <c r="D40" s="231" t="s">
        <v>3</v>
      </c>
      <c r="E40" s="172">
        <v>0.00216</v>
      </c>
      <c r="F40" s="251">
        <f>F36*E40</f>
        <v>0.01728</v>
      </c>
      <c r="G40" s="173">
        <v>0</v>
      </c>
      <c r="H40" s="258">
        <f t="shared" si="1"/>
        <v>0</v>
      </c>
      <c r="I40" s="173"/>
      <c r="J40" s="263"/>
      <c r="K40" s="173"/>
      <c r="L40" s="263"/>
      <c r="M40" s="197">
        <f t="shared" si="0"/>
        <v>0</v>
      </c>
    </row>
    <row r="41" spans="1:19" s="15" customFormat="1" ht="47.25">
      <c r="A41" s="285">
        <v>6</v>
      </c>
      <c r="B41" s="284" t="s">
        <v>18</v>
      </c>
      <c r="C41" s="267" t="s">
        <v>74</v>
      </c>
      <c r="D41" s="286" t="s">
        <v>17</v>
      </c>
      <c r="E41" s="287"/>
      <c r="F41" s="274">
        <f>12*24*0.3</f>
        <v>86.39999999999999</v>
      </c>
      <c r="G41" s="320"/>
      <c r="H41" s="259"/>
      <c r="I41" s="211"/>
      <c r="J41" s="264"/>
      <c r="K41" s="211"/>
      <c r="L41" s="264"/>
      <c r="M41" s="204"/>
      <c r="N41" s="58"/>
      <c r="O41" s="58"/>
      <c r="P41" s="58"/>
      <c r="Q41" s="58"/>
      <c r="R41" s="58"/>
      <c r="S41" s="58"/>
    </row>
    <row r="42" spans="1:19" s="15" customFormat="1" ht="15.75">
      <c r="A42" s="198"/>
      <c r="B42" s="229"/>
      <c r="C42" s="172" t="s">
        <v>28</v>
      </c>
      <c r="D42" s="228" t="s">
        <v>9</v>
      </c>
      <c r="E42" s="177">
        <v>0.89</v>
      </c>
      <c r="F42" s="249">
        <f>F41*E42</f>
        <v>76.89599999999999</v>
      </c>
      <c r="G42" s="179"/>
      <c r="H42" s="258"/>
      <c r="I42" s="178">
        <v>0</v>
      </c>
      <c r="J42" s="263">
        <f>F42*I42</f>
        <v>0</v>
      </c>
      <c r="K42" s="178"/>
      <c r="L42" s="263">
        <f>F42*K42</f>
        <v>0</v>
      </c>
      <c r="M42" s="197">
        <f t="shared" si="0"/>
        <v>0</v>
      </c>
      <c r="N42" s="58"/>
      <c r="O42" s="58"/>
      <c r="P42" s="58"/>
      <c r="Q42" s="58"/>
      <c r="R42" s="58"/>
      <c r="S42" s="58"/>
    </row>
    <row r="43" spans="1:19" s="15" customFormat="1" ht="15.75">
      <c r="A43" s="198"/>
      <c r="B43" s="228"/>
      <c r="C43" s="269" t="s">
        <v>15</v>
      </c>
      <c r="D43" s="228" t="s">
        <v>3</v>
      </c>
      <c r="E43" s="177">
        <v>0.37</v>
      </c>
      <c r="F43" s="249">
        <f>F41*E43</f>
        <v>31.967999999999996</v>
      </c>
      <c r="G43" s="181"/>
      <c r="H43" s="258"/>
      <c r="I43" s="178"/>
      <c r="J43" s="263"/>
      <c r="K43" s="179">
        <v>0</v>
      </c>
      <c r="L43" s="263">
        <f>F43*K43</f>
        <v>0</v>
      </c>
      <c r="M43" s="197">
        <f t="shared" si="0"/>
        <v>0</v>
      </c>
      <c r="N43" s="58"/>
      <c r="O43" s="58"/>
      <c r="P43" s="58"/>
      <c r="Q43" s="58"/>
      <c r="R43" s="58"/>
      <c r="S43" s="58"/>
    </row>
    <row r="44" spans="1:19" s="15" customFormat="1" ht="15.75">
      <c r="A44" s="198"/>
      <c r="B44" s="228"/>
      <c r="C44" s="269" t="s">
        <v>19</v>
      </c>
      <c r="D44" s="228" t="s">
        <v>17</v>
      </c>
      <c r="E44" s="177">
        <v>1.15</v>
      </c>
      <c r="F44" s="249">
        <f>F41*E44</f>
        <v>99.35999999999999</v>
      </c>
      <c r="G44" s="181">
        <v>0</v>
      </c>
      <c r="H44" s="258">
        <f t="shared" si="1"/>
        <v>0</v>
      </c>
      <c r="I44" s="179"/>
      <c r="J44" s="263"/>
      <c r="K44" s="178"/>
      <c r="L44" s="263"/>
      <c r="M44" s="197">
        <f t="shared" si="0"/>
        <v>0</v>
      </c>
      <c r="N44" s="58"/>
      <c r="O44" s="58"/>
      <c r="P44" s="58"/>
      <c r="Q44" s="58"/>
      <c r="R44" s="58"/>
      <c r="S44" s="58"/>
    </row>
    <row r="45" spans="1:19" s="15" customFormat="1" ht="15.75">
      <c r="A45" s="212"/>
      <c r="B45" s="232"/>
      <c r="C45" s="270" t="s">
        <v>11</v>
      </c>
      <c r="D45" s="232" t="s">
        <v>3</v>
      </c>
      <c r="E45" s="213">
        <v>0.02</v>
      </c>
      <c r="F45" s="252">
        <f>F41*E45</f>
        <v>1.7279999999999998</v>
      </c>
      <c r="G45" s="321">
        <v>0</v>
      </c>
      <c r="H45" s="260">
        <f t="shared" si="1"/>
        <v>0</v>
      </c>
      <c r="I45" s="215"/>
      <c r="J45" s="265"/>
      <c r="K45" s="214"/>
      <c r="L45" s="265"/>
      <c r="M45" s="208">
        <f t="shared" si="0"/>
        <v>0</v>
      </c>
      <c r="N45" s="58"/>
      <c r="O45" s="58"/>
      <c r="P45" s="58"/>
      <c r="Q45" s="58"/>
      <c r="R45" s="58"/>
      <c r="S45" s="58"/>
    </row>
    <row r="46" spans="1:13" s="56" customFormat="1" ht="31.5">
      <c r="A46" s="288">
        <v>7</v>
      </c>
      <c r="B46" s="228" t="s">
        <v>75</v>
      </c>
      <c r="C46" s="180" t="s">
        <v>77</v>
      </c>
      <c r="D46" s="278" t="s">
        <v>17</v>
      </c>
      <c r="E46" s="277"/>
      <c r="F46" s="280">
        <f>12*24*0.1</f>
        <v>28.8</v>
      </c>
      <c r="G46" s="181"/>
      <c r="H46" s="258"/>
      <c r="I46" s="179"/>
      <c r="J46" s="263"/>
      <c r="K46" s="178"/>
      <c r="L46" s="263"/>
      <c r="M46" s="197"/>
    </row>
    <row r="47" spans="1:13" s="56" customFormat="1" ht="15.75">
      <c r="A47" s="198"/>
      <c r="B47" s="228"/>
      <c r="C47" s="269" t="s">
        <v>8</v>
      </c>
      <c r="D47" s="228" t="s">
        <v>9</v>
      </c>
      <c r="E47" s="177">
        <v>5.17</v>
      </c>
      <c r="F47" s="249">
        <f>F46*E47</f>
        <v>148.89600000000002</v>
      </c>
      <c r="G47" s="179"/>
      <c r="H47" s="258"/>
      <c r="I47" s="181">
        <v>0</v>
      </c>
      <c r="J47" s="263">
        <f>F47*I47</f>
        <v>0</v>
      </c>
      <c r="K47" s="181"/>
      <c r="L47" s="263">
        <f>F47*K47</f>
        <v>0</v>
      </c>
      <c r="M47" s="197">
        <f t="shared" si="0"/>
        <v>0</v>
      </c>
    </row>
    <row r="48" spans="1:13" s="56" customFormat="1" ht="15.75">
      <c r="A48" s="198"/>
      <c r="B48" s="228"/>
      <c r="C48" s="269" t="s">
        <v>15</v>
      </c>
      <c r="D48" s="228" t="s">
        <v>3</v>
      </c>
      <c r="E48" s="177">
        <v>1.29</v>
      </c>
      <c r="F48" s="249">
        <f>F46*E48</f>
        <v>37.152</v>
      </c>
      <c r="G48" s="181"/>
      <c r="H48" s="258"/>
      <c r="I48" s="181"/>
      <c r="J48" s="263"/>
      <c r="K48" s="179">
        <v>0</v>
      </c>
      <c r="L48" s="263">
        <f>F48*K48</f>
        <v>0</v>
      </c>
      <c r="M48" s="197">
        <f t="shared" si="0"/>
        <v>0</v>
      </c>
    </row>
    <row r="49" spans="1:13" s="56" customFormat="1" ht="15.75">
      <c r="A49" s="198"/>
      <c r="B49" s="228"/>
      <c r="C49" s="269" t="s">
        <v>78</v>
      </c>
      <c r="D49" s="228" t="s">
        <v>17</v>
      </c>
      <c r="E49" s="177">
        <v>1.015</v>
      </c>
      <c r="F49" s="249">
        <f>F46*E49</f>
        <v>29.232</v>
      </c>
      <c r="G49" s="181">
        <v>0</v>
      </c>
      <c r="H49" s="258">
        <f t="shared" si="1"/>
        <v>0</v>
      </c>
      <c r="I49" s="179"/>
      <c r="J49" s="263"/>
      <c r="K49" s="181"/>
      <c r="L49" s="263"/>
      <c r="M49" s="197">
        <f t="shared" si="0"/>
        <v>0</v>
      </c>
    </row>
    <row r="50" spans="1:13" s="56" customFormat="1" ht="15.75">
      <c r="A50" s="198"/>
      <c r="B50" s="228"/>
      <c r="C50" s="269" t="s">
        <v>35</v>
      </c>
      <c r="D50" s="228" t="s">
        <v>16</v>
      </c>
      <c r="E50" s="177">
        <v>1.24</v>
      </c>
      <c r="F50" s="249">
        <f>F46*E50</f>
        <v>35.712</v>
      </c>
      <c r="G50" s="181">
        <v>0</v>
      </c>
      <c r="H50" s="258">
        <f t="shared" si="1"/>
        <v>0</v>
      </c>
      <c r="I50" s="179"/>
      <c r="J50" s="263"/>
      <c r="K50" s="181"/>
      <c r="L50" s="263"/>
      <c r="M50" s="197">
        <f t="shared" si="0"/>
        <v>0</v>
      </c>
    </row>
    <row r="51" spans="1:20" ht="15.75">
      <c r="A51" s="198"/>
      <c r="B51" s="228"/>
      <c r="C51" s="269" t="s">
        <v>76</v>
      </c>
      <c r="D51" s="228" t="s">
        <v>17</v>
      </c>
      <c r="E51" s="182">
        <v>0.0138</v>
      </c>
      <c r="F51" s="249">
        <f>F46*E51</f>
        <v>0.39744</v>
      </c>
      <c r="G51" s="181">
        <v>0</v>
      </c>
      <c r="H51" s="258">
        <f t="shared" si="1"/>
        <v>0</v>
      </c>
      <c r="I51" s="179"/>
      <c r="J51" s="263"/>
      <c r="K51" s="181"/>
      <c r="L51" s="263"/>
      <c r="M51" s="197">
        <f t="shared" si="0"/>
        <v>0</v>
      </c>
      <c r="N51" s="57"/>
      <c r="O51" s="9"/>
      <c r="P51" s="9"/>
      <c r="Q51" s="9"/>
      <c r="R51" s="9"/>
      <c r="S51" s="9"/>
      <c r="T51" s="9"/>
    </row>
    <row r="52" spans="1:13" s="56" customFormat="1" ht="15.75">
      <c r="A52" s="198"/>
      <c r="B52" s="228"/>
      <c r="C52" s="269" t="s">
        <v>79</v>
      </c>
      <c r="D52" s="228" t="s">
        <v>21</v>
      </c>
      <c r="E52" s="177"/>
      <c r="F52" s="249">
        <f>24*12*10*0.62/1000</f>
        <v>1.7855999999999999</v>
      </c>
      <c r="G52" s="181">
        <v>0</v>
      </c>
      <c r="H52" s="258">
        <f t="shared" si="1"/>
        <v>0</v>
      </c>
      <c r="I52" s="179"/>
      <c r="J52" s="263"/>
      <c r="K52" s="181"/>
      <c r="L52" s="263"/>
      <c r="M52" s="197">
        <f t="shared" si="0"/>
        <v>0</v>
      </c>
    </row>
    <row r="53" spans="1:13" s="56" customFormat="1" ht="15.75">
      <c r="A53" s="198"/>
      <c r="B53" s="228"/>
      <c r="C53" s="269" t="s">
        <v>11</v>
      </c>
      <c r="D53" s="228" t="s">
        <v>3</v>
      </c>
      <c r="E53" s="177">
        <v>0.3</v>
      </c>
      <c r="F53" s="249">
        <f>F46*E53</f>
        <v>8.64</v>
      </c>
      <c r="G53" s="181">
        <v>0</v>
      </c>
      <c r="H53" s="258">
        <f t="shared" si="1"/>
        <v>0</v>
      </c>
      <c r="I53" s="179"/>
      <c r="J53" s="263"/>
      <c r="K53" s="181"/>
      <c r="L53" s="263"/>
      <c r="M53" s="197">
        <f t="shared" si="0"/>
        <v>0</v>
      </c>
    </row>
    <row r="54" spans="1:13" s="15" customFormat="1" ht="39" customHeight="1">
      <c r="A54" s="272">
        <v>8</v>
      </c>
      <c r="B54" s="227" t="s">
        <v>48</v>
      </c>
      <c r="C54" s="267" t="s">
        <v>49</v>
      </c>
      <c r="D54" s="273" t="s">
        <v>140</v>
      </c>
      <c r="E54" s="267"/>
      <c r="F54" s="274">
        <f>12*24</f>
        <v>288</v>
      </c>
      <c r="G54" s="194"/>
      <c r="H54" s="259"/>
      <c r="I54" s="194"/>
      <c r="J54" s="264"/>
      <c r="K54" s="216"/>
      <c r="L54" s="264"/>
      <c r="M54" s="204"/>
    </row>
    <row r="55" spans="1:13" s="15" customFormat="1" ht="15.75">
      <c r="A55" s="196"/>
      <c r="B55" s="230"/>
      <c r="C55" s="188" t="s">
        <v>28</v>
      </c>
      <c r="D55" s="239" t="s">
        <v>46</v>
      </c>
      <c r="E55" s="183">
        <v>1</v>
      </c>
      <c r="F55" s="239">
        <f>E55*F54</f>
        <v>288</v>
      </c>
      <c r="G55" s="183"/>
      <c r="H55" s="258"/>
      <c r="I55" s="183">
        <v>0</v>
      </c>
      <c r="J55" s="263">
        <f>F55*I55</f>
        <v>0</v>
      </c>
      <c r="K55" s="171"/>
      <c r="L55" s="263"/>
      <c r="M55" s="197">
        <f t="shared" si="0"/>
        <v>0</v>
      </c>
    </row>
    <row r="56" spans="1:13" s="15" customFormat="1" ht="16.5" customHeight="1">
      <c r="A56" s="196"/>
      <c r="B56" s="233"/>
      <c r="C56" s="172" t="s">
        <v>138</v>
      </c>
      <c r="D56" s="231" t="s">
        <v>89</v>
      </c>
      <c r="E56" s="184">
        <v>1</v>
      </c>
      <c r="F56" s="253">
        <f>F54*E56</f>
        <v>288</v>
      </c>
      <c r="G56" s="185">
        <v>0</v>
      </c>
      <c r="H56" s="258">
        <f t="shared" si="1"/>
        <v>0</v>
      </c>
      <c r="I56" s="186"/>
      <c r="J56" s="263"/>
      <c r="K56" s="186"/>
      <c r="L56" s="263"/>
      <c r="M56" s="197">
        <f t="shared" si="0"/>
        <v>0</v>
      </c>
    </row>
    <row r="57" spans="1:13" s="15" customFormat="1" ht="16.5" customHeight="1">
      <c r="A57" s="196"/>
      <c r="B57" s="231"/>
      <c r="C57" s="172" t="s">
        <v>50</v>
      </c>
      <c r="D57" s="231" t="s">
        <v>10</v>
      </c>
      <c r="E57" s="172">
        <v>0.5</v>
      </c>
      <c r="F57" s="246">
        <f>F54*E57</f>
        <v>144</v>
      </c>
      <c r="G57" s="173">
        <v>0</v>
      </c>
      <c r="H57" s="258">
        <f t="shared" si="1"/>
        <v>0</v>
      </c>
      <c r="I57" s="173"/>
      <c r="J57" s="263"/>
      <c r="K57" s="173"/>
      <c r="L57" s="263"/>
      <c r="M57" s="197">
        <f t="shared" si="0"/>
        <v>0</v>
      </c>
    </row>
    <row r="58" spans="1:13" s="15" customFormat="1" ht="37.5" customHeight="1">
      <c r="A58" s="217"/>
      <c r="B58" s="234"/>
      <c r="C58" s="205" t="s">
        <v>51</v>
      </c>
      <c r="D58" s="240" t="s">
        <v>52</v>
      </c>
      <c r="E58" s="218"/>
      <c r="F58" s="66">
        <f>24*2+12*3</f>
        <v>84</v>
      </c>
      <c r="G58" s="207">
        <v>0</v>
      </c>
      <c r="H58" s="290">
        <f t="shared" si="1"/>
        <v>0</v>
      </c>
      <c r="I58" s="205"/>
      <c r="J58" s="265"/>
      <c r="K58" s="289"/>
      <c r="L58" s="265"/>
      <c r="M58" s="208">
        <f t="shared" si="0"/>
        <v>0</v>
      </c>
    </row>
    <row r="59" spans="1:13" s="15" customFormat="1" ht="36" customHeight="1">
      <c r="A59" s="283">
        <v>9</v>
      </c>
      <c r="B59" s="230" t="s">
        <v>48</v>
      </c>
      <c r="C59" s="268" t="s">
        <v>53</v>
      </c>
      <c r="D59" s="282" t="s">
        <v>140</v>
      </c>
      <c r="E59" s="268"/>
      <c r="F59" s="280">
        <v>22.2</v>
      </c>
      <c r="G59" s="173"/>
      <c r="H59" s="258"/>
      <c r="I59" s="173"/>
      <c r="J59" s="263"/>
      <c r="K59" s="173"/>
      <c r="L59" s="263"/>
      <c r="M59" s="197"/>
    </row>
    <row r="60" spans="1:13" s="15" customFormat="1" ht="15.75">
      <c r="A60" s="196"/>
      <c r="B60" s="230"/>
      <c r="C60" s="188" t="s">
        <v>28</v>
      </c>
      <c r="D60" s="239" t="s">
        <v>9</v>
      </c>
      <c r="E60" s="183">
        <v>1</v>
      </c>
      <c r="F60" s="239">
        <f>E60*F59</f>
        <v>22.2</v>
      </c>
      <c r="G60" s="183"/>
      <c r="H60" s="258"/>
      <c r="I60" s="183">
        <v>0</v>
      </c>
      <c r="J60" s="263">
        <f>F60*I60</f>
        <v>0</v>
      </c>
      <c r="K60" s="171"/>
      <c r="L60" s="263"/>
      <c r="M60" s="197">
        <f t="shared" si="0"/>
        <v>0</v>
      </c>
    </row>
    <row r="61" spans="1:13" s="15" customFormat="1" ht="31.5">
      <c r="A61" s="196"/>
      <c r="B61" s="233"/>
      <c r="C61" s="172" t="s">
        <v>54</v>
      </c>
      <c r="D61" s="231" t="s">
        <v>89</v>
      </c>
      <c r="E61" s="184"/>
      <c r="F61" s="253">
        <f>F59</f>
        <v>22.2</v>
      </c>
      <c r="G61" s="185">
        <v>0</v>
      </c>
      <c r="H61" s="258">
        <f t="shared" si="1"/>
        <v>0</v>
      </c>
      <c r="I61" s="186"/>
      <c r="J61" s="263"/>
      <c r="K61" s="186"/>
      <c r="L61" s="263"/>
      <c r="M61" s="197">
        <f t="shared" si="0"/>
        <v>0</v>
      </c>
    </row>
    <row r="62" spans="1:13" s="15" customFormat="1" ht="15.75">
      <c r="A62" s="196"/>
      <c r="B62" s="231"/>
      <c r="C62" s="172" t="s">
        <v>50</v>
      </c>
      <c r="D62" s="231" t="s">
        <v>10</v>
      </c>
      <c r="E62" s="172">
        <v>0.2</v>
      </c>
      <c r="F62" s="246">
        <f>F59*E62</f>
        <v>4.44</v>
      </c>
      <c r="G62" s="173">
        <v>0</v>
      </c>
      <c r="H62" s="258">
        <f t="shared" si="1"/>
        <v>0</v>
      </c>
      <c r="I62" s="173"/>
      <c r="J62" s="263"/>
      <c r="K62" s="173"/>
      <c r="L62" s="263"/>
      <c r="M62" s="197">
        <f t="shared" si="0"/>
        <v>0</v>
      </c>
    </row>
    <row r="63" spans="1:13" s="15" customFormat="1" ht="31.5">
      <c r="A63" s="272">
        <v>10</v>
      </c>
      <c r="B63" s="167" t="s">
        <v>45</v>
      </c>
      <c r="C63" s="267" t="s">
        <v>55</v>
      </c>
      <c r="D63" s="273" t="s">
        <v>139</v>
      </c>
      <c r="E63" s="267"/>
      <c r="F63" s="274">
        <v>9</v>
      </c>
      <c r="G63" s="209"/>
      <c r="H63" s="259"/>
      <c r="I63" s="209"/>
      <c r="J63" s="264"/>
      <c r="K63" s="219"/>
      <c r="L63" s="264"/>
      <c r="M63" s="204"/>
    </row>
    <row r="64" spans="1:13" s="15" customFormat="1" ht="15.75">
      <c r="A64" s="196"/>
      <c r="B64" s="165"/>
      <c r="C64" s="172" t="s">
        <v>33</v>
      </c>
      <c r="D64" s="231" t="s">
        <v>9</v>
      </c>
      <c r="E64" s="187">
        <v>0.896</v>
      </c>
      <c r="F64" s="246">
        <f>F63*E64</f>
        <v>8.064</v>
      </c>
      <c r="G64" s="175"/>
      <c r="H64" s="258"/>
      <c r="I64" s="173">
        <v>0</v>
      </c>
      <c r="J64" s="263">
        <f>F64*I64</f>
        <v>0</v>
      </c>
      <c r="K64" s="173"/>
      <c r="L64" s="263"/>
      <c r="M64" s="197">
        <f t="shared" si="0"/>
        <v>0</v>
      </c>
    </row>
    <row r="65" spans="1:13" s="15" customFormat="1" ht="18">
      <c r="A65" s="65"/>
      <c r="B65" s="69"/>
      <c r="C65" s="205" t="s">
        <v>56</v>
      </c>
      <c r="D65" s="22" t="s">
        <v>82</v>
      </c>
      <c r="E65" s="206">
        <v>1.2</v>
      </c>
      <c r="F65" s="70">
        <f>F63*E65</f>
        <v>10.799999999999999</v>
      </c>
      <c r="G65" s="207">
        <v>0</v>
      </c>
      <c r="H65" s="260">
        <f t="shared" si="1"/>
        <v>0</v>
      </c>
      <c r="I65" s="207"/>
      <c r="J65" s="265">
        <f>F65*I65</f>
        <v>0</v>
      </c>
      <c r="K65" s="207"/>
      <c r="L65" s="265"/>
      <c r="M65" s="208">
        <f t="shared" si="0"/>
        <v>0</v>
      </c>
    </row>
    <row r="66" spans="1:13" s="15" customFormat="1" ht="31.5">
      <c r="A66" s="291">
        <v>11</v>
      </c>
      <c r="B66" s="230" t="s">
        <v>57</v>
      </c>
      <c r="C66" s="268" t="s">
        <v>58</v>
      </c>
      <c r="D66" s="282" t="s">
        <v>140</v>
      </c>
      <c r="E66" s="268"/>
      <c r="F66" s="292">
        <f>(24+12)*2*2</f>
        <v>144</v>
      </c>
      <c r="G66" s="173"/>
      <c r="H66" s="258"/>
      <c r="I66" s="173"/>
      <c r="J66" s="263"/>
      <c r="K66" s="176"/>
      <c r="L66" s="263"/>
      <c r="M66" s="197"/>
    </row>
    <row r="67" spans="1:13" s="15" customFormat="1" ht="15.75">
      <c r="A67" s="199"/>
      <c r="B67" s="235"/>
      <c r="C67" s="188" t="s">
        <v>28</v>
      </c>
      <c r="D67" s="239" t="s">
        <v>9</v>
      </c>
      <c r="E67" s="183">
        <v>1.11</v>
      </c>
      <c r="F67" s="239">
        <f>E67*F66</f>
        <v>159.84</v>
      </c>
      <c r="G67" s="183"/>
      <c r="H67" s="258"/>
      <c r="I67" s="183">
        <v>0</v>
      </c>
      <c r="J67" s="263">
        <f>F67*I67</f>
        <v>0</v>
      </c>
      <c r="K67" s="171"/>
      <c r="L67" s="263">
        <f>F67*K67</f>
        <v>0</v>
      </c>
      <c r="M67" s="197">
        <f t="shared" si="0"/>
        <v>0</v>
      </c>
    </row>
    <row r="68" spans="1:13" s="15" customFormat="1" ht="15.75">
      <c r="A68" s="199"/>
      <c r="B68" s="235"/>
      <c r="C68" s="171" t="s">
        <v>59</v>
      </c>
      <c r="D68" s="231" t="s">
        <v>29</v>
      </c>
      <c r="E68" s="175">
        <v>0.151</v>
      </c>
      <c r="F68" s="239">
        <f>E68*F66</f>
        <v>21.744</v>
      </c>
      <c r="G68" s="175"/>
      <c r="H68" s="258"/>
      <c r="I68" s="173"/>
      <c r="J68" s="263"/>
      <c r="K68" s="183">
        <v>0</v>
      </c>
      <c r="L68" s="263">
        <f>F68*K68</f>
        <v>0</v>
      </c>
      <c r="M68" s="197">
        <f t="shared" si="0"/>
        <v>0</v>
      </c>
    </row>
    <row r="69" spans="1:13" s="15" customFormat="1" ht="15.75">
      <c r="A69" s="199"/>
      <c r="B69" s="235"/>
      <c r="C69" s="172" t="s">
        <v>47</v>
      </c>
      <c r="D69" s="231" t="s">
        <v>3</v>
      </c>
      <c r="E69" s="175">
        <v>0.516</v>
      </c>
      <c r="F69" s="239">
        <f>E69*F66</f>
        <v>74.304</v>
      </c>
      <c r="G69" s="175">
        <v>0</v>
      </c>
      <c r="H69" s="258">
        <f t="shared" si="1"/>
        <v>0</v>
      </c>
      <c r="I69" s="175"/>
      <c r="J69" s="263"/>
      <c r="K69" s="176"/>
      <c r="L69" s="263"/>
      <c r="M69" s="197">
        <f t="shared" si="0"/>
        <v>0</v>
      </c>
    </row>
    <row r="70" spans="1:13" s="15" customFormat="1" ht="15.75">
      <c r="A70" s="199"/>
      <c r="B70" s="231"/>
      <c r="C70" s="172" t="s">
        <v>80</v>
      </c>
      <c r="D70" s="231" t="s">
        <v>34</v>
      </c>
      <c r="E70" s="172"/>
      <c r="F70" s="254">
        <f>24*4.5*15.7/1000*1.1</f>
        <v>1.8651600000000002</v>
      </c>
      <c r="G70" s="175">
        <v>0</v>
      </c>
      <c r="H70" s="258">
        <f t="shared" si="1"/>
        <v>0</v>
      </c>
      <c r="I70" s="175"/>
      <c r="J70" s="263"/>
      <c r="K70" s="176"/>
      <c r="L70" s="263"/>
      <c r="M70" s="197">
        <f t="shared" si="0"/>
        <v>0</v>
      </c>
    </row>
    <row r="71" spans="1:13" s="15" customFormat="1" ht="15.75">
      <c r="A71" s="199"/>
      <c r="B71" s="231"/>
      <c r="C71" s="172" t="s">
        <v>60</v>
      </c>
      <c r="D71" s="231" t="s">
        <v>39</v>
      </c>
      <c r="E71" s="172"/>
      <c r="F71" s="254">
        <f>(24+12)*2*3</f>
        <v>216</v>
      </c>
      <c r="G71" s="175">
        <v>0</v>
      </c>
      <c r="H71" s="258">
        <f t="shared" si="1"/>
        <v>0</v>
      </c>
      <c r="I71" s="175"/>
      <c r="J71" s="263"/>
      <c r="K71" s="176"/>
      <c r="L71" s="263"/>
      <c r="M71" s="197">
        <f t="shared" si="0"/>
        <v>0</v>
      </c>
    </row>
    <row r="72" spans="1:13" s="15" customFormat="1" ht="18">
      <c r="A72" s="199"/>
      <c r="B72" s="231"/>
      <c r="C72" s="172" t="s">
        <v>90</v>
      </c>
      <c r="D72" s="231" t="s">
        <v>87</v>
      </c>
      <c r="E72" s="172"/>
      <c r="F72" s="239">
        <f>F66</f>
        <v>144</v>
      </c>
      <c r="G72" s="175">
        <v>0</v>
      </c>
      <c r="H72" s="258">
        <f t="shared" si="1"/>
        <v>0</v>
      </c>
      <c r="I72" s="175"/>
      <c r="J72" s="263"/>
      <c r="K72" s="176"/>
      <c r="L72" s="263"/>
      <c r="M72" s="197">
        <f t="shared" si="0"/>
        <v>0</v>
      </c>
    </row>
    <row r="73" spans="1:13" s="15" customFormat="1" ht="31.5">
      <c r="A73" s="199"/>
      <c r="B73" s="231"/>
      <c r="C73" s="172" t="s">
        <v>94</v>
      </c>
      <c r="D73" s="231" t="s">
        <v>46</v>
      </c>
      <c r="E73" s="172"/>
      <c r="F73" s="255">
        <v>1</v>
      </c>
      <c r="G73" s="173">
        <v>0</v>
      </c>
      <c r="H73" s="258">
        <f t="shared" si="1"/>
        <v>0</v>
      </c>
      <c r="I73" s="175"/>
      <c r="J73" s="263"/>
      <c r="K73" s="176"/>
      <c r="L73" s="263"/>
      <c r="M73" s="197">
        <f t="shared" si="0"/>
        <v>0</v>
      </c>
    </row>
    <row r="74" spans="1:13" s="15" customFormat="1" ht="15.75">
      <c r="A74" s="196"/>
      <c r="B74" s="230"/>
      <c r="C74" s="172" t="s">
        <v>93</v>
      </c>
      <c r="D74" s="231" t="s">
        <v>34</v>
      </c>
      <c r="E74" s="172"/>
      <c r="F74" s="248">
        <f>0.3*4*24*1.21/1000</f>
        <v>0.034848</v>
      </c>
      <c r="G74" s="173">
        <v>0</v>
      </c>
      <c r="H74" s="258">
        <f t="shared" si="1"/>
        <v>0</v>
      </c>
      <c r="I74" s="173"/>
      <c r="J74" s="263"/>
      <c r="K74" s="176"/>
      <c r="L74" s="263"/>
      <c r="M74" s="197">
        <f t="shared" si="0"/>
        <v>0</v>
      </c>
    </row>
    <row r="75" spans="1:13" s="15" customFormat="1" ht="15.75">
      <c r="A75" s="199"/>
      <c r="B75" s="231"/>
      <c r="C75" s="172" t="s">
        <v>62</v>
      </c>
      <c r="D75" s="231" t="s">
        <v>10</v>
      </c>
      <c r="E75" s="175">
        <v>0.06</v>
      </c>
      <c r="F75" s="239">
        <f>E75*F66</f>
        <v>8.64</v>
      </c>
      <c r="G75" s="175">
        <v>0</v>
      </c>
      <c r="H75" s="258">
        <f t="shared" si="1"/>
        <v>0</v>
      </c>
      <c r="I75" s="175"/>
      <c r="J75" s="263"/>
      <c r="K75" s="176"/>
      <c r="L75" s="263"/>
      <c r="M75" s="197">
        <f t="shared" si="0"/>
        <v>0</v>
      </c>
    </row>
    <row r="76" spans="1:13" s="15" customFormat="1" ht="15" customHeight="1">
      <c r="A76" s="199"/>
      <c r="B76" s="231"/>
      <c r="C76" s="172" t="s">
        <v>37</v>
      </c>
      <c r="D76" s="231" t="s">
        <v>10</v>
      </c>
      <c r="E76" s="175">
        <v>0.048</v>
      </c>
      <c r="F76" s="239">
        <f>E76*F66</f>
        <v>6.912</v>
      </c>
      <c r="G76" s="175">
        <v>0</v>
      </c>
      <c r="H76" s="258">
        <f t="shared" si="1"/>
        <v>0</v>
      </c>
      <c r="I76" s="175"/>
      <c r="J76" s="263"/>
      <c r="K76" s="176"/>
      <c r="L76" s="263"/>
      <c r="M76" s="197">
        <f t="shared" si="0"/>
        <v>0</v>
      </c>
    </row>
    <row r="77" spans="1:13" s="15" customFormat="1" ht="15.75">
      <c r="A77" s="199"/>
      <c r="B77" s="235"/>
      <c r="C77" s="172" t="s">
        <v>38</v>
      </c>
      <c r="D77" s="231" t="s">
        <v>3</v>
      </c>
      <c r="E77" s="175">
        <v>0.054</v>
      </c>
      <c r="F77" s="246">
        <f>F66*E77</f>
        <v>7.776</v>
      </c>
      <c r="G77" s="173">
        <v>0</v>
      </c>
      <c r="H77" s="258">
        <f t="shared" si="1"/>
        <v>0</v>
      </c>
      <c r="I77" s="173"/>
      <c r="J77" s="263"/>
      <c r="K77" s="173"/>
      <c r="L77" s="263"/>
      <c r="M77" s="197">
        <f t="shared" si="0"/>
        <v>0</v>
      </c>
    </row>
    <row r="78" spans="1:19" s="15" customFormat="1" ht="20.25" customHeight="1">
      <c r="A78" s="293">
        <v>12</v>
      </c>
      <c r="B78" s="227" t="s">
        <v>57</v>
      </c>
      <c r="C78" s="267" t="s">
        <v>63</v>
      </c>
      <c r="D78" s="273" t="s">
        <v>141</v>
      </c>
      <c r="E78" s="267"/>
      <c r="F78" s="294">
        <v>4.84</v>
      </c>
      <c r="G78" s="194"/>
      <c r="H78" s="259"/>
      <c r="I78" s="194"/>
      <c r="J78" s="264"/>
      <c r="K78" s="194"/>
      <c r="L78" s="264"/>
      <c r="M78" s="204"/>
      <c r="N78" s="58"/>
      <c r="O78" s="58"/>
      <c r="P78" s="58"/>
      <c r="Q78" s="58"/>
      <c r="R78" s="58"/>
      <c r="S78" s="58"/>
    </row>
    <row r="79" spans="1:13" s="15" customFormat="1" ht="15.75">
      <c r="A79" s="199"/>
      <c r="B79" s="235"/>
      <c r="C79" s="188" t="s">
        <v>28</v>
      </c>
      <c r="D79" s="239" t="s">
        <v>9</v>
      </c>
      <c r="E79" s="183">
        <v>1.11</v>
      </c>
      <c r="F79" s="239">
        <f>E79*F78</f>
        <v>5.372400000000001</v>
      </c>
      <c r="G79" s="183"/>
      <c r="H79" s="258"/>
      <c r="I79" s="183">
        <v>0</v>
      </c>
      <c r="J79" s="263">
        <f>F79*I79</f>
        <v>0</v>
      </c>
      <c r="K79" s="171"/>
      <c r="L79" s="263"/>
      <c r="M79" s="197">
        <f t="shared" si="0"/>
        <v>0</v>
      </c>
    </row>
    <row r="80" spans="1:13" s="15" customFormat="1" ht="15.75">
      <c r="A80" s="199"/>
      <c r="B80" s="235"/>
      <c r="C80" s="171" t="s">
        <v>59</v>
      </c>
      <c r="D80" s="231" t="s">
        <v>29</v>
      </c>
      <c r="E80" s="175">
        <v>0.151</v>
      </c>
      <c r="F80" s="239">
        <f>E80*F78</f>
        <v>0.7308399999999999</v>
      </c>
      <c r="G80" s="175"/>
      <c r="H80" s="258"/>
      <c r="I80" s="173"/>
      <c r="J80" s="263"/>
      <c r="K80" s="183">
        <v>0</v>
      </c>
      <c r="L80" s="263">
        <f>F80*K80</f>
        <v>0</v>
      </c>
      <c r="M80" s="197">
        <f t="shared" si="0"/>
        <v>0</v>
      </c>
    </row>
    <row r="81" spans="1:13" s="15" customFormat="1" ht="15.75">
      <c r="A81" s="199"/>
      <c r="B81" s="235"/>
      <c r="C81" s="172" t="s">
        <v>47</v>
      </c>
      <c r="D81" s="231" t="s">
        <v>3</v>
      </c>
      <c r="E81" s="175">
        <v>0.516</v>
      </c>
      <c r="F81" s="239">
        <f>E81*F78</f>
        <v>2.49744</v>
      </c>
      <c r="G81" s="175"/>
      <c r="H81" s="258"/>
      <c r="I81" s="175"/>
      <c r="J81" s="263"/>
      <c r="K81" s="176">
        <v>0</v>
      </c>
      <c r="L81" s="263">
        <f>F81*K81</f>
        <v>0</v>
      </c>
      <c r="M81" s="197">
        <f t="shared" si="0"/>
        <v>0</v>
      </c>
    </row>
    <row r="82" spans="1:13" s="15" customFormat="1" ht="15.75">
      <c r="A82" s="199"/>
      <c r="B82" s="231"/>
      <c r="C82" s="172" t="s">
        <v>64</v>
      </c>
      <c r="D82" s="231" t="s">
        <v>34</v>
      </c>
      <c r="E82" s="172" t="s">
        <v>32</v>
      </c>
      <c r="F82" s="254">
        <v>0.041</v>
      </c>
      <c r="G82" s="175">
        <v>0</v>
      </c>
      <c r="H82" s="258">
        <f t="shared" si="1"/>
        <v>0</v>
      </c>
      <c r="I82" s="175"/>
      <c r="J82" s="263"/>
      <c r="K82" s="176"/>
      <c r="L82" s="246"/>
      <c r="M82" s="197">
        <f aca="true" t="shared" si="2" ref="M82:M91">H82+J82+L82</f>
        <v>0</v>
      </c>
    </row>
    <row r="83" spans="1:13" s="15" customFormat="1" ht="18">
      <c r="A83" s="199"/>
      <c r="B83" s="231"/>
      <c r="C83" s="172" t="s">
        <v>90</v>
      </c>
      <c r="D83" s="231" t="s">
        <v>87</v>
      </c>
      <c r="E83" s="172" t="s">
        <v>32</v>
      </c>
      <c r="F83" s="239">
        <f>F78</f>
        <v>4.84</v>
      </c>
      <c r="G83" s="175">
        <v>0</v>
      </c>
      <c r="H83" s="258">
        <f t="shared" si="1"/>
        <v>0</v>
      </c>
      <c r="I83" s="175"/>
      <c r="J83" s="263"/>
      <c r="K83" s="176"/>
      <c r="L83" s="246"/>
      <c r="M83" s="197">
        <f t="shared" si="2"/>
        <v>0</v>
      </c>
    </row>
    <row r="84" spans="1:13" s="15" customFormat="1" ht="15.75">
      <c r="A84" s="199"/>
      <c r="B84" s="231"/>
      <c r="C84" s="172" t="s">
        <v>81</v>
      </c>
      <c r="D84" s="231" t="s">
        <v>65</v>
      </c>
      <c r="E84" s="172" t="s">
        <v>32</v>
      </c>
      <c r="F84" s="254">
        <v>4</v>
      </c>
      <c r="G84" s="175">
        <v>0</v>
      </c>
      <c r="H84" s="258">
        <f t="shared" si="1"/>
        <v>0</v>
      </c>
      <c r="I84" s="175"/>
      <c r="J84" s="263"/>
      <c r="K84" s="176"/>
      <c r="L84" s="246"/>
      <c r="M84" s="197">
        <f t="shared" si="2"/>
        <v>0</v>
      </c>
    </row>
    <row r="85" spans="1:13" s="15" customFormat="1" ht="31.5">
      <c r="A85" s="199"/>
      <c r="B85" s="231"/>
      <c r="C85" s="172" t="s">
        <v>61</v>
      </c>
      <c r="D85" s="231" t="s">
        <v>10</v>
      </c>
      <c r="E85" s="175">
        <v>1.56</v>
      </c>
      <c r="F85" s="239">
        <f>E85*F78</f>
        <v>7.5504</v>
      </c>
      <c r="G85" s="175">
        <v>0</v>
      </c>
      <c r="H85" s="258">
        <f t="shared" si="1"/>
        <v>0</v>
      </c>
      <c r="I85" s="175"/>
      <c r="J85" s="263"/>
      <c r="K85" s="176"/>
      <c r="L85" s="246"/>
      <c r="M85" s="197">
        <f t="shared" si="2"/>
        <v>0</v>
      </c>
    </row>
    <row r="86" spans="1:13" s="15" customFormat="1" ht="15.75">
      <c r="A86" s="199"/>
      <c r="B86" s="231"/>
      <c r="C86" s="172" t="s">
        <v>62</v>
      </c>
      <c r="D86" s="231" t="s">
        <v>10</v>
      </c>
      <c r="E86" s="175">
        <v>0.06</v>
      </c>
      <c r="F86" s="239">
        <f>E86*F78</f>
        <v>0.2904</v>
      </c>
      <c r="G86" s="175">
        <v>0</v>
      </c>
      <c r="H86" s="258">
        <f t="shared" si="1"/>
        <v>0</v>
      </c>
      <c r="I86" s="175"/>
      <c r="J86" s="263"/>
      <c r="K86" s="176"/>
      <c r="L86" s="246"/>
      <c r="M86" s="197">
        <f t="shared" si="2"/>
        <v>0</v>
      </c>
    </row>
    <row r="87" spans="1:13" s="15" customFormat="1" ht="15.75">
      <c r="A87" s="199"/>
      <c r="B87" s="231"/>
      <c r="C87" s="172" t="s">
        <v>37</v>
      </c>
      <c r="D87" s="231" t="s">
        <v>10</v>
      </c>
      <c r="E87" s="187">
        <v>0.048</v>
      </c>
      <c r="F87" s="239">
        <f>E87*F78</f>
        <v>0.23232</v>
      </c>
      <c r="G87" s="175">
        <v>0</v>
      </c>
      <c r="H87" s="258">
        <f>F87*G87</f>
        <v>0</v>
      </c>
      <c r="I87" s="175"/>
      <c r="J87" s="263"/>
      <c r="K87" s="176"/>
      <c r="L87" s="246"/>
      <c r="M87" s="197">
        <f t="shared" si="2"/>
        <v>0</v>
      </c>
    </row>
    <row r="88" spans="1:13" s="15" customFormat="1" ht="18.75" customHeight="1">
      <c r="A88" s="65"/>
      <c r="B88" s="69"/>
      <c r="C88" s="205" t="s">
        <v>38</v>
      </c>
      <c r="D88" s="22" t="s">
        <v>3</v>
      </c>
      <c r="E88" s="220">
        <v>0.054</v>
      </c>
      <c r="F88" s="247">
        <f>F78*E88</f>
        <v>0.26136</v>
      </c>
      <c r="G88" s="207">
        <v>0</v>
      </c>
      <c r="H88" s="260">
        <f>F88*G88</f>
        <v>0</v>
      </c>
      <c r="I88" s="207"/>
      <c r="J88" s="265"/>
      <c r="K88" s="207"/>
      <c r="L88" s="66"/>
      <c r="M88" s="208">
        <f t="shared" si="2"/>
        <v>0</v>
      </c>
    </row>
    <row r="89" spans="1:13" s="15" customFormat="1" ht="15.75">
      <c r="A89" s="283">
        <v>13</v>
      </c>
      <c r="B89" s="230" t="s">
        <v>48</v>
      </c>
      <c r="C89" s="268" t="s">
        <v>66</v>
      </c>
      <c r="D89" s="282" t="s">
        <v>20</v>
      </c>
      <c r="E89" s="268"/>
      <c r="F89" s="280">
        <v>2</v>
      </c>
      <c r="G89" s="173"/>
      <c r="H89" s="258"/>
      <c r="I89" s="173"/>
      <c r="J89" s="263"/>
      <c r="K89" s="173"/>
      <c r="L89" s="250"/>
      <c r="M89" s="197"/>
    </row>
    <row r="90" spans="1:13" s="15" customFormat="1" ht="15.75">
      <c r="A90" s="196"/>
      <c r="B90" s="230"/>
      <c r="C90" s="188" t="s">
        <v>28</v>
      </c>
      <c r="D90" s="239" t="s">
        <v>9</v>
      </c>
      <c r="E90" s="183">
        <v>0.4</v>
      </c>
      <c r="F90" s="239">
        <f>E90*F89</f>
        <v>0.8</v>
      </c>
      <c r="G90" s="183"/>
      <c r="H90" s="258">
        <f>F90*G90</f>
        <v>0</v>
      </c>
      <c r="I90" s="183">
        <v>0</v>
      </c>
      <c r="J90" s="263">
        <f>F90*I90</f>
        <v>0</v>
      </c>
      <c r="K90" s="171"/>
      <c r="L90" s="165"/>
      <c r="M90" s="197">
        <f t="shared" si="2"/>
        <v>0</v>
      </c>
    </row>
    <row r="91" spans="1:13" s="15" customFormat="1" ht="15.75">
      <c r="A91" s="196"/>
      <c r="B91" s="231" t="s">
        <v>31</v>
      </c>
      <c r="C91" s="172" t="s">
        <v>67</v>
      </c>
      <c r="D91" s="231" t="s">
        <v>20</v>
      </c>
      <c r="E91" s="172">
        <v>1</v>
      </c>
      <c r="F91" s="246">
        <v>2</v>
      </c>
      <c r="G91" s="173">
        <v>0</v>
      </c>
      <c r="H91" s="258">
        <f>F91*G91</f>
        <v>0</v>
      </c>
      <c r="I91" s="173"/>
      <c r="J91" s="250"/>
      <c r="K91" s="173"/>
      <c r="L91" s="250"/>
      <c r="M91" s="197">
        <f t="shared" si="2"/>
        <v>0</v>
      </c>
    </row>
    <row r="92" spans="1:13" s="15" customFormat="1" ht="27">
      <c r="A92" s="223">
        <v>14</v>
      </c>
      <c r="B92" s="236" t="s">
        <v>127</v>
      </c>
      <c r="C92" s="224" t="s">
        <v>128</v>
      </c>
      <c r="D92" s="236" t="s">
        <v>129</v>
      </c>
      <c r="E92" s="225"/>
      <c r="F92" s="295">
        <f>F17*1.75+F20*1.75</f>
        <v>166.32</v>
      </c>
      <c r="G92" s="307"/>
      <c r="H92" s="259"/>
      <c r="I92" s="308"/>
      <c r="J92" s="259"/>
      <c r="K92" s="308"/>
      <c r="L92" s="309"/>
      <c r="M92" s="310"/>
    </row>
    <row r="93" spans="1:13" s="15" customFormat="1" ht="15.75">
      <c r="A93" s="221"/>
      <c r="B93" s="297"/>
      <c r="C93" s="190" t="s">
        <v>130</v>
      </c>
      <c r="D93" s="242" t="s">
        <v>131</v>
      </c>
      <c r="E93" s="191">
        <v>1.85</v>
      </c>
      <c r="F93" s="298">
        <f>F92*E93</f>
        <v>307.692</v>
      </c>
      <c r="G93" s="311"/>
      <c r="H93" s="258"/>
      <c r="I93" s="311">
        <v>0</v>
      </c>
      <c r="J93" s="258">
        <f>F93*I93</f>
        <v>0</v>
      </c>
      <c r="K93" s="312"/>
      <c r="L93" s="313"/>
      <c r="M93" s="314">
        <f>L93+J93+H93</f>
        <v>0</v>
      </c>
    </row>
    <row r="94" spans="1:13" s="15" customFormat="1" ht="27">
      <c r="A94" s="299">
        <v>15</v>
      </c>
      <c r="B94" s="303" t="s">
        <v>132</v>
      </c>
      <c r="C94" s="224" t="s">
        <v>133</v>
      </c>
      <c r="D94" s="243" t="s">
        <v>134</v>
      </c>
      <c r="E94" s="300"/>
      <c r="F94" s="305">
        <f>F17+F20</f>
        <v>95.03999999999999</v>
      </c>
      <c r="G94" s="315"/>
      <c r="H94" s="259"/>
      <c r="I94" s="315"/>
      <c r="J94" s="259"/>
      <c r="K94" s="316"/>
      <c r="L94" s="309"/>
      <c r="M94" s="310"/>
    </row>
    <row r="95" spans="1:13" s="15" customFormat="1" ht="15.75">
      <c r="A95" s="301"/>
      <c r="B95" s="304"/>
      <c r="C95" s="226" t="s">
        <v>130</v>
      </c>
      <c r="D95" s="241" t="s">
        <v>131</v>
      </c>
      <c r="E95" s="302">
        <v>0.87</v>
      </c>
      <c r="F95" s="306">
        <f>F94*E95</f>
        <v>82.6848</v>
      </c>
      <c r="G95" s="317"/>
      <c r="H95" s="260"/>
      <c r="I95" s="317">
        <v>0</v>
      </c>
      <c r="J95" s="260">
        <f>F95*I95</f>
        <v>0</v>
      </c>
      <c r="K95" s="318"/>
      <c r="L95" s="290"/>
      <c r="M95" s="319">
        <f>L95+J95+H95</f>
        <v>0</v>
      </c>
    </row>
    <row r="96" spans="1:13" s="15" customFormat="1" ht="15.75">
      <c r="A96" s="222">
        <v>16</v>
      </c>
      <c r="B96" s="237"/>
      <c r="C96" s="189" t="s">
        <v>135</v>
      </c>
      <c r="D96" s="244"/>
      <c r="E96" s="193"/>
      <c r="F96" s="256"/>
      <c r="G96" s="192"/>
      <c r="H96" s="262"/>
      <c r="I96" s="192"/>
      <c r="J96" s="262"/>
      <c r="K96" s="192"/>
      <c r="L96" s="266"/>
      <c r="M96" s="200"/>
    </row>
    <row r="97" spans="1:13" s="15" customFormat="1" ht="15.75">
      <c r="A97" s="201"/>
      <c r="B97" s="238"/>
      <c r="C97" s="202" t="s">
        <v>136</v>
      </c>
      <c r="D97" s="238" t="s">
        <v>129</v>
      </c>
      <c r="E97" s="203"/>
      <c r="F97" s="296">
        <f>F92</f>
        <v>166.32</v>
      </c>
      <c r="G97" s="202"/>
      <c r="H97" s="261"/>
      <c r="I97" s="322"/>
      <c r="J97" s="260">
        <f>F97*I97</f>
        <v>0</v>
      </c>
      <c r="K97" s="323">
        <v>0</v>
      </c>
      <c r="L97" s="290">
        <f>F97*K97</f>
        <v>0</v>
      </c>
      <c r="M97" s="319">
        <f>L97+J97+H97</f>
        <v>0</v>
      </c>
    </row>
    <row r="98" spans="1:13" s="24" customFormat="1" ht="18.75" customHeight="1">
      <c r="A98" s="22"/>
      <c r="B98" s="22"/>
      <c r="C98" s="271" t="s">
        <v>68</v>
      </c>
      <c r="D98" s="71" t="s">
        <v>3</v>
      </c>
      <c r="E98" s="71"/>
      <c r="F98" s="72"/>
      <c r="G98" s="22"/>
      <c r="H98" s="73">
        <f>SUM(H17:H97)</f>
        <v>0</v>
      </c>
      <c r="I98" s="66"/>
      <c r="J98" s="73">
        <f>SUM(J17:J97)</f>
        <v>0</v>
      </c>
      <c r="K98" s="74"/>
      <c r="L98" s="73">
        <f>SUM(L17:L97)</f>
        <v>0</v>
      </c>
      <c r="M98" s="73">
        <f>SUM(M17:M97)</f>
        <v>0</v>
      </c>
    </row>
    <row r="99" spans="1:13" s="24" customFormat="1" ht="18.75" customHeight="1">
      <c r="A99" s="67"/>
      <c r="B99" s="67"/>
      <c r="C99" s="68" t="s">
        <v>69</v>
      </c>
      <c r="D99" s="81">
        <v>0.1</v>
      </c>
      <c r="E99" s="75"/>
      <c r="F99" s="76"/>
      <c r="G99" s="67"/>
      <c r="H99" s="77"/>
      <c r="I99" s="78"/>
      <c r="J99" s="77"/>
      <c r="K99" s="23"/>
      <c r="L99" s="77"/>
      <c r="M99" s="23">
        <f>M98*D99</f>
        <v>0</v>
      </c>
    </row>
    <row r="100" spans="1:13" s="24" customFormat="1" ht="18.75" customHeight="1">
      <c r="A100" s="67"/>
      <c r="B100" s="67"/>
      <c r="C100" s="68" t="s">
        <v>4</v>
      </c>
      <c r="D100" s="75" t="s">
        <v>3</v>
      </c>
      <c r="E100" s="75"/>
      <c r="F100" s="76"/>
      <c r="G100" s="67"/>
      <c r="H100" s="79"/>
      <c r="I100" s="23"/>
      <c r="J100" s="77"/>
      <c r="K100" s="80"/>
      <c r="L100" s="79"/>
      <c r="M100" s="23">
        <f>M98+M99</f>
        <v>0</v>
      </c>
    </row>
    <row r="101" spans="1:13" s="24" customFormat="1" ht="18.75" customHeight="1">
      <c r="A101" s="67"/>
      <c r="B101" s="67"/>
      <c r="C101" s="68" t="s">
        <v>70</v>
      </c>
      <c r="D101" s="81">
        <v>0.08</v>
      </c>
      <c r="E101" s="75"/>
      <c r="F101" s="76"/>
      <c r="G101" s="67"/>
      <c r="H101" s="77"/>
      <c r="I101" s="78"/>
      <c r="J101" s="77"/>
      <c r="K101" s="78"/>
      <c r="L101" s="77"/>
      <c r="M101" s="23">
        <f>M100*D101</f>
        <v>0</v>
      </c>
    </row>
    <row r="102" spans="1:13" s="24" customFormat="1" ht="18.75" customHeight="1">
      <c r="A102" s="67"/>
      <c r="B102" s="67"/>
      <c r="C102" s="68" t="s">
        <v>95</v>
      </c>
      <c r="D102" s="75" t="s">
        <v>3</v>
      </c>
      <c r="E102" s="75"/>
      <c r="F102" s="76"/>
      <c r="G102" s="67"/>
      <c r="H102" s="79"/>
      <c r="I102" s="23"/>
      <c r="J102" s="77"/>
      <c r="K102" s="80"/>
      <c r="L102" s="79"/>
      <c r="M102" s="170">
        <f>M100+M101</f>
        <v>0</v>
      </c>
    </row>
    <row r="103" spans="1:20" s="25" customFormat="1" ht="16.5">
      <c r="A103" s="26"/>
      <c r="B103" s="26"/>
      <c r="C103" s="27"/>
      <c r="D103" s="28"/>
      <c r="E103" s="28"/>
      <c r="F103" s="29"/>
      <c r="G103" s="26"/>
      <c r="H103" s="30"/>
      <c r="I103" s="31"/>
      <c r="J103" s="30"/>
      <c r="K103" s="31"/>
      <c r="L103" s="30"/>
      <c r="M103" s="32"/>
      <c r="N103" s="33"/>
      <c r="O103" s="33"/>
      <c r="P103" s="33"/>
      <c r="Q103" s="33"/>
      <c r="R103" s="33"/>
      <c r="S103" s="33"/>
      <c r="T103" s="33"/>
    </row>
    <row r="104" spans="1:20" s="25" customFormat="1" ht="16.5">
      <c r="A104" s="34"/>
      <c r="C104" s="34"/>
      <c r="E104" s="34"/>
      <c r="F104" s="34"/>
      <c r="G104" s="35"/>
      <c r="H104" s="34"/>
      <c r="I104" s="34"/>
      <c r="J104" s="35"/>
      <c r="K104" s="34"/>
      <c r="L104" s="34"/>
      <c r="M104" s="13"/>
      <c r="N104" s="33"/>
      <c r="O104" s="33"/>
      <c r="P104" s="33"/>
      <c r="Q104" s="33"/>
      <c r="R104" s="33"/>
      <c r="S104" s="33"/>
      <c r="T104" s="33"/>
    </row>
    <row r="105" spans="1:20" s="25" customFormat="1" ht="16.5">
      <c r="A105" s="34"/>
      <c r="C105" s="34"/>
      <c r="D105" s="34"/>
      <c r="E105" s="34"/>
      <c r="F105" s="34"/>
      <c r="G105" s="35"/>
      <c r="H105" s="34"/>
      <c r="I105" s="34"/>
      <c r="J105" s="35"/>
      <c r="K105" s="34"/>
      <c r="L105" s="34"/>
      <c r="M105" s="13"/>
      <c r="N105" s="33"/>
      <c r="O105" s="33"/>
      <c r="P105" s="33"/>
      <c r="Q105" s="33"/>
      <c r="R105" s="33"/>
      <c r="S105" s="33"/>
      <c r="T105" s="33"/>
    </row>
    <row r="106" spans="1:20" s="25" customFormat="1" ht="16.5">
      <c r="A106" s="34"/>
      <c r="C106" s="34"/>
      <c r="D106" s="34"/>
      <c r="E106" s="34"/>
      <c r="F106" s="34"/>
      <c r="G106" s="35"/>
      <c r="H106" s="34"/>
      <c r="I106" s="34"/>
      <c r="J106" s="35"/>
      <c r="K106" s="34"/>
      <c r="L106" s="34"/>
      <c r="M106" s="13"/>
      <c r="N106" s="33"/>
      <c r="O106" s="33"/>
      <c r="P106" s="33"/>
      <c r="Q106" s="33"/>
      <c r="R106" s="33"/>
      <c r="S106" s="33"/>
      <c r="T106" s="33"/>
    </row>
    <row r="107" spans="1:12" ht="16.5">
      <c r="A107" s="34"/>
      <c r="B107" s="25"/>
      <c r="C107" s="34"/>
      <c r="D107" s="34"/>
      <c r="E107" s="34"/>
      <c r="F107" s="34"/>
      <c r="G107" s="35"/>
      <c r="H107" s="34"/>
      <c r="I107" s="34"/>
      <c r="J107" s="35"/>
      <c r="K107" s="34"/>
      <c r="L107" s="34"/>
    </row>
    <row r="108" spans="1:20" s="25" customFormat="1" ht="16.5">
      <c r="A108" s="34"/>
      <c r="B108" s="34"/>
      <c r="C108" s="34"/>
      <c r="D108" s="34"/>
      <c r="E108" s="34"/>
      <c r="F108" s="35"/>
      <c r="G108" s="34"/>
      <c r="H108" s="34"/>
      <c r="I108" s="35"/>
      <c r="J108" s="34"/>
      <c r="K108" s="35"/>
      <c r="L108" s="34"/>
      <c r="M108" s="13"/>
      <c r="N108" s="33"/>
      <c r="O108" s="33"/>
      <c r="P108" s="33"/>
      <c r="Q108" s="33"/>
      <c r="R108" s="33"/>
      <c r="S108" s="33"/>
      <c r="T108" s="33"/>
    </row>
    <row r="109" spans="1:20" s="25" customFormat="1" ht="16.5">
      <c r="A109" s="34"/>
      <c r="B109" s="34"/>
      <c r="C109" s="34"/>
      <c r="D109" s="34"/>
      <c r="E109" s="34"/>
      <c r="F109" s="35"/>
      <c r="G109" s="34"/>
      <c r="H109" s="34"/>
      <c r="I109" s="35"/>
      <c r="J109" s="34"/>
      <c r="K109" s="35"/>
      <c r="L109" s="34"/>
      <c r="M109" s="13"/>
      <c r="N109" s="33"/>
      <c r="O109" s="33"/>
      <c r="P109" s="33"/>
      <c r="Q109" s="33"/>
      <c r="R109" s="33"/>
      <c r="S109" s="33"/>
      <c r="T109" s="33"/>
    </row>
    <row r="110" spans="1:20" s="25" customFormat="1" ht="16.5">
      <c r="A110" s="26"/>
      <c r="B110" s="26"/>
      <c r="C110" s="36"/>
      <c r="D110" s="28"/>
      <c r="E110" s="28"/>
      <c r="F110" s="37"/>
      <c r="G110" s="34"/>
      <c r="H110" s="38"/>
      <c r="I110" s="39"/>
      <c r="J110" s="40"/>
      <c r="K110" s="39"/>
      <c r="L110" s="41"/>
      <c r="M110" s="32"/>
      <c r="N110" s="33"/>
      <c r="O110" s="33"/>
      <c r="P110" s="33"/>
      <c r="Q110" s="33"/>
      <c r="R110" s="33"/>
      <c r="S110" s="33"/>
      <c r="T110" s="33"/>
    </row>
    <row r="111" spans="1:20" s="25" customFormat="1" ht="16.5">
      <c r="A111" s="26"/>
      <c r="B111" s="26"/>
      <c r="C111" s="36"/>
      <c r="D111" s="28"/>
      <c r="E111" s="28"/>
      <c r="F111" s="37"/>
      <c r="G111" s="34"/>
      <c r="H111" s="38"/>
      <c r="I111" s="39"/>
      <c r="J111" s="42"/>
      <c r="K111" s="39"/>
      <c r="L111" s="41"/>
      <c r="M111" s="32"/>
      <c r="N111" s="33"/>
      <c r="O111" s="33"/>
      <c r="P111" s="33"/>
      <c r="Q111" s="33"/>
      <c r="R111" s="33"/>
      <c r="S111" s="33"/>
      <c r="T111" s="33"/>
    </row>
    <row r="112" spans="1:20" s="25" customFormat="1" ht="16.5">
      <c r="A112" s="26"/>
      <c r="B112" s="26"/>
      <c r="C112" s="36"/>
      <c r="D112" s="28"/>
      <c r="E112" s="28"/>
      <c r="F112" s="37"/>
      <c r="G112" s="34"/>
      <c r="H112" s="38"/>
      <c r="I112" s="39"/>
      <c r="J112" s="40"/>
      <c r="K112" s="39"/>
      <c r="L112" s="41"/>
      <c r="M112" s="32"/>
      <c r="N112" s="33"/>
      <c r="O112" s="33"/>
      <c r="P112" s="33"/>
      <c r="Q112" s="33"/>
      <c r="R112" s="33"/>
      <c r="S112" s="33"/>
      <c r="T112" s="33"/>
    </row>
    <row r="113" spans="1:20" s="25" customFormat="1" ht="16.5">
      <c r="A113" s="26"/>
      <c r="B113" s="26"/>
      <c r="C113" s="36"/>
      <c r="D113" s="26"/>
      <c r="E113" s="26"/>
      <c r="F113" s="26"/>
      <c r="G113" s="26"/>
      <c r="H113" s="43"/>
      <c r="I113" s="44"/>
      <c r="J113" s="43"/>
      <c r="K113" s="45"/>
      <c r="L113" s="43"/>
      <c r="M113" s="32"/>
      <c r="N113" s="33"/>
      <c r="O113" s="33"/>
      <c r="P113" s="33"/>
      <c r="Q113" s="33"/>
      <c r="R113" s="33"/>
      <c r="S113" s="33"/>
      <c r="T113" s="33"/>
    </row>
    <row r="114" spans="1:20" s="25" customFormat="1" ht="16.5">
      <c r="A114" s="26"/>
      <c r="B114" s="26"/>
      <c r="C114" s="46"/>
      <c r="D114" s="26"/>
      <c r="E114" s="26"/>
      <c r="F114" s="26"/>
      <c r="G114" s="26"/>
      <c r="H114" s="43"/>
      <c r="I114" s="44"/>
      <c r="J114" s="43"/>
      <c r="K114" s="45"/>
      <c r="L114" s="45"/>
      <c r="M114" s="32"/>
      <c r="N114" s="33"/>
      <c r="O114" s="33"/>
      <c r="P114" s="33"/>
      <c r="Q114" s="33"/>
      <c r="R114" s="33"/>
      <c r="S114" s="33"/>
      <c r="T114" s="33"/>
    </row>
    <row r="115" spans="1:20" s="25" customFormat="1" ht="16.5">
      <c r="A115" s="26"/>
      <c r="B115" s="26"/>
      <c r="C115" s="36"/>
      <c r="D115" s="26"/>
      <c r="E115" s="26"/>
      <c r="F115" s="26"/>
      <c r="G115" s="26"/>
      <c r="H115" s="45"/>
      <c r="I115" s="44"/>
      <c r="J115" s="43"/>
      <c r="K115" s="45"/>
      <c r="L115" s="45"/>
      <c r="M115" s="32"/>
      <c r="N115" s="33"/>
      <c r="O115" s="33"/>
      <c r="P115" s="33"/>
      <c r="Q115" s="33"/>
      <c r="R115" s="33"/>
      <c r="S115" s="33"/>
      <c r="T115" s="33"/>
    </row>
    <row r="116" spans="1:20" s="25" customFormat="1" ht="16.5">
      <c r="A116" s="26"/>
      <c r="B116" s="26"/>
      <c r="C116" s="46"/>
      <c r="D116" s="26"/>
      <c r="E116" s="26"/>
      <c r="F116" s="26"/>
      <c r="G116" s="26"/>
      <c r="H116" s="45"/>
      <c r="I116" s="44"/>
      <c r="J116" s="43"/>
      <c r="K116" s="45"/>
      <c r="L116" s="45"/>
      <c r="M116" s="32"/>
      <c r="N116" s="33"/>
      <c r="O116" s="33"/>
      <c r="P116" s="33"/>
      <c r="Q116" s="33"/>
      <c r="R116" s="33"/>
      <c r="S116" s="33"/>
      <c r="T116" s="33"/>
    </row>
    <row r="117" spans="1:20" s="25" customFormat="1" ht="16.5">
      <c r="A117" s="26"/>
      <c r="B117" s="26"/>
      <c r="C117" s="36"/>
      <c r="D117" s="26"/>
      <c r="E117" s="26"/>
      <c r="F117" s="26"/>
      <c r="G117" s="26"/>
      <c r="H117" s="45"/>
      <c r="I117" s="44"/>
      <c r="J117" s="43"/>
      <c r="K117" s="45"/>
      <c r="L117" s="45"/>
      <c r="M117" s="32"/>
      <c r="N117" s="33"/>
      <c r="O117" s="33"/>
      <c r="P117" s="33"/>
      <c r="Q117" s="33"/>
      <c r="R117" s="33"/>
      <c r="S117" s="33"/>
      <c r="T117" s="33"/>
    </row>
    <row r="118" spans="1:20" s="25" customFormat="1" ht="16.5">
      <c r="A118" s="47"/>
      <c r="B118" s="47"/>
      <c r="C118" s="27"/>
      <c r="D118" s="28"/>
      <c r="E118" s="28"/>
      <c r="F118" s="29"/>
      <c r="G118" s="34"/>
      <c r="H118" s="28"/>
      <c r="I118" s="34"/>
      <c r="J118" s="29"/>
      <c r="K118" s="34"/>
      <c r="L118" s="28"/>
      <c r="M118" s="48"/>
      <c r="N118" s="33"/>
      <c r="O118" s="33"/>
      <c r="P118" s="33"/>
      <c r="Q118" s="33"/>
      <c r="R118" s="33"/>
      <c r="S118" s="33"/>
      <c r="T118" s="33"/>
    </row>
    <row r="119" spans="1:20" s="25" customFormat="1" ht="16.5">
      <c r="A119" s="26"/>
      <c r="B119" s="26"/>
      <c r="C119" s="46"/>
      <c r="D119" s="26"/>
      <c r="E119" s="26"/>
      <c r="F119" s="26"/>
      <c r="G119" s="26"/>
      <c r="H119" s="45"/>
      <c r="I119" s="44"/>
      <c r="J119" s="43"/>
      <c r="K119" s="45"/>
      <c r="L119" s="45"/>
      <c r="M119" s="32"/>
      <c r="N119" s="33"/>
      <c r="O119" s="33"/>
      <c r="P119" s="33"/>
      <c r="Q119" s="33"/>
      <c r="R119" s="33"/>
      <c r="S119" s="33"/>
      <c r="T119" s="33"/>
    </row>
    <row r="120" spans="1:20" s="25" customFormat="1" ht="16.5">
      <c r="A120" s="26"/>
      <c r="B120" s="26"/>
      <c r="C120" s="49"/>
      <c r="D120" s="26"/>
      <c r="E120" s="26"/>
      <c r="F120" s="26"/>
      <c r="G120" s="26"/>
      <c r="H120" s="30"/>
      <c r="I120" s="50"/>
      <c r="J120" s="30"/>
      <c r="K120" s="26"/>
      <c r="L120" s="30"/>
      <c r="M120" s="30"/>
      <c r="N120" s="33"/>
      <c r="O120" s="33"/>
      <c r="P120" s="33"/>
      <c r="Q120" s="33"/>
      <c r="R120" s="33"/>
      <c r="S120" s="33"/>
      <c r="T120" s="33"/>
    </row>
    <row r="121" spans="1:20" s="25" customFormat="1" ht="16.5">
      <c r="A121" s="26"/>
      <c r="B121" s="26"/>
      <c r="C121" s="49"/>
      <c r="D121" s="26"/>
      <c r="E121" s="26"/>
      <c r="F121" s="26"/>
      <c r="G121" s="26"/>
      <c r="H121" s="30"/>
      <c r="I121" s="50"/>
      <c r="J121" s="30"/>
      <c r="K121" s="26"/>
      <c r="L121" s="30"/>
      <c r="M121" s="30"/>
      <c r="N121" s="33"/>
      <c r="O121" s="33"/>
      <c r="P121" s="33"/>
      <c r="Q121" s="33"/>
      <c r="R121" s="33"/>
      <c r="S121" s="33"/>
      <c r="T121" s="33"/>
    </row>
    <row r="122" spans="1:20" s="25" customFormat="1" ht="16.5">
      <c r="A122" s="26"/>
      <c r="B122" s="26"/>
      <c r="C122" s="49"/>
      <c r="D122" s="26"/>
      <c r="E122" s="26"/>
      <c r="F122" s="26"/>
      <c r="G122" s="26"/>
      <c r="H122" s="30"/>
      <c r="I122" s="50"/>
      <c r="J122" s="30"/>
      <c r="K122" s="26"/>
      <c r="L122" s="30"/>
      <c r="M122" s="30"/>
      <c r="N122" s="33"/>
      <c r="O122" s="33"/>
      <c r="P122" s="33"/>
      <c r="Q122" s="33"/>
      <c r="R122" s="33"/>
      <c r="S122" s="33"/>
      <c r="T122" s="33"/>
    </row>
    <row r="123" spans="1:20" s="25" customFormat="1" ht="16.5">
      <c r="A123" s="26"/>
      <c r="B123" s="26"/>
      <c r="C123" s="49"/>
      <c r="D123" s="26"/>
      <c r="E123" s="26"/>
      <c r="F123" s="26"/>
      <c r="G123" s="26"/>
      <c r="H123" s="30"/>
      <c r="I123" s="50"/>
      <c r="J123" s="30"/>
      <c r="K123" s="26"/>
      <c r="L123" s="30"/>
      <c r="M123" s="30"/>
      <c r="N123" s="33"/>
      <c r="O123" s="33"/>
      <c r="P123" s="33"/>
      <c r="Q123" s="33"/>
      <c r="R123" s="33"/>
      <c r="S123" s="33"/>
      <c r="T123" s="33"/>
    </row>
    <row r="124" spans="1:20" s="25" customFormat="1" ht="16.5">
      <c r="A124" s="26"/>
      <c r="B124" s="26"/>
      <c r="C124" s="49"/>
      <c r="D124" s="26"/>
      <c r="E124" s="26"/>
      <c r="F124" s="26"/>
      <c r="G124" s="26"/>
      <c r="H124" s="30"/>
      <c r="I124" s="50"/>
      <c r="J124" s="30"/>
      <c r="K124" s="26"/>
      <c r="L124" s="30"/>
      <c r="M124" s="30"/>
      <c r="N124" s="33"/>
      <c r="O124" s="33"/>
      <c r="P124" s="33"/>
      <c r="Q124" s="33"/>
      <c r="R124" s="33"/>
      <c r="S124" s="33"/>
      <c r="T124" s="33"/>
    </row>
    <row r="125" spans="1:20" s="25" customFormat="1" ht="16.5">
      <c r="A125" s="10"/>
      <c r="B125" s="10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33"/>
      <c r="O125" s="33"/>
      <c r="P125" s="33"/>
      <c r="Q125" s="33"/>
      <c r="R125" s="33"/>
      <c r="S125" s="33"/>
      <c r="T125" s="33"/>
    </row>
    <row r="126" spans="1:20" s="25" customFormat="1" ht="16.5">
      <c r="A126" s="26"/>
      <c r="B126" s="26"/>
      <c r="C126" s="49"/>
      <c r="D126" s="26"/>
      <c r="E126" s="26"/>
      <c r="F126" s="26"/>
      <c r="G126" s="26"/>
      <c r="H126" s="30"/>
      <c r="I126" s="50"/>
      <c r="J126" s="30"/>
      <c r="K126" s="26"/>
      <c r="L126" s="30"/>
      <c r="M126" s="30"/>
      <c r="N126" s="33"/>
      <c r="O126" s="33"/>
      <c r="P126" s="33"/>
      <c r="Q126" s="33"/>
      <c r="R126" s="33"/>
      <c r="S126" s="33"/>
      <c r="T126" s="33"/>
    </row>
    <row r="127" spans="1:20" s="25" customFormat="1" ht="16.5">
      <c r="A127" s="26"/>
      <c r="B127" s="26"/>
      <c r="C127" s="49"/>
      <c r="D127" s="26"/>
      <c r="E127" s="26"/>
      <c r="F127" s="26"/>
      <c r="G127" s="26"/>
      <c r="H127" s="30"/>
      <c r="I127" s="50"/>
      <c r="J127" s="30"/>
      <c r="K127" s="26"/>
      <c r="L127" s="30"/>
      <c r="M127" s="30"/>
      <c r="N127" s="33"/>
      <c r="O127" s="33"/>
      <c r="P127" s="33"/>
      <c r="Q127" s="33"/>
      <c r="R127" s="33"/>
      <c r="S127" s="33"/>
      <c r="T127" s="33"/>
    </row>
    <row r="128" spans="1:20" s="25" customFormat="1" ht="16.5">
      <c r="A128" s="47"/>
      <c r="B128" s="47"/>
      <c r="C128" s="27"/>
      <c r="D128" s="28"/>
      <c r="E128" s="28"/>
      <c r="F128" s="29"/>
      <c r="G128" s="34"/>
      <c r="H128" s="28"/>
      <c r="I128" s="34"/>
      <c r="J128" s="29"/>
      <c r="K128" s="34"/>
      <c r="L128" s="28"/>
      <c r="M128" s="48"/>
      <c r="N128" s="33"/>
      <c r="O128" s="33"/>
      <c r="P128" s="33"/>
      <c r="Q128" s="33"/>
      <c r="R128" s="33"/>
      <c r="S128" s="33"/>
      <c r="T128" s="33"/>
    </row>
    <row r="129" spans="1:20" s="25" customFormat="1" ht="16.5">
      <c r="A129" s="26"/>
      <c r="B129" s="26"/>
      <c r="C129" s="49"/>
      <c r="D129" s="26"/>
      <c r="E129" s="26"/>
      <c r="F129" s="26"/>
      <c r="G129" s="26"/>
      <c r="H129" s="30"/>
      <c r="I129" s="50"/>
      <c r="J129" s="30"/>
      <c r="K129" s="26"/>
      <c r="L129" s="30"/>
      <c r="M129" s="30"/>
      <c r="N129" s="33"/>
      <c r="O129" s="33"/>
      <c r="P129" s="33"/>
      <c r="Q129" s="33"/>
      <c r="R129" s="33"/>
      <c r="S129" s="33"/>
      <c r="T129" s="33"/>
    </row>
    <row r="130" spans="1:20" s="25" customFormat="1" ht="16.5">
      <c r="A130" s="26"/>
      <c r="B130" s="26"/>
      <c r="C130" s="49"/>
      <c r="D130" s="26"/>
      <c r="E130" s="26"/>
      <c r="F130" s="31"/>
      <c r="G130" s="26"/>
      <c r="H130" s="30"/>
      <c r="I130" s="50"/>
      <c r="J130" s="30"/>
      <c r="K130" s="26"/>
      <c r="L130" s="26"/>
      <c r="M130" s="30"/>
      <c r="N130" s="33"/>
      <c r="O130" s="33"/>
      <c r="P130" s="33"/>
      <c r="Q130" s="33"/>
      <c r="R130" s="33"/>
      <c r="S130" s="33"/>
      <c r="T130" s="33"/>
    </row>
    <row r="131" spans="1:20" s="25" customFormat="1" ht="16.5">
      <c r="A131" s="26"/>
      <c r="B131" s="26"/>
      <c r="C131" s="49"/>
      <c r="D131" s="26"/>
      <c r="E131" s="26"/>
      <c r="F131" s="31"/>
      <c r="G131" s="26"/>
      <c r="H131" s="30"/>
      <c r="I131" s="31"/>
      <c r="J131" s="30"/>
      <c r="K131" s="26"/>
      <c r="L131" s="30"/>
      <c r="M131" s="30"/>
      <c r="N131" s="33"/>
      <c r="O131" s="33"/>
      <c r="P131" s="33"/>
      <c r="Q131" s="33"/>
      <c r="R131" s="33"/>
      <c r="S131" s="33"/>
      <c r="T131" s="33"/>
    </row>
    <row r="132" spans="1:20" s="25" customFormat="1" ht="16.5">
      <c r="A132" s="26"/>
      <c r="B132" s="26"/>
      <c r="C132" s="49"/>
      <c r="D132" s="26"/>
      <c r="E132" s="26"/>
      <c r="F132" s="31"/>
      <c r="G132" s="26"/>
      <c r="H132" s="30"/>
      <c r="I132" s="31"/>
      <c r="J132" s="30"/>
      <c r="K132" s="26"/>
      <c r="L132" s="30"/>
      <c r="M132" s="30"/>
      <c r="N132" s="33"/>
      <c r="O132" s="33"/>
      <c r="P132" s="33"/>
      <c r="Q132" s="33"/>
      <c r="R132" s="33"/>
      <c r="S132" s="33"/>
      <c r="T132" s="33"/>
    </row>
    <row r="133" spans="1:20" s="25" customFormat="1" ht="16.5">
      <c r="A133" s="26"/>
      <c r="B133" s="26"/>
      <c r="C133" s="51"/>
      <c r="D133" s="28"/>
      <c r="E133" s="28"/>
      <c r="F133" s="31"/>
      <c r="G133" s="26"/>
      <c r="H133" s="30"/>
      <c r="I133" s="31"/>
      <c r="J133" s="30"/>
      <c r="K133" s="26"/>
      <c r="L133" s="30"/>
      <c r="M133" s="30"/>
      <c r="N133" s="33"/>
      <c r="O133" s="33"/>
      <c r="P133" s="33"/>
      <c r="Q133" s="33"/>
      <c r="R133" s="33"/>
      <c r="S133" s="33"/>
      <c r="T133" s="33"/>
    </row>
    <row r="134" spans="1:20" s="25" customFormat="1" ht="16.5">
      <c r="A134" s="26"/>
      <c r="B134" s="26"/>
      <c r="C134" s="51"/>
      <c r="D134" s="26"/>
      <c r="E134" s="26"/>
      <c r="F134" s="26"/>
      <c r="G134" s="26"/>
      <c r="H134" s="30"/>
      <c r="I134" s="31"/>
      <c r="J134" s="30"/>
      <c r="K134" s="26"/>
      <c r="L134" s="26"/>
      <c r="M134" s="30"/>
      <c r="N134" s="33"/>
      <c r="O134" s="33"/>
      <c r="P134" s="33"/>
      <c r="Q134" s="33"/>
      <c r="R134" s="33"/>
      <c r="S134" s="33"/>
      <c r="T134" s="33"/>
    </row>
    <row r="135" spans="1:20" s="25" customFormat="1" ht="16.5">
      <c r="A135" s="26"/>
      <c r="B135" s="26"/>
      <c r="C135" s="36"/>
      <c r="D135" s="28"/>
      <c r="E135" s="28"/>
      <c r="F135" s="29"/>
      <c r="G135" s="52"/>
      <c r="H135" s="38"/>
      <c r="I135" s="39"/>
      <c r="J135" s="40"/>
      <c r="K135" s="53"/>
      <c r="L135" s="41"/>
      <c r="M135" s="32"/>
      <c r="N135" s="33"/>
      <c r="O135" s="33"/>
      <c r="P135" s="33"/>
      <c r="Q135" s="33"/>
      <c r="R135" s="33"/>
      <c r="S135" s="33"/>
      <c r="T135" s="33"/>
    </row>
    <row r="136" spans="1:20" s="25" customFormat="1" ht="16.5">
      <c r="A136" s="26"/>
      <c r="B136" s="26"/>
      <c r="C136" s="36"/>
      <c r="D136" s="28"/>
      <c r="E136" s="28"/>
      <c r="F136" s="29"/>
      <c r="G136" s="34"/>
      <c r="H136" s="38"/>
      <c r="I136" s="39"/>
      <c r="J136" s="40"/>
      <c r="K136" s="39"/>
      <c r="L136" s="41"/>
      <c r="M136" s="32"/>
      <c r="N136" s="33"/>
      <c r="O136" s="33"/>
      <c r="P136" s="33"/>
      <c r="Q136" s="33"/>
      <c r="R136" s="33"/>
      <c r="S136" s="33"/>
      <c r="T136" s="33"/>
    </row>
    <row r="137" spans="1:20" s="25" customFormat="1" ht="16.5">
      <c r="A137" s="26"/>
      <c r="B137" s="26"/>
      <c r="C137" s="36"/>
      <c r="D137" s="28"/>
      <c r="E137" s="28"/>
      <c r="F137" s="29"/>
      <c r="G137" s="34"/>
      <c r="H137" s="38"/>
      <c r="I137" s="39"/>
      <c r="J137" s="42"/>
      <c r="K137" s="39"/>
      <c r="L137" s="41"/>
      <c r="M137" s="32"/>
      <c r="N137" s="33"/>
      <c r="O137" s="33"/>
      <c r="P137" s="33"/>
      <c r="Q137" s="33"/>
      <c r="R137" s="33"/>
      <c r="S137" s="33"/>
      <c r="T137" s="33"/>
    </row>
    <row r="138" spans="1:20" s="25" customFormat="1" ht="16.5">
      <c r="A138" s="26"/>
      <c r="B138" s="26"/>
      <c r="C138" s="36"/>
      <c r="D138" s="28"/>
      <c r="E138" s="28"/>
      <c r="F138" s="29"/>
      <c r="G138" s="34"/>
      <c r="H138" s="38"/>
      <c r="I138" s="39"/>
      <c r="J138" s="40"/>
      <c r="K138" s="39"/>
      <c r="L138" s="41"/>
      <c r="M138" s="32"/>
      <c r="N138" s="33"/>
      <c r="O138" s="33"/>
      <c r="P138" s="33"/>
      <c r="Q138" s="33"/>
      <c r="R138" s="33"/>
      <c r="S138" s="33"/>
      <c r="T138" s="33"/>
    </row>
    <row r="139" spans="1:20" s="25" customFormat="1" ht="16.5">
      <c r="A139" s="26"/>
      <c r="B139" s="26"/>
      <c r="C139" s="36"/>
      <c r="D139" s="26"/>
      <c r="E139" s="26"/>
      <c r="F139" s="26"/>
      <c r="G139" s="26"/>
      <c r="H139" s="43"/>
      <c r="I139" s="44"/>
      <c r="J139" s="43"/>
      <c r="K139" s="45"/>
      <c r="L139" s="43"/>
      <c r="M139" s="32"/>
      <c r="N139" s="33"/>
      <c r="O139" s="33"/>
      <c r="P139" s="33"/>
      <c r="Q139" s="33"/>
      <c r="R139" s="33"/>
      <c r="S139" s="33"/>
      <c r="T139" s="33"/>
    </row>
    <row r="140" spans="1:20" s="25" customFormat="1" ht="16.5">
      <c r="A140" s="26"/>
      <c r="B140" s="26"/>
      <c r="C140" s="46"/>
      <c r="D140" s="26"/>
      <c r="E140" s="26"/>
      <c r="F140" s="26"/>
      <c r="G140" s="26"/>
      <c r="H140" s="43"/>
      <c r="I140" s="44"/>
      <c r="J140" s="43"/>
      <c r="K140" s="45"/>
      <c r="L140" s="45"/>
      <c r="M140" s="32"/>
      <c r="N140" s="33"/>
      <c r="O140" s="33"/>
      <c r="P140" s="33"/>
      <c r="Q140" s="33"/>
      <c r="R140" s="33"/>
      <c r="S140" s="33"/>
      <c r="T140" s="33"/>
    </row>
    <row r="141" spans="1:20" s="25" customFormat="1" ht="16.5">
      <c r="A141" s="26"/>
      <c r="B141" s="26"/>
      <c r="C141" s="36"/>
      <c r="D141" s="26"/>
      <c r="E141" s="26"/>
      <c r="F141" s="26"/>
      <c r="G141" s="26"/>
      <c r="H141" s="45"/>
      <c r="I141" s="44"/>
      <c r="J141" s="43"/>
      <c r="K141" s="45"/>
      <c r="L141" s="45"/>
      <c r="M141" s="32"/>
      <c r="N141" s="33"/>
      <c r="O141" s="33"/>
      <c r="P141" s="33"/>
      <c r="Q141" s="33"/>
      <c r="R141" s="33"/>
      <c r="S141" s="33"/>
      <c r="T141" s="33"/>
    </row>
    <row r="142" spans="1:20" s="25" customFormat="1" ht="16.5">
      <c r="A142" s="26"/>
      <c r="B142" s="26"/>
      <c r="C142" s="46"/>
      <c r="D142" s="26"/>
      <c r="E142" s="26"/>
      <c r="F142" s="26"/>
      <c r="G142" s="26"/>
      <c r="H142" s="45"/>
      <c r="I142" s="44"/>
      <c r="J142" s="43"/>
      <c r="K142" s="45"/>
      <c r="L142" s="45"/>
      <c r="M142" s="32"/>
      <c r="N142" s="33"/>
      <c r="O142" s="33"/>
      <c r="P142" s="33"/>
      <c r="Q142" s="33"/>
      <c r="R142" s="33"/>
      <c r="S142" s="33"/>
      <c r="T142" s="33"/>
    </row>
    <row r="143" spans="1:20" s="25" customFormat="1" ht="16.5">
      <c r="A143" s="26"/>
      <c r="B143" s="26"/>
      <c r="C143" s="36"/>
      <c r="D143" s="26"/>
      <c r="E143" s="26"/>
      <c r="F143" s="26"/>
      <c r="G143" s="26"/>
      <c r="H143" s="45"/>
      <c r="I143" s="44"/>
      <c r="J143" s="43"/>
      <c r="K143" s="45"/>
      <c r="L143" s="45"/>
      <c r="M143" s="32"/>
      <c r="N143" s="33"/>
      <c r="O143" s="33"/>
      <c r="P143" s="33"/>
      <c r="Q143" s="33"/>
      <c r="R143" s="33"/>
      <c r="S143" s="33"/>
      <c r="T143" s="33"/>
    </row>
    <row r="144" spans="1:20" s="25" customFormat="1" ht="16.5">
      <c r="A144" s="26"/>
      <c r="B144" s="26"/>
      <c r="C144" s="46"/>
      <c r="D144" s="26"/>
      <c r="E144" s="26"/>
      <c r="F144" s="26"/>
      <c r="G144" s="26"/>
      <c r="H144" s="45"/>
      <c r="I144" s="44"/>
      <c r="J144" s="43"/>
      <c r="K144" s="45"/>
      <c r="L144" s="45"/>
      <c r="M144" s="32"/>
      <c r="N144" s="33"/>
      <c r="O144" s="33"/>
      <c r="P144" s="33"/>
      <c r="Q144" s="33"/>
      <c r="R144" s="33"/>
      <c r="S144" s="33"/>
      <c r="T144" s="33"/>
    </row>
    <row r="145" spans="1:20" s="25" customFormat="1" ht="16.5">
      <c r="A145" s="26"/>
      <c r="B145" s="26"/>
      <c r="C145" s="46"/>
      <c r="D145" s="26"/>
      <c r="E145" s="26"/>
      <c r="F145" s="26"/>
      <c r="G145" s="26"/>
      <c r="H145" s="45"/>
      <c r="I145" s="44"/>
      <c r="J145" s="43"/>
      <c r="K145" s="45"/>
      <c r="L145" s="45"/>
      <c r="M145" s="32"/>
      <c r="N145" s="33"/>
      <c r="O145" s="33"/>
      <c r="P145" s="33"/>
      <c r="Q145" s="33"/>
      <c r="R145" s="33"/>
      <c r="S145" s="33"/>
      <c r="T145" s="33"/>
    </row>
    <row r="146" spans="1:13" s="48" customFormat="1" ht="16.5">
      <c r="A146" s="26"/>
      <c r="B146" s="26"/>
      <c r="C146" s="54"/>
      <c r="D146" s="26"/>
      <c r="E146" s="26"/>
      <c r="F146" s="26"/>
      <c r="G146" s="26"/>
      <c r="H146" s="26"/>
      <c r="I146" s="50"/>
      <c r="J146" s="31"/>
      <c r="K146" s="26"/>
      <c r="L146" s="26"/>
      <c r="M146" s="31"/>
    </row>
    <row r="147" spans="1:20" s="25" customFormat="1" ht="16.5">
      <c r="A147" s="26"/>
      <c r="B147" s="26"/>
      <c r="C147" s="54"/>
      <c r="D147" s="26"/>
      <c r="E147" s="26"/>
      <c r="F147" s="26"/>
      <c r="G147" s="26"/>
      <c r="H147" s="26"/>
      <c r="I147" s="50"/>
      <c r="J147" s="31"/>
      <c r="K147" s="26"/>
      <c r="L147" s="26"/>
      <c r="M147" s="31"/>
      <c r="N147" s="33"/>
      <c r="O147" s="33"/>
      <c r="P147" s="33"/>
      <c r="Q147" s="33"/>
      <c r="R147" s="33"/>
      <c r="S147" s="33"/>
      <c r="T147" s="33"/>
    </row>
    <row r="148" spans="1:20" s="25" customFormat="1" ht="16.5">
      <c r="A148" s="26"/>
      <c r="B148" s="26"/>
      <c r="C148" s="54"/>
      <c r="D148" s="26"/>
      <c r="E148" s="26"/>
      <c r="F148" s="26"/>
      <c r="G148" s="26"/>
      <c r="H148" s="31"/>
      <c r="I148" s="50"/>
      <c r="J148" s="31"/>
      <c r="K148" s="26"/>
      <c r="L148" s="26"/>
      <c r="M148" s="31"/>
      <c r="N148" s="33"/>
      <c r="O148" s="33"/>
      <c r="P148" s="33"/>
      <c r="Q148" s="33"/>
      <c r="R148" s="33"/>
      <c r="S148" s="33"/>
      <c r="T148" s="33"/>
    </row>
    <row r="149" spans="1:13" s="48" customFormat="1" ht="16.5">
      <c r="A149" s="26"/>
      <c r="B149" s="26"/>
      <c r="C149" s="54"/>
      <c r="D149" s="26"/>
      <c r="E149" s="26"/>
      <c r="F149" s="26"/>
      <c r="G149" s="26"/>
      <c r="H149" s="26"/>
      <c r="I149" s="50"/>
      <c r="J149" s="26"/>
      <c r="K149" s="26"/>
      <c r="L149" s="26"/>
      <c r="M149" s="31"/>
    </row>
    <row r="150" spans="1:20" s="25" customFormat="1" ht="16.5">
      <c r="A150" s="26"/>
      <c r="B150" s="26"/>
      <c r="C150" s="54"/>
      <c r="D150" s="26"/>
      <c r="E150" s="26"/>
      <c r="F150" s="26"/>
      <c r="G150" s="26"/>
      <c r="H150" s="26"/>
      <c r="I150" s="50"/>
      <c r="J150" s="26"/>
      <c r="K150" s="26"/>
      <c r="L150" s="26"/>
      <c r="M150" s="31"/>
      <c r="N150" s="33"/>
      <c r="O150" s="33"/>
      <c r="P150" s="33"/>
      <c r="Q150" s="33"/>
      <c r="R150" s="33"/>
      <c r="S150" s="33"/>
      <c r="T150" s="33"/>
    </row>
    <row r="151" spans="1:20" s="25" customFormat="1" ht="16.5">
      <c r="A151" s="26"/>
      <c r="B151" s="26"/>
      <c r="C151" s="54"/>
      <c r="D151" s="26"/>
      <c r="E151" s="26"/>
      <c r="F151" s="26"/>
      <c r="G151" s="26"/>
      <c r="H151" s="26"/>
      <c r="I151" s="50"/>
      <c r="J151" s="26"/>
      <c r="K151" s="26"/>
      <c r="L151" s="26"/>
      <c r="M151" s="31"/>
      <c r="N151" s="33"/>
      <c r="O151" s="33"/>
      <c r="P151" s="33"/>
      <c r="Q151" s="33"/>
      <c r="R151" s="33"/>
      <c r="S151" s="33"/>
      <c r="T151" s="33"/>
    </row>
    <row r="152" spans="1:20" s="25" customFormat="1" ht="16.5">
      <c r="A152" s="26"/>
      <c r="B152" s="26"/>
      <c r="C152" s="54"/>
      <c r="D152" s="26"/>
      <c r="E152" s="26"/>
      <c r="F152" s="26"/>
      <c r="G152" s="26"/>
      <c r="H152" s="26"/>
      <c r="I152" s="50"/>
      <c r="J152" s="26"/>
      <c r="K152" s="26"/>
      <c r="L152" s="26"/>
      <c r="M152" s="31"/>
      <c r="N152" s="33"/>
      <c r="O152" s="33"/>
      <c r="P152" s="33"/>
      <c r="Q152" s="33"/>
      <c r="R152" s="33"/>
      <c r="S152" s="33"/>
      <c r="T152" s="33"/>
    </row>
    <row r="153" spans="1:20" s="25" customFormat="1" ht="16.5">
      <c r="A153" s="47"/>
      <c r="B153" s="47"/>
      <c r="C153" s="27"/>
      <c r="D153" s="28"/>
      <c r="E153" s="28"/>
      <c r="F153" s="29"/>
      <c r="G153" s="34"/>
      <c r="H153" s="28"/>
      <c r="I153" s="34"/>
      <c r="J153" s="29"/>
      <c r="K153" s="34"/>
      <c r="L153" s="28"/>
      <c r="M153" s="48"/>
      <c r="N153" s="33"/>
      <c r="O153" s="33"/>
      <c r="P153" s="33"/>
      <c r="Q153" s="33"/>
      <c r="R153" s="33"/>
      <c r="S153" s="33"/>
      <c r="T153" s="33"/>
    </row>
    <row r="154" spans="1:20" s="25" customFormat="1" ht="16.5">
      <c r="A154" s="26"/>
      <c r="B154" s="26"/>
      <c r="C154" s="54"/>
      <c r="D154" s="26"/>
      <c r="E154" s="26"/>
      <c r="F154" s="26"/>
      <c r="G154" s="26"/>
      <c r="H154" s="26"/>
      <c r="I154" s="50"/>
      <c r="J154" s="26"/>
      <c r="K154" s="26"/>
      <c r="L154" s="26"/>
      <c r="M154" s="31"/>
      <c r="N154" s="33"/>
      <c r="O154" s="33"/>
      <c r="P154" s="33"/>
      <c r="Q154" s="33"/>
      <c r="R154" s="33"/>
      <c r="S154" s="33"/>
      <c r="T154" s="33"/>
    </row>
    <row r="155" spans="1:20" s="25" customFormat="1" ht="16.5">
      <c r="A155" s="26"/>
      <c r="B155" s="26"/>
      <c r="C155" s="54"/>
      <c r="D155" s="26"/>
      <c r="E155" s="26"/>
      <c r="F155" s="26"/>
      <c r="G155" s="26"/>
      <c r="H155" s="26"/>
      <c r="I155" s="50"/>
      <c r="J155" s="26"/>
      <c r="K155" s="26"/>
      <c r="L155" s="26"/>
      <c r="M155" s="31"/>
      <c r="N155" s="33"/>
      <c r="O155" s="33"/>
      <c r="P155" s="33"/>
      <c r="Q155" s="33"/>
      <c r="R155" s="33"/>
      <c r="S155" s="33"/>
      <c r="T155" s="33"/>
    </row>
    <row r="156" spans="1:20" s="25" customFormat="1" ht="16.5">
      <c r="A156" s="26"/>
      <c r="B156" s="26"/>
      <c r="C156" s="54"/>
      <c r="D156" s="26"/>
      <c r="E156" s="26"/>
      <c r="F156" s="26"/>
      <c r="G156" s="26"/>
      <c r="H156" s="26"/>
      <c r="I156" s="50"/>
      <c r="J156" s="26"/>
      <c r="K156" s="26"/>
      <c r="L156" s="26"/>
      <c r="M156" s="31"/>
      <c r="N156" s="33"/>
      <c r="O156" s="33"/>
      <c r="P156" s="33"/>
      <c r="Q156" s="33"/>
      <c r="R156" s="33"/>
      <c r="S156" s="33"/>
      <c r="T156" s="33"/>
    </row>
    <row r="157" spans="1:20" s="25" customFormat="1" ht="16.5">
      <c r="A157" s="26"/>
      <c r="B157" s="26"/>
      <c r="C157" s="54"/>
      <c r="D157" s="26"/>
      <c r="E157" s="26"/>
      <c r="F157" s="26"/>
      <c r="G157" s="26"/>
      <c r="H157" s="26"/>
      <c r="I157" s="50"/>
      <c r="J157" s="26"/>
      <c r="K157" s="26"/>
      <c r="L157" s="26"/>
      <c r="M157" s="31"/>
      <c r="N157" s="33"/>
      <c r="O157" s="33"/>
      <c r="P157" s="33"/>
      <c r="Q157" s="33"/>
      <c r="R157" s="33"/>
      <c r="S157" s="33"/>
      <c r="T157" s="33"/>
    </row>
    <row r="158" spans="1:20" s="25" customFormat="1" ht="16.5">
      <c r="A158" s="26"/>
      <c r="B158" s="26"/>
      <c r="C158" s="54"/>
      <c r="D158" s="26"/>
      <c r="E158" s="26"/>
      <c r="F158" s="26"/>
      <c r="G158" s="26"/>
      <c r="H158" s="26"/>
      <c r="I158" s="50"/>
      <c r="J158" s="26"/>
      <c r="K158" s="26"/>
      <c r="L158" s="26"/>
      <c r="M158" s="31"/>
      <c r="N158" s="33"/>
      <c r="O158" s="33"/>
      <c r="P158" s="33"/>
      <c r="Q158" s="33"/>
      <c r="R158" s="33"/>
      <c r="S158" s="33"/>
      <c r="T158" s="33"/>
    </row>
    <row r="159" spans="1:20" s="25" customFormat="1" ht="16.5">
      <c r="A159" s="26"/>
      <c r="B159" s="26"/>
      <c r="C159" s="54"/>
      <c r="D159" s="26"/>
      <c r="E159" s="26"/>
      <c r="F159" s="26"/>
      <c r="G159" s="26"/>
      <c r="H159" s="26"/>
      <c r="I159" s="50"/>
      <c r="J159" s="26"/>
      <c r="K159" s="26"/>
      <c r="L159" s="26"/>
      <c r="M159" s="31"/>
      <c r="N159" s="33"/>
      <c r="O159" s="33"/>
      <c r="P159" s="33"/>
      <c r="Q159" s="33"/>
      <c r="R159" s="33"/>
      <c r="S159" s="33"/>
      <c r="T159" s="33"/>
    </row>
    <row r="160" spans="1:20" s="25" customFormat="1" ht="16.5">
      <c r="A160" s="26"/>
      <c r="B160" s="26"/>
      <c r="C160" s="54"/>
      <c r="D160" s="26"/>
      <c r="E160" s="26"/>
      <c r="F160" s="26"/>
      <c r="G160" s="26"/>
      <c r="H160" s="26"/>
      <c r="I160" s="50"/>
      <c r="J160" s="26"/>
      <c r="K160" s="26"/>
      <c r="L160" s="26"/>
      <c r="M160" s="31"/>
      <c r="N160" s="33"/>
      <c r="O160" s="33"/>
      <c r="P160" s="33"/>
      <c r="Q160" s="33"/>
      <c r="R160" s="33"/>
      <c r="S160" s="33"/>
      <c r="T160" s="33"/>
    </row>
    <row r="161" spans="1:20" s="25" customFormat="1" ht="16.5">
      <c r="A161" s="26"/>
      <c r="B161" s="26"/>
      <c r="C161" s="54"/>
      <c r="D161" s="26"/>
      <c r="E161" s="26"/>
      <c r="F161" s="26"/>
      <c r="G161" s="26"/>
      <c r="H161" s="26"/>
      <c r="I161" s="50"/>
      <c r="J161" s="26"/>
      <c r="K161" s="26"/>
      <c r="L161" s="26"/>
      <c r="M161" s="31"/>
      <c r="N161" s="33"/>
      <c r="O161" s="33"/>
      <c r="P161" s="33"/>
      <c r="Q161" s="33"/>
      <c r="R161" s="33"/>
      <c r="S161" s="33"/>
      <c r="T161" s="33"/>
    </row>
    <row r="162" spans="1:20" s="25" customFormat="1" ht="16.5">
      <c r="A162" s="26"/>
      <c r="B162" s="26"/>
      <c r="C162" s="54"/>
      <c r="D162" s="26"/>
      <c r="E162" s="26"/>
      <c r="F162" s="26"/>
      <c r="G162" s="26"/>
      <c r="H162" s="26"/>
      <c r="I162" s="50"/>
      <c r="J162" s="26"/>
      <c r="K162" s="26"/>
      <c r="L162" s="26"/>
      <c r="M162" s="31"/>
      <c r="N162" s="33"/>
      <c r="O162" s="33"/>
      <c r="P162" s="33"/>
      <c r="Q162" s="33"/>
      <c r="R162" s="33"/>
      <c r="S162" s="33"/>
      <c r="T162" s="33"/>
    </row>
    <row r="163" spans="1:20" s="25" customFormat="1" ht="16.5">
      <c r="A163" s="26"/>
      <c r="B163" s="26"/>
      <c r="C163" s="54"/>
      <c r="D163" s="26"/>
      <c r="E163" s="26"/>
      <c r="F163" s="26"/>
      <c r="G163" s="26"/>
      <c r="H163" s="26"/>
      <c r="I163" s="50"/>
      <c r="J163" s="26"/>
      <c r="K163" s="26"/>
      <c r="L163" s="26"/>
      <c r="M163" s="31"/>
      <c r="N163" s="33"/>
      <c r="O163" s="33"/>
      <c r="P163" s="33"/>
      <c r="Q163" s="33"/>
      <c r="R163" s="33"/>
      <c r="S163" s="33"/>
      <c r="T163" s="33"/>
    </row>
    <row r="164" spans="1:20" s="25" customFormat="1" ht="16.5">
      <c r="A164" s="26"/>
      <c r="B164" s="26"/>
      <c r="C164" s="54"/>
      <c r="D164" s="26"/>
      <c r="E164" s="26"/>
      <c r="F164" s="26"/>
      <c r="G164" s="26"/>
      <c r="H164" s="26"/>
      <c r="I164" s="50"/>
      <c r="J164" s="26"/>
      <c r="K164" s="26"/>
      <c r="L164" s="26"/>
      <c r="M164" s="31"/>
      <c r="N164" s="33"/>
      <c r="O164" s="33"/>
      <c r="P164" s="33"/>
      <c r="Q164" s="33"/>
      <c r="R164" s="33"/>
      <c r="S164" s="33"/>
      <c r="T164" s="33"/>
    </row>
    <row r="165" spans="1:20" s="25" customFormat="1" ht="16.5">
      <c r="A165" s="26"/>
      <c r="B165" s="26"/>
      <c r="C165" s="54"/>
      <c r="D165" s="26"/>
      <c r="E165" s="26"/>
      <c r="F165" s="26"/>
      <c r="G165" s="26"/>
      <c r="H165" s="26"/>
      <c r="I165" s="50"/>
      <c r="J165" s="26"/>
      <c r="K165" s="26"/>
      <c r="L165" s="26"/>
      <c r="M165" s="31"/>
      <c r="N165" s="33"/>
      <c r="O165" s="33"/>
      <c r="P165" s="33"/>
      <c r="Q165" s="33"/>
      <c r="R165" s="33"/>
      <c r="S165" s="33"/>
      <c r="T165" s="33"/>
    </row>
    <row r="166" spans="1:20" s="25" customFormat="1" ht="16.5">
      <c r="A166" s="26"/>
      <c r="B166" s="26"/>
      <c r="C166" s="54"/>
      <c r="D166" s="26"/>
      <c r="E166" s="26"/>
      <c r="F166" s="26"/>
      <c r="G166" s="26"/>
      <c r="H166" s="26"/>
      <c r="I166" s="50"/>
      <c r="J166" s="26"/>
      <c r="K166" s="26"/>
      <c r="L166" s="26"/>
      <c r="M166" s="31"/>
      <c r="N166" s="33"/>
      <c r="O166" s="33"/>
      <c r="P166" s="33"/>
      <c r="Q166" s="33"/>
      <c r="R166" s="33"/>
      <c r="S166" s="33"/>
      <c r="T166" s="33"/>
    </row>
    <row r="167" spans="1:20" s="25" customFormat="1" ht="16.5">
      <c r="A167" s="35"/>
      <c r="B167" s="35"/>
      <c r="C167" s="34"/>
      <c r="D167" s="34"/>
      <c r="E167" s="34"/>
      <c r="F167" s="34"/>
      <c r="G167" s="34"/>
      <c r="H167" s="34"/>
      <c r="I167" s="55"/>
      <c r="J167" s="34"/>
      <c r="K167" s="34"/>
      <c r="L167" s="34"/>
      <c r="M167" s="34"/>
      <c r="N167" s="33"/>
      <c r="O167" s="33"/>
      <c r="P167" s="33"/>
      <c r="Q167" s="33"/>
      <c r="R167" s="33"/>
      <c r="S167" s="33"/>
      <c r="T167" s="33"/>
    </row>
    <row r="168" spans="1:20" s="25" customFormat="1" ht="16.5">
      <c r="A168" s="10"/>
      <c r="B168" s="10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33"/>
      <c r="O168" s="33"/>
      <c r="P168" s="33"/>
      <c r="Q168" s="33"/>
      <c r="R168" s="33"/>
      <c r="S168" s="33"/>
      <c r="T168" s="33"/>
    </row>
    <row r="169" spans="1:20" s="25" customFormat="1" ht="16.5">
      <c r="A169" s="10"/>
      <c r="B169" s="10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33"/>
      <c r="O169" s="33"/>
      <c r="P169" s="33"/>
      <c r="Q169" s="33"/>
      <c r="R169" s="33"/>
      <c r="S169" s="33"/>
      <c r="T169" s="33"/>
    </row>
    <row r="170" spans="1:20" s="25" customFormat="1" ht="16.5">
      <c r="A170" s="10"/>
      <c r="B170" s="10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33"/>
      <c r="O170" s="33"/>
      <c r="P170" s="33"/>
      <c r="Q170" s="33"/>
      <c r="R170" s="33"/>
      <c r="S170" s="33"/>
      <c r="T170" s="33"/>
    </row>
    <row r="171" spans="1:20" s="25" customFormat="1" ht="16.5">
      <c r="A171" s="10"/>
      <c r="B171" s="10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33"/>
      <c r="O171" s="33"/>
      <c r="P171" s="33"/>
      <c r="Q171" s="33"/>
      <c r="R171" s="33"/>
      <c r="S171" s="33"/>
      <c r="T171" s="33"/>
    </row>
    <row r="172" spans="1:20" s="25" customFormat="1" ht="16.5">
      <c r="A172" s="10"/>
      <c r="B172" s="10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33"/>
      <c r="O172" s="33"/>
      <c r="P172" s="33"/>
      <c r="Q172" s="33"/>
      <c r="R172" s="33"/>
      <c r="S172" s="33"/>
      <c r="T172" s="33"/>
    </row>
    <row r="173" spans="1:20" s="25" customFormat="1" ht="16.5">
      <c r="A173" s="10"/>
      <c r="B173" s="10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33"/>
      <c r="O173" s="33"/>
      <c r="P173" s="33"/>
      <c r="Q173" s="33"/>
      <c r="R173" s="33"/>
      <c r="S173" s="33"/>
      <c r="T173" s="33"/>
    </row>
    <row r="174" spans="1:13" s="48" customFormat="1" ht="16.5">
      <c r="A174" s="10"/>
      <c r="B174" s="10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20" s="25" customFormat="1" ht="16.5">
      <c r="A175" s="10"/>
      <c r="B175" s="10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33"/>
      <c r="O175" s="33"/>
      <c r="P175" s="33"/>
      <c r="Q175" s="33"/>
      <c r="R175" s="33"/>
      <c r="S175" s="33"/>
      <c r="T175" s="33"/>
    </row>
    <row r="176" spans="1:20" s="25" customFormat="1" ht="16.5">
      <c r="A176" s="10"/>
      <c r="B176" s="10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33"/>
      <c r="O176" s="33"/>
      <c r="P176" s="33"/>
      <c r="Q176" s="33"/>
      <c r="R176" s="33"/>
      <c r="S176" s="33"/>
      <c r="T176" s="33"/>
    </row>
    <row r="177" spans="1:20" s="25" customFormat="1" ht="16.5">
      <c r="A177" s="10"/>
      <c r="B177" s="10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33"/>
      <c r="O177" s="33"/>
      <c r="P177" s="33"/>
      <c r="Q177" s="33"/>
      <c r="R177" s="33"/>
      <c r="S177" s="33"/>
      <c r="T177" s="33"/>
    </row>
    <row r="178" spans="1:20" s="25" customFormat="1" ht="16.5">
      <c r="A178" s="10"/>
      <c r="B178" s="10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33"/>
      <c r="O178" s="33"/>
      <c r="P178" s="33"/>
      <c r="Q178" s="33"/>
      <c r="R178" s="33"/>
      <c r="S178" s="33"/>
      <c r="T178" s="33"/>
    </row>
    <row r="179" spans="1:20" s="25" customFormat="1" ht="16.5">
      <c r="A179" s="10"/>
      <c r="B179" s="10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33"/>
      <c r="O179" s="33"/>
      <c r="P179" s="33"/>
      <c r="Q179" s="33"/>
      <c r="R179" s="33"/>
      <c r="S179" s="33"/>
      <c r="T179" s="33"/>
    </row>
    <row r="180" spans="1:20" s="25" customFormat="1" ht="16.5">
      <c r="A180" s="10"/>
      <c r="B180" s="10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33"/>
      <c r="O180" s="33"/>
      <c r="P180" s="33"/>
      <c r="Q180" s="33"/>
      <c r="R180" s="33"/>
      <c r="S180" s="33"/>
      <c r="T180" s="33"/>
    </row>
    <row r="181" spans="1:20" s="25" customFormat="1" ht="16.5">
      <c r="A181" s="10"/>
      <c r="B181" s="10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33"/>
      <c r="O181" s="33"/>
      <c r="P181" s="33"/>
      <c r="Q181" s="33"/>
      <c r="R181" s="33"/>
      <c r="S181" s="33"/>
      <c r="T181" s="33"/>
    </row>
    <row r="182" spans="1:20" s="25" customFormat="1" ht="16.5">
      <c r="A182" s="10"/>
      <c r="B182" s="10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33"/>
      <c r="O182" s="33"/>
      <c r="P182" s="33"/>
      <c r="Q182" s="33"/>
      <c r="R182" s="33"/>
      <c r="S182" s="33"/>
      <c r="T182" s="33"/>
    </row>
    <row r="183" spans="1:20" s="25" customFormat="1" ht="16.5">
      <c r="A183" s="10"/>
      <c r="B183" s="10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33"/>
      <c r="O183" s="33"/>
      <c r="P183" s="33"/>
      <c r="Q183" s="33"/>
      <c r="R183" s="33"/>
      <c r="S183" s="33"/>
      <c r="T183" s="33"/>
    </row>
    <row r="184" spans="1:20" s="25" customFormat="1" ht="16.5">
      <c r="A184" s="10"/>
      <c r="B184" s="10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33"/>
      <c r="O184" s="33"/>
      <c r="P184" s="33"/>
      <c r="Q184" s="33"/>
      <c r="R184" s="33"/>
      <c r="S184" s="33"/>
      <c r="T184" s="33"/>
    </row>
    <row r="185" spans="1:20" s="25" customFormat="1" ht="16.5">
      <c r="A185" s="10"/>
      <c r="B185" s="10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33"/>
      <c r="O185" s="33"/>
      <c r="P185" s="33"/>
      <c r="Q185" s="33"/>
      <c r="R185" s="33"/>
      <c r="S185" s="33"/>
      <c r="T185" s="33"/>
    </row>
    <row r="186" spans="1:20" s="25" customFormat="1" ht="16.5">
      <c r="A186" s="10"/>
      <c r="B186" s="10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33"/>
      <c r="O186" s="33"/>
      <c r="P186" s="33"/>
      <c r="Q186" s="33"/>
      <c r="R186" s="33"/>
      <c r="S186" s="33"/>
      <c r="T186" s="33"/>
    </row>
    <row r="187" spans="1:20" s="25" customFormat="1" ht="16.5">
      <c r="A187" s="10"/>
      <c r="B187" s="10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33"/>
      <c r="O187" s="33"/>
      <c r="P187" s="33"/>
      <c r="Q187" s="33"/>
      <c r="R187" s="33"/>
      <c r="S187" s="33"/>
      <c r="T187" s="33"/>
    </row>
  </sheetData>
  <sheetProtection/>
  <mergeCells count="11">
    <mergeCell ref="G13:H13"/>
    <mergeCell ref="I13:J13"/>
    <mergeCell ref="K13:L13"/>
    <mergeCell ref="E14:E15"/>
    <mergeCell ref="F14:F15"/>
    <mergeCell ref="A1:E2"/>
    <mergeCell ref="B8:C8"/>
    <mergeCell ref="A13:A15"/>
    <mergeCell ref="B13:B15"/>
    <mergeCell ref="D13:D15"/>
    <mergeCell ref="E13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2019-03-15T11:50:39Z</dcterms:modified>
  <cp:category/>
  <cp:version/>
  <cp:contentType/>
  <cp:contentStatus/>
</cp:coreProperties>
</file>