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activeTab="3"/>
  </bookViews>
  <sheets>
    <sheet name="TAV" sheetId="6" r:id="rId1"/>
    <sheet name="G.B." sheetId="7" r:id="rId2"/>
    <sheet name="O.X2-1" sheetId="20" r:id="rId3"/>
    <sheet name="x.2-1" sheetId="17" r:id="rId4"/>
  </sheets>
  <definedNames>
    <definedName name="_xlnm.Print_Area" localSheetId="3">'x.2-1'!$A$1:$M$125</definedName>
    <definedName name="_xlnm.Print_Titles" localSheetId="3">'x.2-1'!$8:$8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59" i="17" l="1"/>
  <c r="H99" i="17" l="1"/>
  <c r="M99" i="17" s="1"/>
  <c r="H95" i="17"/>
  <c r="M95" i="17" s="1"/>
  <c r="F94" i="17"/>
  <c r="H94" i="17" s="1"/>
  <c r="M94" i="17" s="1"/>
  <c r="F48" i="17" l="1"/>
  <c r="F42" i="17" l="1"/>
  <c r="J42" i="17" s="1"/>
  <c r="M42" i="17" s="1"/>
  <c r="F96" i="17" l="1"/>
  <c r="F98" i="17" s="1"/>
  <c r="F97" i="17"/>
  <c r="K97" i="17" s="1"/>
  <c r="M97" i="17" s="1"/>
  <c r="F32" i="17"/>
  <c r="F80" i="17"/>
  <c r="F35" i="17"/>
  <c r="F38" i="17" s="1"/>
  <c r="F37" i="17"/>
  <c r="L37" i="17" s="1"/>
  <c r="M37" i="17" s="1"/>
  <c r="F22" i="17"/>
  <c r="E24" i="17"/>
  <c r="E23" i="17"/>
  <c r="F104" i="17"/>
  <c r="H104" i="17" s="1"/>
  <c r="M104" i="17" s="1"/>
  <c r="F105" i="17"/>
  <c r="H105" i="17" s="1"/>
  <c r="M105" i="17" s="1"/>
  <c r="F103" i="17"/>
  <c r="H103" i="17" s="1"/>
  <c r="M103" i="17" s="1"/>
  <c r="F101" i="17"/>
  <c r="J101" i="17" s="1"/>
  <c r="M101" i="17" s="1"/>
  <c r="F34" i="17"/>
  <c r="L34" i="17" s="1"/>
  <c r="M34" i="17" s="1"/>
  <c r="F106" i="17"/>
  <c r="F111" i="17" s="1"/>
  <c r="H111" i="17" s="1"/>
  <c r="M111" i="17" s="1"/>
  <c r="E108" i="17"/>
  <c r="F91" i="17"/>
  <c r="F92" i="17" s="1"/>
  <c r="J92" i="17" s="1"/>
  <c r="M92" i="17" s="1"/>
  <c r="F36" i="17" l="1"/>
  <c r="J36" i="17" s="1"/>
  <c r="M36" i="17" s="1"/>
  <c r="M98" i="17"/>
  <c r="F23" i="17"/>
  <c r="J23" i="17" s="1"/>
  <c r="M23" i="17" s="1"/>
  <c r="F108" i="17"/>
  <c r="L108" i="17" s="1"/>
  <c r="M108" i="17" s="1"/>
  <c r="F112" i="17"/>
  <c r="H112" i="17" s="1"/>
  <c r="M112" i="17" s="1"/>
  <c r="F24" i="17"/>
  <c r="L24" i="17" s="1"/>
  <c r="M24" i="17" s="1"/>
  <c r="F33" i="17"/>
  <c r="J33" i="17" s="1"/>
  <c r="M33" i="17" s="1"/>
  <c r="F102" i="17"/>
  <c r="L102" i="17" s="1"/>
  <c r="M102" i="17" s="1"/>
  <c r="F110" i="17"/>
  <c r="H110" i="17" s="1"/>
  <c r="M110" i="17" s="1"/>
  <c r="F109" i="17"/>
  <c r="H109" i="17" s="1"/>
  <c r="M109" i="17" s="1"/>
  <c r="F107" i="17"/>
  <c r="J107" i="17" s="1"/>
  <c r="M107" i="17" s="1"/>
  <c r="F93" i="17"/>
  <c r="L93" i="17" s="1"/>
  <c r="M93" i="17" s="1"/>
  <c r="F39" i="17" l="1"/>
  <c r="J39" i="17" s="1"/>
  <c r="M39" i="17" s="1"/>
  <c r="F40" i="17"/>
  <c r="L40" i="17" s="1"/>
  <c r="M40" i="17" s="1"/>
  <c r="F86" i="17"/>
  <c r="F88" i="17" s="1"/>
  <c r="L88" i="17" s="1"/>
  <c r="M88" i="17" s="1"/>
  <c r="F55" i="17"/>
  <c r="F50" i="17"/>
  <c r="F72" i="17"/>
  <c r="F67" i="17"/>
  <c r="F63" i="17"/>
  <c r="F87" i="17" l="1"/>
  <c r="J87" i="17" s="1"/>
  <c r="M87" i="17" s="1"/>
  <c r="F90" i="17"/>
  <c r="H90" i="17" s="1"/>
  <c r="M90" i="17" s="1"/>
  <c r="F89" i="17"/>
  <c r="H89" i="17" s="1"/>
  <c r="M89" i="17" s="1"/>
  <c r="E20" i="17" l="1"/>
  <c r="F20" i="17" s="1"/>
  <c r="J20" i="17" s="1"/>
  <c r="M20" i="17" s="1"/>
  <c r="F28" i="17"/>
  <c r="F30" i="17"/>
  <c r="F31" i="17" l="1"/>
  <c r="J31" i="17" s="1"/>
  <c r="M31" i="17" s="1"/>
  <c r="F29" i="17"/>
  <c r="J29" i="17" s="1"/>
  <c r="M29" i="17" s="1"/>
  <c r="F25" i="17"/>
  <c r="F26" i="17" s="1"/>
  <c r="J26" i="17" s="1"/>
  <c r="M26" i="17" s="1"/>
  <c r="E17" i="17"/>
  <c r="F17" i="17" s="1"/>
  <c r="J17" i="17" s="1"/>
  <c r="M17" i="17" s="1"/>
  <c r="F14" i="17"/>
  <c r="F43" i="17" s="1"/>
  <c r="F45" i="17" l="1"/>
  <c r="F15" i="17"/>
  <c r="J15" i="17" s="1"/>
  <c r="M15" i="17" s="1"/>
  <c r="F44" i="17"/>
  <c r="J44" i="17" s="1"/>
  <c r="M44" i="17" s="1"/>
  <c r="F27" i="17"/>
  <c r="L27" i="17" s="1"/>
  <c r="M27" i="17" s="1"/>
  <c r="F13" i="17"/>
  <c r="L13" i="17" s="1"/>
  <c r="M13" i="17" s="1"/>
  <c r="F12" i="17"/>
  <c r="J12" i="17" s="1"/>
  <c r="M12" i="17" s="1"/>
  <c r="F82" i="17" l="1"/>
  <c r="F85" i="17" l="1"/>
  <c r="H85" i="17" s="1"/>
  <c r="M85" i="17" s="1"/>
  <c r="F84" i="17"/>
  <c r="H84" i="17" s="1"/>
  <c r="M84" i="17" s="1"/>
  <c r="F83" i="17"/>
  <c r="H83" i="17" s="1"/>
  <c r="M83" i="17" s="1"/>
  <c r="L82" i="17"/>
  <c r="F81" i="17"/>
  <c r="J81" i="17" s="1"/>
  <c r="M81" i="17" s="1"/>
  <c r="M82" i="17" l="1"/>
  <c r="H59" i="17" l="1"/>
  <c r="F79" i="17"/>
  <c r="F78" i="17"/>
  <c r="H78" i="17" s="1"/>
  <c r="E75" i="17"/>
  <c r="F75" i="17" s="1"/>
  <c r="E74" i="17"/>
  <c r="F74" i="17" s="1"/>
  <c r="L74" i="17" s="1"/>
  <c r="M74" i="17" s="1"/>
  <c r="F73" i="17"/>
  <c r="J73" i="17" s="1"/>
  <c r="M73" i="17" s="1"/>
  <c r="F70" i="17"/>
  <c r="E69" i="17"/>
  <c r="F69" i="17" s="1"/>
  <c r="E68" i="17"/>
  <c r="F68" i="17" s="1"/>
  <c r="E66" i="17"/>
  <c r="F66" i="17" s="1"/>
  <c r="H66" i="17" s="1"/>
  <c r="M66" i="17" s="1"/>
  <c r="F65" i="17"/>
  <c r="L65" i="17" s="1"/>
  <c r="M65" i="17" s="1"/>
  <c r="F64" i="17"/>
  <c r="J64" i="17" s="1"/>
  <c r="M64" i="17" s="1"/>
  <c r="F62" i="17"/>
  <c r="E61" i="17"/>
  <c r="F61" i="17" s="1"/>
  <c r="E60" i="17"/>
  <c r="F60" i="17" s="1"/>
  <c r="E57" i="17"/>
  <c r="F57" i="17" s="1"/>
  <c r="H57" i="17" s="1"/>
  <c r="M57" i="17" s="1"/>
  <c r="F56" i="17"/>
  <c r="J56" i="17" s="1"/>
  <c r="F54" i="17"/>
  <c r="H54" i="17" s="1"/>
  <c r="F53" i="17"/>
  <c r="H53" i="17" s="1"/>
  <c r="F52" i="17"/>
  <c r="L52" i="17" s="1"/>
  <c r="M52" i="17" s="1"/>
  <c r="F51" i="17"/>
  <c r="J51" i="17" s="1"/>
  <c r="M51" i="17" s="1"/>
  <c r="F49" i="17"/>
  <c r="J49" i="17" s="1"/>
  <c r="A48" i="17"/>
  <c r="A50" i="17" s="1"/>
  <c r="A55" i="17" s="1"/>
  <c r="A63" i="17" s="1"/>
  <c r="H67" i="17" l="1"/>
  <c r="M67" i="17" s="1"/>
  <c r="M78" i="17"/>
  <c r="M56" i="17"/>
  <c r="M59" i="17"/>
  <c r="H79" i="17"/>
  <c r="M79" i="17" s="1"/>
  <c r="H68" i="17"/>
  <c r="M68" i="17" s="1"/>
  <c r="M54" i="17"/>
  <c r="F77" i="17"/>
  <c r="F76" i="17"/>
  <c r="M53" i="17"/>
  <c r="H61" i="17"/>
  <c r="M49" i="17"/>
  <c r="H58" i="17"/>
  <c r="H60" i="17"/>
  <c r="M60" i="17" s="1"/>
  <c r="H62" i="17"/>
  <c r="M62" i="17" s="1"/>
  <c r="H69" i="17"/>
  <c r="M69" i="17" s="1"/>
  <c r="H70" i="17"/>
  <c r="M70" i="17" s="1"/>
  <c r="M61" i="17" l="1"/>
  <c r="H77" i="17"/>
  <c r="M58" i="17"/>
  <c r="H76" i="17"/>
  <c r="H114" i="17" s="1"/>
  <c r="F46" i="17"/>
  <c r="M77" i="17" l="1"/>
  <c r="M76" i="17"/>
  <c r="L46" i="17"/>
  <c r="L114" i="17" s="1"/>
  <c r="J114" i="17"/>
  <c r="J115" i="17" l="1"/>
  <c r="J116" i="17" s="1"/>
  <c r="J117" i="17" s="1"/>
  <c r="H14" i="20"/>
  <c r="G17" i="20" s="1"/>
  <c r="L3" i="17"/>
  <c r="L115" i="17"/>
  <c r="M46" i="17"/>
  <c r="G9" i="20" l="1"/>
  <c r="M114" i="17"/>
  <c r="L116" i="17"/>
  <c r="L117" i="17" s="1"/>
  <c r="H115" i="17"/>
  <c r="M115" i="17" s="1"/>
  <c r="H116" i="17" l="1"/>
  <c r="L118" i="17"/>
  <c r="J118" i="17"/>
  <c r="H117" i="17" l="1"/>
  <c r="M117" i="17" s="1"/>
  <c r="M116" i="17"/>
  <c r="H118" i="17" l="1"/>
  <c r="M118" i="17"/>
  <c r="L2" i="17" s="1"/>
  <c r="D13" i="20" l="1"/>
  <c r="D14" i="20" s="1"/>
  <c r="G13" i="20" l="1"/>
  <c r="G14" i="20" s="1"/>
  <c r="G15" i="20" s="1"/>
  <c r="G16" i="20" s="1"/>
  <c r="G18" i="20" l="1"/>
  <c r="G19" i="20" l="1"/>
  <c r="C10" i="7" s="1"/>
  <c r="G20" i="20" l="1"/>
  <c r="G21" i="20" s="1"/>
  <c r="G22" i="20" s="1"/>
  <c r="G8" i="20" l="1"/>
  <c r="F9" i="7"/>
  <c r="L16" i="6" s="1"/>
</calcChain>
</file>

<file path=xl/sharedStrings.xml><?xml version="1.0" encoding="utf-8"?>
<sst xmlns="http://schemas.openxmlformats.org/spreadsheetml/2006/main" count="327" uniqueCount="176">
  <si>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</si>
  <si>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</si>
  <si>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</si>
  <si>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</si>
  <si>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</si>
  <si>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</si>
  <si>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</si>
  <si>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</si>
  <si>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</si>
  <si>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</si>
  <si>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</si>
  <si>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</si>
  <si>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</si>
  <si>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</si>
  <si>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</si>
  <si>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</si>
  <si>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</si>
  <si>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</si>
  <si>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</si>
  <si>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</si>
  <si>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</si>
  <si>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</si>
  <si>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</si>
  <si>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</si>
  <si>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</si>
  <si>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</si>
  <si>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</si>
  <si>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 xml:space="preserve">saxarjTaRricxvo Rirebuleba   </t>
  </si>
  <si>
    <t>aTasi  lari</t>
  </si>
  <si>
    <t>ganmartebiTi baraTi</t>
  </si>
  <si>
    <t xml:space="preserve">saerTo saxarjTaRricxvo Rirebulebaa _   </t>
  </si>
  <si>
    <t>aTasi lari.</t>
  </si>
  <si>
    <t xml:space="preserve"> d.R.g. _ </t>
  </si>
  <si>
    <t xml:space="preserve">aTasi  lari, </t>
  </si>
  <si>
    <t>sxva xarjebi</t>
  </si>
  <si>
    <t>kv.m.</t>
  </si>
  <si>
    <t xml:space="preserve"> jami</t>
  </si>
  <si>
    <t xml:space="preserve">zednadebi xarjebi </t>
  </si>
  <si>
    <t>saxarjTaRricxvo mogeba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</si>
  <si>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</si>
  <si>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zednadebi xarjebi 10%; </t>
  </si>
  <si>
    <t xml:space="preserve">     resursi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</si>
  <si>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</si>
  <si>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</si>
  <si>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</si>
  <si>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</si>
  <si>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</si>
  <si>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</si>
  <si>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</si>
  <si>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</si>
  <si>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</si>
  <si>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</si>
  <si>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</si>
  <si>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</si>
  <si>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</si>
  <si>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</si>
  <si>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</si>
  <si>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>dRg 18%</t>
  </si>
  <si>
    <t xml:space="preserve">lokalur-resursuli xarjTaRricxva </t>
  </si>
  <si>
    <t>kub.m.</t>
  </si>
  <si>
    <t>lok.x.#2-1</t>
  </si>
  <si>
    <t>grZ.m.</t>
  </si>
  <si>
    <t>Tbilisi 2019 weli</t>
  </si>
  <si>
    <t>1-80-3</t>
  </si>
  <si>
    <t>yalibis fari</t>
  </si>
  <si>
    <t>tona</t>
  </si>
  <si>
    <t>15-12-1.</t>
  </si>
  <si>
    <t xml:space="preserve">bazaltis fila </t>
  </si>
  <si>
    <t xml:space="preserve">cementis xsnari </t>
  </si>
  <si>
    <t xml:space="preserve">pandusi </t>
  </si>
  <si>
    <t>eqspertis xarji 2.8%</t>
  </si>
  <si>
    <t>gauTvaliswinebeli xarjebi 5%</t>
  </si>
  <si>
    <t>I</t>
  </si>
  <si>
    <t>Sromis danaxarjebi</t>
  </si>
  <si>
    <r>
      <t>m</t>
    </r>
    <r>
      <rPr>
        <vertAlign val="superscript"/>
        <sz val="10"/>
        <rFont val="AcadNusx"/>
      </rPr>
      <t>2</t>
    </r>
  </si>
  <si>
    <t>sabazro</t>
  </si>
  <si>
    <r>
      <t>m</t>
    </r>
    <r>
      <rPr>
        <vertAlign val="superscript"/>
        <sz val="10"/>
        <rFont val="AcadNusx"/>
      </rPr>
      <t>3</t>
    </r>
  </si>
  <si>
    <t>srf. 15-20 gam.</t>
  </si>
  <si>
    <t>samSneblo narCenebis gatana avtoTviTmclelebiT 20 km-mde manZilze</t>
  </si>
  <si>
    <t>sxva manqanebi</t>
  </si>
  <si>
    <t>II</t>
  </si>
  <si>
    <t>მასალა</t>
  </si>
  <si>
    <t>ხელფასი</t>
  </si>
  <si>
    <t>gruntis damuSaveba xeliT</t>
  </si>
  <si>
    <t>8-3-2</t>
  </si>
  <si>
    <t>RorRis fenis mowyoba</t>
  </si>
  <si>
    <t>4.1-210</t>
  </si>
  <si>
    <t>RorRi</t>
  </si>
  <si>
    <t>sxva masalebi</t>
  </si>
  <si>
    <t>6-14-5</t>
  </si>
  <si>
    <t>4.1-322</t>
  </si>
  <si>
    <r>
      <t xml:space="preserve"> betoni </t>
    </r>
    <r>
      <rPr>
        <sz val="11"/>
        <rFont val="Arial"/>
        <family val="2"/>
        <charset val="204"/>
      </rPr>
      <t>B20</t>
    </r>
  </si>
  <si>
    <t>1.1-12</t>
  </si>
  <si>
    <r>
      <t xml:space="preserve">armatura </t>
    </r>
    <r>
      <rPr>
        <sz val="11"/>
        <rFont val="Arial"/>
        <family val="2"/>
        <charset val="204"/>
      </rPr>
      <t>A-III</t>
    </r>
  </si>
  <si>
    <t>1.3-62</t>
  </si>
  <si>
    <r>
      <t xml:space="preserve">liTonis kuTxovana </t>
    </r>
    <r>
      <rPr>
        <sz val="11"/>
        <rFont val="Calibri"/>
        <family val="2"/>
      </rPr>
      <t>L100</t>
    </r>
    <r>
      <rPr>
        <sz val="10"/>
        <rFont val="Calibri"/>
        <family val="2"/>
      </rPr>
      <t>X</t>
    </r>
    <r>
      <rPr>
        <sz val="11"/>
        <rFont val="Calibri"/>
        <family val="2"/>
      </rPr>
      <t>100</t>
    </r>
    <r>
      <rPr>
        <sz val="10"/>
        <rFont val="Calibri"/>
        <family val="2"/>
      </rPr>
      <t>X</t>
    </r>
    <r>
      <rPr>
        <sz val="11"/>
        <rFont val="Calibri"/>
        <family val="2"/>
      </rPr>
      <t>6.5</t>
    </r>
  </si>
  <si>
    <t>xis masala</t>
  </si>
  <si>
    <t>6-1-15</t>
  </si>
  <si>
    <t>yalibis laminirebuli fari</t>
  </si>
  <si>
    <t>III</t>
  </si>
  <si>
    <t>mosapirkeTebeli samuSaoebi</t>
  </si>
  <si>
    <t>15-12-1</t>
  </si>
  <si>
    <r>
      <t>m</t>
    </r>
    <r>
      <rPr>
        <vertAlign val="superscript"/>
        <sz val="11"/>
        <rFont val="AcadNusx"/>
      </rPr>
      <t>2</t>
    </r>
  </si>
  <si>
    <t>qviSa-cementis xsnari m100</t>
  </si>
  <si>
    <r>
      <t>m</t>
    </r>
    <r>
      <rPr>
        <vertAlign val="superscript"/>
        <sz val="11"/>
        <rFont val="AcadNusx"/>
      </rPr>
      <t>3</t>
    </r>
  </si>
  <si>
    <t>4.1-190</t>
  </si>
  <si>
    <t>qviSa</t>
  </si>
  <si>
    <t>4.1-158</t>
  </si>
  <si>
    <t>cementi</t>
  </si>
  <si>
    <t>bazaltis fila (2 sm.)</t>
  </si>
  <si>
    <t>46-31-2</t>
  </si>
  <si>
    <t>7-58-4</t>
  </si>
  <si>
    <t>cementi ~m300~</t>
  </si>
  <si>
    <t>grZ.m</t>
  </si>
  <si>
    <t>liTonis moajiri (უჟანგავი ლითონი)</t>
  </si>
  <si>
    <t>პროექ</t>
  </si>
  <si>
    <t>kg</t>
  </si>
  <si>
    <t>proeqtiT</t>
  </si>
  <si>
    <t>xelovnuri qvis iatakis demontaJi, dasawyobeba</t>
  </si>
  <si>
    <t>27-9-7.</t>
  </si>
  <si>
    <t xml:space="preserve">betonis bordiurebis daSla </t>
  </si>
  <si>
    <t>100m.</t>
  </si>
  <si>
    <t>r25-9-18</t>
  </si>
  <si>
    <t xml:space="preserve">dabruneba jarTi </t>
  </si>
  <si>
    <t>46-23-1</t>
  </si>
  <si>
    <t>kibis liTonis moajiris demontaJi, dasawyobeba</t>
  </si>
  <si>
    <t>Robis betonis zeZirkvlis demontaJi</t>
  </si>
  <si>
    <t>r22-79gam.</t>
  </si>
  <si>
    <t xml:space="preserve">SromiTi resursebi </t>
  </si>
  <si>
    <t>daSlili liTonis milis gasufTaveba</t>
  </si>
  <si>
    <t>liTonis Robis demontaJi, dasawyobeba</t>
  </si>
  <si>
    <t>gruntis da sademontaJo samuSaoebi</t>
  </si>
  <si>
    <t>m/sT</t>
  </si>
  <si>
    <t>samSeneblo nagvis da gruntis  datvirTva avtoTviTmclelebze xeliT</t>
  </si>
  <si>
    <t>monoliTuri r/b saZirkvlis da  zeZirkvlis mowyoba (pandusis da arsebuli kibis kedlis gaswvriv)</t>
  </si>
  <si>
    <r>
      <t xml:space="preserve">zeZirkvlis da kibis kedlis mopirkeTeba bazaltis filebiT </t>
    </r>
    <r>
      <rPr>
        <sz val="11"/>
        <rFont val="AcadNusx"/>
      </rPr>
      <t>(2sm sisqis)</t>
    </r>
  </si>
  <si>
    <t>monoliTuri betonis pandusis da baqnis filis  mowyoba</t>
  </si>
  <si>
    <t xml:space="preserve"> pandusze liTonis moajiris mowyoba (უჟანგავი ლითონი)</t>
  </si>
  <si>
    <r>
      <t xml:space="preserve">liTonis svetis mowyoba arsebuli mrgvali miliT 108X4mm </t>
    </r>
    <r>
      <rPr>
        <b/>
        <sz val="11"/>
        <rFont val="Arial"/>
        <family val="2"/>
      </rPr>
      <t>L</t>
    </r>
    <r>
      <rPr>
        <b/>
        <sz val="11"/>
        <rFont val="AcadNusx"/>
      </rPr>
      <t xml:space="preserve">-2.5m </t>
    </r>
  </si>
  <si>
    <t>betonis xsnari</t>
  </si>
  <si>
    <t>15-164-8</t>
  </si>
  <si>
    <t>kolori zeTis</t>
  </si>
  <si>
    <t>saRebavi sresili</t>
  </si>
  <si>
    <t>olifa</t>
  </si>
  <si>
    <t xml:space="preserve"> liTonis moajiris, kutikaris  da Robis  SeRebva</t>
  </si>
  <si>
    <t>46-15-2.</t>
  </si>
  <si>
    <t>kibis gare kedlidan arsebuli nalesis moxsna</t>
  </si>
  <si>
    <t>9-7-4.</t>
  </si>
  <si>
    <t xml:space="preserve">SromiTi resursebi   </t>
  </si>
  <si>
    <t>man.</t>
  </si>
  <si>
    <t>kodi0489</t>
  </si>
  <si>
    <t>amwe muxluxa svlaze  25 toniani</t>
  </si>
  <si>
    <t>WiSkari</t>
  </si>
  <si>
    <t>liTonis WiSkaris (kutikari) montaJi arsebul milebze</t>
  </si>
  <si>
    <t>9-5-1gam.</t>
  </si>
  <si>
    <t>ВЗЕР-88 p.2.9. г)</t>
  </si>
  <si>
    <t>SromiTi resursebi k=0,6</t>
  </si>
  <si>
    <t>manqanebi k=0,7</t>
  </si>
  <si>
    <t>liTonis WiSkris demontaJi 0.9*2.2 მ</t>
  </si>
  <si>
    <t>r25-5-13</t>
  </si>
  <si>
    <t xml:space="preserve">manqanebi </t>
  </si>
  <si>
    <t>pandusis da baqnis mopirkeTeba bazaltiT</t>
  </si>
  <si>
    <r>
      <t>liTonis (ღობის) milis demontaJi (</t>
    </r>
    <r>
      <rPr>
        <b/>
        <sz val="11"/>
        <rFont val="Arial"/>
        <family val="2"/>
      </rPr>
      <t>d</t>
    </r>
    <r>
      <rPr>
        <b/>
        <sz val="11"/>
        <rFont val="Arachveulebrivi Thin"/>
        <family val="2"/>
      </rPr>
      <t>-108 mm)</t>
    </r>
  </si>
  <si>
    <t>1-80-7</t>
  </si>
  <si>
    <t xml:space="preserve">gruntis  damuSaveba xeliT III kat. gruntSi </t>
  </si>
  <si>
    <t xml:space="preserve">kibis baqnidan arsebuli mozaikuri filebis demontaJi </t>
  </si>
  <si>
    <t>46-30-1gam</t>
  </si>
  <si>
    <t>kibis baqnidan cementis moWimvis demontaJi</t>
  </si>
  <si>
    <t>kibis liTonis moajirisa da Robis aRdgena arsebuliT</t>
  </si>
  <si>
    <t xml:space="preserve"> xarjTaRricxva Sedgenilia  saqarTvelos premier-ministris brZaneba #52-is da dadgenileba #55-is (2014 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</si>
  <si>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 xml:space="preserve">saxarjTaRricxvo mogeba 8%  gauTvaliswinebeli xarjebi 5%;  (ВЗЕР-84 miTiTebebi nakreb saxarjTaRicxvo  </t>
  </si>
  <si>
    <t>gaangariSebaze p.14 gv.58)  d.R.g. _ 18%. dagrovebiTi sapensio gadasaxadi 2%, ექსპერტის ხარჯი 2.8%</t>
  </si>
  <si>
    <t>dagroviTi sapensio gadasaxadi (xelfasidan) 2%</t>
  </si>
  <si>
    <r>
      <t>q. Tbilisის N</t>
    </r>
    <r>
      <rPr>
        <b/>
        <sz val="16"/>
        <rFont val="Arial"/>
        <family val="2"/>
      </rPr>
      <t>N7</t>
    </r>
    <r>
      <rPr>
        <b/>
        <sz val="16"/>
        <rFont val="AcadNusx"/>
      </rPr>
      <t>-e  baga-baRis saremonto samuSaoebi (pandusis mowyoba)</t>
    </r>
  </si>
  <si>
    <t xml:space="preserve"> პანდუსი 7-ე ბაღი</t>
  </si>
  <si>
    <t xml:space="preserve">saobieqto xarjTaRricxva 7-ე ბაღი პანდუსი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</si>
</sst>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"/>
    <numFmt numFmtId="167" formatCode="0.000"/>
    <numFmt numFmtId="168" formatCode="0.000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  <numFmt numFmtId="173" formatCode="_-* #,##0.000_р_._-;\-* #,##0.000_р_._-;_-* &quot;-&quot;??_р_._-;_-@_-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u/>
      <sz val="12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  <charset val="204"/>
    </font>
    <font>
      <sz val="11"/>
      <name val="Arial"/>
      <family val="2"/>
    </font>
    <font>
      <vertAlign val="superscript"/>
      <sz val="10"/>
      <name val="AcadNusx"/>
    </font>
    <font>
      <sz val="11"/>
      <name val="Calibri"/>
      <family val="2"/>
    </font>
    <font>
      <sz val="10"/>
      <name val="Calibri"/>
      <family val="2"/>
    </font>
    <font>
      <vertAlign val="superscript"/>
      <sz val="11"/>
      <name val="AcadNusx"/>
    </font>
    <font>
      <sz val="11"/>
      <name val="Arachveulebrivi Thin"/>
      <family val="2"/>
    </font>
    <font>
      <b/>
      <sz val="11"/>
      <name val="Arachveulebrivi Thin"/>
      <family val="2"/>
    </font>
    <font>
      <sz val="12"/>
      <name val="Arachveulebrivi Thin"/>
      <family val="2"/>
    </font>
    <font>
      <sz val="10"/>
      <name val="Arachveulebrivi Thin"/>
      <family val="2"/>
    </font>
    <font>
      <b/>
      <sz val="16"/>
      <name val="Arial"/>
      <family val="2"/>
    </font>
    <font>
      <b/>
      <sz val="10"/>
      <name val="Arachveulebrivi Thin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</cellStyleXfs>
  <cellXfs count="487">
    <xf numFmtId="0" fontId="0" fillId="0" borderId="0" xfId="0"/>
    <xf numFmtId="0" fontId="26" fillId="0" borderId="0" xfId="0" applyFont="1" applyBorder="1" applyAlignment="1">
      <alignment horizontal="center"/>
    </xf>
    <xf numFmtId="0" fontId="26" fillId="0" borderId="0" xfId="639" applyFont="1" applyBorder="1" applyAlignment="1">
      <alignment horizontal="center"/>
    </xf>
    <xf numFmtId="0" fontId="26" fillId="0" borderId="0" xfId="639" applyFont="1" applyAlignment="1">
      <alignment horizontal="center"/>
    </xf>
    <xf numFmtId="0" fontId="26" fillId="0" borderId="0" xfId="650" applyFont="1" applyAlignment="1">
      <alignment horizontal="center"/>
    </xf>
    <xf numFmtId="0" fontId="26" fillId="0" borderId="0" xfId="650" applyFont="1" applyBorder="1" applyAlignment="1">
      <alignment horizontal="center"/>
    </xf>
    <xf numFmtId="0" fontId="28" fillId="0" borderId="0" xfId="650" applyFont="1" applyAlignment="1">
      <alignment horizontal="left"/>
    </xf>
    <xf numFmtId="0" fontId="26" fillId="24" borderId="0" xfId="561" applyFont="1" applyFill="1"/>
    <xf numFmtId="0" fontId="27" fillId="0" borderId="0" xfId="563" applyFont="1" applyAlignment="1">
      <alignment horizontal="center"/>
    </xf>
    <xf numFmtId="0" fontId="27" fillId="0" borderId="0" xfId="563" applyFont="1"/>
    <xf numFmtId="0" fontId="26" fillId="0" borderId="0" xfId="564" applyFont="1" applyAlignment="1">
      <alignment horizontal="right"/>
    </xf>
    <xf numFmtId="0" fontId="26" fillId="0" borderId="0" xfId="564" applyFont="1" applyAlignment="1">
      <alignment horizontal="center"/>
    </xf>
    <xf numFmtId="0" fontId="26" fillId="24" borderId="0" xfId="561" applyFont="1" applyFill="1" applyAlignment="1">
      <alignment horizontal="left"/>
    </xf>
    <xf numFmtId="0" fontId="27" fillId="0" borderId="0" xfId="563" applyFont="1" applyBorder="1" applyAlignment="1">
      <alignment horizontal="center"/>
    </xf>
    <xf numFmtId="0" fontId="27" fillId="0" borderId="0" xfId="563" applyFont="1" applyBorder="1"/>
    <xf numFmtId="0" fontId="26" fillId="0" borderId="0" xfId="650" applyFont="1" applyBorder="1" applyAlignment="1">
      <alignment horizontal="right"/>
    </xf>
    <xf numFmtId="1" fontId="27" fillId="0" borderId="0" xfId="650" applyNumberFormat="1" applyFont="1" applyBorder="1" applyAlignment="1">
      <alignment horizontal="center"/>
    </xf>
    <xf numFmtId="0" fontId="27" fillId="0" borderId="10" xfId="563" applyFont="1" applyBorder="1"/>
    <xf numFmtId="0" fontId="27" fillId="0" borderId="11" xfId="563" applyFont="1" applyBorder="1" applyAlignment="1">
      <alignment horizontal="center"/>
    </xf>
    <xf numFmtId="0" fontId="25" fillId="0" borderId="12" xfId="563" applyFont="1" applyBorder="1" applyAlignment="1">
      <alignment horizontal="center"/>
    </xf>
    <xf numFmtId="0" fontId="27" fillId="0" borderId="14" xfId="563" applyFont="1" applyBorder="1" applyAlignment="1">
      <alignment horizontal="center"/>
    </xf>
    <xf numFmtId="0" fontId="27" fillId="0" borderId="17" xfId="563" applyFont="1" applyBorder="1" applyAlignment="1">
      <alignment horizontal="center"/>
    </xf>
    <xf numFmtId="0" fontId="27" fillId="0" borderId="18" xfId="563" applyFont="1" applyBorder="1" applyAlignment="1">
      <alignment horizontal="center"/>
    </xf>
    <xf numFmtId="0" fontId="27" fillId="0" borderId="19" xfId="563" applyFont="1" applyBorder="1"/>
    <xf numFmtId="0" fontId="27" fillId="0" borderId="20" xfId="563" applyFont="1" applyBorder="1" applyAlignment="1">
      <alignment horizontal="center"/>
    </xf>
    <xf numFmtId="0" fontId="27" fillId="0" borderId="21" xfId="563" applyFont="1" applyBorder="1" applyAlignment="1">
      <alignment horizontal="center"/>
    </xf>
    <xf numFmtId="0" fontId="27" fillId="0" borderId="20" xfId="563" applyFont="1" applyBorder="1"/>
    <xf numFmtId="0" fontId="27" fillId="0" borderId="13" xfId="563" applyFont="1" applyBorder="1" applyAlignment="1">
      <alignment horizontal="center"/>
    </xf>
    <xf numFmtId="0" fontId="27" fillId="0" borderId="16" xfId="563" applyFont="1" applyBorder="1" applyAlignment="1">
      <alignment horizontal="center"/>
    </xf>
    <xf numFmtId="0" fontId="27" fillId="0" borderId="15" xfId="563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5" fillId="0" borderId="13" xfId="650" applyFont="1" applyBorder="1" applyAlignment="1">
      <alignment horizontal="center" vertical="center" wrapText="1"/>
    </xf>
    <xf numFmtId="0" fontId="31" fillId="0" borderId="13" xfId="650" applyFont="1" applyBorder="1" applyAlignment="1">
      <alignment horizontal="center" vertical="center" wrapText="1"/>
    </xf>
    <xf numFmtId="9" fontId="31" fillId="0" borderId="13" xfId="591" applyFont="1" applyBorder="1" applyAlignment="1">
      <alignment horizontal="center" vertical="center" wrapText="1"/>
    </xf>
    <xf numFmtId="167" fontId="25" fillId="0" borderId="13" xfId="650" applyNumberFormat="1" applyFont="1" applyBorder="1" applyAlignment="1">
      <alignment horizontal="center" vertical="center" wrapText="1"/>
    </xf>
    <xf numFmtId="2" fontId="25" fillId="0" borderId="13" xfId="650" applyNumberFormat="1" applyFont="1" applyBorder="1" applyAlignment="1">
      <alignment horizontal="center" vertical="center" wrapText="1"/>
    </xf>
    <xf numFmtId="2" fontId="31" fillId="0" borderId="13" xfId="650" applyNumberFormat="1" applyFont="1" applyBorder="1" applyAlignment="1">
      <alignment horizontal="center" vertical="center" wrapText="1"/>
    </xf>
    <xf numFmtId="2" fontId="29" fillId="0" borderId="13" xfId="650" applyNumberFormat="1" applyFont="1" applyBorder="1" applyAlignment="1">
      <alignment horizontal="center" vertical="center" wrapText="1"/>
    </xf>
    <xf numFmtId="0" fontId="25" fillId="0" borderId="13" xfId="650" applyFont="1" applyBorder="1" applyAlignment="1">
      <alignment horizontal="center"/>
    </xf>
    <xf numFmtId="0" fontId="25" fillId="0" borderId="0" xfId="447" applyFont="1" applyBorder="1" applyAlignment="1">
      <alignment horizontal="center" vertical="center" wrapText="1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7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2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6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2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6" fillId="0" borderId="0" xfId="467" applyFont="1"/>
    <xf numFmtId="0" fontId="26" fillId="0" borderId="0" xfId="470" applyFont="1" applyAlignment="1">
      <alignment vertical="center" wrapText="1"/>
    </xf>
    <xf numFmtId="0" fontId="25" fillId="0" borderId="0" xfId="467" applyFont="1"/>
    <xf numFmtId="0" fontId="25" fillId="0" borderId="0" xfId="508" applyFont="1" applyBorder="1"/>
    <xf numFmtId="167" fontId="25" fillId="0" borderId="0" xfId="467" quotePrefix="1" applyNumberFormat="1" applyFont="1" applyAlignment="1">
      <alignment horizontal="center" vertical="center"/>
    </xf>
    <xf numFmtId="167" fontId="25" fillId="0" borderId="0" xfId="467" applyNumberFormat="1" applyFont="1" applyAlignment="1">
      <alignment horizontal="center"/>
    </xf>
    <xf numFmtId="0" fontId="25" fillId="0" borderId="0" xfId="470" applyFont="1"/>
    <xf numFmtId="0" fontId="26" fillId="0" borderId="0" xfId="508" applyFont="1" applyBorder="1" applyAlignment="1">
      <alignment horizontal="center"/>
    </xf>
    <xf numFmtId="170" fontId="26" fillId="0" borderId="0" xfId="303" applyNumberFormat="1" applyFont="1" applyBorder="1"/>
    <xf numFmtId="170" fontId="26" fillId="0" borderId="0" xfId="303" applyNumberFormat="1" applyFont="1" applyBorder="1" applyAlignment="1">
      <alignment horizontal="center"/>
    </xf>
    <xf numFmtId="172" fontId="26" fillId="0" borderId="0" xfId="470" applyNumberFormat="1" applyFont="1"/>
    <xf numFmtId="0" fontId="36" fillId="0" borderId="0" xfId="508" applyFont="1" applyBorder="1" applyAlignment="1">
      <alignment horizontal="center"/>
    </xf>
    <xf numFmtId="0" fontId="37" fillId="0" borderId="0" xfId="508" applyFont="1" applyBorder="1" applyAlignment="1">
      <alignment horizontal="center"/>
    </xf>
    <xf numFmtId="0" fontId="26" fillId="0" borderId="0" xfId="508" applyFont="1" applyBorder="1" applyAlignment="1">
      <alignment horizontal="center" vertical="center" wrapText="1"/>
    </xf>
    <xf numFmtId="0" fontId="30" fillId="0" borderId="0" xfId="508" applyFont="1" applyBorder="1" applyAlignment="1">
      <alignment vertical="center" wrapText="1"/>
    </xf>
    <xf numFmtId="9" fontId="26" fillId="0" borderId="0" xfId="591" applyFont="1" applyBorder="1" applyAlignment="1">
      <alignment horizontal="center" vertical="center" wrapText="1"/>
    </xf>
    <xf numFmtId="170" fontId="26" fillId="0" borderId="0" xfId="303" applyNumberFormat="1" applyFont="1" applyBorder="1" applyAlignment="1">
      <alignment vertical="center" wrapText="1"/>
    </xf>
    <xf numFmtId="170" fontId="26" fillId="0" borderId="0" xfId="303" applyNumberFormat="1" applyFont="1" applyBorder="1" applyAlignment="1">
      <alignment horizontal="center" vertical="center" wrapText="1"/>
    </xf>
    <xf numFmtId="0" fontId="26" fillId="0" borderId="0" xfId="508" applyFont="1" applyBorder="1" applyAlignment="1">
      <alignment vertical="center" wrapText="1"/>
    </xf>
    <xf numFmtId="0" fontId="25" fillId="0" borderId="0" xfId="506" applyFont="1" applyBorder="1"/>
    <xf numFmtId="0" fontId="31" fillId="0" borderId="0" xfId="506" applyFont="1" applyBorder="1"/>
    <xf numFmtId="0" fontId="34" fillId="0" borderId="0" xfId="470" applyFont="1" applyBorder="1"/>
    <xf numFmtId="0" fontId="26" fillId="0" borderId="0" xfId="470" applyFont="1" applyBorder="1"/>
    <xf numFmtId="0" fontId="25" fillId="0" borderId="0" xfId="506" applyFont="1" applyBorder="1" applyAlignment="1">
      <alignment horizontal="center"/>
    </xf>
    <xf numFmtId="0" fontId="27" fillId="0" borderId="0" xfId="470" applyFont="1" applyBorder="1"/>
    <xf numFmtId="0" fontId="29" fillId="0" borderId="0" xfId="470" applyFont="1" applyBorder="1"/>
    <xf numFmtId="166" fontId="26" fillId="0" borderId="0" xfId="508" applyNumberFormat="1" applyFont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3" fontId="27" fillId="0" borderId="0" xfId="656" applyNumberFormat="1" applyFont="1"/>
    <xf numFmtId="0" fontId="25" fillId="0" borderId="21" xfId="508" applyFont="1" applyBorder="1"/>
    <xf numFmtId="0" fontId="25" fillId="0" borderId="21" xfId="508" applyFont="1" applyBorder="1" applyAlignment="1">
      <alignment horizontal="left"/>
    </xf>
    <xf numFmtId="173" fontId="27" fillId="0" borderId="0" xfId="656" applyNumberFormat="1" applyFont="1" applyBorder="1"/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20" xfId="508" applyFont="1" applyBorder="1" applyAlignment="1">
      <alignment horizontal="center"/>
    </xf>
    <xf numFmtId="0" fontId="27" fillId="0" borderId="20" xfId="508" applyFont="1" applyBorder="1" applyAlignment="1">
      <alignment wrapText="1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30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3" fontId="29" fillId="0" borderId="13" xfId="656" applyNumberFormat="1" applyFont="1" applyBorder="1" applyAlignment="1">
      <alignment horizontal="center"/>
    </xf>
    <xf numFmtId="173" fontId="36" fillId="0" borderId="13" xfId="656" applyNumberFormat="1" applyFont="1" applyBorder="1" applyAlignment="1">
      <alignment horizontal="center"/>
    </xf>
    <xf numFmtId="0" fontId="26" fillId="0" borderId="13" xfId="519" applyFont="1" applyBorder="1" applyAlignment="1">
      <alignment vertical="center"/>
    </xf>
    <xf numFmtId="0" fontId="26" fillId="0" borderId="13" xfId="519" applyFont="1" applyBorder="1" applyAlignment="1">
      <alignment horizontal="center" vertical="center"/>
    </xf>
    <xf numFmtId="0" fontId="26" fillId="0" borderId="13" xfId="470" applyFont="1" applyBorder="1"/>
    <xf numFmtId="0" fontId="30" fillId="0" borderId="13" xfId="519" applyFont="1" applyBorder="1" applyAlignment="1">
      <alignment horizontal="center" vertic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0" fontId="31" fillId="0" borderId="13" xfId="563" applyFont="1" applyBorder="1" applyAlignment="1">
      <alignment horizontal="center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24" borderId="0" xfId="0" applyFont="1" applyFill="1" applyAlignment="1">
      <alignment vertical="center" wrapText="1"/>
    </xf>
    <xf numFmtId="0" fontId="25" fillId="24" borderId="0" xfId="476" applyFont="1" applyFill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vertical="center" wrapText="1"/>
    </xf>
    <xf numFmtId="49" fontId="31" fillId="25" borderId="18" xfId="0" applyNumberFormat="1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vertical="center" wrapText="1"/>
    </xf>
    <xf numFmtId="2" fontId="31" fillId="25" borderId="18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1" fillId="0" borderId="11" xfId="476" applyFont="1" applyFill="1" applyBorder="1" applyAlignment="1">
      <alignment horizontal="center" vertical="center" wrapText="1"/>
    </xf>
    <xf numFmtId="167" fontId="25" fillId="0" borderId="11" xfId="476" applyNumberFormat="1" applyFont="1" applyFill="1" applyBorder="1" applyAlignment="1">
      <alignment horizontal="center" vertical="center" wrapText="1"/>
    </xf>
    <xf numFmtId="2" fontId="25" fillId="0" borderId="11" xfId="476" applyNumberFormat="1" applyFont="1" applyFill="1" applyBorder="1" applyAlignment="1">
      <alignment horizontal="center" vertical="center" wrapText="1"/>
    </xf>
    <xf numFmtId="166" fontId="25" fillId="0" borderId="12" xfId="476" applyNumberFormat="1" applyFont="1" applyFill="1" applyBorder="1" applyAlignment="1">
      <alignment horizontal="center" vertical="center" wrapText="1"/>
    </xf>
    <xf numFmtId="0" fontId="25" fillId="0" borderId="11" xfId="476" applyFont="1" applyFill="1" applyBorder="1" applyAlignment="1">
      <alignment horizontal="center" vertical="center" wrapText="1"/>
    </xf>
    <xf numFmtId="166" fontId="25" fillId="0" borderId="11" xfId="476" applyNumberFormat="1" applyFont="1" applyFill="1" applyBorder="1" applyAlignment="1">
      <alignment horizontal="center" vertical="center" wrapText="1"/>
    </xf>
    <xf numFmtId="2" fontId="27" fillId="0" borderId="0" xfId="476" applyNumberFormat="1" applyFont="1" applyFill="1" applyBorder="1" applyAlignment="1">
      <alignment horizontal="center" vertical="center" wrapText="1"/>
    </xf>
    <xf numFmtId="49" fontId="27" fillId="0" borderId="12" xfId="476" applyNumberFormat="1" applyFont="1" applyFill="1" applyBorder="1" applyAlignment="1">
      <alignment horizontal="center" vertical="center" wrapText="1"/>
    </xf>
    <xf numFmtId="0" fontId="27" fillId="0" borderId="20" xfId="476" applyFont="1" applyFill="1" applyBorder="1" applyAlignment="1">
      <alignment horizontal="center" vertical="center" wrapText="1"/>
    </xf>
    <xf numFmtId="0" fontId="27" fillId="0" borderId="21" xfId="476" applyFont="1" applyFill="1" applyBorder="1" applyAlignment="1">
      <alignment horizontal="center" vertical="center" wrapText="1"/>
    </xf>
    <xf numFmtId="2" fontId="27" fillId="0" borderId="21" xfId="476" applyNumberFormat="1" applyFont="1" applyFill="1" applyBorder="1" applyAlignment="1">
      <alignment horizontal="center" vertical="center" wrapText="1"/>
    </xf>
    <xf numFmtId="2" fontId="25" fillId="0" borderId="20" xfId="476" applyNumberFormat="1" applyFont="1" applyFill="1" applyBorder="1" applyAlignment="1">
      <alignment horizontal="center" vertical="center" wrapText="1"/>
    </xf>
    <xf numFmtId="166" fontId="25" fillId="0" borderId="21" xfId="476" applyNumberFormat="1" applyFont="1" applyFill="1" applyBorder="1" applyAlignment="1">
      <alignment horizontal="center" vertical="center" wrapText="1"/>
    </xf>
    <xf numFmtId="2" fontId="25" fillId="0" borderId="21" xfId="476" applyNumberFormat="1" applyFont="1" applyFill="1" applyBorder="1" applyAlignment="1">
      <alignment horizontal="center" vertical="center" wrapText="1"/>
    </xf>
    <xf numFmtId="166" fontId="25" fillId="0" borderId="20" xfId="476" applyNumberFormat="1" applyFont="1" applyFill="1" applyBorder="1" applyAlignment="1">
      <alignment horizontal="center" vertical="center" wrapText="1"/>
    </xf>
    <xf numFmtId="0" fontId="27" fillId="0" borderId="13" xfId="563" applyFont="1" applyBorder="1" applyAlignment="1">
      <alignment vertical="center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vertical="center"/>
    </xf>
    <xf numFmtId="0" fontId="27" fillId="0" borderId="14" xfId="563" applyFont="1" applyBorder="1" applyAlignment="1">
      <alignment vertical="center"/>
    </xf>
    <xf numFmtId="0" fontId="27" fillId="0" borderId="16" xfId="563" applyFont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46" fillId="0" borderId="18" xfId="0" applyFont="1" applyBorder="1" applyAlignment="1">
      <alignment horizontal="center"/>
    </xf>
    <xf numFmtId="167" fontId="46" fillId="0" borderId="18" xfId="0" applyNumberFormat="1" applyFont="1" applyBorder="1" applyAlignment="1">
      <alignment horizontal="center"/>
    </xf>
    <xf numFmtId="167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8" xfId="560" applyFont="1" applyBorder="1" applyAlignment="1">
      <alignment horizontal="center"/>
    </xf>
    <xf numFmtId="0" fontId="46" fillId="0" borderId="0" xfId="56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167" fontId="46" fillId="0" borderId="0" xfId="0" applyNumberFormat="1" applyFont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18" xfId="560" applyNumberFormat="1" applyFont="1" applyBorder="1" applyAlignment="1">
      <alignment horizontal="center"/>
    </xf>
    <xf numFmtId="2" fontId="46" fillId="0" borderId="0" xfId="56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67" fontId="46" fillId="0" borderId="20" xfId="0" applyNumberFormat="1" applyFont="1" applyBorder="1" applyAlignment="1">
      <alignment horizontal="center"/>
    </xf>
    <xf numFmtId="167" fontId="46" fillId="0" borderId="21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46" fillId="0" borderId="20" xfId="560" applyFont="1" applyBorder="1" applyAlignment="1">
      <alignment horizontal="center"/>
    </xf>
    <xf numFmtId="0" fontId="46" fillId="0" borderId="21" xfId="56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0" fontId="25" fillId="0" borderId="0" xfId="476" applyFont="1" applyFill="1" applyAlignment="1">
      <alignment horizontal="center" vertical="center" wrapText="1"/>
    </xf>
    <xf numFmtId="167" fontId="25" fillId="0" borderId="2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2" fontId="31" fillId="0" borderId="11" xfId="0" applyNumberFormat="1" applyFont="1" applyFill="1" applyBorder="1" applyAlignment="1">
      <alignment vertical="center" wrapText="1"/>
    </xf>
    <xf numFmtId="0" fontId="27" fillId="0" borderId="0" xfId="476" applyFont="1" applyFill="1" applyBorder="1" applyAlignment="1">
      <alignment horizontal="center" vertical="center" wrapText="1"/>
    </xf>
    <xf numFmtId="166" fontId="25" fillId="0" borderId="0" xfId="476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0" fontId="25" fillId="0" borderId="16" xfId="56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31" fillId="0" borderId="20" xfId="444" applyFont="1" applyFill="1" applyBorder="1" applyAlignment="1">
      <alignment horizontal="center" vertical="center"/>
    </xf>
    <xf numFmtId="2" fontId="31" fillId="0" borderId="20" xfId="444" applyNumberFormat="1" applyFont="1" applyFill="1" applyBorder="1" applyAlignment="1">
      <alignment horizontal="center" vertical="center"/>
    </xf>
    <xf numFmtId="0" fontId="31" fillId="0" borderId="13" xfId="444" applyFont="1" applyBorder="1" applyAlignment="1">
      <alignment horizontal="center" vertical="center"/>
    </xf>
    <xf numFmtId="2" fontId="31" fillId="0" borderId="13" xfId="444" applyNumberFormat="1" applyFont="1" applyBorder="1" applyAlignment="1">
      <alignment horizontal="center" vertical="center"/>
    </xf>
    <xf numFmtId="2" fontId="29" fillId="0" borderId="13" xfId="444" applyNumberFormat="1" applyFont="1" applyBorder="1" applyAlignment="1">
      <alignment horizontal="center" vertical="center"/>
    </xf>
    <xf numFmtId="0" fontId="31" fillId="0" borderId="13" xfId="650" applyFont="1" applyBorder="1" applyAlignment="1">
      <alignment horizontal="center" vertical="center"/>
    </xf>
    <xf numFmtId="167" fontId="25" fillId="0" borderId="13" xfId="650" applyNumberFormat="1" applyFont="1" applyBorder="1" applyAlignment="1">
      <alignment horizontal="center" vertical="center"/>
    </xf>
    <xf numFmtId="168" fontId="25" fillId="0" borderId="13" xfId="650" applyNumberFormat="1" applyFont="1" applyBorder="1" applyAlignment="1">
      <alignment horizontal="center" vertical="center"/>
    </xf>
    <xf numFmtId="2" fontId="25" fillId="0" borderId="13" xfId="650" applyNumberFormat="1" applyFont="1" applyBorder="1" applyAlignment="1">
      <alignment horizontal="center" vertical="center"/>
    </xf>
    <xf numFmtId="2" fontId="31" fillId="0" borderId="13" xfId="650" applyNumberFormat="1" applyFont="1" applyBorder="1" applyAlignment="1">
      <alignment horizontal="center" vertical="center"/>
    </xf>
    <xf numFmtId="2" fontId="29" fillId="0" borderId="13" xfId="650" applyNumberFormat="1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167" fontId="25" fillId="0" borderId="18" xfId="476" applyNumberFormat="1" applyFont="1" applyFill="1" applyBorder="1" applyAlignment="1">
      <alignment horizontal="center" vertical="center" wrapText="1"/>
    </xf>
    <xf numFmtId="2" fontId="25" fillId="0" borderId="18" xfId="476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7" fillId="0" borderId="14" xfId="508" applyFont="1" applyBorder="1" applyAlignment="1">
      <alignment vertical="center"/>
    </xf>
    <xf numFmtId="0" fontId="26" fillId="0" borderId="16" xfId="508" applyFont="1" applyBorder="1" applyAlignment="1">
      <alignment vertical="center"/>
    </xf>
    <xf numFmtId="0" fontId="27" fillId="0" borderId="15" xfId="508" applyFont="1" applyBorder="1" applyAlignment="1">
      <alignment vertical="center"/>
    </xf>
    <xf numFmtId="0" fontId="27" fillId="0" borderId="21" xfId="508" applyFont="1" applyBorder="1" applyAlignment="1">
      <alignment vertical="center" wrapText="1"/>
    </xf>
    <xf numFmtId="0" fontId="27" fillId="0" borderId="20" xfId="508" applyFont="1" applyBorder="1" applyAlignment="1">
      <alignment vertical="center" wrapText="1"/>
    </xf>
    <xf numFmtId="0" fontId="27" fillId="0" borderId="21" xfId="508" applyFont="1" applyBorder="1" applyAlignment="1">
      <alignment horizontal="center" vertical="center" wrapText="1"/>
    </xf>
    <xf numFmtId="0" fontId="27" fillId="0" borderId="20" xfId="508" applyFont="1" applyBorder="1" applyAlignment="1">
      <alignment horizontal="center" vertical="center" wrapText="1"/>
    </xf>
    <xf numFmtId="0" fontId="26" fillId="0" borderId="20" xfId="508" applyFont="1" applyBorder="1" applyAlignment="1">
      <alignment horizontal="center" vertical="center"/>
    </xf>
    <xf numFmtId="0" fontId="30" fillId="0" borderId="21" xfId="50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7" fontId="25" fillId="0" borderId="18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0" fontId="25" fillId="0" borderId="18" xfId="56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7" fontId="25" fillId="0" borderId="21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560" applyFont="1" applyFill="1" applyBorder="1" applyAlignment="1">
      <alignment horizontal="center"/>
    </xf>
    <xf numFmtId="0" fontId="25" fillId="0" borderId="12" xfId="560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7" fontId="25" fillId="0" borderId="18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18" xfId="560" applyFont="1" applyFill="1" applyBorder="1" applyAlignment="1">
      <alignment horizontal="center"/>
    </xf>
    <xf numFmtId="0" fontId="25" fillId="0" borderId="0" xfId="56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67" fontId="25" fillId="0" borderId="20" xfId="0" applyNumberFormat="1" applyFont="1" applyFill="1" applyBorder="1" applyAlignment="1">
      <alignment horizontal="center"/>
    </xf>
    <xf numFmtId="167" fontId="25" fillId="0" borderId="21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5" fillId="0" borderId="21" xfId="56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0" fontId="25" fillId="0" borderId="20" xfId="560" applyFont="1" applyFill="1" applyBorder="1" applyAlignment="1">
      <alignment horizontal="center"/>
    </xf>
    <xf numFmtId="0" fontId="46" fillId="0" borderId="0" xfId="0" applyFont="1"/>
    <xf numFmtId="2" fontId="46" fillId="0" borderId="18" xfId="658" applyNumberFormat="1" applyFont="1" applyBorder="1" applyAlignment="1">
      <alignment horizontal="center"/>
    </xf>
    <xf numFmtId="2" fontId="46" fillId="0" borderId="0" xfId="658" applyNumberFormat="1" applyFont="1" applyBorder="1" applyAlignment="1">
      <alignment horizontal="center"/>
    </xf>
    <xf numFmtId="168" fontId="46" fillId="0" borderId="2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167" fontId="47" fillId="0" borderId="18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7" fontId="47" fillId="0" borderId="11" xfId="0" applyNumberFormat="1" applyFont="1" applyBorder="1" applyAlignment="1">
      <alignment horizontal="center" vertical="center"/>
    </xf>
    <xf numFmtId="166" fontId="25" fillId="0" borderId="18" xfId="0" applyNumberFormat="1" applyFont="1" applyFill="1" applyBorder="1" applyAlignment="1">
      <alignment horizontal="center"/>
    </xf>
    <xf numFmtId="2" fontId="31" fillId="0" borderId="12" xfId="476" applyNumberFormat="1" applyFont="1" applyFill="1" applyBorder="1" applyAlignment="1">
      <alignment horizontal="center" vertical="center" wrapText="1"/>
    </xf>
    <xf numFmtId="2" fontId="27" fillId="0" borderId="20" xfId="476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2" fontId="25" fillId="0" borderId="18" xfId="560" applyNumberFormat="1" applyFont="1" applyBorder="1" applyAlignment="1">
      <alignment horizontal="center"/>
    </xf>
    <xf numFmtId="2" fontId="25" fillId="0" borderId="0" xfId="560" applyNumberFormat="1" applyFont="1" applyBorder="1" applyAlignment="1">
      <alignment horizontal="center"/>
    </xf>
    <xf numFmtId="0" fontId="25" fillId="0" borderId="0" xfId="0" applyFont="1"/>
    <xf numFmtId="168" fontId="25" fillId="0" borderId="20" xfId="0" applyNumberFormat="1" applyFont="1" applyBorder="1" applyAlignment="1">
      <alignment horizontal="center"/>
    </xf>
    <xf numFmtId="2" fontId="25" fillId="0" borderId="21" xfId="560" applyNumberFormat="1" applyFont="1" applyBorder="1" applyAlignment="1">
      <alignment horizontal="center"/>
    </xf>
    <xf numFmtId="2" fontId="25" fillId="0" borderId="20" xfId="560" applyNumberFormat="1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5" fillId="0" borderId="11" xfId="560" applyFont="1" applyBorder="1" applyAlignment="1">
      <alignment horizontal="center" vertical="center" wrapText="1"/>
    </xf>
    <xf numFmtId="0" fontId="25" fillId="0" borderId="12" xfId="56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67" fontId="31" fillId="0" borderId="11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167" fontId="25" fillId="0" borderId="18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2" fontId="25" fillId="0" borderId="0" xfId="56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18" xfId="560" applyNumberFormat="1" applyFont="1" applyBorder="1" applyAlignment="1">
      <alignment horizontal="center" vertical="center"/>
    </xf>
    <xf numFmtId="2" fontId="25" fillId="0" borderId="18" xfId="56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 vertical="center" wrapText="1"/>
    </xf>
    <xf numFmtId="167" fontId="26" fillId="0" borderId="0" xfId="470" applyNumberFormat="1" applyFont="1" applyAlignment="1">
      <alignment horizontal="center" vertical="center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vertical="center"/>
    </xf>
    <xf numFmtId="167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wrapText="1"/>
    </xf>
    <xf numFmtId="173" fontId="29" fillId="0" borderId="13" xfId="656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vertical="center" wrapText="1"/>
    </xf>
    <xf numFmtId="0" fontId="31" fillId="25" borderId="13" xfId="0" applyFont="1" applyFill="1" applyBorder="1" applyAlignment="1">
      <alignment vertical="center" wrapText="1"/>
    </xf>
    <xf numFmtId="2" fontId="31" fillId="25" borderId="13" xfId="0" applyNumberFormat="1" applyFont="1" applyFill="1" applyBorder="1" applyAlignment="1">
      <alignment vertical="center" wrapText="1"/>
    </xf>
    <xf numFmtId="0" fontId="40" fillId="25" borderId="13" xfId="0" applyFon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47" fillId="0" borderId="12" xfId="0" applyFont="1" applyBorder="1" applyAlignment="1">
      <alignment horizontal="center"/>
    </xf>
    <xf numFmtId="167" fontId="47" fillId="0" borderId="11" xfId="0" applyNumberFormat="1" applyFont="1" applyBorder="1" applyAlignment="1">
      <alignment horizontal="center"/>
    </xf>
    <xf numFmtId="167" fontId="47" fillId="0" borderId="12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6" fillId="0" borderId="0" xfId="0" applyFont="1" applyBorder="1"/>
    <xf numFmtId="14" fontId="46" fillId="0" borderId="2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67" fontId="46" fillId="0" borderId="0" xfId="560" applyNumberFormat="1" applyFont="1" applyBorder="1" applyAlignment="1">
      <alignment horizontal="center"/>
    </xf>
    <xf numFmtId="2" fontId="46" fillId="0" borderId="20" xfId="560" applyNumberFormat="1" applyFont="1" applyBorder="1" applyAlignment="1">
      <alignment horizontal="center"/>
    </xf>
    <xf numFmtId="0" fontId="49" fillId="0" borderId="11" xfId="0" applyFont="1" applyBorder="1"/>
    <xf numFmtId="14" fontId="49" fillId="0" borderId="20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 wrapText="1"/>
    </xf>
    <xf numFmtId="167" fontId="47" fillId="0" borderId="12" xfId="0" applyNumberFormat="1" applyFont="1" applyBorder="1" applyAlignment="1">
      <alignment horizontal="center" vertical="center"/>
    </xf>
    <xf numFmtId="166" fontId="46" fillId="0" borderId="20" xfId="0" applyNumberFormat="1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6" fillId="0" borderId="11" xfId="560" applyFont="1" applyBorder="1" applyAlignment="1">
      <alignment horizontal="center"/>
    </xf>
    <xf numFmtId="0" fontId="46" fillId="0" borderId="12" xfId="560" applyFont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0" fontId="25" fillId="0" borderId="11" xfId="560" applyFont="1" applyFill="1" applyBorder="1" applyAlignment="1">
      <alignment horizontal="center" vertical="center" wrapText="1"/>
    </xf>
    <xf numFmtId="0" fontId="25" fillId="0" borderId="12" xfId="56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/>
    <xf numFmtId="166" fontId="25" fillId="0" borderId="21" xfId="0" applyNumberFormat="1" applyFont="1" applyFill="1" applyBorder="1" applyAlignment="1">
      <alignment horizontal="center"/>
    </xf>
    <xf numFmtId="0" fontId="46" fillId="0" borderId="18" xfId="560" applyFont="1" applyFill="1" applyBorder="1" applyAlignment="1">
      <alignment horizontal="center"/>
    </xf>
    <xf numFmtId="0" fontId="46" fillId="0" borderId="0" xfId="560" applyFont="1" applyFill="1" applyBorder="1" applyAlignment="1">
      <alignment horizontal="center"/>
    </xf>
    <xf numFmtId="2" fontId="46" fillId="0" borderId="18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6" fontId="46" fillId="0" borderId="18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18" xfId="0" applyFont="1" applyFill="1" applyBorder="1" applyAlignment="1">
      <alignment horizontal="center"/>
    </xf>
    <xf numFmtId="168" fontId="46" fillId="0" borderId="18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167" fontId="46" fillId="0" borderId="18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68" fontId="46" fillId="0" borderId="20" xfId="0" applyNumberFormat="1" applyFont="1" applyFill="1" applyBorder="1" applyAlignment="1">
      <alignment horizontal="center"/>
    </xf>
    <xf numFmtId="2" fontId="46" fillId="0" borderId="21" xfId="0" applyNumberFormat="1" applyFont="1" applyFill="1" applyBorder="1" applyAlignment="1">
      <alignment horizontal="center"/>
    </xf>
    <xf numFmtId="0" fontId="46" fillId="0" borderId="20" xfId="560" applyFont="1" applyFill="1" applyBorder="1" applyAlignment="1">
      <alignment horizontal="center"/>
    </xf>
    <xf numFmtId="0" fontId="46" fillId="0" borderId="21" xfId="560" applyFont="1" applyFill="1" applyBorder="1" applyAlignment="1">
      <alignment horizontal="center"/>
    </xf>
    <xf numFmtId="2" fontId="46" fillId="0" borderId="2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4" fontId="46" fillId="0" borderId="12" xfId="0" applyNumberFormat="1" applyFont="1" applyFill="1" applyBorder="1" applyAlignment="1">
      <alignment horizontal="center"/>
    </xf>
    <xf numFmtId="0" fontId="46" fillId="0" borderId="11" xfId="560" applyFont="1" applyFill="1" applyBorder="1" applyAlignment="1">
      <alignment horizontal="center"/>
    </xf>
    <xf numFmtId="0" fontId="46" fillId="0" borderId="12" xfId="560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166" fontId="46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167" fontId="46" fillId="0" borderId="18" xfId="0" applyNumberFormat="1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1" fontId="46" fillId="0" borderId="18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/>
    </xf>
    <xf numFmtId="167" fontId="47" fillId="0" borderId="11" xfId="0" applyNumberFormat="1" applyFont="1" applyFill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67" fontId="46" fillId="0" borderId="20" xfId="0" applyNumberFormat="1" applyFont="1" applyFill="1" applyBorder="1" applyAlignment="1">
      <alignment horizontal="center"/>
    </xf>
    <xf numFmtId="167" fontId="46" fillId="0" borderId="21" xfId="0" applyNumberFormat="1" applyFont="1" applyFill="1" applyBorder="1" applyAlignment="1">
      <alignment horizontal="center"/>
    </xf>
    <xf numFmtId="166" fontId="46" fillId="0" borderId="2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167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18" xfId="560" applyNumberFormat="1" applyFont="1" applyBorder="1" applyAlignment="1">
      <alignment horizontal="center" vertical="center"/>
    </xf>
    <xf numFmtId="2" fontId="46" fillId="0" borderId="0" xfId="56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167" fontId="46" fillId="0" borderId="19" xfId="0" applyNumberFormat="1" applyFont="1" applyBorder="1" applyAlignment="1">
      <alignment horizontal="center"/>
    </xf>
    <xf numFmtId="0" fontId="46" fillId="0" borderId="19" xfId="560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8" xfId="560" applyFont="1" applyBorder="1" applyAlignment="1">
      <alignment horizontal="center" vertical="center" wrapText="1"/>
    </xf>
    <xf numFmtId="0" fontId="46" fillId="0" borderId="0" xfId="560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/>
    </xf>
    <xf numFmtId="167" fontId="47" fillId="0" borderId="18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31" fillId="0" borderId="12" xfId="476" applyFont="1" applyFill="1" applyBorder="1" applyAlignment="1">
      <alignment horizontal="center" vertical="center" wrapText="1"/>
    </xf>
    <xf numFmtId="0" fontId="46" fillId="0" borderId="18" xfId="644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2" fontId="46" fillId="0" borderId="21" xfId="56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168" fontId="47" fillId="0" borderId="0" xfId="0" applyNumberFormat="1" applyFont="1" applyBorder="1" applyAlignment="1">
      <alignment horizontal="center" vertical="center" wrapText="1"/>
    </xf>
    <xf numFmtId="166" fontId="46" fillId="0" borderId="20" xfId="560" applyNumberFormat="1" applyFont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2" fontId="46" fillId="0" borderId="18" xfId="560" applyNumberFormat="1" applyFont="1" applyFill="1" applyBorder="1" applyAlignment="1">
      <alignment horizontal="center"/>
    </xf>
    <xf numFmtId="2" fontId="46" fillId="0" borderId="0" xfId="560" applyNumberFormat="1" applyFont="1" applyFill="1" applyBorder="1" applyAlignment="1">
      <alignment horizontal="center"/>
    </xf>
    <xf numFmtId="0" fontId="26" fillId="0" borderId="0" xfId="519" applyFont="1" applyAlignment="1">
      <alignment vertical="center"/>
    </xf>
    <xf numFmtId="0" fontId="25" fillId="0" borderId="13" xfId="508" applyFont="1" applyBorder="1" applyAlignment="1">
      <alignment horizontal="center" vertical="center"/>
    </xf>
    <xf numFmtId="0" fontId="27" fillId="0" borderId="13" xfId="508" applyFont="1" applyBorder="1" applyAlignment="1">
      <alignment horizontal="center" vertical="center"/>
    </xf>
    <xf numFmtId="173" fontId="36" fillId="0" borderId="13" xfId="656" applyNumberFormat="1" applyFont="1" applyBorder="1" applyAlignment="1">
      <alignment horizontal="center" vertical="center"/>
    </xf>
    <xf numFmtId="0" fontId="25" fillId="0" borderId="0" xfId="508" applyFont="1" applyAlignment="1">
      <alignment vertical="center"/>
    </xf>
    <xf numFmtId="173" fontId="29" fillId="0" borderId="13" xfId="656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560" applyNumberFormat="1" applyFont="1" applyFill="1" applyBorder="1" applyAlignment="1">
      <alignment horizontal="center"/>
    </xf>
    <xf numFmtId="2" fontId="25" fillId="0" borderId="20" xfId="560" applyNumberFormat="1" applyFont="1" applyFill="1" applyBorder="1" applyAlignment="1">
      <alignment horizontal="center"/>
    </xf>
    <xf numFmtId="2" fontId="25" fillId="0" borderId="21" xfId="560" applyNumberFormat="1" applyFont="1" applyFill="1" applyBorder="1" applyAlignment="1">
      <alignment horizontal="center"/>
    </xf>
    <xf numFmtId="2" fontId="46" fillId="0" borderId="21" xfId="560" applyNumberFormat="1" applyFont="1" applyFill="1" applyBorder="1" applyAlignment="1">
      <alignment horizontal="center"/>
    </xf>
    <xf numFmtId="0" fontId="25" fillId="0" borderId="0" xfId="444" applyFont="1" applyFill="1" applyBorder="1" applyAlignment="1">
      <alignment horizontal="center" vertical="center"/>
    </xf>
    <xf numFmtId="0" fontId="26" fillId="0" borderId="0" xfId="447" applyFont="1" applyBorder="1" applyAlignment="1">
      <alignment horizontal="center" vertical="center"/>
    </xf>
    <xf numFmtId="0" fontId="25" fillId="0" borderId="0" xfId="444" applyFont="1" applyBorder="1" applyAlignment="1">
      <alignment horizontal="center" vertical="center"/>
    </xf>
    <xf numFmtId="166" fontId="29" fillId="0" borderId="0" xfId="564" applyNumberFormat="1" applyFont="1" applyAlignment="1">
      <alignment horizontal="right"/>
    </xf>
    <xf numFmtId="2" fontId="25" fillId="0" borderId="12" xfId="0" applyNumberFormat="1" applyFont="1" applyFill="1" applyBorder="1" applyAlignment="1">
      <alignment horizontal="center" vertical="center" wrapText="1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35" fillId="0" borderId="0" xfId="470" applyFont="1" applyAlignment="1">
      <alignment horizontal="center" vertical="center"/>
    </xf>
    <xf numFmtId="0" fontId="25" fillId="0" borderId="0" xfId="470" applyFont="1" applyAlignment="1">
      <alignment horizontal="left" vertical="center" wrapText="1"/>
    </xf>
    <xf numFmtId="0" fontId="26" fillId="0" borderId="0" xfId="470" applyFont="1" applyAlignment="1">
      <alignment horizontal="left" vertical="center" wrapText="1"/>
    </xf>
    <xf numFmtId="0" fontId="28" fillId="0" borderId="0" xfId="508" applyFont="1" applyAlignment="1">
      <alignment horizontal="center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horizontal="center" vertical="center"/>
    </xf>
    <xf numFmtId="49" fontId="31" fillId="25" borderId="14" xfId="0" applyNumberFormat="1" applyFont="1" applyFill="1" applyBorder="1" applyAlignment="1">
      <alignment horizontal="left" vertical="center" wrapText="1"/>
    </xf>
    <xf numFmtId="49" fontId="31" fillId="25" borderId="16" xfId="0" applyNumberFormat="1" applyFont="1" applyFill="1" applyBorder="1" applyAlignment="1">
      <alignment horizontal="left" vertical="center" wrapText="1"/>
    </xf>
    <xf numFmtId="49" fontId="31" fillId="25" borderId="15" xfId="0" applyNumberFormat="1" applyFont="1" applyFill="1" applyBorder="1" applyAlignment="1">
      <alignment horizontal="left" vertical="center" wrapText="1"/>
    </xf>
  </cellXfs>
  <cellStyles count="659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10" xfId="658"/>
    <cellStyle name="Normal_gare wyalsadfenigagarini 2 2" xfId="561"/>
    <cellStyle name="Normal_gare wyalsadfenigagarini 2_SMSH2008-IIkv ." xfId="562"/>
    <cellStyle name="Normal_gare wyalsadfenigagarini_SAN2008=IIkv" xfId="563"/>
    <cellStyle name="Normal_sida wyalsadeni_SAN2008=IIkv" xfId="564"/>
    <cellStyle name="Note 2" xfId="565"/>
    <cellStyle name="Note 2 2" xfId="566"/>
    <cellStyle name="Note 2 3" xfId="567"/>
    <cellStyle name="Note 2 4" xfId="568"/>
    <cellStyle name="Note 2 5" xfId="569"/>
    <cellStyle name="Note 2_anakia II etapi.xls sm. defeqturi" xfId="570"/>
    <cellStyle name="Note 3" xfId="571"/>
    <cellStyle name="Note 4" xfId="572"/>
    <cellStyle name="Note 4 2" xfId="573"/>
    <cellStyle name="Note 4_anakia II etapi.xls sm. defeqturi" xfId="574"/>
    <cellStyle name="Note 5" xfId="575"/>
    <cellStyle name="Note 6" xfId="576"/>
    <cellStyle name="Note 7" xfId="577"/>
    <cellStyle name="Output 2" xfId="578"/>
    <cellStyle name="Output 2 2" xfId="579"/>
    <cellStyle name="Output 2 3" xfId="580"/>
    <cellStyle name="Output 2 4" xfId="581"/>
    <cellStyle name="Output 2 5" xfId="582"/>
    <cellStyle name="Output 2_anakia II etapi.xls sm. defeqturi" xfId="583"/>
    <cellStyle name="Output 3" xfId="584"/>
    <cellStyle name="Output 4" xfId="585"/>
    <cellStyle name="Output 4 2" xfId="586"/>
    <cellStyle name="Output 4_anakia II etapi.xls sm. defeqturi" xfId="587"/>
    <cellStyle name="Output 5" xfId="588"/>
    <cellStyle name="Output 6" xfId="589"/>
    <cellStyle name="Output 7" xfId="590"/>
    <cellStyle name="Percent 2" xfId="591"/>
    <cellStyle name="Percent 3" xfId="592"/>
    <cellStyle name="Percent 3 2" xfId="593"/>
    <cellStyle name="Percent 4" xfId="594"/>
    <cellStyle name="Percent 5" xfId="595"/>
    <cellStyle name="Percent 6" xfId="596"/>
    <cellStyle name="Style 1" xfId="597"/>
    <cellStyle name="Title 2" xfId="598"/>
    <cellStyle name="Title 2 2" xfId="599"/>
    <cellStyle name="Title 2 3" xfId="600"/>
    <cellStyle name="Title 2 4" xfId="601"/>
    <cellStyle name="Title 2 5" xfId="602"/>
    <cellStyle name="Title 3" xfId="603"/>
    <cellStyle name="Title 4" xfId="604"/>
    <cellStyle name="Title 4 2" xfId="605"/>
    <cellStyle name="Title 5" xfId="606"/>
    <cellStyle name="Title 6" xfId="607"/>
    <cellStyle name="Title 7" xfId="608"/>
    <cellStyle name="Total 2" xfId="609"/>
    <cellStyle name="Total 2 2" xfId="610"/>
    <cellStyle name="Total 2 3" xfId="611"/>
    <cellStyle name="Total 2 4" xfId="612"/>
    <cellStyle name="Total 2 5" xfId="613"/>
    <cellStyle name="Total 2_anakia II etapi.xls sm. defeqturi" xfId="614"/>
    <cellStyle name="Total 3" xfId="615"/>
    <cellStyle name="Total 4" xfId="616"/>
    <cellStyle name="Total 4 2" xfId="617"/>
    <cellStyle name="Total 4_anakia II etapi.xls sm. defeqturi" xfId="618"/>
    <cellStyle name="Total 5" xfId="619"/>
    <cellStyle name="Total 6" xfId="620"/>
    <cellStyle name="Total 7" xfId="621"/>
    <cellStyle name="Warning Text 2" xfId="622"/>
    <cellStyle name="Warning Text 2 2" xfId="623"/>
    <cellStyle name="Warning Text 2 3" xfId="624"/>
    <cellStyle name="Warning Text 2 4" xfId="625"/>
    <cellStyle name="Warning Text 2 5" xfId="626"/>
    <cellStyle name="Warning Text 3" xfId="627"/>
    <cellStyle name="Warning Text 4" xfId="628"/>
    <cellStyle name="Warning Text 4 2" xfId="629"/>
    <cellStyle name="Warning Text 5" xfId="630"/>
    <cellStyle name="Warning Text 6" xfId="631"/>
    <cellStyle name="Warning Text 7" xfId="632"/>
    <cellStyle name="Обычный 10" xfId="633"/>
    <cellStyle name="Обычный 2" xfId="634"/>
    <cellStyle name="Обычный 2 2" xfId="635"/>
    <cellStyle name="Обычный 3" xfId="636"/>
    <cellStyle name="Обычный 3 2" xfId="637"/>
    <cellStyle name="Обычный 3 3" xfId="638"/>
    <cellStyle name="Обычный 4" xfId="639"/>
    <cellStyle name="Обычный 4 2" xfId="640"/>
    <cellStyle name="Обычный 4 3" xfId="641"/>
    <cellStyle name="Обычный 5" xfId="642"/>
    <cellStyle name="Обычный 5 2" xfId="643"/>
    <cellStyle name="Обычный 5 2 2" xfId="644"/>
    <cellStyle name="Обычный 5 3" xfId="645"/>
    <cellStyle name="Обычный 6" xfId="646"/>
    <cellStyle name="Обычный 7" xfId="647"/>
    <cellStyle name="Обычный 8" xfId="648"/>
    <cellStyle name="Обычный 9" xfId="649"/>
    <cellStyle name="Обычный_SAN2008-I" xfId="650"/>
    <cellStyle name="Процентный 2" xfId="651"/>
    <cellStyle name="Процентный 3" xfId="652"/>
    <cellStyle name="Процентный 3 2" xfId="653"/>
    <cellStyle name="Финансовый 2" xfId="654"/>
    <cellStyle name="Финансовый 3" xfId="655"/>
    <cellStyle name="Финансовый 4" xfId="656"/>
    <cellStyle name="Финансовый 5" xfId="6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0" zoomScaleNormal="80" workbookViewId="0">
      <selection activeCell="P13" sqref="P13"/>
    </sheetView>
  </sheetViews>
  <sheetFormatPr defaultRowHeight="15" customHeight="1" x14ac:dyDescent="0.25"/>
  <cols>
    <col min="1" max="11" width="9.140625" style="52"/>
    <col min="12" max="12" width="14.5703125" style="52" customWidth="1"/>
    <col min="13" max="16384" width="9.140625" style="52"/>
  </cols>
  <sheetData>
    <row r="1" spans="1:15" ht="15" customHeight="1" x14ac:dyDescent="0.3">
      <c r="G1" s="53"/>
    </row>
    <row r="2" spans="1:15" ht="15" customHeight="1" x14ac:dyDescent="0.4">
      <c r="L2" s="54"/>
    </row>
    <row r="3" spans="1:15" ht="19.5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x14ac:dyDescent="0.4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55"/>
    </row>
    <row r="6" spans="1:15" ht="15" customHeight="1" x14ac:dyDescent="0.3">
      <c r="L6" s="56"/>
    </row>
    <row r="7" spans="1:15" ht="15" customHeight="1" x14ac:dyDescent="0.3">
      <c r="L7" s="56"/>
    </row>
    <row r="10" spans="1:15" ht="25.5" customHeight="1" x14ac:dyDescent="0.25">
      <c r="A10" s="474" t="s">
        <v>58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57"/>
    </row>
    <row r="11" spans="1:15" ht="15" customHeight="1" x14ac:dyDescent="0.3">
      <c r="B11" s="58"/>
    </row>
    <row r="12" spans="1:15" s="56" customFormat="1" ht="45.75" customHeight="1" x14ac:dyDescent="0.3">
      <c r="A12" s="475" t="s">
        <v>173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59"/>
    </row>
    <row r="13" spans="1:15" s="56" customFormat="1" ht="21" customHeight="1" x14ac:dyDescent="0.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6.5" customHeight="1" x14ac:dyDescent="0.3">
      <c r="C14" s="61"/>
      <c r="D14" s="53"/>
      <c r="E14" s="53"/>
      <c r="F14" s="53"/>
      <c r="G14" s="53"/>
      <c r="H14" s="53"/>
      <c r="I14" s="53"/>
      <c r="J14" s="53"/>
      <c r="K14" s="62"/>
      <c r="L14" s="62"/>
      <c r="M14" s="62"/>
    </row>
    <row r="16" spans="1:15" ht="18.75" customHeight="1" x14ac:dyDescent="0.4">
      <c r="G16" s="54" t="s">
        <v>27</v>
      </c>
      <c r="L16" s="333">
        <f>G.B.!F9</f>
        <v>0</v>
      </c>
      <c r="M16" s="54" t="s">
        <v>28</v>
      </c>
    </row>
    <row r="19" spans="1:14" ht="15" customHeight="1" x14ac:dyDescent="0.3">
      <c r="C19" s="63"/>
      <c r="D19" s="64"/>
      <c r="E19" s="64"/>
      <c r="F19" s="64"/>
      <c r="G19" s="64"/>
      <c r="H19" s="64"/>
      <c r="I19" s="64"/>
      <c r="J19" s="64"/>
      <c r="K19" s="64"/>
      <c r="L19" s="64"/>
    </row>
    <row r="20" spans="1:14" s="56" customFormat="1" ht="21.75" customHeight="1" x14ac:dyDescent="0.3">
      <c r="A20" s="53"/>
    </row>
    <row r="21" spans="1:14" ht="9.75" customHeight="1" x14ac:dyDescent="0.3">
      <c r="C21" s="63"/>
      <c r="D21" s="64"/>
      <c r="E21" s="64"/>
      <c r="F21" s="64"/>
      <c r="G21" s="64"/>
      <c r="H21" s="64"/>
      <c r="I21" s="64"/>
      <c r="J21" s="64"/>
      <c r="K21" s="63"/>
    </row>
    <row r="22" spans="1:14" ht="28.5" customHeight="1" x14ac:dyDescent="0.25">
      <c r="A22" s="476" t="s">
        <v>62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</row>
    <row r="23" spans="1:14" ht="18.75" customHeight="1" x14ac:dyDescent="0.25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6"/>
  <sheetViews>
    <sheetView zoomScale="80" zoomScaleNormal="80" workbookViewId="0">
      <selection activeCell="G23" sqref="G22:G23"/>
    </sheetView>
  </sheetViews>
  <sheetFormatPr defaultRowHeight="16.5" x14ac:dyDescent="0.3"/>
  <cols>
    <col min="1" max="1" width="4.140625" style="65" customWidth="1"/>
    <col min="2" max="2" width="13" style="65" customWidth="1"/>
    <col min="3" max="3" width="12" style="65" customWidth="1"/>
    <col min="4" max="4" width="13.42578125" style="65" customWidth="1"/>
    <col min="5" max="5" width="14.42578125" style="65" customWidth="1"/>
    <col min="6" max="6" width="12.42578125" style="65" customWidth="1"/>
    <col min="7" max="7" width="12" style="65" customWidth="1"/>
    <col min="8" max="8" width="12.85546875" style="65" customWidth="1"/>
    <col min="9" max="9" width="13.42578125" style="65" customWidth="1"/>
    <col min="10" max="10" width="12" style="65" customWidth="1"/>
    <col min="11" max="16384" width="9.140625" style="65"/>
  </cols>
  <sheetData>
    <row r="1" spans="1:256" ht="2.25" customHeight="1" x14ac:dyDescent="0.3"/>
    <row r="2" spans="1:256" s="66" customFormat="1" ht="18" customHeight="1" x14ac:dyDescent="0.4">
      <c r="A2" s="56"/>
      <c r="B2" s="56"/>
      <c r="C2" s="56"/>
      <c r="D2" s="56"/>
      <c r="E2" s="54" t="s">
        <v>29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s="66" customFormat="1" ht="16.5" customHeigh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s="66" customFormat="1" ht="84" customHeight="1" x14ac:dyDescent="0.3">
      <c r="A4" s="478" t="s">
        <v>169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68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s="70" customFormat="1" ht="15" customHeigh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70" customFormat="1" ht="15.75" x14ac:dyDescent="0.3">
      <c r="A6" s="69"/>
      <c r="B6" s="69" t="s">
        <v>40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70" customFormat="1" ht="15.75" x14ac:dyDescent="0.3">
      <c r="A7" s="69"/>
      <c r="B7" s="69" t="s">
        <v>170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70" customFormat="1" ht="15.75" x14ac:dyDescent="0.3">
      <c r="A8" s="69"/>
      <c r="B8" s="69" t="s">
        <v>171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0" customFormat="1" ht="15.75" x14ac:dyDescent="0.3">
      <c r="A9" s="69"/>
      <c r="B9" s="69" t="s">
        <v>30</v>
      </c>
      <c r="C9" s="69"/>
      <c r="D9" s="69"/>
      <c r="F9" s="71">
        <f>'O.X2-1'!G22</f>
        <v>0</v>
      </c>
      <c r="G9" s="69" t="s">
        <v>31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70" customFormat="1" ht="15.75" x14ac:dyDescent="0.3">
      <c r="A10" s="69"/>
      <c r="B10" s="69" t="s">
        <v>32</v>
      </c>
      <c r="C10" s="72">
        <f>'O.X2-1'!G19</f>
        <v>0</v>
      </c>
      <c r="D10" s="69" t="s">
        <v>33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70" customFormat="1" ht="15.75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70" customFormat="1" ht="15.7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70" customFormat="1" ht="17.25" customHeight="1" x14ac:dyDescent="0.3">
      <c r="A13" s="477" t="s">
        <v>39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70" customFormat="1" ht="17.25" customHeight="1" x14ac:dyDescent="0.3">
      <c r="A14" s="477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70" customFormat="1" ht="17.25" customHeight="1" x14ac:dyDescent="0.3">
      <c r="A15" s="477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70" customFormat="1" ht="6" customHeight="1" x14ac:dyDescent="0.3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70" customFormat="1" ht="15.75" hidden="1" x14ac:dyDescent="0.3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70" customFormat="1" ht="15.75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70" customFormat="1" ht="15.75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70" customFormat="1" ht="15.75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66" customFormat="1" x14ac:dyDescent="0.3">
      <c r="A21" s="74"/>
      <c r="C21" s="74"/>
      <c r="D21" s="75"/>
      <c r="E21" s="75"/>
      <c r="F21" s="75"/>
      <c r="G21" s="76"/>
      <c r="H21" s="75"/>
    </row>
    <row r="22" spans="1:256" s="70" customFormat="1" ht="15.75" x14ac:dyDescent="0.3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70" customFormat="1" ht="15.75" x14ac:dyDescent="0.3">
      <c r="A23" s="73"/>
      <c r="B23" s="73"/>
      <c r="C23" s="73"/>
      <c r="D23" s="73"/>
      <c r="E23" s="73"/>
      <c r="F23" s="73"/>
      <c r="G23" s="73"/>
      <c r="H23" s="73"/>
      <c r="I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66" customFormat="1" x14ac:dyDescent="0.3">
      <c r="A24" s="56"/>
      <c r="B24" s="56"/>
      <c r="C24" s="56"/>
      <c r="D24" s="56"/>
      <c r="E24" s="56"/>
      <c r="F24" s="56"/>
      <c r="G24" s="56"/>
      <c r="H24" s="7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s="66" customForma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66" customFormat="1" x14ac:dyDescent="0.3">
      <c r="A26" s="74"/>
      <c r="B26" s="70"/>
      <c r="C26" s="74"/>
      <c r="D26" s="76"/>
      <c r="E26" s="76"/>
      <c r="F26" s="76"/>
      <c r="G26" s="76"/>
      <c r="H26" s="75"/>
    </row>
    <row r="27" spans="1:256" s="66" customFormat="1" x14ac:dyDescent="0.3">
      <c r="A27" s="74"/>
      <c r="C27" s="74"/>
      <c r="D27" s="75"/>
      <c r="E27" s="75"/>
      <c r="F27" s="75"/>
      <c r="G27" s="76"/>
      <c r="H27" s="75"/>
    </row>
    <row r="28" spans="1:256" s="66" customFormat="1" x14ac:dyDescent="0.3">
      <c r="A28" s="74"/>
      <c r="B28" s="78"/>
      <c r="C28" s="74"/>
      <c r="D28" s="76"/>
      <c r="E28" s="76"/>
      <c r="F28" s="76"/>
      <c r="G28" s="76"/>
      <c r="H28" s="75"/>
    </row>
    <row r="29" spans="1:256" s="66" customFormat="1" x14ac:dyDescent="0.3">
      <c r="A29" s="74"/>
      <c r="C29" s="74"/>
      <c r="D29" s="76"/>
      <c r="E29" s="76"/>
      <c r="F29" s="76"/>
      <c r="G29" s="76"/>
      <c r="H29" s="76"/>
    </row>
    <row r="30" spans="1:256" s="66" customFormat="1" x14ac:dyDescent="0.3">
      <c r="A30" s="74"/>
      <c r="C30" s="79"/>
    </row>
    <row r="31" spans="1:256" s="66" customFormat="1" x14ac:dyDescent="0.3">
      <c r="A31" s="74"/>
      <c r="C31" s="79"/>
    </row>
    <row r="32" spans="1:256" s="66" customFormat="1" x14ac:dyDescent="0.3">
      <c r="A32" s="74"/>
      <c r="B32" s="70"/>
      <c r="C32" s="74"/>
      <c r="D32" s="76"/>
      <c r="E32" s="76"/>
      <c r="F32" s="76"/>
      <c r="G32" s="76"/>
      <c r="H32" s="75"/>
    </row>
    <row r="33" spans="1:11" s="66" customFormat="1" x14ac:dyDescent="0.3">
      <c r="A33" s="74"/>
      <c r="B33" s="78"/>
      <c r="C33" s="74"/>
      <c r="D33" s="76"/>
      <c r="E33" s="76"/>
      <c r="F33" s="76"/>
      <c r="G33" s="76"/>
      <c r="H33" s="75"/>
    </row>
    <row r="34" spans="1:11" s="66" customFormat="1" x14ac:dyDescent="0.3">
      <c r="A34" s="74"/>
      <c r="C34" s="74"/>
      <c r="D34" s="76"/>
      <c r="E34" s="76"/>
      <c r="F34" s="76"/>
      <c r="G34" s="76"/>
      <c r="H34" s="76"/>
    </row>
    <row r="35" spans="1:11" s="85" customFormat="1" x14ac:dyDescent="0.25">
      <c r="A35" s="80"/>
      <c r="B35" s="81"/>
      <c r="C35" s="82"/>
      <c r="D35" s="83"/>
      <c r="E35" s="83"/>
      <c r="F35" s="84"/>
      <c r="G35" s="84"/>
      <c r="H35" s="83"/>
    </row>
    <row r="36" spans="1:11" s="66" customFormat="1" x14ac:dyDescent="0.3">
      <c r="A36" s="74"/>
      <c r="C36" s="74"/>
      <c r="D36" s="76"/>
      <c r="E36" s="76"/>
      <c r="F36" s="76"/>
      <c r="G36" s="76"/>
      <c r="H36" s="76"/>
    </row>
    <row r="37" spans="1:11" s="66" customFormat="1" x14ac:dyDescent="0.3">
      <c r="A37" s="74"/>
      <c r="C37" s="74"/>
      <c r="D37" s="75"/>
      <c r="E37" s="75"/>
      <c r="F37" s="76"/>
      <c r="G37" s="76"/>
      <c r="H37" s="75"/>
    </row>
    <row r="38" spans="1:11" s="66" customFormat="1" x14ac:dyDescent="0.3">
      <c r="A38" s="74"/>
      <c r="C38" s="74"/>
      <c r="D38" s="76"/>
      <c r="E38" s="76"/>
      <c r="F38" s="76"/>
      <c r="G38" s="76"/>
      <c r="H38" s="76"/>
    </row>
    <row r="39" spans="1:11" s="89" customFormat="1" x14ac:dyDescent="0.3">
      <c r="A39" s="86"/>
      <c r="B39" s="87"/>
      <c r="C39" s="86"/>
      <c r="D39" s="87"/>
      <c r="E39" s="87"/>
      <c r="F39" s="87"/>
      <c r="G39" s="87"/>
      <c r="H39" s="88"/>
      <c r="I39" s="88"/>
      <c r="K39" s="88"/>
    </row>
    <row r="40" spans="1:11" s="86" customFormat="1" ht="15" customHeight="1" x14ac:dyDescent="0.3">
      <c r="A40" s="90"/>
      <c r="B40" s="87"/>
      <c r="D40" s="87"/>
      <c r="E40" s="87"/>
      <c r="G40" s="87"/>
      <c r="H40" s="87"/>
      <c r="I40" s="87"/>
      <c r="J40" s="87"/>
      <c r="K40" s="87"/>
    </row>
    <row r="41" spans="1:11" s="86" customFormat="1" ht="15.75" x14ac:dyDescent="0.3">
      <c r="A41" s="90"/>
    </row>
    <row r="42" spans="1:11" s="86" customFormat="1" x14ac:dyDescent="0.3">
      <c r="A42" s="74"/>
      <c r="B42" s="66"/>
      <c r="C42" s="66"/>
      <c r="D42" s="66"/>
      <c r="E42" s="66"/>
      <c r="F42" s="66"/>
      <c r="G42" s="66"/>
    </row>
    <row r="43" spans="1:11" s="66" customFormat="1" x14ac:dyDescent="0.3"/>
    <row r="44" spans="1:11" s="66" customFormat="1" x14ac:dyDescent="0.3">
      <c r="A44" s="74"/>
    </row>
    <row r="45" spans="1:11" s="91" customFormat="1" ht="15" customHeight="1" x14ac:dyDescent="0.3">
      <c r="C45" s="88"/>
      <c r="D45" s="92"/>
      <c r="E45" s="92"/>
      <c r="F45" s="92"/>
      <c r="G45" s="92"/>
      <c r="H45" s="92"/>
      <c r="I45" s="92"/>
      <c r="J45" s="92"/>
      <c r="K45" s="92"/>
    </row>
    <row r="46" spans="1:11" s="66" customFormat="1" x14ac:dyDescent="0.3">
      <c r="A46" s="74"/>
    </row>
    <row r="47" spans="1:11" s="66" customFormat="1" x14ac:dyDescent="0.3">
      <c r="A47" s="74"/>
    </row>
    <row r="48" spans="1:11" s="66" customFormat="1" x14ac:dyDescent="0.3">
      <c r="A48" s="74"/>
    </row>
    <row r="49" spans="1:1" s="66" customFormat="1" x14ac:dyDescent="0.3">
      <c r="A49" s="74"/>
    </row>
    <row r="50" spans="1:1" s="66" customFormat="1" x14ac:dyDescent="0.3">
      <c r="A50" s="74"/>
    </row>
    <row r="51" spans="1:1" s="66" customFormat="1" x14ac:dyDescent="0.3">
      <c r="A51" s="74"/>
    </row>
    <row r="52" spans="1:1" s="66" customFormat="1" x14ac:dyDescent="0.3">
      <c r="A52" s="74"/>
    </row>
    <row r="53" spans="1:1" s="66" customFormat="1" x14ac:dyDescent="0.3">
      <c r="A53" s="74"/>
    </row>
    <row r="54" spans="1:1" s="66" customFormat="1" x14ac:dyDescent="0.3">
      <c r="A54" s="74"/>
    </row>
    <row r="55" spans="1:1" s="66" customFormat="1" x14ac:dyDescent="0.3">
      <c r="A55" s="74"/>
    </row>
    <row r="56" spans="1:1" s="66" customFormat="1" x14ac:dyDescent="0.3">
      <c r="A56" s="74"/>
    </row>
    <row r="57" spans="1:1" s="66" customFormat="1" x14ac:dyDescent="0.3">
      <c r="A57" s="74"/>
    </row>
    <row r="58" spans="1:1" s="66" customFormat="1" x14ac:dyDescent="0.3">
      <c r="A58" s="74"/>
    </row>
    <row r="59" spans="1:1" s="66" customFormat="1" x14ac:dyDescent="0.3">
      <c r="A59" s="74"/>
    </row>
    <row r="60" spans="1:1" s="66" customFormat="1" x14ac:dyDescent="0.3">
      <c r="A60" s="74"/>
    </row>
    <row r="61" spans="1:1" s="66" customFormat="1" x14ac:dyDescent="0.3">
      <c r="A61" s="74"/>
    </row>
    <row r="62" spans="1:1" s="66" customFormat="1" x14ac:dyDescent="0.3">
      <c r="A62" s="74"/>
    </row>
    <row r="63" spans="1:1" s="66" customFormat="1" x14ac:dyDescent="0.3">
      <c r="A63" s="74"/>
    </row>
    <row r="64" spans="1:1" s="66" customFormat="1" x14ac:dyDescent="0.3">
      <c r="A64" s="74"/>
    </row>
    <row r="65" spans="1:1" s="66" customFormat="1" x14ac:dyDescent="0.3">
      <c r="A65" s="74"/>
    </row>
    <row r="66" spans="1:1" s="66" customFormat="1" x14ac:dyDescent="0.3">
      <c r="A66" s="74"/>
    </row>
    <row r="67" spans="1:1" s="66" customFormat="1" x14ac:dyDescent="0.3">
      <c r="A67" s="74"/>
    </row>
    <row r="68" spans="1:1" s="66" customFormat="1" x14ac:dyDescent="0.3">
      <c r="A68" s="74"/>
    </row>
    <row r="69" spans="1:1" s="66" customFormat="1" x14ac:dyDescent="0.3">
      <c r="A69" s="74"/>
    </row>
    <row r="70" spans="1:1" s="66" customFormat="1" x14ac:dyDescent="0.3">
      <c r="A70" s="74"/>
    </row>
    <row r="71" spans="1:1" s="66" customFormat="1" x14ac:dyDescent="0.3">
      <c r="A71" s="74"/>
    </row>
    <row r="72" spans="1:1" s="66" customFormat="1" x14ac:dyDescent="0.3">
      <c r="A72" s="74"/>
    </row>
    <row r="73" spans="1:1" s="66" customFormat="1" x14ac:dyDescent="0.3">
      <c r="A73" s="74"/>
    </row>
    <row r="74" spans="1:1" s="66" customFormat="1" x14ac:dyDescent="0.3">
      <c r="A74" s="74"/>
    </row>
    <row r="75" spans="1:1" s="66" customFormat="1" x14ac:dyDescent="0.3">
      <c r="A75" s="74"/>
    </row>
    <row r="76" spans="1:1" s="66" customFormat="1" x14ac:dyDescent="0.3">
      <c r="A76" s="74"/>
    </row>
    <row r="77" spans="1:1" s="66" customFormat="1" x14ac:dyDescent="0.3">
      <c r="A77" s="74"/>
    </row>
    <row r="78" spans="1:1" s="66" customFormat="1" x14ac:dyDescent="0.3">
      <c r="A78" s="74"/>
    </row>
    <row r="79" spans="1:1" s="66" customFormat="1" x14ac:dyDescent="0.3">
      <c r="A79" s="74"/>
    </row>
    <row r="80" spans="1:1" s="66" customFormat="1" x14ac:dyDescent="0.3">
      <c r="A80" s="74"/>
    </row>
    <row r="81" spans="1:1" s="66" customFormat="1" x14ac:dyDescent="0.3">
      <c r="A81" s="74"/>
    </row>
    <row r="82" spans="1:1" s="66" customFormat="1" x14ac:dyDescent="0.3">
      <c r="A82" s="74"/>
    </row>
    <row r="83" spans="1:1" s="66" customFormat="1" x14ac:dyDescent="0.3">
      <c r="A83" s="74"/>
    </row>
    <row r="84" spans="1:1" s="66" customFormat="1" x14ac:dyDescent="0.3">
      <c r="A84" s="74"/>
    </row>
    <row r="85" spans="1:1" s="66" customFormat="1" x14ac:dyDescent="0.3">
      <c r="A85" s="74"/>
    </row>
    <row r="86" spans="1:1" s="66" customFormat="1" x14ac:dyDescent="0.3">
      <c r="A86" s="74"/>
    </row>
    <row r="87" spans="1:1" s="66" customFormat="1" x14ac:dyDescent="0.3">
      <c r="A87" s="74"/>
    </row>
    <row r="88" spans="1:1" s="66" customFormat="1" x14ac:dyDescent="0.3">
      <c r="A88" s="74"/>
    </row>
    <row r="89" spans="1:1" s="66" customFormat="1" x14ac:dyDescent="0.3">
      <c r="A89" s="74"/>
    </row>
    <row r="90" spans="1:1" s="66" customFormat="1" x14ac:dyDescent="0.3">
      <c r="A90" s="74"/>
    </row>
    <row r="91" spans="1:1" s="66" customFormat="1" x14ac:dyDescent="0.3">
      <c r="A91" s="74"/>
    </row>
    <row r="92" spans="1:1" s="66" customFormat="1" x14ac:dyDescent="0.3">
      <c r="A92" s="74"/>
    </row>
    <row r="93" spans="1:1" s="66" customFormat="1" x14ac:dyDescent="0.3"/>
    <row r="94" spans="1:1" s="66" customFormat="1" x14ac:dyDescent="0.3"/>
    <row r="95" spans="1:1" s="66" customFormat="1" x14ac:dyDescent="0.3"/>
    <row r="96" spans="1:1" s="66" customFormat="1" x14ac:dyDescent="0.3"/>
    <row r="97" s="66" customFormat="1" x14ac:dyDescent="0.3"/>
    <row r="98" s="66" customFormat="1" x14ac:dyDescent="0.3"/>
    <row r="99" s="66" customFormat="1" x14ac:dyDescent="0.3"/>
    <row r="100" s="66" customFormat="1" x14ac:dyDescent="0.3"/>
    <row r="101" s="66" customFormat="1" x14ac:dyDescent="0.3"/>
    <row r="102" s="66" customFormat="1" x14ac:dyDescent="0.3"/>
    <row r="103" s="66" customFormat="1" x14ac:dyDescent="0.3"/>
    <row r="104" s="66" customFormat="1" x14ac:dyDescent="0.3"/>
    <row r="105" s="66" customFormat="1" x14ac:dyDescent="0.3"/>
    <row r="106" s="66" customFormat="1" x14ac:dyDescent="0.3"/>
    <row r="107" s="66" customFormat="1" x14ac:dyDescent="0.3"/>
    <row r="108" s="66" customFormat="1" x14ac:dyDescent="0.3"/>
    <row r="109" s="66" customFormat="1" x14ac:dyDescent="0.3"/>
    <row r="110" s="66" customFormat="1" x14ac:dyDescent="0.3"/>
    <row r="111" s="66" customFormat="1" x14ac:dyDescent="0.3"/>
    <row r="112" s="66" customFormat="1" x14ac:dyDescent="0.3"/>
    <row r="113" s="66" customFormat="1" x14ac:dyDescent="0.3"/>
    <row r="114" s="66" customFormat="1" x14ac:dyDescent="0.3"/>
    <row r="115" s="66" customFormat="1" x14ac:dyDescent="0.3"/>
    <row r="116" s="66" customFormat="1" x14ac:dyDescent="0.3"/>
    <row r="117" s="66" customFormat="1" x14ac:dyDescent="0.3"/>
    <row r="118" s="66" customFormat="1" x14ac:dyDescent="0.3"/>
    <row r="946" spans="8:8" x14ac:dyDescent="0.3">
      <c r="H946" s="93"/>
    </row>
  </sheetData>
  <mergeCells count="2">
    <mergeCell ref="A13:K17"/>
    <mergeCell ref="A4:K4"/>
  </mergeCells>
  <pageMargins left="0.94488188976377963" right="0.35433070866141736" top="0.82677165354330717" bottom="0.43307086614173229" header="0.19685039370078741" footer="0.15748031496062992"/>
  <pageSetup paperSize="9" orientation="landscape" r:id="rId1"/>
  <headerFooter alignWithMargins="0">
    <oddFooter xml:space="preserve">&amp;C
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8"/>
  <sheetViews>
    <sheetView topLeftCell="A2" zoomScaleNormal="100" workbookViewId="0">
      <selection activeCell="A4" sqref="A4:H4"/>
    </sheetView>
  </sheetViews>
  <sheetFormatPr defaultRowHeight="16.5" x14ac:dyDescent="0.3"/>
  <cols>
    <col min="1" max="1" width="5.140625" style="65" customWidth="1"/>
    <col min="2" max="2" width="13.42578125" style="65" customWidth="1"/>
    <col min="3" max="3" width="39.42578125" style="65" customWidth="1"/>
    <col min="4" max="5" width="11.85546875" style="65" customWidth="1"/>
    <col min="6" max="6" width="11" style="65" customWidth="1"/>
    <col min="7" max="7" width="13.42578125" style="65" customWidth="1"/>
    <col min="8" max="8" width="11.42578125" style="65" customWidth="1"/>
    <col min="9" max="9" width="9.140625" style="65"/>
    <col min="10" max="10" width="8.42578125" style="65" customWidth="1"/>
    <col min="11" max="16384" width="9.140625" style="65"/>
  </cols>
  <sheetData>
    <row r="1" spans="1:10" ht="9.75" customHeight="1" x14ac:dyDescent="0.3"/>
    <row r="2" spans="1:10" ht="15.75" customHeight="1" x14ac:dyDescent="0.3"/>
    <row r="3" spans="1:10" ht="6" hidden="1" customHeight="1" x14ac:dyDescent="0.3"/>
    <row r="4" spans="1:10" ht="18" customHeight="1" x14ac:dyDescent="0.4">
      <c r="A4" s="479" t="s">
        <v>175</v>
      </c>
      <c r="B4" s="479"/>
      <c r="C4" s="479"/>
      <c r="D4" s="479"/>
      <c r="E4" s="479"/>
      <c r="F4" s="479"/>
      <c r="G4" s="479"/>
      <c r="H4" s="479"/>
    </row>
    <row r="5" spans="1:10" ht="7.5" customHeight="1" x14ac:dyDescent="0.3">
      <c r="C5" s="94"/>
    </row>
    <row r="6" spans="1:10" ht="12" customHeight="1" x14ac:dyDescent="0.3">
      <c r="A6" s="480"/>
      <c r="B6" s="480"/>
      <c r="C6" s="480"/>
      <c r="D6" s="480"/>
      <c r="E6" s="480"/>
      <c r="F6" s="480"/>
      <c r="G6" s="480"/>
      <c r="H6" s="480"/>
    </row>
    <row r="7" spans="1:10" ht="9.75" customHeight="1" x14ac:dyDescent="0.3"/>
    <row r="8" spans="1:10" s="95" customFormat="1" ht="14.25" customHeight="1" x14ac:dyDescent="0.3">
      <c r="D8" s="96" t="s">
        <v>46</v>
      </c>
      <c r="G8" s="97">
        <f>G22</f>
        <v>0</v>
      </c>
      <c r="H8" s="95" t="s">
        <v>47</v>
      </c>
    </row>
    <row r="9" spans="1:10" s="70" customFormat="1" ht="14.25" customHeight="1" x14ac:dyDescent="0.3">
      <c r="A9" s="98"/>
      <c r="B9" s="98"/>
      <c r="C9" s="98"/>
      <c r="D9" s="99" t="s">
        <v>48</v>
      </c>
      <c r="F9" s="98"/>
      <c r="G9" s="100">
        <f>H14</f>
        <v>0</v>
      </c>
      <c r="H9" s="95" t="s">
        <v>47</v>
      </c>
    </row>
    <row r="10" spans="1:10" ht="16.5" customHeight="1" x14ac:dyDescent="0.3">
      <c r="A10" s="101"/>
      <c r="B10" s="101"/>
      <c r="C10" s="101"/>
      <c r="D10" s="249" t="s">
        <v>49</v>
      </c>
      <c r="E10" s="250"/>
      <c r="F10" s="250"/>
      <c r="G10" s="251"/>
      <c r="H10" s="102"/>
      <c r="I10" s="103"/>
      <c r="J10" s="103"/>
    </row>
    <row r="11" spans="1:10" ht="67.5" customHeight="1" x14ac:dyDescent="0.3">
      <c r="A11" s="256" t="s">
        <v>6</v>
      </c>
      <c r="B11" s="257" t="s">
        <v>50</v>
      </c>
      <c r="C11" s="255" t="s">
        <v>51</v>
      </c>
      <c r="D11" s="252" t="s">
        <v>52</v>
      </c>
      <c r="E11" s="253" t="s">
        <v>53</v>
      </c>
      <c r="F11" s="254" t="s">
        <v>54</v>
      </c>
      <c r="G11" s="255" t="s">
        <v>10</v>
      </c>
      <c r="H11" s="105" t="s">
        <v>55</v>
      </c>
      <c r="I11" s="103"/>
      <c r="J11" s="103"/>
    </row>
    <row r="12" spans="1:10" ht="15" customHeight="1" x14ac:dyDescent="0.3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4">
        <v>7</v>
      </c>
      <c r="H12" s="106">
        <v>8</v>
      </c>
      <c r="I12" s="66"/>
      <c r="J12" s="66"/>
    </row>
    <row r="13" spans="1:10" s="111" customFormat="1" ht="21.75" customHeight="1" x14ac:dyDescent="0.25">
      <c r="A13" s="108">
        <v>1</v>
      </c>
      <c r="B13" s="109" t="s">
        <v>60</v>
      </c>
      <c r="C13" s="108" t="s">
        <v>56</v>
      </c>
      <c r="D13" s="339">
        <f>'x.2-1'!M118/1000</f>
        <v>0</v>
      </c>
      <c r="E13" s="339"/>
      <c r="F13" s="339"/>
      <c r="G13" s="339">
        <f>D13</f>
        <v>0</v>
      </c>
      <c r="H13" s="339"/>
      <c r="I13" s="110"/>
      <c r="J13" s="110"/>
    </row>
    <row r="14" spans="1:10" s="95" customFormat="1" ht="15.75" x14ac:dyDescent="0.3">
      <c r="A14" s="112"/>
      <c r="B14" s="113"/>
      <c r="C14" s="112" t="s">
        <v>5</v>
      </c>
      <c r="D14" s="114">
        <f>SUM(D13:D13)</f>
        <v>0</v>
      </c>
      <c r="E14" s="114"/>
      <c r="F14" s="114"/>
      <c r="G14" s="114">
        <f>SUM(G13:G13)</f>
        <v>0</v>
      </c>
      <c r="H14" s="114">
        <f>'x.2-1'!J114/1000</f>
        <v>0</v>
      </c>
    </row>
    <row r="15" spans="1:10" s="95" customFormat="1" ht="15.75" x14ac:dyDescent="0.3">
      <c r="A15" s="112"/>
      <c r="B15" s="113"/>
      <c r="C15" s="112" t="s">
        <v>71</v>
      </c>
      <c r="D15" s="115"/>
      <c r="E15" s="115"/>
      <c r="F15" s="115"/>
      <c r="G15" s="114">
        <f>G14*5%</f>
        <v>0</v>
      </c>
      <c r="H15" s="115"/>
    </row>
    <row r="16" spans="1:10" s="95" customFormat="1" ht="15.75" x14ac:dyDescent="0.3">
      <c r="A16" s="112"/>
      <c r="B16" s="113"/>
      <c r="C16" s="112" t="s">
        <v>5</v>
      </c>
      <c r="D16" s="115"/>
      <c r="E16" s="115"/>
      <c r="F16" s="115"/>
      <c r="G16" s="114">
        <f>G14+G15</f>
        <v>0</v>
      </c>
      <c r="H16" s="115"/>
    </row>
    <row r="17" spans="1:254" s="461" customFormat="1" ht="31.5" x14ac:dyDescent="0.25">
      <c r="A17" s="458"/>
      <c r="B17" s="459"/>
      <c r="C17" s="108" t="s">
        <v>172</v>
      </c>
      <c r="D17" s="460"/>
      <c r="E17" s="460"/>
      <c r="F17" s="460"/>
      <c r="G17" s="462">
        <f>H14*2%</f>
        <v>0</v>
      </c>
      <c r="H17" s="460"/>
    </row>
    <row r="18" spans="1:254" s="461" customFormat="1" ht="15.75" x14ac:dyDescent="0.25">
      <c r="A18" s="458"/>
      <c r="B18" s="459"/>
      <c r="C18" s="458" t="s">
        <v>5</v>
      </c>
      <c r="D18" s="460"/>
      <c r="E18" s="460"/>
      <c r="F18" s="460"/>
      <c r="G18" s="462">
        <f>G16+G17</f>
        <v>0</v>
      </c>
      <c r="H18" s="460"/>
    </row>
    <row r="19" spans="1:254" s="95" customFormat="1" ht="15.75" x14ac:dyDescent="0.3">
      <c r="A19" s="112"/>
      <c r="B19" s="113"/>
      <c r="C19" s="112" t="s">
        <v>57</v>
      </c>
      <c r="D19" s="115"/>
      <c r="E19" s="115"/>
      <c r="F19" s="115"/>
      <c r="G19" s="114">
        <f>G18*18%</f>
        <v>0</v>
      </c>
      <c r="H19" s="115"/>
    </row>
    <row r="20" spans="1:254" s="95" customFormat="1" ht="15.75" x14ac:dyDescent="0.3">
      <c r="A20" s="112"/>
      <c r="B20" s="113"/>
      <c r="C20" s="112" t="s">
        <v>5</v>
      </c>
      <c r="D20" s="115"/>
      <c r="E20" s="115"/>
      <c r="F20" s="115"/>
      <c r="G20" s="114">
        <f>G18+G19</f>
        <v>0</v>
      </c>
      <c r="H20" s="115"/>
    </row>
    <row r="21" spans="1:254" s="95" customFormat="1" ht="15.75" x14ac:dyDescent="0.3">
      <c r="A21" s="112"/>
      <c r="B21" s="113"/>
      <c r="C21" s="112" t="s">
        <v>70</v>
      </c>
      <c r="D21" s="115"/>
      <c r="E21" s="115"/>
      <c r="F21" s="115"/>
      <c r="G21" s="114">
        <f>G20*2.8%</f>
        <v>0</v>
      </c>
      <c r="H21" s="115"/>
    </row>
    <row r="22" spans="1:254" s="56" customFormat="1" ht="19.5" customHeight="1" x14ac:dyDescent="0.4">
      <c r="A22" s="116"/>
      <c r="B22" s="116"/>
      <c r="C22" s="117" t="s">
        <v>10</v>
      </c>
      <c r="D22" s="118"/>
      <c r="E22" s="118"/>
      <c r="F22" s="118"/>
      <c r="G22" s="114">
        <f>G20+G21</f>
        <v>0</v>
      </c>
      <c r="H22" s="119"/>
      <c r="K22" s="457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</row>
    <row r="23" spans="1:254" s="56" customFormat="1" ht="19.5" customHeight="1" x14ac:dyDescent="0.4">
      <c r="A23" s="122"/>
      <c r="B23" s="122"/>
      <c r="C23" s="123"/>
      <c r="D23" s="89"/>
      <c r="E23" s="89"/>
      <c r="F23" s="89"/>
      <c r="G23" s="122"/>
      <c r="H23" s="122"/>
      <c r="K23" s="120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</row>
    <row r="24" spans="1:254" s="56" customFormat="1" ht="19.5" customHeight="1" x14ac:dyDescent="0.4">
      <c r="A24" s="122"/>
      <c r="B24" s="122"/>
      <c r="C24" s="123"/>
      <c r="D24" s="89"/>
      <c r="E24" s="89"/>
      <c r="F24" s="89"/>
      <c r="G24" s="122"/>
      <c r="H24" s="122"/>
      <c r="K24" s="120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</row>
    <row r="25" spans="1:254" s="52" customFormat="1" ht="19.5" customHeight="1" x14ac:dyDescent="0.4">
      <c r="A25" s="124"/>
      <c r="B25" s="124"/>
      <c r="C25" s="124"/>
      <c r="G25" s="481"/>
      <c r="H25" s="481"/>
      <c r="K25" s="120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</row>
    <row r="26" spans="1:254" s="52" customFormat="1" ht="19.5" customHeight="1" x14ac:dyDescent="0.4">
      <c r="A26" s="120"/>
      <c r="B26" s="120"/>
      <c r="C26" s="120"/>
      <c r="G26" s="481"/>
      <c r="H26" s="481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</row>
    <row r="27" spans="1:254" s="52" customFormat="1" ht="9.75" customHeight="1" x14ac:dyDescent="0.3">
      <c r="C27" s="63"/>
      <c r="D27" s="64"/>
      <c r="E27" s="64"/>
      <c r="F27" s="64"/>
      <c r="G27" s="64"/>
      <c r="H27" s="64"/>
      <c r="I27" s="63"/>
    </row>
    <row r="28" spans="1:254" s="52" customFormat="1" ht="18.75" customHeight="1" x14ac:dyDescent="0.25">
      <c r="A28" s="476"/>
      <c r="B28" s="476"/>
      <c r="C28" s="476"/>
      <c r="D28" s="476"/>
      <c r="E28" s="476"/>
      <c r="F28" s="476"/>
      <c r="G28" s="476"/>
      <c r="H28" s="476"/>
      <c r="I28" s="125"/>
      <c r="J28" s="125"/>
      <c r="K28" s="125"/>
      <c r="L28" s="125"/>
    </row>
  </sheetData>
  <mergeCells count="5">
    <mergeCell ref="A28:H28"/>
    <mergeCell ref="A4:H4"/>
    <mergeCell ref="A6:H6"/>
    <mergeCell ref="G25:H25"/>
    <mergeCell ref="G26:H26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206"/>
  <sheetViews>
    <sheetView tabSelected="1" zoomScaleNormal="100" workbookViewId="0">
      <selection activeCell="Q11" sqref="Q11"/>
    </sheetView>
  </sheetViews>
  <sheetFormatPr defaultRowHeight="16.5" x14ac:dyDescent="0.3"/>
  <cols>
    <col min="1" max="1" width="3.85546875" style="3" customWidth="1"/>
    <col min="2" max="2" width="9.5703125" style="3" customWidth="1"/>
    <col min="3" max="3" width="38.85546875" style="3" customWidth="1"/>
    <col min="4" max="4" width="6.85546875" style="3" customWidth="1"/>
    <col min="5" max="5" width="14.7109375" style="3" customWidth="1"/>
    <col min="6" max="6" width="10.42578125" style="3" customWidth="1"/>
    <col min="7" max="7" width="7.140625" style="3" customWidth="1"/>
    <col min="8" max="8" width="9.28515625" style="3" customWidth="1"/>
    <col min="9" max="9" width="9" style="3" customWidth="1"/>
    <col min="10" max="10" width="9.7109375" style="3" customWidth="1"/>
    <col min="11" max="11" width="7" style="3" customWidth="1"/>
    <col min="12" max="12" width="9.42578125" style="3" customWidth="1"/>
    <col min="13" max="13" width="10.7109375" style="3" customWidth="1"/>
    <col min="14" max="17" width="9.140625" style="3"/>
    <col min="18" max="18" width="9.5703125" style="3" bestFit="1" customWidth="1"/>
    <col min="19" max="19" width="9.42578125" style="3" bestFit="1" customWidth="1"/>
    <col min="20" max="16384" width="9.140625" style="3"/>
  </cols>
  <sheetData>
    <row r="1" spans="1:63" ht="18" customHeight="1" x14ac:dyDescent="0.4">
      <c r="A1" s="4"/>
      <c r="B1" s="4"/>
      <c r="C1" s="6" t="s">
        <v>58</v>
      </c>
      <c r="D1" s="4"/>
      <c r="E1" s="4"/>
      <c r="F1" s="4" t="s">
        <v>174</v>
      </c>
      <c r="G1" s="4"/>
      <c r="H1" s="4"/>
      <c r="I1" s="5"/>
      <c r="J1" s="5"/>
      <c r="K1" s="5"/>
      <c r="L1" s="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" customHeight="1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 t="s">
        <v>0</v>
      </c>
      <c r="L2" s="471">
        <f>M118</f>
        <v>0</v>
      </c>
      <c r="M2" s="11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2" customFormat="1" ht="15" customHeight="1" x14ac:dyDescent="0.3">
      <c r="A3" s="12"/>
      <c r="B3" s="8"/>
      <c r="C3" s="8"/>
      <c r="D3" s="9"/>
      <c r="E3" s="13"/>
      <c r="F3" s="14"/>
      <c r="G3" s="14"/>
      <c r="H3" s="9"/>
      <c r="I3" s="9"/>
      <c r="J3" s="9"/>
      <c r="K3" s="10" t="s">
        <v>2</v>
      </c>
      <c r="L3" s="471">
        <f>J114</f>
        <v>0</v>
      </c>
      <c r="M3" s="11" t="s">
        <v>1</v>
      </c>
    </row>
    <row r="4" spans="1:63" s="4" customFormat="1" ht="12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15"/>
      <c r="L4" s="16"/>
      <c r="M4" s="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s="4" customFormat="1" ht="16.5" customHeight="1" x14ac:dyDescent="0.3">
      <c r="A5" s="17"/>
      <c r="B5" s="18"/>
      <c r="C5" s="19" t="s">
        <v>3</v>
      </c>
      <c r="D5" s="170"/>
      <c r="E5" s="171" t="s">
        <v>41</v>
      </c>
      <c r="F5" s="172"/>
      <c r="G5" s="482" t="s">
        <v>81</v>
      </c>
      <c r="H5" s="483"/>
      <c r="I5" s="482" t="s">
        <v>82</v>
      </c>
      <c r="J5" s="483"/>
      <c r="K5" s="173" t="s">
        <v>4</v>
      </c>
      <c r="L5" s="174"/>
      <c r="M5" s="18" t="s">
        <v>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s="4" customFormat="1" x14ac:dyDescent="0.3">
      <c r="A6" s="21" t="s">
        <v>6</v>
      </c>
      <c r="B6" s="22" t="s">
        <v>7</v>
      </c>
      <c r="C6" s="4" t="s">
        <v>8</v>
      </c>
      <c r="D6" s="22" t="s">
        <v>42</v>
      </c>
      <c r="E6" s="22" t="s">
        <v>9</v>
      </c>
      <c r="F6" s="13" t="s">
        <v>10</v>
      </c>
      <c r="G6" s="22" t="s">
        <v>43</v>
      </c>
      <c r="H6" s="13" t="s">
        <v>10</v>
      </c>
      <c r="I6" s="22" t="s">
        <v>43</v>
      </c>
      <c r="J6" s="13" t="s">
        <v>10</v>
      </c>
      <c r="K6" s="22" t="s">
        <v>43</v>
      </c>
      <c r="L6" s="13" t="s">
        <v>10</v>
      </c>
      <c r="M6" s="2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s="4" customFormat="1" x14ac:dyDescent="0.3">
      <c r="A7" s="23"/>
      <c r="B7" s="24"/>
      <c r="C7" s="25"/>
      <c r="D7" s="26"/>
      <c r="E7" s="24"/>
      <c r="F7" s="25"/>
      <c r="G7" s="24" t="s">
        <v>44</v>
      </c>
      <c r="H7" s="25"/>
      <c r="I7" s="24" t="s">
        <v>44</v>
      </c>
      <c r="J7" s="25"/>
      <c r="K7" s="24" t="s">
        <v>44</v>
      </c>
      <c r="L7" s="25"/>
      <c r="M7" s="2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4" customFormat="1" x14ac:dyDescent="0.3">
      <c r="A8" s="20" t="s">
        <v>11</v>
      </c>
      <c r="B8" s="27" t="s">
        <v>12</v>
      </c>
      <c r="C8" s="28" t="s">
        <v>13</v>
      </c>
      <c r="D8" s="20" t="s">
        <v>14</v>
      </c>
      <c r="E8" s="27" t="s">
        <v>15</v>
      </c>
      <c r="F8" s="29" t="s">
        <v>16</v>
      </c>
      <c r="G8" s="28" t="s">
        <v>17</v>
      </c>
      <c r="H8" s="20" t="s">
        <v>18</v>
      </c>
      <c r="I8" s="27" t="s">
        <v>19</v>
      </c>
      <c r="J8" s="28" t="s">
        <v>20</v>
      </c>
      <c r="K8" s="27" t="s">
        <v>21</v>
      </c>
      <c r="L8" s="20" t="s">
        <v>22</v>
      </c>
      <c r="M8" s="27" t="s">
        <v>23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4" customFormat="1" x14ac:dyDescent="0.3">
      <c r="A9" s="27"/>
      <c r="B9" s="27"/>
      <c r="C9" s="126" t="s">
        <v>69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s="127" customFormat="1" ht="21" customHeight="1" x14ac:dyDescent="0.25">
      <c r="A10" s="341" t="s">
        <v>72</v>
      </c>
      <c r="B10" s="342"/>
      <c r="C10" s="484" t="s">
        <v>131</v>
      </c>
      <c r="D10" s="485"/>
      <c r="E10" s="485"/>
      <c r="F10" s="486"/>
      <c r="G10" s="343"/>
      <c r="H10" s="343"/>
      <c r="I10" s="344"/>
      <c r="J10" s="343"/>
      <c r="K10" s="344"/>
      <c r="L10" s="343"/>
      <c r="M10" s="345"/>
      <c r="N10" s="182"/>
      <c r="O10" s="183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1:63" s="295" customFormat="1" ht="31.5" x14ac:dyDescent="0.3">
      <c r="A11" s="206">
        <v>1</v>
      </c>
      <c r="B11" s="190" t="s">
        <v>110</v>
      </c>
      <c r="C11" s="338" t="s">
        <v>118</v>
      </c>
      <c r="D11" s="300" t="s">
        <v>35</v>
      </c>
      <c r="E11" s="301"/>
      <c r="F11" s="346">
        <v>1</v>
      </c>
      <c r="G11" s="193"/>
      <c r="H11" s="187"/>
      <c r="I11" s="187"/>
      <c r="J11" s="190"/>
      <c r="K11" s="187"/>
      <c r="L11" s="190"/>
      <c r="M11" s="187"/>
    </row>
    <row r="12" spans="1:63" s="295" customFormat="1" ht="15.75" x14ac:dyDescent="0.3">
      <c r="A12" s="187"/>
      <c r="B12" s="187"/>
      <c r="C12" s="187" t="s">
        <v>24</v>
      </c>
      <c r="D12" s="187" t="s">
        <v>25</v>
      </c>
      <c r="E12" s="188">
        <v>0.32300000000000001</v>
      </c>
      <c r="F12" s="194">
        <f>F11*E12</f>
        <v>0.32300000000000001</v>
      </c>
      <c r="G12" s="193"/>
      <c r="H12" s="195"/>
      <c r="I12" s="296">
        <v>0</v>
      </c>
      <c r="J12" s="297">
        <f>I12*F12</f>
        <v>0</v>
      </c>
      <c r="K12" s="296"/>
      <c r="L12" s="297"/>
      <c r="M12" s="193">
        <f>J12</f>
        <v>0</v>
      </c>
    </row>
    <row r="13" spans="1:63" s="295" customFormat="1" ht="15.75" x14ac:dyDescent="0.3">
      <c r="A13" s="198"/>
      <c r="B13" s="199"/>
      <c r="C13" s="198" t="s">
        <v>26</v>
      </c>
      <c r="D13" s="199" t="s">
        <v>1</v>
      </c>
      <c r="E13" s="298">
        <v>2.1499999999999998E-2</v>
      </c>
      <c r="F13" s="201">
        <f>F11*E13</f>
        <v>2.1499999999999998E-2</v>
      </c>
      <c r="G13" s="202"/>
      <c r="H13" s="202"/>
      <c r="I13" s="202"/>
      <c r="J13" s="203"/>
      <c r="K13" s="202">
        <v>0</v>
      </c>
      <c r="L13" s="203">
        <f>F13*K13</f>
        <v>0</v>
      </c>
      <c r="M13" s="202">
        <f>L13</f>
        <v>0</v>
      </c>
    </row>
    <row r="14" spans="1:63" s="352" customFormat="1" ht="15.75" x14ac:dyDescent="0.3">
      <c r="A14" s="299">
        <v>2</v>
      </c>
      <c r="B14" s="347" t="s">
        <v>119</v>
      </c>
      <c r="C14" s="299" t="s">
        <v>120</v>
      </c>
      <c r="D14" s="348" t="s">
        <v>121</v>
      </c>
      <c r="E14" s="349"/>
      <c r="F14" s="350">
        <f>1.8/100</f>
        <v>1.8000000000000002E-2</v>
      </c>
      <c r="G14" s="351"/>
      <c r="H14" s="258"/>
      <c r="I14" s="258"/>
      <c r="J14" s="259"/>
      <c r="K14" s="258"/>
      <c r="L14" s="259"/>
      <c r="M14" s="258"/>
    </row>
    <row r="15" spans="1:63" s="190" customFormat="1" ht="15.75" x14ac:dyDescent="0.3">
      <c r="A15" s="198"/>
      <c r="B15" s="353"/>
      <c r="C15" s="198" t="s">
        <v>24</v>
      </c>
      <c r="D15" s="199" t="s">
        <v>25</v>
      </c>
      <c r="E15" s="200">
        <v>78.5</v>
      </c>
      <c r="F15" s="201">
        <f>F14*E15</f>
        <v>1.4130000000000003</v>
      </c>
      <c r="G15" s="202"/>
      <c r="H15" s="199"/>
      <c r="I15" s="358">
        <v>0</v>
      </c>
      <c r="J15" s="446">
        <f>I15*F15</f>
        <v>0</v>
      </c>
      <c r="K15" s="204"/>
      <c r="L15" s="205"/>
      <c r="M15" s="202">
        <f>J15</f>
        <v>0</v>
      </c>
    </row>
    <row r="16" spans="1:63" s="295" customFormat="1" ht="31.5" x14ac:dyDescent="0.3">
      <c r="A16" s="206">
        <v>3</v>
      </c>
      <c r="B16" s="190" t="s">
        <v>122</v>
      </c>
      <c r="C16" s="338" t="s">
        <v>125</v>
      </c>
      <c r="D16" s="441" t="s">
        <v>61</v>
      </c>
      <c r="E16" s="301"/>
      <c r="F16" s="346">
        <v>2.7</v>
      </c>
      <c r="G16" s="193"/>
      <c r="H16" s="187"/>
      <c r="I16" s="193"/>
      <c r="J16" s="190"/>
      <c r="K16" s="187"/>
      <c r="L16" s="190"/>
      <c r="M16" s="187"/>
    </row>
    <row r="17" spans="1:13" s="295" customFormat="1" ht="15.75" x14ac:dyDescent="0.3">
      <c r="A17" s="187"/>
      <c r="B17" s="187"/>
      <c r="C17" s="187" t="s">
        <v>24</v>
      </c>
      <c r="D17" s="187" t="s">
        <v>25</v>
      </c>
      <c r="E17" s="188">
        <f>41.6/100</f>
        <v>0.41600000000000004</v>
      </c>
      <c r="F17" s="189">
        <f>F16*E17</f>
        <v>1.1232000000000002</v>
      </c>
      <c r="G17" s="193"/>
      <c r="H17" s="195"/>
      <c r="I17" s="196">
        <v>0</v>
      </c>
      <c r="J17" s="357">
        <f>I17*F17</f>
        <v>0</v>
      </c>
      <c r="K17" s="191"/>
      <c r="L17" s="192"/>
      <c r="M17" s="193">
        <f>J17</f>
        <v>0</v>
      </c>
    </row>
    <row r="18" spans="1:13" s="295" customFormat="1" ht="15.75" x14ac:dyDescent="0.3">
      <c r="A18" s="198"/>
      <c r="B18" s="199"/>
      <c r="C18" s="198" t="s">
        <v>123</v>
      </c>
      <c r="D18" s="199" t="s">
        <v>116</v>
      </c>
      <c r="E18" s="200"/>
      <c r="F18" s="201"/>
      <c r="G18" s="202"/>
      <c r="H18" s="198"/>
      <c r="I18" s="202"/>
      <c r="J18" s="199"/>
      <c r="K18" s="198"/>
      <c r="L18" s="199"/>
      <c r="M18" s="198"/>
    </row>
    <row r="19" spans="1:13" s="295" customFormat="1" ht="31.5" x14ac:dyDescent="0.3">
      <c r="A19" s="206">
        <v>4</v>
      </c>
      <c r="B19" s="190" t="s">
        <v>122</v>
      </c>
      <c r="C19" s="338" t="s">
        <v>130</v>
      </c>
      <c r="D19" s="354" t="s">
        <v>61</v>
      </c>
      <c r="E19" s="301"/>
      <c r="F19" s="346">
        <v>3</v>
      </c>
      <c r="G19" s="193"/>
      <c r="H19" s="187"/>
      <c r="I19" s="193"/>
      <c r="J19" s="190"/>
      <c r="K19" s="187"/>
      <c r="L19" s="190"/>
      <c r="M19" s="187"/>
    </row>
    <row r="20" spans="1:13" s="295" customFormat="1" ht="15.75" x14ac:dyDescent="0.3">
      <c r="A20" s="187"/>
      <c r="B20" s="187"/>
      <c r="C20" s="187" t="s">
        <v>24</v>
      </c>
      <c r="D20" s="187" t="s">
        <v>25</v>
      </c>
      <c r="E20" s="188">
        <f>41.6/100</f>
        <v>0.41600000000000004</v>
      </c>
      <c r="F20" s="189">
        <f>F19*E20</f>
        <v>1.2480000000000002</v>
      </c>
      <c r="G20" s="193"/>
      <c r="H20" s="195"/>
      <c r="I20" s="196">
        <v>0</v>
      </c>
      <c r="J20" s="357">
        <f>I20*F20</f>
        <v>0</v>
      </c>
      <c r="K20" s="191"/>
      <c r="L20" s="192"/>
      <c r="M20" s="193">
        <f>J20</f>
        <v>0</v>
      </c>
    </row>
    <row r="21" spans="1:13" s="295" customFormat="1" ht="15.75" x14ac:dyDescent="0.3">
      <c r="A21" s="198"/>
      <c r="B21" s="199"/>
      <c r="C21" s="198" t="s">
        <v>123</v>
      </c>
      <c r="D21" s="199" t="s">
        <v>116</v>
      </c>
      <c r="E21" s="200"/>
      <c r="F21" s="201"/>
      <c r="G21" s="202"/>
      <c r="H21" s="198"/>
      <c r="I21" s="202"/>
      <c r="J21" s="199"/>
      <c r="K21" s="198"/>
      <c r="L21" s="199"/>
      <c r="M21" s="198"/>
    </row>
    <row r="22" spans="1:13" s="248" customFormat="1" ht="31.5" x14ac:dyDescent="0.3">
      <c r="A22" s="299">
        <v>5</v>
      </c>
      <c r="B22" s="258" t="s">
        <v>154</v>
      </c>
      <c r="C22" s="356" t="s">
        <v>158</v>
      </c>
      <c r="D22" s="302" t="s">
        <v>35</v>
      </c>
      <c r="E22" s="303"/>
      <c r="F22" s="340">
        <f>0.9*2.2</f>
        <v>1.9800000000000002</v>
      </c>
      <c r="G22" s="366"/>
      <c r="H22" s="367"/>
      <c r="I22" s="366"/>
      <c r="J22" s="367"/>
      <c r="K22" s="366"/>
      <c r="L22" s="367"/>
      <c r="M22" s="366"/>
    </row>
    <row r="23" spans="1:13" s="427" customFormat="1" ht="25.5" x14ac:dyDescent="0.25">
      <c r="A23" s="412"/>
      <c r="B23" s="422" t="s">
        <v>155</v>
      </c>
      <c r="C23" s="412" t="s">
        <v>156</v>
      </c>
      <c r="D23" s="412" t="s">
        <v>25</v>
      </c>
      <c r="E23" s="409">
        <f>0.6*1.1</f>
        <v>0.66</v>
      </c>
      <c r="F23" s="423">
        <f>F22*E23</f>
        <v>1.3068000000000002</v>
      </c>
      <c r="G23" s="410"/>
      <c r="H23" s="424"/>
      <c r="I23" s="425">
        <v>0</v>
      </c>
      <c r="J23" s="426">
        <f>I23*F23</f>
        <v>0</v>
      </c>
      <c r="K23" s="425"/>
      <c r="L23" s="426"/>
      <c r="M23" s="410">
        <f>J23</f>
        <v>0</v>
      </c>
    </row>
    <row r="24" spans="1:13" s="352" customFormat="1" ht="15.75" x14ac:dyDescent="0.3">
      <c r="A24" s="428"/>
      <c r="B24" s="428"/>
      <c r="C24" s="428" t="s">
        <v>157</v>
      </c>
      <c r="D24" s="428" t="s">
        <v>1</v>
      </c>
      <c r="E24" s="429">
        <f>0.7*0.515</f>
        <v>0.36049999999999999</v>
      </c>
      <c r="F24" s="429">
        <f>F22*E24</f>
        <v>0.71379000000000004</v>
      </c>
      <c r="G24" s="430"/>
      <c r="H24" s="430"/>
      <c r="I24" s="430"/>
      <c r="J24" s="430"/>
      <c r="K24" s="431">
        <v>0</v>
      </c>
      <c r="L24" s="431">
        <f>F24*K24</f>
        <v>0</v>
      </c>
      <c r="M24" s="202">
        <f>L24</f>
        <v>0</v>
      </c>
    </row>
    <row r="25" spans="1:13" s="190" customFormat="1" ht="31.5" x14ac:dyDescent="0.3">
      <c r="A25" s="299">
        <v>6</v>
      </c>
      <c r="B25" s="258" t="s">
        <v>124</v>
      </c>
      <c r="C25" s="356" t="s">
        <v>126</v>
      </c>
      <c r="D25" s="302" t="s">
        <v>59</v>
      </c>
      <c r="E25" s="303"/>
      <c r="F25" s="340">
        <f>0.5*0.4*0.3</f>
        <v>0.06</v>
      </c>
      <c r="G25" s="258"/>
      <c r="H25" s="259"/>
      <c r="I25" s="351"/>
      <c r="J25" s="259"/>
      <c r="K25" s="258"/>
      <c r="L25" s="259"/>
      <c r="M25" s="258"/>
    </row>
    <row r="26" spans="1:13" s="190" customFormat="1" ht="15.75" x14ac:dyDescent="0.3">
      <c r="A26" s="187"/>
      <c r="B26" s="187"/>
      <c r="C26" s="187" t="s">
        <v>24</v>
      </c>
      <c r="D26" s="187" t="s">
        <v>25</v>
      </c>
      <c r="E26" s="188">
        <v>5.9</v>
      </c>
      <c r="F26" s="189">
        <f>F25*E26</f>
        <v>0.35399999999999998</v>
      </c>
      <c r="G26" s="193"/>
      <c r="I26" s="196">
        <v>0</v>
      </c>
      <c r="J26" s="197">
        <f>I26*F26</f>
        <v>0</v>
      </c>
      <c r="K26" s="191"/>
      <c r="L26" s="192"/>
      <c r="M26" s="193">
        <f>J26</f>
        <v>0</v>
      </c>
    </row>
    <row r="27" spans="1:13" s="295" customFormat="1" ht="15.75" x14ac:dyDescent="0.3">
      <c r="A27" s="198"/>
      <c r="B27" s="199"/>
      <c r="C27" s="198" t="s">
        <v>26</v>
      </c>
      <c r="D27" s="199" t="s">
        <v>1</v>
      </c>
      <c r="E27" s="200">
        <v>1.8</v>
      </c>
      <c r="F27" s="201">
        <f>F25*E27</f>
        <v>0.108</v>
      </c>
      <c r="G27" s="202"/>
      <c r="H27" s="355"/>
      <c r="I27" s="198"/>
      <c r="J27" s="199"/>
      <c r="K27" s="202">
        <v>0</v>
      </c>
      <c r="L27" s="199">
        <f>F27*K27</f>
        <v>0</v>
      </c>
      <c r="M27" s="202">
        <f>L27</f>
        <v>0</v>
      </c>
    </row>
    <row r="28" spans="1:13" s="190" customFormat="1" ht="31.5" x14ac:dyDescent="0.3">
      <c r="A28" s="299">
        <v>7</v>
      </c>
      <c r="B28" s="359" t="s">
        <v>127</v>
      </c>
      <c r="C28" s="361" t="s">
        <v>162</v>
      </c>
      <c r="D28" s="302" t="s">
        <v>65</v>
      </c>
      <c r="E28" s="303"/>
      <c r="F28" s="362">
        <f>10.26*2.5/1000</f>
        <v>2.5649999999999999E-2</v>
      </c>
      <c r="G28" s="351"/>
      <c r="H28" s="258"/>
      <c r="I28" s="258"/>
      <c r="J28" s="259"/>
      <c r="K28" s="258"/>
      <c r="L28" s="259"/>
      <c r="M28" s="258"/>
    </row>
    <row r="29" spans="1:13" s="190" customFormat="1" ht="15.75" x14ac:dyDescent="0.3">
      <c r="A29" s="198"/>
      <c r="B29" s="360"/>
      <c r="C29" s="198" t="s">
        <v>128</v>
      </c>
      <c r="D29" s="198" t="s">
        <v>65</v>
      </c>
      <c r="E29" s="200"/>
      <c r="F29" s="201">
        <f>F28</f>
        <v>2.5649999999999999E-2</v>
      </c>
      <c r="G29" s="363"/>
      <c r="H29" s="199"/>
      <c r="I29" s="450">
        <v>0</v>
      </c>
      <c r="J29" s="446">
        <f>I29*F29</f>
        <v>0</v>
      </c>
      <c r="K29" s="204"/>
      <c r="L29" s="205"/>
      <c r="M29" s="202">
        <f>J29</f>
        <v>0</v>
      </c>
    </row>
    <row r="30" spans="1:13" s="190" customFormat="1" ht="31.5" x14ac:dyDescent="0.3">
      <c r="A30" s="299">
        <v>8</v>
      </c>
      <c r="B30" s="359" t="s">
        <v>127</v>
      </c>
      <c r="C30" s="361" t="s">
        <v>129</v>
      </c>
      <c r="D30" s="302" t="s">
        <v>65</v>
      </c>
      <c r="E30" s="303"/>
      <c r="F30" s="362">
        <f>10.26*2.5/1000</f>
        <v>2.5649999999999999E-2</v>
      </c>
      <c r="G30" s="351"/>
      <c r="H30" s="258"/>
      <c r="I30" s="258"/>
      <c r="J30" s="259"/>
      <c r="K30" s="258"/>
      <c r="L30" s="259"/>
      <c r="M30" s="258"/>
    </row>
    <row r="31" spans="1:13" s="190" customFormat="1" ht="15.75" x14ac:dyDescent="0.3">
      <c r="A31" s="198"/>
      <c r="B31" s="360"/>
      <c r="C31" s="198" t="s">
        <v>128</v>
      </c>
      <c r="D31" s="198" t="s">
        <v>25</v>
      </c>
      <c r="E31" s="200">
        <v>12.2</v>
      </c>
      <c r="F31" s="201">
        <f>F30*E31</f>
        <v>0.31292999999999999</v>
      </c>
      <c r="G31" s="198"/>
      <c r="H31" s="199"/>
      <c r="I31" s="358">
        <v>0</v>
      </c>
      <c r="J31" s="446">
        <f>I31*F31</f>
        <v>0</v>
      </c>
      <c r="K31" s="204"/>
      <c r="L31" s="205"/>
      <c r="M31" s="202">
        <f>J31</f>
        <v>0</v>
      </c>
    </row>
    <row r="32" spans="1:13" s="414" customFormat="1" ht="31.5" x14ac:dyDescent="0.25">
      <c r="A32" s="406">
        <v>9</v>
      </c>
      <c r="B32" s="407" t="s">
        <v>145</v>
      </c>
      <c r="C32" s="408" t="s">
        <v>146</v>
      </c>
      <c r="D32" s="300" t="s">
        <v>35</v>
      </c>
      <c r="E32" s="409"/>
      <c r="F32" s="442">
        <f>7.8/2</f>
        <v>3.9</v>
      </c>
      <c r="G32" s="410"/>
      <c r="H32" s="411"/>
      <c r="I32" s="412"/>
      <c r="J32" s="413"/>
      <c r="K32" s="410"/>
      <c r="L32" s="413"/>
      <c r="M32" s="410"/>
    </row>
    <row r="33" spans="1:24" s="352" customFormat="1" ht="15.75" x14ac:dyDescent="0.3">
      <c r="A33" s="187"/>
      <c r="C33" s="187" t="s">
        <v>24</v>
      </c>
      <c r="D33" s="187" t="s">
        <v>25</v>
      </c>
      <c r="E33" s="188">
        <v>0.186</v>
      </c>
      <c r="F33" s="194">
        <f>F32*E33</f>
        <v>0.72539999999999993</v>
      </c>
      <c r="G33" s="193"/>
      <c r="H33" s="195"/>
      <c r="I33" s="196">
        <v>0</v>
      </c>
      <c r="J33" s="197">
        <f>I33*F33</f>
        <v>0</v>
      </c>
      <c r="K33" s="196"/>
      <c r="L33" s="197"/>
      <c r="M33" s="193">
        <f>J33</f>
        <v>0</v>
      </c>
    </row>
    <row r="34" spans="1:24" s="295" customFormat="1" ht="15.75" x14ac:dyDescent="0.3">
      <c r="A34" s="198"/>
      <c r="B34" s="199"/>
      <c r="C34" s="198" t="s">
        <v>26</v>
      </c>
      <c r="D34" s="199" t="s">
        <v>1</v>
      </c>
      <c r="E34" s="298">
        <v>1.6000000000000001E-3</v>
      </c>
      <c r="F34" s="201">
        <f>F32*E34</f>
        <v>6.2399999999999999E-3</v>
      </c>
      <c r="G34" s="202"/>
      <c r="H34" s="203"/>
      <c r="I34" s="202"/>
      <c r="J34" s="203"/>
      <c r="K34" s="202">
        <v>0</v>
      </c>
      <c r="L34" s="203">
        <f>F34*K34</f>
        <v>0</v>
      </c>
      <c r="M34" s="202">
        <f>L34</f>
        <v>0</v>
      </c>
    </row>
    <row r="35" spans="1:24" s="374" customFormat="1" ht="40.5" customHeight="1" x14ac:dyDescent="0.25">
      <c r="A35" s="408">
        <v>10</v>
      </c>
      <c r="B35" s="433" t="s">
        <v>159</v>
      </c>
      <c r="C35" s="408" t="s">
        <v>165</v>
      </c>
      <c r="D35" s="300" t="s">
        <v>35</v>
      </c>
      <c r="E35" s="439"/>
      <c r="F35" s="440">
        <f>3.3*1.4</f>
        <v>4.6199999999999992</v>
      </c>
      <c r="G35" s="432"/>
      <c r="H35" s="434"/>
      <c r="I35" s="435"/>
      <c r="J35" s="436"/>
      <c r="K35" s="435"/>
      <c r="L35" s="436"/>
      <c r="M35" s="437"/>
    </row>
    <row r="36" spans="1:24" s="352" customFormat="1" ht="15.75" x14ac:dyDescent="0.3">
      <c r="A36" s="187"/>
      <c r="B36" s="187"/>
      <c r="C36" s="187" t="s">
        <v>24</v>
      </c>
      <c r="D36" s="187" t="s">
        <v>25</v>
      </c>
      <c r="E36" s="188">
        <v>0.61099999999999999</v>
      </c>
      <c r="F36" s="438">
        <f>F35*E36</f>
        <v>2.8228199999999997</v>
      </c>
      <c r="G36" s="193"/>
      <c r="H36" s="195"/>
      <c r="I36" s="196">
        <v>0</v>
      </c>
      <c r="J36" s="197">
        <f>I36*F36</f>
        <v>0</v>
      </c>
      <c r="K36" s="196"/>
      <c r="L36" s="197"/>
      <c r="M36" s="193">
        <f>J36</f>
        <v>0</v>
      </c>
    </row>
    <row r="37" spans="1:24" s="190" customFormat="1" ht="15.75" x14ac:dyDescent="0.3">
      <c r="A37" s="198"/>
      <c r="B37" s="199"/>
      <c r="C37" s="198" t="s">
        <v>160</v>
      </c>
      <c r="D37" s="199" t="s">
        <v>1</v>
      </c>
      <c r="E37" s="298">
        <v>0.29299999999999998</v>
      </c>
      <c r="F37" s="203">
        <f>F35*E37</f>
        <v>1.3536599999999996</v>
      </c>
      <c r="G37" s="202"/>
      <c r="H37" s="202"/>
      <c r="I37" s="202"/>
      <c r="J37" s="203"/>
      <c r="K37" s="202">
        <v>0</v>
      </c>
      <c r="L37" s="203">
        <f>F37*K37</f>
        <v>0</v>
      </c>
      <c r="M37" s="202">
        <f>L37</f>
        <v>0</v>
      </c>
    </row>
    <row r="38" spans="1:24" s="295" customFormat="1" ht="36" customHeight="1" x14ac:dyDescent="0.3">
      <c r="A38" s="451">
        <v>11</v>
      </c>
      <c r="B38" s="452" t="s">
        <v>166</v>
      </c>
      <c r="C38" s="453" t="s">
        <v>167</v>
      </c>
      <c r="D38" s="403" t="s">
        <v>35</v>
      </c>
      <c r="E38" s="416"/>
      <c r="F38" s="405">
        <f>F35</f>
        <v>4.6199999999999992</v>
      </c>
      <c r="G38" s="454"/>
      <c r="H38" s="415"/>
      <c r="I38" s="415"/>
      <c r="J38" s="400"/>
      <c r="K38" s="415"/>
      <c r="L38" s="400"/>
      <c r="M38" s="415"/>
    </row>
    <row r="39" spans="1:24" s="295" customFormat="1" ht="15.75" x14ac:dyDescent="0.3">
      <c r="A39" s="384"/>
      <c r="B39" s="384"/>
      <c r="C39" s="384" t="s">
        <v>24</v>
      </c>
      <c r="D39" s="384" t="s">
        <v>25</v>
      </c>
      <c r="E39" s="387">
        <v>0.20499999999999999</v>
      </c>
      <c r="F39" s="417">
        <f>F38*E39</f>
        <v>0.94709999999999983</v>
      </c>
      <c r="G39" s="379"/>
      <c r="H39" s="386"/>
      <c r="I39" s="455">
        <v>0</v>
      </c>
      <c r="J39" s="456">
        <f>I39*F39</f>
        <v>0</v>
      </c>
      <c r="K39" s="455"/>
      <c r="L39" s="456"/>
      <c r="M39" s="379">
        <f>H39+J39</f>
        <v>0</v>
      </c>
    </row>
    <row r="40" spans="1:24" s="295" customFormat="1" ht="15.75" x14ac:dyDescent="0.3">
      <c r="A40" s="388"/>
      <c r="B40" s="389"/>
      <c r="C40" s="388" t="s">
        <v>26</v>
      </c>
      <c r="D40" s="389" t="s">
        <v>1</v>
      </c>
      <c r="E40" s="419">
        <v>7.8E-2</v>
      </c>
      <c r="F40" s="420">
        <f>F38*E40</f>
        <v>0.36035999999999996</v>
      </c>
      <c r="G40" s="394"/>
      <c r="H40" s="394"/>
      <c r="I40" s="394"/>
      <c r="J40" s="391"/>
      <c r="K40" s="394">
        <v>0</v>
      </c>
      <c r="L40" s="391">
        <f>F40*K40</f>
        <v>0</v>
      </c>
      <c r="M40" s="394">
        <f>L40</f>
        <v>0</v>
      </c>
    </row>
    <row r="41" spans="1:24" s="364" customFormat="1" ht="31.5" x14ac:dyDescent="0.25">
      <c r="A41" s="406">
        <v>12</v>
      </c>
      <c r="B41" s="444" t="s">
        <v>163</v>
      </c>
      <c r="C41" s="408" t="s">
        <v>164</v>
      </c>
      <c r="D41" s="447" t="s">
        <v>59</v>
      </c>
      <c r="E41" s="448"/>
      <c r="F41" s="440">
        <v>2.88</v>
      </c>
      <c r="G41" s="432"/>
      <c r="H41" s="434"/>
      <c r="I41" s="432"/>
      <c r="J41" s="434"/>
      <c r="K41" s="445"/>
      <c r="L41" s="434"/>
      <c r="M41" s="432"/>
    </row>
    <row r="42" spans="1:24" s="295" customFormat="1" ht="15.75" x14ac:dyDescent="0.3">
      <c r="A42" s="198"/>
      <c r="B42" s="198"/>
      <c r="C42" s="198" t="s">
        <v>24</v>
      </c>
      <c r="D42" s="198" t="s">
        <v>25</v>
      </c>
      <c r="E42" s="202">
        <v>3.88</v>
      </c>
      <c r="F42" s="203">
        <f>F41*E42</f>
        <v>11.174399999999999</v>
      </c>
      <c r="G42" s="202"/>
      <c r="H42" s="203"/>
      <c r="I42" s="358">
        <v>0</v>
      </c>
      <c r="J42" s="446">
        <f>I42*F42</f>
        <v>0</v>
      </c>
      <c r="K42" s="358"/>
      <c r="L42" s="446"/>
      <c r="M42" s="202">
        <f>J42</f>
        <v>0</v>
      </c>
    </row>
    <row r="43" spans="1:24" s="130" customFormat="1" ht="46.5" customHeight="1" x14ac:dyDescent="0.25">
      <c r="A43" s="139">
        <v>13</v>
      </c>
      <c r="B43" s="154" t="s">
        <v>75</v>
      </c>
      <c r="C43" s="155" t="s">
        <v>133</v>
      </c>
      <c r="D43" s="443" t="s">
        <v>59</v>
      </c>
      <c r="E43" s="156"/>
      <c r="F43" s="305">
        <f>(F41+F11*0.03+F14*100*0.15*0.3+F32*0.05+F35*0.07+F38*0.05)*1.35</f>
        <v>5.0495399999999995</v>
      </c>
      <c r="G43" s="157"/>
      <c r="H43" s="158"/>
      <c r="I43" s="159"/>
      <c r="J43" s="158"/>
      <c r="K43" s="157"/>
      <c r="L43" s="158"/>
      <c r="M43" s="160"/>
      <c r="N43" s="210"/>
      <c r="O43" s="210"/>
      <c r="P43" s="449"/>
      <c r="Q43" s="210"/>
      <c r="R43" s="210"/>
      <c r="S43" s="210"/>
      <c r="T43" s="210"/>
      <c r="U43" s="210"/>
      <c r="V43" s="210"/>
      <c r="W43" s="210"/>
      <c r="X43" s="210"/>
    </row>
    <row r="44" spans="1:24" s="129" customFormat="1" ht="18" x14ac:dyDescent="0.25">
      <c r="A44" s="146"/>
      <c r="B44" s="147"/>
      <c r="C44" s="146" t="s">
        <v>73</v>
      </c>
      <c r="D44" s="215" t="s">
        <v>104</v>
      </c>
      <c r="E44" s="150">
        <v>1</v>
      </c>
      <c r="F44" s="161">
        <f>F43*E44</f>
        <v>5.0495399999999995</v>
      </c>
      <c r="G44" s="152"/>
      <c r="H44" s="153"/>
      <c r="I44" s="150">
        <v>0</v>
      </c>
      <c r="J44" s="151">
        <f>I44*F44</f>
        <v>0</v>
      </c>
      <c r="K44" s="150"/>
      <c r="L44" s="153"/>
      <c r="M44" s="152">
        <f>L44+J44+H44</f>
        <v>0</v>
      </c>
      <c r="N44" s="182"/>
      <c r="O44" s="209"/>
      <c r="P44" s="182"/>
      <c r="Q44" s="182"/>
      <c r="R44" s="182"/>
      <c r="S44" s="182"/>
      <c r="T44" s="182"/>
      <c r="U44" s="182"/>
      <c r="V44" s="182"/>
      <c r="W44" s="182"/>
      <c r="X44" s="182"/>
    </row>
    <row r="45" spans="1:24" s="130" customFormat="1" ht="47.25" x14ac:dyDescent="0.25">
      <c r="A45" s="139">
        <v>14</v>
      </c>
      <c r="B45" s="162" t="s">
        <v>77</v>
      </c>
      <c r="C45" s="139" t="s">
        <v>78</v>
      </c>
      <c r="D45" s="443" t="s">
        <v>65</v>
      </c>
      <c r="E45" s="156"/>
      <c r="F45" s="305">
        <f>F43*1.75</f>
        <v>8.8366949999999989</v>
      </c>
      <c r="G45" s="157"/>
      <c r="H45" s="158"/>
      <c r="I45" s="159"/>
      <c r="J45" s="158"/>
      <c r="K45" s="157"/>
      <c r="L45" s="158"/>
      <c r="M45" s="16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1:24" s="130" customFormat="1" ht="15.75" x14ac:dyDescent="0.25">
      <c r="A46" s="163"/>
      <c r="B46" s="164"/>
      <c r="C46" s="163" t="s">
        <v>79</v>
      </c>
      <c r="D46" s="164" t="s">
        <v>65</v>
      </c>
      <c r="E46" s="306">
        <v>1</v>
      </c>
      <c r="F46" s="165">
        <f>F45*E46</f>
        <v>8.8366949999999989</v>
      </c>
      <c r="G46" s="166"/>
      <c r="H46" s="167"/>
      <c r="I46" s="166"/>
      <c r="J46" s="168"/>
      <c r="K46" s="166">
        <v>0</v>
      </c>
      <c r="L46" s="167">
        <f>K46*F46</f>
        <v>0</v>
      </c>
      <c r="M46" s="169">
        <f>L46+J46+H46</f>
        <v>0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1:24" s="127" customFormat="1" ht="24" customHeight="1" x14ac:dyDescent="0.25">
      <c r="A47" s="131" t="s">
        <v>80</v>
      </c>
      <c r="B47" s="132"/>
      <c r="C47" s="133" t="s">
        <v>45</v>
      </c>
      <c r="D47" s="134"/>
      <c r="E47" s="135"/>
      <c r="F47" s="136"/>
      <c r="G47" s="136"/>
      <c r="H47" s="136"/>
      <c r="I47" s="137"/>
      <c r="J47" s="136"/>
      <c r="K47" s="137"/>
      <c r="L47" s="136"/>
      <c r="M47" s="135"/>
      <c r="N47" s="182"/>
      <c r="O47" s="183"/>
      <c r="P47" s="182"/>
      <c r="Q47" s="182"/>
      <c r="R47" s="182"/>
      <c r="S47" s="182"/>
      <c r="T47" s="182"/>
      <c r="U47" s="182"/>
      <c r="V47" s="182"/>
      <c r="W47" s="182"/>
      <c r="X47" s="182"/>
    </row>
    <row r="48" spans="1:24" s="182" customFormat="1" ht="21" customHeight="1" x14ac:dyDescent="0.25">
      <c r="A48" s="138">
        <f>A46+1</f>
        <v>1</v>
      </c>
      <c r="B48" s="154" t="s">
        <v>63</v>
      </c>
      <c r="C48" s="139" t="s">
        <v>83</v>
      </c>
      <c r="D48" s="216" t="s">
        <v>59</v>
      </c>
      <c r="E48" s="222"/>
      <c r="F48" s="141">
        <f>F41*0.1</f>
        <v>0.28799999999999998</v>
      </c>
      <c r="G48" s="144"/>
      <c r="H48" s="143"/>
      <c r="I48" s="144"/>
      <c r="J48" s="143"/>
      <c r="K48" s="144"/>
      <c r="L48" s="143"/>
      <c r="M48" s="145"/>
      <c r="O48" s="183"/>
    </row>
    <row r="49" spans="1:15" s="182" customFormat="1" ht="27" x14ac:dyDescent="0.25">
      <c r="A49" s="175"/>
      <c r="B49" s="217"/>
      <c r="C49" s="176" t="s">
        <v>73</v>
      </c>
      <c r="D49" s="177" t="s">
        <v>25</v>
      </c>
      <c r="E49" s="178">
        <v>2.06</v>
      </c>
      <c r="F49" s="181">
        <f>E49*F48</f>
        <v>0.59327999999999992</v>
      </c>
      <c r="G49" s="180"/>
      <c r="H49" s="181"/>
      <c r="I49" s="178">
        <v>0</v>
      </c>
      <c r="J49" s="181">
        <f>I49*F49</f>
        <v>0</v>
      </c>
      <c r="K49" s="178"/>
      <c r="L49" s="181"/>
      <c r="M49" s="180">
        <f>L49+J49+H49</f>
        <v>0</v>
      </c>
      <c r="O49" s="183"/>
    </row>
    <row r="50" spans="1:15" s="184" customFormat="1" ht="24" customHeight="1" x14ac:dyDescent="0.25">
      <c r="A50" s="138">
        <f>A48+1</f>
        <v>2</v>
      </c>
      <c r="B50" s="154" t="s">
        <v>84</v>
      </c>
      <c r="C50" s="139" t="s">
        <v>85</v>
      </c>
      <c r="D50" s="216" t="s">
        <v>59</v>
      </c>
      <c r="E50" s="223"/>
      <c r="F50" s="141">
        <f>6.8*1.1*0.15</f>
        <v>1.1220000000000001</v>
      </c>
      <c r="G50" s="142"/>
      <c r="H50" s="141"/>
      <c r="I50" s="142"/>
      <c r="J50" s="143"/>
      <c r="K50" s="142"/>
      <c r="L50" s="143"/>
      <c r="M50" s="145"/>
      <c r="N50" s="212"/>
    </row>
    <row r="51" spans="1:15" s="185" customFormat="1" ht="17.25" customHeight="1" x14ac:dyDescent="0.25">
      <c r="A51" s="146"/>
      <c r="B51" s="149"/>
      <c r="C51" s="148" t="s">
        <v>73</v>
      </c>
      <c r="D51" s="149" t="s">
        <v>25</v>
      </c>
      <c r="E51" s="224">
        <v>0.89</v>
      </c>
      <c r="F51" s="153">
        <f>E51*F50</f>
        <v>0.99858000000000013</v>
      </c>
      <c r="G51" s="150"/>
      <c r="H51" s="153"/>
      <c r="I51" s="150">
        <v>0</v>
      </c>
      <c r="J51" s="153">
        <f>I51*F51</f>
        <v>0</v>
      </c>
      <c r="K51" s="150"/>
      <c r="L51" s="153"/>
      <c r="M51" s="152">
        <f>L51+J51+H51</f>
        <v>0</v>
      </c>
    </row>
    <row r="52" spans="1:15" s="185" customFormat="1" ht="17.25" customHeight="1" x14ac:dyDescent="0.25">
      <c r="A52" s="146"/>
      <c r="B52" s="149"/>
      <c r="C52" s="148" t="s">
        <v>79</v>
      </c>
      <c r="D52" s="149" t="s">
        <v>1</v>
      </c>
      <c r="E52" s="224">
        <v>0.37</v>
      </c>
      <c r="F52" s="153">
        <f>F50*E52</f>
        <v>0.41514000000000001</v>
      </c>
      <c r="G52" s="150"/>
      <c r="H52" s="153"/>
      <c r="I52" s="150"/>
      <c r="J52" s="153"/>
      <c r="K52" s="150">
        <v>0</v>
      </c>
      <c r="L52" s="153">
        <f>K52*F52</f>
        <v>0</v>
      </c>
      <c r="M52" s="152">
        <f>L52+J52+H52</f>
        <v>0</v>
      </c>
    </row>
    <row r="53" spans="1:15" s="185" customFormat="1" ht="17.25" customHeight="1" x14ac:dyDescent="0.25">
      <c r="A53" s="146"/>
      <c r="B53" s="149" t="s">
        <v>86</v>
      </c>
      <c r="C53" s="148" t="s">
        <v>87</v>
      </c>
      <c r="D53" s="149" t="s">
        <v>76</v>
      </c>
      <c r="E53" s="224">
        <v>1.1499999999999999</v>
      </c>
      <c r="F53" s="151">
        <f>E53*F50</f>
        <v>1.2903</v>
      </c>
      <c r="G53" s="150">
        <v>0</v>
      </c>
      <c r="H53" s="153">
        <f>G53*F53</f>
        <v>0</v>
      </c>
      <c r="I53" s="150"/>
      <c r="J53" s="153"/>
      <c r="K53" s="150"/>
      <c r="L53" s="153"/>
      <c r="M53" s="152">
        <f>L53+J53+H53</f>
        <v>0</v>
      </c>
    </row>
    <row r="54" spans="1:15" s="185" customFormat="1" ht="17.25" customHeight="1" x14ac:dyDescent="0.25">
      <c r="A54" s="175"/>
      <c r="B54" s="177"/>
      <c r="C54" s="176" t="s">
        <v>88</v>
      </c>
      <c r="D54" s="177" t="s">
        <v>1</v>
      </c>
      <c r="E54" s="211">
        <v>0.02</v>
      </c>
      <c r="F54" s="181">
        <f>F50*E54</f>
        <v>2.2440000000000002E-2</v>
      </c>
      <c r="G54" s="178">
        <v>0</v>
      </c>
      <c r="H54" s="181">
        <f>G54*F54</f>
        <v>0</v>
      </c>
      <c r="I54" s="178"/>
      <c r="J54" s="181"/>
      <c r="K54" s="178"/>
      <c r="L54" s="181"/>
      <c r="M54" s="180">
        <f>L54+J54+H54</f>
        <v>0</v>
      </c>
    </row>
    <row r="55" spans="1:15" s="182" customFormat="1" ht="63" x14ac:dyDescent="0.25">
      <c r="A55" s="138">
        <f>A50+1</f>
        <v>3</v>
      </c>
      <c r="B55" s="154" t="s">
        <v>89</v>
      </c>
      <c r="C55" s="139" t="s">
        <v>134</v>
      </c>
      <c r="D55" s="216" t="s">
        <v>59</v>
      </c>
      <c r="E55" s="142"/>
      <c r="F55" s="141">
        <f>(8+5+3)*0.1+(27*0.1*1.1)</f>
        <v>4.57</v>
      </c>
      <c r="G55" s="225"/>
      <c r="H55" s="219"/>
      <c r="I55" s="226"/>
      <c r="J55" s="219"/>
      <c r="K55" s="226"/>
      <c r="L55" s="219"/>
      <c r="M55" s="140"/>
      <c r="O55" s="183"/>
    </row>
    <row r="56" spans="1:15" s="182" customFormat="1" ht="18" customHeight="1" x14ac:dyDescent="0.25">
      <c r="A56" s="208"/>
      <c r="B56" s="149"/>
      <c r="C56" s="148" t="s">
        <v>73</v>
      </c>
      <c r="D56" s="149" t="s">
        <v>25</v>
      </c>
      <c r="E56" s="224">
        <v>6.81</v>
      </c>
      <c r="F56" s="153">
        <f>E56*F55</f>
        <v>31.121700000000001</v>
      </c>
      <c r="G56" s="150"/>
      <c r="H56" s="153"/>
      <c r="I56" s="150">
        <v>0</v>
      </c>
      <c r="J56" s="151">
        <f>I56*F56</f>
        <v>0</v>
      </c>
      <c r="K56" s="150"/>
      <c r="L56" s="153"/>
      <c r="M56" s="152">
        <f t="shared" ref="M56:M62" si="0">L56+J56+H56</f>
        <v>0</v>
      </c>
      <c r="O56" s="183"/>
    </row>
    <row r="57" spans="1:15" s="182" customFormat="1" ht="17.25" customHeight="1" x14ac:dyDescent="0.25">
      <c r="A57" s="208"/>
      <c r="B57" s="149" t="s">
        <v>90</v>
      </c>
      <c r="C57" s="148" t="s">
        <v>91</v>
      </c>
      <c r="D57" s="149" t="s">
        <v>76</v>
      </c>
      <c r="E57" s="150">
        <f>101.5/100</f>
        <v>1.0149999999999999</v>
      </c>
      <c r="F57" s="151">
        <f>E57*F55</f>
        <v>4.6385499999999995</v>
      </c>
      <c r="G57" s="150">
        <v>0</v>
      </c>
      <c r="H57" s="153">
        <f t="shared" ref="H57:H62" si="1">G57*F57</f>
        <v>0</v>
      </c>
      <c r="I57" s="150"/>
      <c r="J57" s="151"/>
      <c r="K57" s="150"/>
      <c r="L57" s="153"/>
      <c r="M57" s="152">
        <f t="shared" si="0"/>
        <v>0</v>
      </c>
      <c r="O57" s="183"/>
    </row>
    <row r="58" spans="1:15" s="185" customFormat="1" ht="17.25" customHeight="1" x14ac:dyDescent="0.25">
      <c r="A58" s="146"/>
      <c r="B58" s="149" t="s">
        <v>92</v>
      </c>
      <c r="C58" s="148" t="s">
        <v>93</v>
      </c>
      <c r="D58" s="149" t="s">
        <v>65</v>
      </c>
      <c r="E58" s="150">
        <v>1.03</v>
      </c>
      <c r="F58" s="332">
        <v>5.5E-2</v>
      </c>
      <c r="G58" s="150">
        <v>0</v>
      </c>
      <c r="H58" s="153">
        <f t="shared" si="1"/>
        <v>0</v>
      </c>
      <c r="I58" s="150"/>
      <c r="J58" s="151"/>
      <c r="K58" s="150"/>
      <c r="L58" s="153"/>
      <c r="M58" s="152">
        <f t="shared" si="0"/>
        <v>0</v>
      </c>
    </row>
    <row r="59" spans="1:15" s="213" customFormat="1" ht="15.75" x14ac:dyDescent="0.25">
      <c r="A59" s="207"/>
      <c r="B59" s="149" t="s">
        <v>94</v>
      </c>
      <c r="C59" s="221" t="s">
        <v>95</v>
      </c>
      <c r="D59" s="149" t="s">
        <v>115</v>
      </c>
      <c r="E59" s="150"/>
      <c r="F59" s="151">
        <f>(5.2*2+3.5)*1.08</f>
        <v>15.012000000000002</v>
      </c>
      <c r="G59" s="150">
        <v>0</v>
      </c>
      <c r="H59" s="153">
        <f t="shared" si="1"/>
        <v>0</v>
      </c>
      <c r="I59" s="148"/>
      <c r="J59" s="151"/>
      <c r="K59" s="150"/>
      <c r="L59" s="153"/>
      <c r="M59" s="152">
        <f>L59+J59+H59</f>
        <v>0</v>
      </c>
    </row>
    <row r="60" spans="1:15" s="182" customFormat="1" ht="18" customHeight="1" x14ac:dyDescent="0.25">
      <c r="A60" s="208"/>
      <c r="B60" s="149"/>
      <c r="C60" s="148" t="s">
        <v>64</v>
      </c>
      <c r="D60" s="149" t="s">
        <v>74</v>
      </c>
      <c r="E60" s="150">
        <f>1.32</f>
        <v>1.32</v>
      </c>
      <c r="F60" s="151">
        <f>E60*F55</f>
        <v>6.0324000000000009</v>
      </c>
      <c r="G60" s="150">
        <v>0</v>
      </c>
      <c r="H60" s="153">
        <f t="shared" si="1"/>
        <v>0</v>
      </c>
      <c r="I60" s="150"/>
      <c r="J60" s="151"/>
      <c r="K60" s="150"/>
      <c r="L60" s="153"/>
      <c r="M60" s="152">
        <f t="shared" si="0"/>
        <v>0</v>
      </c>
      <c r="O60" s="183"/>
    </row>
    <row r="61" spans="1:15" s="182" customFormat="1" ht="18" customHeight="1" x14ac:dyDescent="0.25">
      <c r="A61" s="208"/>
      <c r="B61" s="149"/>
      <c r="C61" s="148" t="s">
        <v>96</v>
      </c>
      <c r="D61" s="149" t="s">
        <v>76</v>
      </c>
      <c r="E61" s="150">
        <f>(0.24+2.75)/100</f>
        <v>2.9900000000000003E-2</v>
      </c>
      <c r="F61" s="151">
        <f>E61*F55</f>
        <v>0.13664300000000001</v>
      </c>
      <c r="G61" s="150">
        <v>0</v>
      </c>
      <c r="H61" s="153">
        <f t="shared" si="1"/>
        <v>0</v>
      </c>
      <c r="I61" s="150"/>
      <c r="J61" s="151"/>
      <c r="K61" s="150"/>
      <c r="L61" s="153"/>
      <c r="M61" s="152">
        <f t="shared" si="0"/>
        <v>0</v>
      </c>
      <c r="O61" s="183"/>
    </row>
    <row r="62" spans="1:15" s="185" customFormat="1" ht="17.25" customHeight="1" x14ac:dyDescent="0.25">
      <c r="A62" s="175"/>
      <c r="B62" s="177"/>
      <c r="C62" s="176" t="s">
        <v>88</v>
      </c>
      <c r="D62" s="177" t="s">
        <v>1</v>
      </c>
      <c r="E62" s="211">
        <v>0.24</v>
      </c>
      <c r="F62" s="181">
        <f>F55*E62</f>
        <v>1.0968</v>
      </c>
      <c r="G62" s="178">
        <v>0</v>
      </c>
      <c r="H62" s="181">
        <f t="shared" si="1"/>
        <v>0</v>
      </c>
      <c r="I62" s="178"/>
      <c r="J62" s="179"/>
      <c r="K62" s="178"/>
      <c r="L62" s="181"/>
      <c r="M62" s="180">
        <f t="shared" si="0"/>
        <v>0</v>
      </c>
      <c r="N62" s="215"/>
    </row>
    <row r="63" spans="1:15" s="185" customFormat="1" ht="47.25" x14ac:dyDescent="0.25">
      <c r="A63" s="138">
        <f>A55+1</f>
        <v>4</v>
      </c>
      <c r="B63" s="154" t="s">
        <v>97</v>
      </c>
      <c r="C63" s="139" t="s">
        <v>136</v>
      </c>
      <c r="D63" s="216" t="s">
        <v>59</v>
      </c>
      <c r="E63" s="223"/>
      <c r="F63" s="141">
        <f>6.8*0.9*0.2</f>
        <v>1.2240000000000002</v>
      </c>
      <c r="G63" s="223"/>
      <c r="H63" s="220"/>
      <c r="I63" s="140"/>
      <c r="J63" s="472"/>
      <c r="K63" s="223"/>
      <c r="L63" s="220"/>
      <c r="M63" s="145"/>
    </row>
    <row r="64" spans="1:15" s="185" customFormat="1" ht="17.25" customHeight="1" x14ac:dyDescent="0.25">
      <c r="A64" s="146"/>
      <c r="B64" s="149"/>
      <c r="C64" s="148" t="s">
        <v>73</v>
      </c>
      <c r="D64" s="149" t="s">
        <v>25</v>
      </c>
      <c r="E64" s="150">
        <v>0.99</v>
      </c>
      <c r="F64" s="151">
        <f>E64*F63</f>
        <v>1.2117600000000002</v>
      </c>
      <c r="G64" s="150"/>
      <c r="H64" s="153"/>
      <c r="I64" s="150">
        <v>0</v>
      </c>
      <c r="J64" s="151">
        <f>I64*F64</f>
        <v>0</v>
      </c>
      <c r="K64" s="150"/>
      <c r="L64" s="153"/>
      <c r="M64" s="152">
        <f t="shared" ref="M64:M70" si="2">L64+J64+H64</f>
        <v>0</v>
      </c>
    </row>
    <row r="65" spans="1:15" s="185" customFormat="1" ht="17.25" customHeight="1" x14ac:dyDescent="0.25">
      <c r="A65" s="146"/>
      <c r="B65" s="149"/>
      <c r="C65" s="148" t="s">
        <v>79</v>
      </c>
      <c r="D65" s="149" t="s">
        <v>1</v>
      </c>
      <c r="E65" s="150">
        <v>0.34</v>
      </c>
      <c r="F65" s="151">
        <f>F63*E65</f>
        <v>0.41616000000000009</v>
      </c>
      <c r="G65" s="150"/>
      <c r="H65" s="153"/>
      <c r="I65" s="150"/>
      <c r="J65" s="153"/>
      <c r="K65" s="150">
        <v>0</v>
      </c>
      <c r="L65" s="153">
        <f>K65*F65</f>
        <v>0</v>
      </c>
      <c r="M65" s="152">
        <f t="shared" si="2"/>
        <v>0</v>
      </c>
    </row>
    <row r="66" spans="1:15" s="185" customFormat="1" ht="17.25" customHeight="1" x14ac:dyDescent="0.25">
      <c r="A66" s="146"/>
      <c r="B66" s="149"/>
      <c r="C66" s="148" t="s">
        <v>91</v>
      </c>
      <c r="D66" s="149" t="s">
        <v>76</v>
      </c>
      <c r="E66" s="150">
        <f>102/100</f>
        <v>1.02</v>
      </c>
      <c r="F66" s="151">
        <f>F63*E66</f>
        <v>1.2484800000000003</v>
      </c>
      <c r="G66" s="150">
        <v>0</v>
      </c>
      <c r="H66" s="153">
        <f t="shared" ref="H66:H70" si="3">G66*F66</f>
        <v>0</v>
      </c>
      <c r="I66" s="152"/>
      <c r="J66" s="153"/>
      <c r="K66" s="150"/>
      <c r="L66" s="153"/>
      <c r="M66" s="152">
        <f t="shared" si="2"/>
        <v>0</v>
      </c>
    </row>
    <row r="67" spans="1:15" s="185" customFormat="1" ht="17.25" customHeight="1" x14ac:dyDescent="0.25">
      <c r="A67" s="146"/>
      <c r="B67" s="149" t="s">
        <v>92</v>
      </c>
      <c r="C67" s="148" t="s">
        <v>93</v>
      </c>
      <c r="D67" s="149" t="s">
        <v>65</v>
      </c>
      <c r="E67" s="150">
        <v>1.03</v>
      </c>
      <c r="F67" s="332">
        <f>0.072*E67</f>
        <v>7.415999999999999E-2</v>
      </c>
      <c r="G67" s="150">
        <v>0</v>
      </c>
      <c r="H67" s="153">
        <f t="shared" si="3"/>
        <v>0</v>
      </c>
      <c r="I67" s="150"/>
      <c r="J67" s="153"/>
      <c r="K67" s="150"/>
      <c r="L67" s="153"/>
      <c r="M67" s="152">
        <f t="shared" si="2"/>
        <v>0</v>
      </c>
    </row>
    <row r="68" spans="1:15" s="185" customFormat="1" ht="17.25" customHeight="1" x14ac:dyDescent="0.25">
      <c r="A68" s="207"/>
      <c r="B68" s="149"/>
      <c r="C68" s="148" t="s">
        <v>98</v>
      </c>
      <c r="D68" s="149" t="s">
        <v>74</v>
      </c>
      <c r="E68" s="224">
        <f>7.54/100</f>
        <v>7.5399999999999995E-2</v>
      </c>
      <c r="F68" s="151">
        <f>E68*F63</f>
        <v>9.2289600000000013E-2</v>
      </c>
      <c r="G68" s="150">
        <v>0</v>
      </c>
      <c r="H68" s="153">
        <f t="shared" si="3"/>
        <v>0</v>
      </c>
      <c r="I68" s="150"/>
      <c r="J68" s="153"/>
      <c r="K68" s="150"/>
      <c r="L68" s="153"/>
      <c r="M68" s="152">
        <f t="shared" si="2"/>
        <v>0</v>
      </c>
    </row>
    <row r="69" spans="1:15" s="182" customFormat="1" ht="17.25" customHeight="1" x14ac:dyDescent="0.25">
      <c r="A69" s="207"/>
      <c r="B69" s="149"/>
      <c r="C69" s="148" t="s">
        <v>96</v>
      </c>
      <c r="D69" s="149" t="s">
        <v>76</v>
      </c>
      <c r="E69" s="224">
        <f>0.08/100</f>
        <v>8.0000000000000004E-4</v>
      </c>
      <c r="F69" s="332">
        <f>E69*F63</f>
        <v>9.7920000000000017E-4</v>
      </c>
      <c r="G69" s="150">
        <v>0</v>
      </c>
      <c r="H69" s="153">
        <f t="shared" si="3"/>
        <v>0</v>
      </c>
      <c r="I69" s="150"/>
      <c r="J69" s="153"/>
      <c r="K69" s="150"/>
      <c r="L69" s="153"/>
      <c r="M69" s="152">
        <f t="shared" si="2"/>
        <v>0</v>
      </c>
      <c r="O69" s="183"/>
    </row>
    <row r="70" spans="1:15" s="185" customFormat="1" ht="17.25" customHeight="1" x14ac:dyDescent="0.25">
      <c r="A70" s="175"/>
      <c r="B70" s="177"/>
      <c r="C70" s="176" t="s">
        <v>88</v>
      </c>
      <c r="D70" s="177" t="s">
        <v>1</v>
      </c>
      <c r="E70" s="178">
        <v>0.16</v>
      </c>
      <c r="F70" s="179">
        <f>F63*E70</f>
        <v>0.19584000000000004</v>
      </c>
      <c r="G70" s="178">
        <v>0</v>
      </c>
      <c r="H70" s="181">
        <f t="shared" si="3"/>
        <v>0</v>
      </c>
      <c r="I70" s="178"/>
      <c r="J70" s="181"/>
      <c r="K70" s="178"/>
      <c r="L70" s="181"/>
      <c r="M70" s="180">
        <f t="shared" si="2"/>
        <v>0</v>
      </c>
    </row>
    <row r="71" spans="1:15" s="127" customFormat="1" ht="22.5" customHeight="1" x14ac:dyDescent="0.25">
      <c r="A71" s="131" t="s">
        <v>99</v>
      </c>
      <c r="B71" s="132"/>
      <c r="C71" s="133" t="s">
        <v>100</v>
      </c>
      <c r="D71" s="134"/>
      <c r="E71" s="135"/>
      <c r="F71" s="136"/>
      <c r="G71" s="136"/>
      <c r="H71" s="136"/>
      <c r="I71" s="137"/>
      <c r="J71" s="136"/>
      <c r="K71" s="137"/>
      <c r="L71" s="136"/>
      <c r="M71" s="135"/>
      <c r="O71" s="128"/>
    </row>
    <row r="72" spans="1:15" s="184" customFormat="1" ht="48" customHeight="1" x14ac:dyDescent="0.25">
      <c r="A72" s="138">
        <v>1</v>
      </c>
      <c r="B72" s="154" t="s">
        <v>101</v>
      </c>
      <c r="C72" s="139" t="s">
        <v>135</v>
      </c>
      <c r="D72" s="365" t="s">
        <v>35</v>
      </c>
      <c r="E72" s="222"/>
      <c r="F72" s="141">
        <f>8*0.8+2.2*0.8/2+1.4*0.8/2</f>
        <v>7.84</v>
      </c>
      <c r="G72" s="142"/>
      <c r="H72" s="141"/>
      <c r="I72" s="142"/>
      <c r="J72" s="143"/>
      <c r="K72" s="142"/>
      <c r="L72" s="143"/>
      <c r="M72" s="145"/>
    </row>
    <row r="73" spans="1:15" s="185" customFormat="1" ht="27" x14ac:dyDescent="0.25">
      <c r="A73" s="245"/>
      <c r="B73" s="215"/>
      <c r="C73" s="148" t="s">
        <v>73</v>
      </c>
      <c r="D73" s="227" t="s">
        <v>25</v>
      </c>
      <c r="E73" s="246">
        <v>5.75</v>
      </c>
      <c r="F73" s="228">
        <f>F72*E73</f>
        <v>45.08</v>
      </c>
      <c r="G73" s="247"/>
      <c r="H73" s="228"/>
      <c r="I73" s="247">
        <v>0</v>
      </c>
      <c r="J73" s="151">
        <f>I73*F73</f>
        <v>0</v>
      </c>
      <c r="K73" s="150"/>
      <c r="L73" s="151"/>
      <c r="M73" s="150">
        <f>L73+J73+H73</f>
        <v>0</v>
      </c>
    </row>
    <row r="74" spans="1:15" s="185" customFormat="1" ht="18" x14ac:dyDescent="0.25">
      <c r="A74" s="245"/>
      <c r="B74" s="215"/>
      <c r="C74" s="148" t="s">
        <v>79</v>
      </c>
      <c r="D74" s="215" t="s">
        <v>102</v>
      </c>
      <c r="E74" s="224">
        <f>3.4/100</f>
        <v>3.4000000000000002E-2</v>
      </c>
      <c r="F74" s="151">
        <f>F72*E74</f>
        <v>0.26656000000000002</v>
      </c>
      <c r="G74" s="150"/>
      <c r="H74" s="153"/>
      <c r="I74" s="152"/>
      <c r="J74" s="153"/>
      <c r="K74" s="150">
        <v>0</v>
      </c>
      <c r="L74" s="151">
        <f>K74*F74</f>
        <v>0</v>
      </c>
      <c r="M74" s="150">
        <f>L74+J74+H74</f>
        <v>0</v>
      </c>
    </row>
    <row r="75" spans="1:15" s="185" customFormat="1" ht="15.75" customHeight="1" x14ac:dyDescent="0.25">
      <c r="A75" s="245"/>
      <c r="B75" s="215"/>
      <c r="C75" s="148" t="s">
        <v>103</v>
      </c>
      <c r="D75" s="215" t="s">
        <v>104</v>
      </c>
      <c r="E75" s="224">
        <f>(2)/100</f>
        <v>0.02</v>
      </c>
      <c r="F75" s="151">
        <f>F72*E75</f>
        <v>0.15679999999999999</v>
      </c>
      <c r="G75" s="150"/>
      <c r="H75" s="153"/>
      <c r="I75" s="152"/>
      <c r="J75" s="153"/>
      <c r="K75" s="150"/>
      <c r="L75" s="153"/>
      <c r="M75" s="152"/>
    </row>
    <row r="76" spans="1:15" s="185" customFormat="1" ht="15.75" customHeight="1" x14ac:dyDescent="0.25">
      <c r="A76" s="245"/>
      <c r="B76" s="149" t="s">
        <v>105</v>
      </c>
      <c r="C76" s="148" t="s">
        <v>106</v>
      </c>
      <c r="D76" s="215" t="s">
        <v>104</v>
      </c>
      <c r="E76" s="224">
        <v>1.21</v>
      </c>
      <c r="F76" s="151">
        <f>F75*E76</f>
        <v>0.18972799999999998</v>
      </c>
      <c r="G76" s="150">
        <v>0</v>
      </c>
      <c r="H76" s="153">
        <f>G76*F76</f>
        <v>0</v>
      </c>
      <c r="I76" s="152"/>
      <c r="J76" s="153"/>
      <c r="K76" s="150"/>
      <c r="L76" s="153"/>
      <c r="M76" s="152">
        <f>L76+J76+H76</f>
        <v>0</v>
      </c>
    </row>
    <row r="77" spans="1:15" s="185" customFormat="1" ht="15.75" customHeight="1" x14ac:dyDescent="0.25">
      <c r="A77" s="245"/>
      <c r="B77" s="149" t="s">
        <v>107</v>
      </c>
      <c r="C77" s="148" t="s">
        <v>108</v>
      </c>
      <c r="D77" s="215" t="s">
        <v>65</v>
      </c>
      <c r="E77" s="224">
        <v>0.30399999999999999</v>
      </c>
      <c r="F77" s="151">
        <f>E77*F75</f>
        <v>4.76672E-2</v>
      </c>
      <c r="G77" s="150">
        <v>0</v>
      </c>
      <c r="H77" s="153">
        <f>G77*F77</f>
        <v>0</v>
      </c>
      <c r="I77" s="152"/>
      <c r="J77" s="153"/>
      <c r="K77" s="150"/>
      <c r="L77" s="153"/>
      <c r="M77" s="152">
        <f>L77+J77+H77</f>
        <v>0</v>
      </c>
    </row>
    <row r="78" spans="1:15" s="185" customFormat="1" ht="18" x14ac:dyDescent="0.25">
      <c r="A78" s="245"/>
      <c r="B78" s="215"/>
      <c r="C78" s="148" t="s">
        <v>109</v>
      </c>
      <c r="D78" s="215" t="s">
        <v>102</v>
      </c>
      <c r="E78" s="224">
        <v>1.01</v>
      </c>
      <c r="F78" s="151">
        <f>E78*F72</f>
        <v>7.9184000000000001</v>
      </c>
      <c r="G78" s="150">
        <v>0</v>
      </c>
      <c r="H78" s="153">
        <f>G78*F78</f>
        <v>0</v>
      </c>
      <c r="I78" s="152"/>
      <c r="J78" s="153"/>
      <c r="K78" s="150"/>
      <c r="L78" s="153"/>
      <c r="M78" s="152">
        <f>L78+J78+H78</f>
        <v>0</v>
      </c>
    </row>
    <row r="79" spans="1:15" s="182" customFormat="1" ht="18" customHeight="1" x14ac:dyDescent="0.25">
      <c r="A79" s="186"/>
      <c r="B79" s="218"/>
      <c r="C79" s="176" t="s">
        <v>88</v>
      </c>
      <c r="D79" s="177" t="s">
        <v>1</v>
      </c>
      <c r="E79" s="211">
        <v>0.24</v>
      </c>
      <c r="F79" s="179">
        <f>E79*F72</f>
        <v>1.8815999999999999</v>
      </c>
      <c r="G79" s="178">
        <v>0</v>
      </c>
      <c r="H79" s="181">
        <f>G79*F79</f>
        <v>0</v>
      </c>
      <c r="I79" s="180"/>
      <c r="J79" s="181"/>
      <c r="K79" s="178"/>
      <c r="L79" s="181"/>
      <c r="M79" s="180">
        <f>L79+J79+H79</f>
        <v>0</v>
      </c>
      <c r="O79" s="183"/>
    </row>
    <row r="80" spans="1:15" s="1" customFormat="1" ht="31.5" x14ac:dyDescent="0.3">
      <c r="A80" s="307">
        <v>2</v>
      </c>
      <c r="B80" s="272" t="s">
        <v>66</v>
      </c>
      <c r="C80" s="334" t="s">
        <v>161</v>
      </c>
      <c r="D80" s="335" t="s">
        <v>35</v>
      </c>
      <c r="E80" s="336"/>
      <c r="F80" s="337">
        <f>(8+5+0.4)/2*0.9+1.4*3.3</f>
        <v>10.649999999999999</v>
      </c>
      <c r="G80" s="274"/>
      <c r="H80" s="275"/>
      <c r="I80" s="276"/>
      <c r="J80" s="273"/>
      <c r="K80" s="274"/>
      <c r="L80" s="275"/>
      <c r="M80" s="276"/>
    </row>
    <row r="81" spans="1:15" s="1" customFormat="1" x14ac:dyDescent="0.3">
      <c r="A81" s="277"/>
      <c r="B81" s="278"/>
      <c r="C81" s="277" t="s">
        <v>24</v>
      </c>
      <c r="D81" s="277" t="s">
        <v>25</v>
      </c>
      <c r="E81" s="279">
        <v>5.75</v>
      </c>
      <c r="F81" s="280">
        <f>F80*E81</f>
        <v>61.23749999999999</v>
      </c>
      <c r="G81" s="281"/>
      <c r="H81" s="282"/>
      <c r="I81" s="331">
        <v>0</v>
      </c>
      <c r="J81" s="464">
        <f>I81*F81</f>
        <v>0</v>
      </c>
      <c r="K81" s="283"/>
      <c r="L81" s="284"/>
      <c r="M81" s="281">
        <f>H81+J81</f>
        <v>0</v>
      </c>
    </row>
    <row r="82" spans="1:15" s="1" customFormat="1" x14ac:dyDescent="0.3">
      <c r="A82" s="277"/>
      <c r="B82" s="285"/>
      <c r="C82" s="277" t="s">
        <v>26</v>
      </c>
      <c r="D82" s="285" t="s">
        <v>1</v>
      </c>
      <c r="E82" s="279">
        <v>3.3999999999999998E-3</v>
      </c>
      <c r="F82" s="280">
        <f>F80*E82</f>
        <v>3.6209999999999992E-2</v>
      </c>
      <c r="G82" s="283"/>
      <c r="H82" s="284"/>
      <c r="I82" s="283"/>
      <c r="J82" s="284"/>
      <c r="K82" s="281">
        <v>0</v>
      </c>
      <c r="L82" s="282">
        <f>F82*K82</f>
        <v>0</v>
      </c>
      <c r="M82" s="281">
        <f>L82</f>
        <v>0</v>
      </c>
    </row>
    <row r="83" spans="1:15" s="1" customFormat="1" x14ac:dyDescent="0.3">
      <c r="A83" s="277"/>
      <c r="B83" s="286"/>
      <c r="C83" s="277" t="s">
        <v>67</v>
      </c>
      <c r="D83" s="285" t="s">
        <v>35</v>
      </c>
      <c r="E83" s="279">
        <v>1.01</v>
      </c>
      <c r="F83" s="280">
        <f>F80*E83</f>
        <v>10.756499999999999</v>
      </c>
      <c r="G83" s="281">
        <v>0</v>
      </c>
      <c r="H83" s="464">
        <f>G83*F83</f>
        <v>0</v>
      </c>
      <c r="I83" s="281"/>
      <c r="J83" s="282"/>
      <c r="K83" s="283"/>
      <c r="L83" s="284"/>
      <c r="M83" s="281">
        <f>J83+H83</f>
        <v>0</v>
      </c>
    </row>
    <row r="84" spans="1:15" s="1" customFormat="1" x14ac:dyDescent="0.3">
      <c r="A84" s="277"/>
      <c r="B84" s="285"/>
      <c r="C84" s="277" t="s">
        <v>68</v>
      </c>
      <c r="D84" s="285" t="s">
        <v>59</v>
      </c>
      <c r="E84" s="279">
        <v>2E-3</v>
      </c>
      <c r="F84" s="280">
        <f>F80*E84</f>
        <v>2.1299999999999996E-2</v>
      </c>
      <c r="G84" s="281">
        <v>0</v>
      </c>
      <c r="H84" s="464">
        <f>G84*F84</f>
        <v>0</v>
      </c>
      <c r="I84" s="281"/>
      <c r="J84" s="282"/>
      <c r="K84" s="283"/>
      <c r="L84" s="284"/>
      <c r="M84" s="281">
        <f>J84+H84</f>
        <v>0</v>
      </c>
    </row>
    <row r="85" spans="1:15" s="1" customFormat="1" x14ac:dyDescent="0.3">
      <c r="A85" s="287"/>
      <c r="B85" s="288"/>
      <c r="C85" s="287" t="s">
        <v>34</v>
      </c>
      <c r="D85" s="288" t="s">
        <v>1</v>
      </c>
      <c r="E85" s="289">
        <v>2.4E-2</v>
      </c>
      <c r="F85" s="290">
        <f>F80*E85</f>
        <v>0.25559999999999999</v>
      </c>
      <c r="G85" s="291">
        <v>0</v>
      </c>
      <c r="H85" s="466">
        <f>G85*F85</f>
        <v>0</v>
      </c>
      <c r="I85" s="291"/>
      <c r="J85" s="293"/>
      <c r="K85" s="294"/>
      <c r="L85" s="292"/>
      <c r="M85" s="291">
        <f>J85+H85</f>
        <v>0</v>
      </c>
    </row>
    <row r="86" spans="1:15" s="308" customFormat="1" ht="31.5" x14ac:dyDescent="0.25">
      <c r="A86" s="320">
        <v>3</v>
      </c>
      <c r="B86" s="315" t="s">
        <v>111</v>
      </c>
      <c r="C86" s="321" t="s">
        <v>137</v>
      </c>
      <c r="D86" s="322" t="s">
        <v>113</v>
      </c>
      <c r="E86" s="323"/>
      <c r="F86" s="141">
        <f>8.8+5.3+3</f>
        <v>17.100000000000001</v>
      </c>
      <c r="G86" s="317"/>
      <c r="H86" s="316"/>
      <c r="I86" s="318"/>
      <c r="J86" s="319"/>
      <c r="K86" s="318"/>
      <c r="L86" s="319"/>
      <c r="M86" s="317"/>
    </row>
    <row r="87" spans="1:15" s="311" customFormat="1" ht="15.75" x14ac:dyDescent="0.3">
      <c r="A87" s="260"/>
      <c r="B87" s="260"/>
      <c r="C87" s="260" t="s">
        <v>24</v>
      </c>
      <c r="D87" s="260" t="s">
        <v>25</v>
      </c>
      <c r="E87" s="262">
        <v>0.379</v>
      </c>
      <c r="F87" s="263">
        <f>F86*E87</f>
        <v>6.480900000000001</v>
      </c>
      <c r="G87" s="265"/>
      <c r="H87" s="266"/>
      <c r="I87" s="309">
        <v>0</v>
      </c>
      <c r="J87" s="310">
        <f>I87*F87</f>
        <v>0</v>
      </c>
      <c r="K87" s="309"/>
      <c r="L87" s="310"/>
      <c r="M87" s="265">
        <f>J87</f>
        <v>0</v>
      </c>
    </row>
    <row r="88" spans="1:15" s="311" customFormat="1" ht="15.75" x14ac:dyDescent="0.3">
      <c r="A88" s="260"/>
      <c r="B88" s="261"/>
      <c r="C88" s="260" t="s">
        <v>26</v>
      </c>
      <c r="D88" s="261" t="s">
        <v>1</v>
      </c>
      <c r="E88" s="262">
        <v>2.8000000000000001E-2</v>
      </c>
      <c r="F88" s="263">
        <f>F86*E88</f>
        <v>0.47880000000000006</v>
      </c>
      <c r="G88" s="264"/>
      <c r="H88" s="310"/>
      <c r="I88" s="309"/>
      <c r="J88" s="310"/>
      <c r="K88" s="265">
        <v>0</v>
      </c>
      <c r="L88" s="266">
        <f>F88*K88</f>
        <v>0</v>
      </c>
      <c r="M88" s="265">
        <f>L88</f>
        <v>0</v>
      </c>
    </row>
    <row r="89" spans="1:15" s="311" customFormat="1" ht="31.5" x14ac:dyDescent="0.3">
      <c r="A89" s="260"/>
      <c r="B89" s="261"/>
      <c r="C89" s="324" t="s">
        <v>114</v>
      </c>
      <c r="D89" s="463" t="s">
        <v>61</v>
      </c>
      <c r="E89" s="325">
        <v>1</v>
      </c>
      <c r="F89" s="326">
        <f>F86*E89</f>
        <v>17.100000000000001</v>
      </c>
      <c r="G89" s="330">
        <v>0</v>
      </c>
      <c r="H89" s="327">
        <f>G89*F89</f>
        <v>0</v>
      </c>
      <c r="I89" s="328"/>
      <c r="J89" s="329"/>
      <c r="K89" s="330"/>
      <c r="L89" s="327"/>
      <c r="M89" s="328">
        <f>H89</f>
        <v>0</v>
      </c>
    </row>
    <row r="90" spans="1:15" s="311" customFormat="1" ht="15.75" x14ac:dyDescent="0.3">
      <c r="A90" s="267"/>
      <c r="B90" s="268"/>
      <c r="C90" s="267" t="s">
        <v>112</v>
      </c>
      <c r="D90" s="268" t="s">
        <v>65</v>
      </c>
      <c r="E90" s="312">
        <v>1.5E-3</v>
      </c>
      <c r="F90" s="269">
        <f>F86*E90</f>
        <v>2.5650000000000003E-2</v>
      </c>
      <c r="G90" s="314">
        <v>0</v>
      </c>
      <c r="H90" s="313">
        <f>G90*F90</f>
        <v>0</v>
      </c>
      <c r="I90" s="270"/>
      <c r="J90" s="271"/>
      <c r="K90" s="314"/>
      <c r="L90" s="313"/>
      <c r="M90" s="270">
        <f>H90</f>
        <v>0</v>
      </c>
    </row>
    <row r="91" spans="1:15" s="374" customFormat="1" ht="47.25" x14ac:dyDescent="0.25">
      <c r="A91" s="139">
        <v>4</v>
      </c>
      <c r="B91" s="140" t="s">
        <v>75</v>
      </c>
      <c r="C91" s="139" t="s">
        <v>138</v>
      </c>
      <c r="D91" s="139" t="s">
        <v>65</v>
      </c>
      <c r="E91" s="368"/>
      <c r="F91" s="369">
        <f>2.5*10.3/1000</f>
        <v>2.5749999999999999E-2</v>
      </c>
      <c r="G91" s="370"/>
      <c r="H91" s="371"/>
      <c r="I91" s="223"/>
      <c r="J91" s="372"/>
      <c r="K91" s="370"/>
      <c r="L91" s="371"/>
      <c r="M91" s="223"/>
      <c r="N91" s="373"/>
      <c r="O91" s="373"/>
    </row>
    <row r="92" spans="1:15" s="352" customFormat="1" ht="15.75" x14ac:dyDescent="0.3">
      <c r="A92" s="277"/>
      <c r="B92" s="277"/>
      <c r="C92" s="277" t="s">
        <v>24</v>
      </c>
      <c r="D92" s="277" t="s">
        <v>1</v>
      </c>
      <c r="E92" s="281"/>
      <c r="F92" s="280">
        <f>F91</f>
        <v>2.5749999999999999E-2</v>
      </c>
      <c r="G92" s="281"/>
      <c r="H92" s="282"/>
      <c r="I92" s="331">
        <v>0</v>
      </c>
      <c r="J92" s="464">
        <f>I92*F92</f>
        <v>0</v>
      </c>
      <c r="K92" s="283"/>
      <c r="L92" s="284"/>
      <c r="M92" s="281">
        <f>J92</f>
        <v>0</v>
      </c>
      <c r="N92" s="375"/>
      <c r="O92" s="375"/>
    </row>
    <row r="93" spans="1:15" s="352" customFormat="1" ht="15.75" x14ac:dyDescent="0.3">
      <c r="A93" s="277"/>
      <c r="B93" s="285"/>
      <c r="C93" s="277" t="s">
        <v>26</v>
      </c>
      <c r="D93" s="285" t="s">
        <v>1</v>
      </c>
      <c r="E93" s="281">
        <v>14.8</v>
      </c>
      <c r="F93" s="280">
        <f>F91*E93</f>
        <v>0.38109999999999999</v>
      </c>
      <c r="G93" s="283"/>
      <c r="H93" s="284"/>
      <c r="I93" s="283"/>
      <c r="J93" s="284"/>
      <c r="K93" s="281">
        <v>0</v>
      </c>
      <c r="L93" s="282">
        <f>F93*K93</f>
        <v>0</v>
      </c>
      <c r="M93" s="281">
        <f>L93</f>
        <v>0</v>
      </c>
      <c r="N93" s="375"/>
      <c r="O93" s="375"/>
    </row>
    <row r="94" spans="1:15" s="352" customFormat="1" ht="15.75" x14ac:dyDescent="0.3">
      <c r="A94" s="277"/>
      <c r="B94" s="285"/>
      <c r="C94" s="277" t="s">
        <v>139</v>
      </c>
      <c r="D94" s="285" t="s">
        <v>59</v>
      </c>
      <c r="E94" s="279"/>
      <c r="F94" s="280">
        <f>0.3*0.3*0.5</f>
        <v>4.4999999999999998E-2</v>
      </c>
      <c r="G94" s="331">
        <v>0</v>
      </c>
      <c r="H94" s="464">
        <f>G94*F94</f>
        <v>0</v>
      </c>
      <c r="I94" s="304"/>
      <c r="J94" s="282"/>
      <c r="K94" s="283"/>
      <c r="L94" s="284"/>
      <c r="M94" s="281">
        <f>H94</f>
        <v>0</v>
      </c>
      <c r="N94" s="375"/>
      <c r="O94" s="375"/>
    </row>
    <row r="95" spans="1:15" s="352" customFormat="1" ht="15.75" x14ac:dyDescent="0.3">
      <c r="A95" s="287"/>
      <c r="B95" s="288"/>
      <c r="C95" s="287" t="s">
        <v>34</v>
      </c>
      <c r="D95" s="288" t="s">
        <v>1</v>
      </c>
      <c r="E95" s="289"/>
      <c r="F95" s="376">
        <v>1</v>
      </c>
      <c r="G95" s="465">
        <v>0</v>
      </c>
      <c r="H95" s="466">
        <f>G95*F95</f>
        <v>0</v>
      </c>
      <c r="I95" s="291"/>
      <c r="J95" s="293"/>
      <c r="K95" s="294"/>
      <c r="L95" s="292"/>
      <c r="M95" s="291">
        <f>H95</f>
        <v>0</v>
      </c>
      <c r="N95" s="375"/>
      <c r="O95" s="375"/>
    </row>
    <row r="96" spans="1:15" s="374" customFormat="1" ht="31.5" x14ac:dyDescent="0.25">
      <c r="A96" s="139">
        <v>5</v>
      </c>
      <c r="B96" s="140" t="s">
        <v>75</v>
      </c>
      <c r="C96" s="139" t="s">
        <v>168</v>
      </c>
      <c r="D96" s="139" t="s">
        <v>35</v>
      </c>
      <c r="E96" s="368"/>
      <c r="F96" s="141">
        <f>4.4+1.4</f>
        <v>5.8000000000000007</v>
      </c>
      <c r="G96" s="370"/>
      <c r="H96" s="371"/>
      <c r="I96" s="223"/>
      <c r="J96" s="372"/>
      <c r="K96" s="370"/>
      <c r="L96" s="371"/>
      <c r="M96" s="223"/>
      <c r="N96" s="373"/>
      <c r="O96" s="373"/>
    </row>
    <row r="97" spans="1:15" s="352" customFormat="1" ht="15.75" x14ac:dyDescent="0.3">
      <c r="A97" s="277"/>
      <c r="B97" s="277"/>
      <c r="C97" s="277" t="s">
        <v>24</v>
      </c>
      <c r="D97" s="277" t="s">
        <v>1</v>
      </c>
      <c r="E97" s="281"/>
      <c r="F97" s="282">
        <f>F96</f>
        <v>5.8000000000000007</v>
      </c>
      <c r="G97" s="281"/>
      <c r="H97" s="282"/>
      <c r="I97" s="283"/>
      <c r="J97" s="464">
        <v>0</v>
      </c>
      <c r="K97" s="331">
        <f>J97*F97</f>
        <v>0</v>
      </c>
      <c r="L97" s="284"/>
      <c r="M97" s="281">
        <f>K97</f>
        <v>0</v>
      </c>
      <c r="N97" s="375"/>
      <c r="O97" s="375"/>
    </row>
    <row r="98" spans="1:15" s="352" customFormat="1" ht="15.75" x14ac:dyDescent="0.3">
      <c r="A98" s="277"/>
      <c r="B98" s="285"/>
      <c r="C98" s="277" t="s">
        <v>26</v>
      </c>
      <c r="D98" s="285" t="s">
        <v>1</v>
      </c>
      <c r="E98" s="281"/>
      <c r="F98" s="280">
        <f>F96</f>
        <v>5.8000000000000007</v>
      </c>
      <c r="G98" s="283"/>
      <c r="H98" s="284"/>
      <c r="I98" s="283"/>
      <c r="J98" s="284"/>
      <c r="K98" s="281">
        <v>3.2</v>
      </c>
      <c r="L98" s="282">
        <v>0</v>
      </c>
      <c r="M98" s="281">
        <f>L98</f>
        <v>0</v>
      </c>
      <c r="N98" s="375"/>
      <c r="O98" s="375"/>
    </row>
    <row r="99" spans="1:15" s="352" customFormat="1" ht="15.75" x14ac:dyDescent="0.3">
      <c r="A99" s="287"/>
      <c r="B99" s="288"/>
      <c r="C99" s="287" t="s">
        <v>34</v>
      </c>
      <c r="D99" s="288" t="s">
        <v>1</v>
      </c>
      <c r="E99" s="289"/>
      <c r="F99" s="376">
        <v>1</v>
      </c>
      <c r="G99" s="291">
        <v>0</v>
      </c>
      <c r="H99" s="466">
        <f>G99*F99</f>
        <v>0</v>
      </c>
      <c r="I99" s="291"/>
      <c r="J99" s="293"/>
      <c r="K99" s="294"/>
      <c r="L99" s="292"/>
      <c r="M99" s="291">
        <f>H99</f>
        <v>0</v>
      </c>
      <c r="N99" s="375"/>
      <c r="O99" s="375"/>
    </row>
    <row r="100" spans="1:15" s="352" customFormat="1" ht="31.5" x14ac:dyDescent="0.3">
      <c r="A100" s="395">
        <v>6</v>
      </c>
      <c r="B100" s="415" t="s">
        <v>147</v>
      </c>
      <c r="C100" s="402" t="s">
        <v>153</v>
      </c>
      <c r="D100" s="403" t="s">
        <v>65</v>
      </c>
      <c r="E100" s="416"/>
      <c r="F100" s="405">
        <v>0.56999999999999995</v>
      </c>
      <c r="G100" s="397"/>
      <c r="H100" s="398"/>
      <c r="I100" s="399"/>
      <c r="J100" s="400"/>
      <c r="K100" s="397"/>
      <c r="L100" s="398"/>
      <c r="M100" s="401"/>
      <c r="N100" s="375"/>
      <c r="O100" s="375"/>
    </row>
    <row r="101" spans="1:15" s="352" customFormat="1" ht="15.75" x14ac:dyDescent="0.3">
      <c r="A101" s="384"/>
      <c r="B101" s="375"/>
      <c r="C101" s="384" t="s">
        <v>148</v>
      </c>
      <c r="D101" s="384" t="s">
        <v>25</v>
      </c>
      <c r="E101" s="387">
        <v>35.1</v>
      </c>
      <c r="F101" s="417">
        <f>F100*E101</f>
        <v>20.006999999999998</v>
      </c>
      <c r="G101" s="379"/>
      <c r="H101" s="380"/>
      <c r="I101" s="455">
        <v>0</v>
      </c>
      <c r="J101" s="456">
        <f>I101*F101</f>
        <v>0</v>
      </c>
      <c r="K101" s="377"/>
      <c r="L101" s="378"/>
      <c r="M101" s="379">
        <f>J101</f>
        <v>0</v>
      </c>
      <c r="N101" s="375"/>
      <c r="O101" s="375"/>
    </row>
    <row r="102" spans="1:15" s="190" customFormat="1" ht="15.75" x14ac:dyDescent="0.3">
      <c r="A102" s="384"/>
      <c r="B102" s="380"/>
      <c r="C102" s="384" t="s">
        <v>26</v>
      </c>
      <c r="D102" s="380" t="s">
        <v>149</v>
      </c>
      <c r="E102" s="387">
        <v>5.18</v>
      </c>
      <c r="F102" s="417">
        <f>F101*E102</f>
        <v>103.63625999999998</v>
      </c>
      <c r="G102" s="377"/>
      <c r="H102" s="378"/>
      <c r="I102" s="377"/>
      <c r="J102" s="378"/>
      <c r="K102" s="379">
        <v>0</v>
      </c>
      <c r="L102" s="386">
        <f>F102*K102</f>
        <v>0</v>
      </c>
      <c r="M102" s="379">
        <f>L102</f>
        <v>0</v>
      </c>
      <c r="N102" s="380"/>
      <c r="O102" s="380"/>
    </row>
    <row r="103" spans="1:15" s="352" customFormat="1" ht="15.75" x14ac:dyDescent="0.3">
      <c r="A103" s="418"/>
      <c r="B103" s="418" t="s">
        <v>150</v>
      </c>
      <c r="C103" s="418" t="s">
        <v>151</v>
      </c>
      <c r="D103" s="418" t="s">
        <v>132</v>
      </c>
      <c r="E103" s="384">
        <v>2.35</v>
      </c>
      <c r="F103" s="417">
        <f>F100*E103</f>
        <v>1.3394999999999999</v>
      </c>
      <c r="G103" s="379">
        <v>0</v>
      </c>
      <c r="H103" s="456">
        <f>G103*F103</f>
        <v>0</v>
      </c>
      <c r="I103" s="379"/>
      <c r="J103" s="380"/>
      <c r="K103" s="377"/>
      <c r="L103" s="378"/>
      <c r="M103" s="381">
        <f>H103</f>
        <v>0</v>
      </c>
      <c r="N103" s="375"/>
      <c r="O103" s="375"/>
    </row>
    <row r="104" spans="1:15" s="352" customFormat="1" ht="15.75" x14ac:dyDescent="0.3">
      <c r="A104" s="384"/>
      <c r="B104" s="380"/>
      <c r="C104" s="384" t="s">
        <v>152</v>
      </c>
      <c r="D104" s="380" t="s">
        <v>35</v>
      </c>
      <c r="E104" s="387" t="s">
        <v>117</v>
      </c>
      <c r="F104" s="417">
        <f>1.1*2.2</f>
        <v>2.4200000000000004</v>
      </c>
      <c r="G104" s="379">
        <v>0</v>
      </c>
      <c r="H104" s="456">
        <f>G104*F104</f>
        <v>0</v>
      </c>
      <c r="I104" s="379"/>
      <c r="J104" s="417"/>
      <c r="K104" s="377"/>
      <c r="L104" s="378"/>
      <c r="M104" s="381">
        <f>H104</f>
        <v>0</v>
      </c>
      <c r="N104" s="375"/>
      <c r="O104" s="375"/>
    </row>
    <row r="105" spans="1:15" s="190" customFormat="1" ht="15.75" x14ac:dyDescent="0.3">
      <c r="A105" s="388"/>
      <c r="B105" s="389"/>
      <c r="C105" s="388" t="s">
        <v>34</v>
      </c>
      <c r="D105" s="389" t="s">
        <v>149</v>
      </c>
      <c r="E105" s="419">
        <v>2.78</v>
      </c>
      <c r="F105" s="420">
        <f>F100*E105</f>
        <v>1.5845999999999998</v>
      </c>
      <c r="G105" s="394">
        <v>0</v>
      </c>
      <c r="H105" s="467">
        <f>G105*F105</f>
        <v>0</v>
      </c>
      <c r="I105" s="394"/>
      <c r="J105" s="389"/>
      <c r="K105" s="392"/>
      <c r="L105" s="393"/>
      <c r="M105" s="421">
        <f>H105</f>
        <v>0</v>
      </c>
      <c r="N105" s="380"/>
      <c r="O105" s="380"/>
    </row>
    <row r="106" spans="1:15" s="383" customFormat="1" ht="31.5" x14ac:dyDescent="0.3">
      <c r="A106" s="395">
        <v>7</v>
      </c>
      <c r="B106" s="396" t="s">
        <v>140</v>
      </c>
      <c r="C106" s="402" t="s">
        <v>144</v>
      </c>
      <c r="D106" s="403" t="s">
        <v>35</v>
      </c>
      <c r="E106" s="404"/>
      <c r="F106" s="405">
        <f>(3.4+4)*0.9/2+2*2.2+1.1*2.2</f>
        <v>10.15</v>
      </c>
      <c r="G106" s="397"/>
      <c r="H106" s="398"/>
      <c r="I106" s="399"/>
      <c r="J106" s="400"/>
      <c r="K106" s="397"/>
      <c r="L106" s="398"/>
      <c r="M106" s="401"/>
      <c r="N106" s="382"/>
      <c r="O106" s="382"/>
    </row>
    <row r="107" spans="1:15" s="383" customFormat="1" ht="15.75" x14ac:dyDescent="0.3">
      <c r="A107" s="384"/>
      <c r="B107" s="380"/>
      <c r="C107" s="384" t="s">
        <v>24</v>
      </c>
      <c r="D107" s="380" t="s">
        <v>25</v>
      </c>
      <c r="E107" s="379">
        <v>0.68</v>
      </c>
      <c r="F107" s="386">
        <f>F106*E107</f>
        <v>6.902000000000001</v>
      </c>
      <c r="G107" s="379"/>
      <c r="H107" s="380"/>
      <c r="I107" s="455">
        <v>0</v>
      </c>
      <c r="J107" s="456">
        <f>I107*F107</f>
        <v>0</v>
      </c>
      <c r="K107" s="377"/>
      <c r="L107" s="378"/>
      <c r="M107" s="379">
        <f>J107</f>
        <v>0</v>
      </c>
      <c r="N107" s="382"/>
      <c r="O107" s="382"/>
    </row>
    <row r="108" spans="1:15" s="383" customFormat="1" ht="15.75" x14ac:dyDescent="0.3">
      <c r="A108" s="384"/>
      <c r="B108" s="380"/>
      <c r="C108" s="384" t="s">
        <v>26</v>
      </c>
      <c r="D108" s="380" t="s">
        <v>1</v>
      </c>
      <c r="E108" s="385">
        <f>0.03/100</f>
        <v>2.9999999999999997E-4</v>
      </c>
      <c r="F108" s="386">
        <f>F106*E108</f>
        <v>3.045E-3</v>
      </c>
      <c r="G108" s="377"/>
      <c r="H108" s="378"/>
      <c r="I108" s="379"/>
      <c r="J108" s="380"/>
      <c r="K108" s="379">
        <v>0</v>
      </c>
      <c r="L108" s="386">
        <f>F108*K108</f>
        <v>0</v>
      </c>
      <c r="M108" s="379">
        <f>L108</f>
        <v>0</v>
      </c>
      <c r="N108" s="382"/>
      <c r="O108" s="382"/>
    </row>
    <row r="109" spans="1:15" s="383" customFormat="1" ht="15.75" x14ac:dyDescent="0.3">
      <c r="A109" s="384"/>
      <c r="B109" s="380"/>
      <c r="C109" s="384" t="s">
        <v>141</v>
      </c>
      <c r="D109" s="380" t="s">
        <v>116</v>
      </c>
      <c r="E109" s="387">
        <v>0.251</v>
      </c>
      <c r="F109" s="386">
        <f>F106*E109</f>
        <v>2.54765</v>
      </c>
      <c r="G109" s="379">
        <v>0</v>
      </c>
      <c r="H109" s="456">
        <f>G109*F109</f>
        <v>0</v>
      </c>
      <c r="I109" s="379"/>
      <c r="J109" s="386"/>
      <c r="K109" s="377"/>
      <c r="L109" s="378"/>
      <c r="M109" s="379">
        <f>H109</f>
        <v>0</v>
      </c>
      <c r="N109" s="382"/>
      <c r="O109" s="382"/>
    </row>
    <row r="110" spans="1:15" s="383" customFormat="1" ht="15.75" x14ac:dyDescent="0.3">
      <c r="A110" s="384"/>
      <c r="B110" s="380"/>
      <c r="C110" s="384" t="s">
        <v>142</v>
      </c>
      <c r="D110" s="380" t="s">
        <v>116</v>
      </c>
      <c r="E110" s="387">
        <v>2E-3</v>
      </c>
      <c r="F110" s="386">
        <f>F106*E110</f>
        <v>2.0300000000000002E-2</v>
      </c>
      <c r="G110" s="379">
        <v>0</v>
      </c>
      <c r="H110" s="456">
        <f>G110*F110</f>
        <v>0</v>
      </c>
      <c r="I110" s="379"/>
      <c r="J110" s="386"/>
      <c r="K110" s="377"/>
      <c r="L110" s="378"/>
      <c r="M110" s="379">
        <f>H110</f>
        <v>0</v>
      </c>
      <c r="N110" s="382"/>
      <c r="O110" s="382"/>
    </row>
    <row r="111" spans="1:15" s="383" customFormat="1" ht="15.75" x14ac:dyDescent="0.3">
      <c r="A111" s="384"/>
      <c r="B111" s="380"/>
      <c r="C111" s="384" t="s">
        <v>143</v>
      </c>
      <c r="D111" s="380" t="s">
        <v>116</v>
      </c>
      <c r="E111" s="387">
        <v>2.7E-2</v>
      </c>
      <c r="F111" s="386">
        <f>F106*E111</f>
        <v>0.27405000000000002</v>
      </c>
      <c r="G111" s="379">
        <v>0</v>
      </c>
      <c r="H111" s="456">
        <f>G111*F111</f>
        <v>0</v>
      </c>
      <c r="I111" s="379"/>
      <c r="J111" s="386"/>
      <c r="K111" s="377"/>
      <c r="L111" s="378"/>
      <c r="M111" s="379">
        <f>H111</f>
        <v>0</v>
      </c>
      <c r="N111" s="382"/>
      <c r="O111" s="382"/>
    </row>
    <row r="112" spans="1:15" s="383" customFormat="1" ht="15.75" x14ac:dyDescent="0.3">
      <c r="A112" s="388"/>
      <c r="B112" s="389"/>
      <c r="C112" s="388" t="s">
        <v>34</v>
      </c>
      <c r="D112" s="389" t="s">
        <v>1</v>
      </c>
      <c r="E112" s="390">
        <v>1.9E-3</v>
      </c>
      <c r="F112" s="391">
        <f>F106*E112</f>
        <v>1.9285E-2</v>
      </c>
      <c r="G112" s="394">
        <v>0</v>
      </c>
      <c r="H112" s="456">
        <f>G112*F112</f>
        <v>0</v>
      </c>
      <c r="I112" s="394"/>
      <c r="J112" s="391"/>
      <c r="K112" s="392"/>
      <c r="L112" s="393"/>
      <c r="M112" s="394">
        <f>H112</f>
        <v>0</v>
      </c>
      <c r="N112" s="382"/>
      <c r="O112" s="382"/>
    </row>
    <row r="113" spans="1:13" s="214" customFormat="1" ht="6" customHeight="1" x14ac:dyDescent="0.3">
      <c r="A113" s="229"/>
      <c r="B113" s="230"/>
      <c r="C113" s="230"/>
      <c r="D113" s="230"/>
      <c r="E113" s="231"/>
      <c r="F113" s="231"/>
      <c r="G113" s="231"/>
      <c r="H113" s="230"/>
      <c r="I113" s="232"/>
      <c r="J113" s="232"/>
      <c r="K113" s="232"/>
      <c r="L113" s="232"/>
      <c r="M113" s="233"/>
    </row>
    <row r="114" spans="1:13" s="468" customFormat="1" ht="21" customHeight="1" x14ac:dyDescent="0.25">
      <c r="A114" s="234"/>
      <c r="B114" s="234"/>
      <c r="C114" s="234" t="s">
        <v>36</v>
      </c>
      <c r="D114" s="234"/>
      <c r="E114" s="234"/>
      <c r="F114" s="234"/>
      <c r="G114" s="234"/>
      <c r="H114" s="235">
        <f>SUM(H10:H113)</f>
        <v>0</v>
      </c>
      <c r="I114" s="235"/>
      <c r="J114" s="235">
        <f>SUM(J10:J113)</f>
        <v>0</v>
      </c>
      <c r="K114" s="235"/>
      <c r="L114" s="235">
        <f>SUM(L10:L113)</f>
        <v>0</v>
      </c>
      <c r="M114" s="235">
        <f>SUM(M10:M113)</f>
        <v>0</v>
      </c>
    </row>
    <row r="115" spans="1:13" s="469" customFormat="1" ht="21" customHeight="1" x14ac:dyDescent="0.25">
      <c r="A115" s="31"/>
      <c r="B115" s="31"/>
      <c r="C115" s="32" t="s">
        <v>37</v>
      </c>
      <c r="D115" s="33">
        <v>0.1</v>
      </c>
      <c r="E115" s="34"/>
      <c r="F115" s="34"/>
      <c r="G115" s="35"/>
      <c r="H115" s="36">
        <f>H114*D115</f>
        <v>0</v>
      </c>
      <c r="I115" s="36"/>
      <c r="J115" s="36">
        <f>J114*D115</f>
        <v>0</v>
      </c>
      <c r="K115" s="36"/>
      <c r="L115" s="36">
        <f>L114*D115</f>
        <v>0</v>
      </c>
      <c r="M115" s="36">
        <f>SUM(H115:L115)</f>
        <v>0</v>
      </c>
    </row>
    <row r="116" spans="1:13" s="470" customFormat="1" ht="21" customHeight="1" x14ac:dyDescent="0.25">
      <c r="A116" s="236"/>
      <c r="B116" s="236"/>
      <c r="C116" s="236" t="s">
        <v>36</v>
      </c>
      <c r="D116" s="236"/>
      <c r="E116" s="236"/>
      <c r="F116" s="236"/>
      <c r="G116" s="236"/>
      <c r="H116" s="237">
        <f>H114+H115</f>
        <v>0</v>
      </c>
      <c r="I116" s="237"/>
      <c r="J116" s="238">
        <f>J114+J115</f>
        <v>0</v>
      </c>
      <c r="K116" s="237"/>
      <c r="L116" s="237">
        <f>L114+L115</f>
        <v>0</v>
      </c>
      <c r="M116" s="37">
        <f>SUM(H116:L116)</f>
        <v>0</v>
      </c>
    </row>
    <row r="117" spans="1:13" s="469" customFormat="1" ht="21" customHeight="1" x14ac:dyDescent="0.25">
      <c r="A117" s="31"/>
      <c r="B117" s="31"/>
      <c r="C117" s="32" t="s">
        <v>38</v>
      </c>
      <c r="D117" s="33">
        <v>0.08</v>
      </c>
      <c r="E117" s="34"/>
      <c r="F117" s="34"/>
      <c r="G117" s="35"/>
      <c r="H117" s="36">
        <f>H116*D117</f>
        <v>0</v>
      </c>
      <c r="I117" s="36"/>
      <c r="J117" s="36">
        <f>J116*D117</f>
        <v>0</v>
      </c>
      <c r="K117" s="36"/>
      <c r="L117" s="36">
        <f>D117*L116</f>
        <v>0</v>
      </c>
      <c r="M117" s="36">
        <f>SUM(H117:L117)</f>
        <v>0</v>
      </c>
    </row>
    <row r="118" spans="1:13" s="39" customFormat="1" ht="30" customHeight="1" x14ac:dyDescent="0.3">
      <c r="A118" s="38"/>
      <c r="B118" s="38"/>
      <c r="C118" s="239" t="s">
        <v>10</v>
      </c>
      <c r="D118" s="239"/>
      <c r="E118" s="240"/>
      <c r="F118" s="241"/>
      <c r="G118" s="242"/>
      <c r="H118" s="243">
        <f>H116+H117</f>
        <v>0</v>
      </c>
      <c r="I118" s="243"/>
      <c r="J118" s="244">
        <f>J116+J117</f>
        <v>0</v>
      </c>
      <c r="K118" s="243"/>
      <c r="L118" s="243">
        <f>L116+L117</f>
        <v>0</v>
      </c>
      <c r="M118" s="244">
        <f>M116+M117</f>
        <v>0</v>
      </c>
    </row>
    <row r="120" spans="1:13" s="40" customFormat="1" ht="17.25" customHeight="1" x14ac:dyDescent="0.3"/>
    <row r="121" spans="1:13" s="40" customFormat="1" x14ac:dyDescent="0.3"/>
    <row r="122" spans="1:13" s="40" customFormat="1" x14ac:dyDescent="0.3"/>
    <row r="123" spans="1:13" s="30" customFormat="1" ht="17.25" customHeight="1" x14ac:dyDescent="0.3">
      <c r="B123" s="41"/>
      <c r="E123" s="42"/>
      <c r="F123" s="42"/>
      <c r="G123" s="43"/>
      <c r="I123" s="44"/>
      <c r="K123" s="44"/>
      <c r="M123" s="45"/>
    </row>
    <row r="124" spans="1:13" s="30" customFormat="1" ht="15.75" x14ac:dyDescent="0.3">
      <c r="E124" s="42"/>
      <c r="F124" s="42"/>
      <c r="G124" s="43"/>
      <c r="H124" s="44"/>
      <c r="I124" s="44"/>
      <c r="J124" s="44"/>
      <c r="K124" s="44"/>
      <c r="L124" s="44"/>
      <c r="M124" s="44"/>
    </row>
    <row r="125" spans="1:13" s="30" customFormat="1" ht="15.75" x14ac:dyDescent="0.3">
      <c r="B125" s="41"/>
      <c r="E125" s="42"/>
      <c r="F125" s="42"/>
      <c r="G125" s="43"/>
      <c r="I125" s="44"/>
      <c r="K125" s="44"/>
      <c r="M125" s="45"/>
    </row>
    <row r="126" spans="1:13" s="30" customFormat="1" ht="17.25" customHeight="1" x14ac:dyDescent="0.3">
      <c r="E126" s="42"/>
      <c r="F126" s="42"/>
      <c r="G126" s="43"/>
      <c r="H126" s="44"/>
      <c r="I126" s="44"/>
      <c r="J126" s="44"/>
      <c r="K126" s="44"/>
      <c r="L126" s="44"/>
      <c r="M126" s="44"/>
    </row>
    <row r="127" spans="1:13" s="30" customFormat="1" ht="15.75" x14ac:dyDescent="0.3">
      <c r="B127" s="41"/>
      <c r="E127" s="42"/>
      <c r="F127" s="42"/>
      <c r="G127" s="43"/>
      <c r="I127" s="44"/>
      <c r="K127" s="44"/>
      <c r="M127" s="45"/>
    </row>
    <row r="128" spans="1:13" s="30" customFormat="1" ht="15.75" x14ac:dyDescent="0.3">
      <c r="E128" s="42"/>
      <c r="F128" s="42"/>
      <c r="G128" s="43"/>
      <c r="H128" s="44"/>
      <c r="I128" s="44"/>
      <c r="J128" s="44"/>
      <c r="K128" s="44"/>
      <c r="L128" s="44"/>
      <c r="M128" s="44"/>
    </row>
    <row r="129" spans="1:13" s="30" customFormat="1" ht="17.25" customHeight="1" x14ac:dyDescent="0.3">
      <c r="B129" s="41"/>
      <c r="E129" s="42"/>
      <c r="F129" s="42"/>
      <c r="G129" s="43"/>
      <c r="I129" s="44"/>
      <c r="K129" s="44"/>
      <c r="M129" s="45"/>
    </row>
    <row r="130" spans="1:13" s="30" customFormat="1" ht="15.75" x14ac:dyDescent="0.3">
      <c r="E130" s="42"/>
      <c r="F130" s="42"/>
      <c r="G130" s="43"/>
      <c r="H130" s="44"/>
      <c r="I130" s="44"/>
      <c r="J130" s="44"/>
      <c r="K130" s="44"/>
      <c r="L130" s="44"/>
      <c r="M130" s="44"/>
    </row>
    <row r="131" spans="1:13" s="30" customFormat="1" ht="15.75" x14ac:dyDescent="0.3">
      <c r="B131" s="41"/>
      <c r="E131" s="42"/>
      <c r="F131" s="42"/>
      <c r="G131" s="43"/>
      <c r="I131" s="44"/>
      <c r="K131" s="44"/>
      <c r="M131" s="45"/>
    </row>
    <row r="132" spans="1:13" s="30" customFormat="1" ht="15.75" x14ac:dyDescent="0.3">
      <c r="E132" s="42"/>
      <c r="F132" s="42"/>
      <c r="G132" s="43"/>
      <c r="H132" s="44"/>
      <c r="I132" s="44"/>
      <c r="J132" s="44"/>
      <c r="K132" s="44"/>
      <c r="L132" s="44"/>
      <c r="M132" s="44"/>
    </row>
    <row r="133" spans="1:13" s="30" customFormat="1" ht="15.75" x14ac:dyDescent="0.3">
      <c r="B133" s="41"/>
      <c r="E133" s="42"/>
      <c r="F133" s="42"/>
      <c r="G133" s="43"/>
      <c r="H133" s="45"/>
      <c r="I133" s="43"/>
      <c r="K133" s="44"/>
      <c r="L133" s="44"/>
      <c r="M133" s="46"/>
    </row>
    <row r="134" spans="1:13" s="30" customFormat="1" ht="15.75" x14ac:dyDescent="0.3">
      <c r="E134" s="42"/>
      <c r="F134" s="42"/>
      <c r="G134" s="43"/>
      <c r="H134" s="44"/>
      <c r="I134" s="44"/>
      <c r="J134" s="44"/>
      <c r="K134" s="44"/>
      <c r="L134" s="44"/>
      <c r="M134" s="44"/>
    </row>
    <row r="135" spans="1:13" s="30" customFormat="1" ht="15.75" x14ac:dyDescent="0.3">
      <c r="B135" s="41"/>
      <c r="C135" s="47"/>
      <c r="E135" s="42"/>
      <c r="F135" s="42"/>
      <c r="G135" s="43"/>
      <c r="I135" s="44"/>
      <c r="K135" s="44"/>
      <c r="M135" s="45"/>
    </row>
    <row r="136" spans="1:13" s="30" customFormat="1" ht="15.75" x14ac:dyDescent="0.3">
      <c r="E136" s="42"/>
      <c r="F136" s="42"/>
      <c r="G136" s="43"/>
      <c r="H136" s="44"/>
      <c r="I136" s="44"/>
      <c r="J136" s="44"/>
      <c r="K136" s="44"/>
      <c r="L136" s="44"/>
      <c r="M136" s="44"/>
    </row>
    <row r="137" spans="1:13" s="49" customFormat="1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s="30" customFormat="1" ht="15.75" x14ac:dyDescent="0.3">
      <c r="B138" s="41"/>
      <c r="C138" s="47"/>
      <c r="E138" s="42"/>
      <c r="F138" s="42"/>
      <c r="G138" s="43"/>
      <c r="I138" s="44"/>
      <c r="K138" s="44"/>
      <c r="M138" s="45"/>
    </row>
    <row r="139" spans="1:13" s="30" customFormat="1" ht="15.75" x14ac:dyDescent="0.3">
      <c r="E139" s="42"/>
      <c r="F139" s="42"/>
      <c r="G139" s="43"/>
      <c r="H139" s="44"/>
      <c r="I139" s="44"/>
      <c r="J139" s="44"/>
      <c r="K139" s="44"/>
      <c r="L139" s="44"/>
      <c r="M139" s="44"/>
    </row>
    <row r="140" spans="1:13" s="30" customFormat="1" ht="15.75" x14ac:dyDescent="0.3">
      <c r="B140" s="41"/>
      <c r="C140" s="47"/>
      <c r="E140" s="42"/>
      <c r="F140" s="42"/>
      <c r="G140" s="43"/>
      <c r="I140" s="44"/>
      <c r="K140" s="44"/>
      <c r="M140" s="45"/>
    </row>
    <row r="141" spans="1:13" s="30" customFormat="1" ht="15.75" x14ac:dyDescent="0.3">
      <c r="E141" s="42"/>
      <c r="F141" s="42"/>
      <c r="G141" s="43"/>
      <c r="H141" s="44"/>
      <c r="I141" s="44"/>
      <c r="J141" s="44"/>
      <c r="K141" s="44"/>
      <c r="L141" s="44"/>
      <c r="M141" s="44"/>
    </row>
    <row r="142" spans="1:13" s="30" customFormat="1" ht="15.75" x14ac:dyDescent="0.3">
      <c r="C142" s="47"/>
      <c r="E142" s="42"/>
      <c r="F142" s="42"/>
      <c r="G142" s="43"/>
      <c r="I142" s="44"/>
      <c r="K142" s="44"/>
      <c r="M142" s="45"/>
    </row>
    <row r="143" spans="1:13" s="30" customFormat="1" ht="15.75" x14ac:dyDescent="0.3">
      <c r="E143" s="42"/>
      <c r="F143" s="42"/>
      <c r="G143" s="43"/>
      <c r="H143" s="44"/>
      <c r="I143" s="44"/>
      <c r="J143" s="44"/>
      <c r="K143" s="44"/>
      <c r="L143" s="44"/>
      <c r="M143" s="44"/>
    </row>
    <row r="144" spans="1:13" s="30" customFormat="1" ht="15.75" x14ac:dyDescent="0.3">
      <c r="B144" s="41"/>
      <c r="C144" s="47"/>
      <c r="E144" s="42"/>
      <c r="F144" s="42"/>
      <c r="G144" s="43"/>
      <c r="I144" s="44"/>
      <c r="K144" s="44"/>
      <c r="M144" s="45"/>
    </row>
    <row r="145" spans="1:13" s="30" customFormat="1" ht="15.75" x14ac:dyDescent="0.3">
      <c r="E145" s="42"/>
      <c r="F145" s="42"/>
      <c r="G145" s="43"/>
      <c r="H145" s="44"/>
      <c r="I145" s="44"/>
      <c r="J145" s="44"/>
      <c r="K145" s="44"/>
      <c r="L145" s="44"/>
      <c r="M145" s="44"/>
    </row>
    <row r="146" spans="1:13" s="30" customFormat="1" ht="15.75" x14ac:dyDescent="0.3">
      <c r="C146" s="47"/>
      <c r="E146" s="42"/>
      <c r="F146" s="42"/>
      <c r="G146" s="43"/>
      <c r="I146" s="44"/>
      <c r="K146" s="44"/>
      <c r="M146" s="45"/>
    </row>
    <row r="147" spans="1:13" s="30" customFormat="1" ht="15.75" x14ac:dyDescent="0.3">
      <c r="E147" s="42"/>
      <c r="F147" s="42"/>
      <c r="G147" s="43"/>
      <c r="H147" s="44"/>
      <c r="I147" s="44"/>
      <c r="J147" s="44"/>
      <c r="K147" s="44"/>
      <c r="L147" s="44"/>
      <c r="M147" s="44"/>
    </row>
    <row r="148" spans="1:13" s="30" customFormat="1" ht="15.75" x14ac:dyDescent="0.3">
      <c r="C148" s="47"/>
      <c r="E148" s="42"/>
      <c r="F148" s="42"/>
      <c r="G148" s="43"/>
      <c r="I148" s="44"/>
      <c r="K148" s="44"/>
      <c r="M148" s="45"/>
    </row>
    <row r="149" spans="1:13" s="30" customFormat="1" ht="15.75" x14ac:dyDescent="0.3">
      <c r="E149" s="42"/>
      <c r="F149" s="42"/>
      <c r="G149" s="43"/>
      <c r="H149" s="44"/>
      <c r="I149" s="44"/>
      <c r="J149" s="44"/>
      <c r="K149" s="44"/>
      <c r="L149" s="44"/>
      <c r="M149" s="44"/>
    </row>
    <row r="150" spans="1:13" s="30" customFormat="1" ht="15.75" x14ac:dyDescent="0.3">
      <c r="C150" s="47"/>
      <c r="E150" s="42"/>
      <c r="F150" s="42"/>
      <c r="G150" s="43"/>
      <c r="I150" s="44"/>
      <c r="K150" s="44"/>
      <c r="M150" s="45"/>
    </row>
    <row r="151" spans="1:13" s="30" customFormat="1" ht="15.75" x14ac:dyDescent="0.3">
      <c r="E151" s="42"/>
      <c r="F151" s="42"/>
      <c r="G151" s="43"/>
      <c r="H151" s="44"/>
      <c r="I151" s="44"/>
      <c r="J151" s="44"/>
      <c r="K151" s="44"/>
      <c r="L151" s="44"/>
      <c r="M151" s="44"/>
    </row>
    <row r="152" spans="1:13" s="30" customFormat="1" ht="15.75" x14ac:dyDescent="0.3">
      <c r="C152" s="47"/>
      <c r="E152" s="42"/>
      <c r="F152" s="42"/>
      <c r="G152" s="43"/>
      <c r="I152" s="44"/>
      <c r="K152" s="44"/>
      <c r="M152" s="45"/>
    </row>
    <row r="153" spans="1:13" s="30" customFormat="1" ht="15.75" x14ac:dyDescent="0.3">
      <c r="E153" s="42"/>
      <c r="F153" s="42"/>
      <c r="G153" s="43"/>
      <c r="H153" s="44"/>
      <c r="I153" s="44"/>
      <c r="J153" s="44"/>
      <c r="K153" s="44"/>
      <c r="L153" s="44"/>
      <c r="M153" s="44"/>
    </row>
    <row r="154" spans="1:13" s="49" customFormat="1" x14ac:dyDescent="0.3">
      <c r="A154" s="30"/>
      <c r="B154" s="30"/>
      <c r="C154" s="47"/>
      <c r="D154" s="30"/>
      <c r="E154" s="30"/>
      <c r="F154" s="30"/>
      <c r="G154" s="43"/>
      <c r="H154" s="30"/>
      <c r="I154" s="44"/>
      <c r="J154" s="44"/>
      <c r="K154" s="44"/>
      <c r="L154" s="44"/>
      <c r="M154" s="44"/>
    </row>
    <row r="155" spans="1:13" s="49" customFormat="1" x14ac:dyDescent="0.3">
      <c r="A155" s="30"/>
      <c r="B155" s="30"/>
      <c r="C155" s="30"/>
      <c r="D155" s="30"/>
      <c r="E155" s="42"/>
      <c r="F155" s="42"/>
      <c r="G155" s="43"/>
      <c r="H155" s="30"/>
      <c r="I155" s="44"/>
      <c r="J155" s="44"/>
      <c r="K155" s="44"/>
      <c r="L155" s="44"/>
      <c r="M155" s="45"/>
    </row>
    <row r="156" spans="1:13" s="49" customFormat="1" x14ac:dyDescent="0.3">
      <c r="A156" s="30"/>
      <c r="B156" s="30"/>
      <c r="C156" s="30"/>
      <c r="D156" s="30"/>
      <c r="E156" s="42"/>
      <c r="F156" s="42"/>
      <c r="G156" s="43"/>
      <c r="H156" s="45"/>
      <c r="I156" s="43"/>
      <c r="J156" s="30"/>
      <c r="K156" s="43"/>
      <c r="L156" s="30"/>
      <c r="M156" s="43"/>
    </row>
    <row r="157" spans="1:13" s="49" customFormat="1" x14ac:dyDescent="0.3">
      <c r="A157" s="30"/>
      <c r="B157" s="30"/>
      <c r="C157" s="30"/>
      <c r="D157" s="30"/>
      <c r="E157" s="43"/>
      <c r="F157" s="42"/>
      <c r="G157" s="43"/>
      <c r="H157" s="45"/>
      <c r="I157" s="50"/>
      <c r="J157" s="30"/>
      <c r="K157" s="44"/>
      <c r="L157" s="44"/>
      <c r="M157" s="45"/>
    </row>
    <row r="158" spans="1:13" s="49" customFormat="1" x14ac:dyDescent="0.3">
      <c r="A158" s="30"/>
      <c r="B158" s="30"/>
      <c r="C158" s="30"/>
      <c r="D158" s="30"/>
      <c r="E158" s="42"/>
      <c r="F158" s="42"/>
      <c r="G158" s="43"/>
      <c r="I158" s="50"/>
      <c r="J158" s="30"/>
      <c r="K158" s="44"/>
      <c r="L158" s="44"/>
      <c r="M158" s="45"/>
    </row>
    <row r="159" spans="1:13" s="49" customFormat="1" x14ac:dyDescent="0.3">
      <c r="A159" s="30"/>
      <c r="B159" s="30"/>
      <c r="C159" s="30"/>
      <c r="D159" s="30"/>
      <c r="E159" s="42"/>
      <c r="F159" s="42"/>
      <c r="G159" s="43"/>
      <c r="H159" s="45"/>
      <c r="I159" s="50"/>
      <c r="J159" s="30"/>
      <c r="K159" s="44"/>
      <c r="L159" s="44"/>
      <c r="M159" s="45"/>
    </row>
    <row r="160" spans="1:13" s="30" customFormat="1" ht="15.75" x14ac:dyDescent="0.3">
      <c r="E160" s="42"/>
      <c r="F160" s="42"/>
      <c r="G160" s="43"/>
      <c r="H160" s="44"/>
      <c r="I160" s="44"/>
      <c r="J160" s="44"/>
      <c r="K160" s="44"/>
      <c r="L160" s="44"/>
      <c r="M160" s="44"/>
    </row>
    <row r="161" spans="1:13" s="49" customFormat="1" x14ac:dyDescent="0.3">
      <c r="A161" s="30"/>
      <c r="B161" s="30"/>
      <c r="C161" s="47"/>
      <c r="D161" s="30"/>
      <c r="E161" s="30"/>
      <c r="F161" s="30"/>
      <c r="G161" s="43"/>
      <c r="H161" s="30"/>
      <c r="I161" s="44"/>
      <c r="J161" s="44"/>
      <c r="K161" s="44"/>
      <c r="L161" s="44"/>
      <c r="M161" s="44"/>
    </row>
    <row r="162" spans="1:13" s="49" customFormat="1" x14ac:dyDescent="0.3">
      <c r="A162" s="30"/>
      <c r="B162" s="30"/>
      <c r="C162" s="30"/>
      <c r="D162" s="30"/>
      <c r="E162" s="42"/>
      <c r="F162" s="42"/>
      <c r="G162" s="43"/>
      <c r="H162" s="30"/>
      <c r="I162" s="44"/>
      <c r="J162" s="44"/>
      <c r="K162" s="44"/>
      <c r="L162" s="44"/>
      <c r="M162" s="45"/>
    </row>
    <row r="163" spans="1:13" s="49" customFormat="1" x14ac:dyDescent="0.3">
      <c r="A163" s="30"/>
      <c r="B163" s="30"/>
      <c r="C163" s="30"/>
      <c r="D163" s="30"/>
      <c r="E163" s="51"/>
      <c r="F163" s="42"/>
      <c r="G163" s="43"/>
      <c r="H163" s="45"/>
      <c r="I163" s="43"/>
      <c r="J163" s="30"/>
      <c r="K163" s="43"/>
      <c r="L163" s="30"/>
      <c r="M163" s="43"/>
    </row>
    <row r="164" spans="1:13" s="49" customFormat="1" x14ac:dyDescent="0.3">
      <c r="A164" s="30"/>
      <c r="B164" s="30"/>
      <c r="C164" s="30"/>
      <c r="D164" s="30"/>
      <c r="E164" s="43"/>
      <c r="F164" s="42"/>
      <c r="G164" s="43"/>
      <c r="H164" s="45"/>
      <c r="I164" s="50"/>
      <c r="J164" s="30"/>
      <c r="K164" s="44"/>
      <c r="L164" s="44"/>
      <c r="M164" s="45"/>
    </row>
    <row r="165" spans="1:13" s="49" customFormat="1" x14ac:dyDescent="0.3">
      <c r="A165" s="30"/>
      <c r="B165" s="30"/>
      <c r="C165" s="30"/>
      <c r="D165" s="30"/>
      <c r="E165" s="51"/>
      <c r="F165" s="42"/>
      <c r="G165" s="43"/>
      <c r="H165" s="45"/>
      <c r="I165" s="50"/>
      <c r="J165" s="30"/>
      <c r="K165" s="44"/>
      <c r="L165" s="44"/>
      <c r="M165" s="45"/>
    </row>
    <row r="166" spans="1:13" s="30" customFormat="1" ht="15.75" x14ac:dyDescent="0.3">
      <c r="E166" s="42"/>
      <c r="F166" s="42"/>
      <c r="G166" s="43"/>
      <c r="H166" s="44"/>
      <c r="I166" s="44"/>
      <c r="J166" s="44"/>
      <c r="K166" s="44"/>
      <c r="L166" s="44"/>
      <c r="M166" s="44"/>
    </row>
    <row r="167" spans="1:13" s="49" customFormat="1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1:13" s="49" customFormat="1" x14ac:dyDescent="0.3">
      <c r="A168" s="30"/>
      <c r="B168" s="30"/>
      <c r="C168" s="47"/>
      <c r="D168" s="30"/>
      <c r="E168" s="30"/>
      <c r="F168" s="30"/>
      <c r="G168" s="43"/>
      <c r="H168" s="30"/>
      <c r="I168" s="44"/>
      <c r="J168" s="44"/>
      <c r="K168" s="44"/>
      <c r="L168" s="44"/>
      <c r="M168" s="44"/>
    </row>
    <row r="169" spans="1:13" s="49" customFormat="1" x14ac:dyDescent="0.3">
      <c r="A169" s="30"/>
      <c r="B169" s="30"/>
      <c r="C169" s="30"/>
      <c r="D169" s="30"/>
      <c r="E169" s="42"/>
      <c r="F169" s="42"/>
      <c r="G169" s="43"/>
      <c r="H169" s="30"/>
      <c r="I169" s="44"/>
      <c r="J169" s="44"/>
      <c r="K169" s="44"/>
      <c r="L169" s="44"/>
      <c r="M169" s="45"/>
    </row>
    <row r="170" spans="1:13" s="49" customFormat="1" x14ac:dyDescent="0.3">
      <c r="A170" s="30"/>
      <c r="B170" s="30"/>
      <c r="C170" s="30"/>
      <c r="D170" s="30"/>
      <c r="E170" s="51"/>
      <c r="F170" s="42"/>
      <c r="G170" s="43"/>
      <c r="H170" s="45"/>
      <c r="I170" s="43"/>
      <c r="J170" s="30"/>
      <c r="K170" s="43"/>
      <c r="L170" s="30"/>
      <c r="M170" s="43"/>
    </row>
    <row r="171" spans="1:13" s="49" customFormat="1" x14ac:dyDescent="0.3">
      <c r="A171" s="30"/>
      <c r="B171" s="30"/>
      <c r="C171" s="30"/>
      <c r="D171" s="30"/>
      <c r="E171" s="43"/>
      <c r="F171" s="42"/>
      <c r="G171" s="43"/>
      <c r="H171" s="45"/>
      <c r="I171" s="50"/>
      <c r="J171" s="30"/>
      <c r="K171" s="44"/>
      <c r="L171" s="44"/>
      <c r="M171" s="45"/>
    </row>
    <row r="172" spans="1:13" s="49" customFormat="1" x14ac:dyDescent="0.3">
      <c r="A172" s="30"/>
      <c r="B172" s="30"/>
      <c r="C172" s="30"/>
      <c r="D172" s="30"/>
      <c r="E172" s="51"/>
      <c r="F172" s="42"/>
      <c r="G172" s="43"/>
      <c r="H172" s="45"/>
      <c r="I172" s="50"/>
      <c r="J172" s="30"/>
      <c r="K172" s="44"/>
      <c r="L172" s="44"/>
      <c r="M172" s="45"/>
    </row>
    <row r="173" spans="1:13" s="30" customFormat="1" ht="15.75" x14ac:dyDescent="0.3">
      <c r="E173" s="42"/>
      <c r="F173" s="42"/>
      <c r="G173" s="43"/>
      <c r="H173" s="44"/>
      <c r="I173" s="44"/>
      <c r="J173" s="44"/>
      <c r="K173" s="44"/>
      <c r="L173" s="44"/>
      <c r="M173" s="44"/>
    </row>
    <row r="174" spans="1:13" s="49" customFormat="1" x14ac:dyDescent="0.3">
      <c r="A174" s="30"/>
      <c r="B174" s="30"/>
      <c r="C174" s="47"/>
      <c r="D174" s="30"/>
      <c r="E174" s="30"/>
      <c r="F174" s="30"/>
      <c r="G174" s="43"/>
      <c r="H174" s="30"/>
      <c r="I174" s="44"/>
      <c r="J174" s="44"/>
      <c r="K174" s="44"/>
      <c r="L174" s="44"/>
      <c r="M174" s="44"/>
    </row>
    <row r="175" spans="1:13" s="49" customFormat="1" x14ac:dyDescent="0.3">
      <c r="A175" s="30"/>
      <c r="B175" s="30"/>
      <c r="C175" s="30"/>
      <c r="D175" s="30"/>
      <c r="E175" s="42"/>
      <c r="F175" s="42"/>
      <c r="G175" s="43"/>
      <c r="H175" s="30"/>
      <c r="I175" s="44"/>
      <c r="J175" s="44"/>
      <c r="K175" s="44"/>
      <c r="L175" s="44"/>
      <c r="M175" s="45"/>
    </row>
    <row r="176" spans="1:13" s="49" customFormat="1" x14ac:dyDescent="0.3">
      <c r="A176" s="30"/>
      <c r="B176" s="30"/>
      <c r="C176" s="30"/>
      <c r="D176" s="30"/>
      <c r="E176" s="51"/>
      <c r="F176" s="42"/>
      <c r="G176" s="43"/>
      <c r="H176" s="45"/>
      <c r="I176" s="43"/>
      <c r="J176" s="30"/>
      <c r="K176" s="43"/>
      <c r="L176" s="30"/>
      <c r="M176" s="43"/>
    </row>
    <row r="177" spans="1:13" s="49" customFormat="1" x14ac:dyDescent="0.3">
      <c r="A177" s="30"/>
      <c r="B177" s="30"/>
      <c r="C177" s="30"/>
      <c r="D177" s="30"/>
      <c r="E177" s="43"/>
      <c r="F177" s="42"/>
      <c r="G177" s="43"/>
      <c r="H177" s="45"/>
      <c r="I177" s="50"/>
      <c r="J177" s="30"/>
      <c r="K177" s="44"/>
      <c r="L177" s="44"/>
      <c r="M177" s="45"/>
    </row>
    <row r="178" spans="1:13" s="49" customFormat="1" x14ac:dyDescent="0.3">
      <c r="A178" s="30"/>
      <c r="B178" s="30"/>
      <c r="C178" s="30"/>
      <c r="D178" s="30"/>
      <c r="E178" s="51"/>
      <c r="F178" s="42"/>
      <c r="G178" s="43"/>
      <c r="H178" s="45"/>
      <c r="I178" s="50"/>
      <c r="J178" s="30"/>
      <c r="K178" s="44"/>
      <c r="L178" s="44"/>
      <c r="M178" s="45"/>
    </row>
    <row r="179" spans="1:13" s="30" customFormat="1" ht="15.75" x14ac:dyDescent="0.3">
      <c r="E179" s="42"/>
      <c r="F179" s="42"/>
      <c r="G179" s="43"/>
      <c r="H179" s="44"/>
      <c r="I179" s="44"/>
      <c r="J179" s="44"/>
      <c r="K179" s="44"/>
      <c r="L179" s="44"/>
      <c r="M179" s="44"/>
    </row>
    <row r="180" spans="1:13" s="49" customFormat="1" x14ac:dyDescent="0.3">
      <c r="A180" s="30"/>
      <c r="B180" s="30"/>
      <c r="C180" s="47"/>
      <c r="D180" s="30"/>
      <c r="E180" s="30"/>
      <c r="F180" s="30"/>
      <c r="G180" s="43"/>
      <c r="H180" s="30"/>
      <c r="I180" s="44"/>
      <c r="J180" s="44"/>
      <c r="K180" s="44"/>
      <c r="L180" s="44"/>
      <c r="M180" s="44"/>
    </row>
    <row r="181" spans="1:13" s="49" customFormat="1" x14ac:dyDescent="0.3">
      <c r="A181" s="30"/>
      <c r="B181" s="30"/>
      <c r="C181" s="30"/>
      <c r="D181" s="30"/>
      <c r="E181" s="42"/>
      <c r="F181" s="42"/>
      <c r="G181" s="43"/>
      <c r="H181" s="30"/>
      <c r="I181" s="44"/>
      <c r="J181" s="44"/>
      <c r="K181" s="44"/>
      <c r="L181" s="44"/>
      <c r="M181" s="45"/>
    </row>
    <row r="182" spans="1:13" s="49" customFormat="1" x14ac:dyDescent="0.3">
      <c r="A182" s="30"/>
      <c r="B182" s="30"/>
      <c r="C182" s="30"/>
      <c r="D182" s="30"/>
      <c r="E182" s="51"/>
      <c r="F182" s="42"/>
      <c r="G182" s="43"/>
      <c r="H182" s="45"/>
      <c r="I182" s="43"/>
      <c r="J182" s="30"/>
      <c r="K182" s="43"/>
      <c r="L182" s="30"/>
      <c r="M182" s="43"/>
    </row>
    <row r="183" spans="1:13" s="49" customFormat="1" x14ac:dyDescent="0.3">
      <c r="A183" s="30"/>
      <c r="B183" s="30"/>
      <c r="C183" s="30"/>
      <c r="D183" s="30"/>
      <c r="E183" s="43"/>
      <c r="F183" s="42"/>
      <c r="G183" s="43"/>
      <c r="H183" s="45"/>
      <c r="I183" s="50"/>
      <c r="J183" s="30"/>
      <c r="K183" s="44"/>
      <c r="L183" s="44"/>
      <c r="M183" s="45"/>
    </row>
    <row r="184" spans="1:13" s="49" customFormat="1" x14ac:dyDescent="0.3">
      <c r="A184" s="30"/>
      <c r="B184" s="30"/>
      <c r="C184" s="30"/>
      <c r="D184" s="30"/>
      <c r="E184" s="51"/>
      <c r="F184" s="42"/>
      <c r="G184" s="43"/>
      <c r="H184" s="45"/>
      <c r="I184" s="50"/>
      <c r="J184" s="30"/>
      <c r="K184" s="44"/>
      <c r="L184" s="44"/>
      <c r="M184" s="45"/>
    </row>
    <row r="185" spans="1:13" s="30" customFormat="1" ht="15.75" x14ac:dyDescent="0.3">
      <c r="E185" s="42"/>
      <c r="F185" s="42"/>
      <c r="G185" s="43"/>
      <c r="H185" s="44"/>
      <c r="I185" s="44"/>
      <c r="J185" s="44"/>
      <c r="K185" s="44"/>
      <c r="L185" s="44"/>
      <c r="M185" s="44"/>
    </row>
    <row r="186" spans="1:13" s="49" customFormat="1" x14ac:dyDescent="0.3">
      <c r="A186" s="30"/>
      <c r="B186" s="30"/>
      <c r="C186" s="47"/>
      <c r="D186" s="30"/>
      <c r="E186" s="30"/>
      <c r="F186" s="30"/>
      <c r="G186" s="43"/>
      <c r="H186" s="30"/>
      <c r="I186" s="44"/>
      <c r="J186" s="44"/>
      <c r="K186" s="44"/>
      <c r="L186" s="44"/>
      <c r="M186" s="44"/>
    </row>
    <row r="187" spans="1:13" s="49" customFormat="1" x14ac:dyDescent="0.3">
      <c r="A187" s="30"/>
      <c r="B187" s="30"/>
      <c r="C187" s="30"/>
      <c r="D187" s="30"/>
      <c r="E187" s="42"/>
      <c r="F187" s="42"/>
      <c r="G187" s="43"/>
      <c r="H187" s="30"/>
      <c r="I187" s="44"/>
      <c r="J187" s="44"/>
      <c r="K187" s="44"/>
      <c r="L187" s="44"/>
      <c r="M187" s="45"/>
    </row>
    <row r="188" spans="1:13" s="49" customFormat="1" x14ac:dyDescent="0.3">
      <c r="A188" s="30"/>
      <c r="B188" s="30"/>
      <c r="C188" s="30"/>
      <c r="D188" s="30"/>
      <c r="E188" s="51"/>
      <c r="F188" s="42"/>
      <c r="G188" s="43"/>
      <c r="H188" s="45"/>
      <c r="I188" s="43"/>
      <c r="J188" s="30"/>
      <c r="K188" s="43"/>
      <c r="L188" s="30"/>
      <c r="M188" s="43"/>
    </row>
    <row r="189" spans="1:13" s="49" customFormat="1" x14ac:dyDescent="0.3">
      <c r="A189" s="30"/>
      <c r="B189" s="30"/>
      <c r="C189" s="30"/>
      <c r="D189" s="30"/>
      <c r="E189" s="43"/>
      <c r="F189" s="42"/>
      <c r="G189" s="43"/>
      <c r="H189" s="45"/>
      <c r="I189" s="50"/>
      <c r="J189" s="30"/>
      <c r="K189" s="44"/>
      <c r="L189" s="44"/>
      <c r="M189" s="45"/>
    </row>
    <row r="190" spans="1:13" s="49" customFormat="1" x14ac:dyDescent="0.3">
      <c r="A190" s="30"/>
      <c r="B190" s="30"/>
      <c r="C190" s="30"/>
      <c r="D190" s="30"/>
      <c r="E190" s="51"/>
      <c r="F190" s="42"/>
      <c r="G190" s="43"/>
      <c r="H190" s="45"/>
      <c r="I190" s="50"/>
      <c r="J190" s="30"/>
      <c r="K190" s="44"/>
      <c r="L190" s="44"/>
      <c r="M190" s="45"/>
    </row>
    <row r="191" spans="1:13" s="30" customFormat="1" ht="15.75" x14ac:dyDescent="0.3">
      <c r="E191" s="42"/>
      <c r="F191" s="42"/>
      <c r="G191" s="43"/>
      <c r="H191" s="44"/>
      <c r="I191" s="44"/>
      <c r="J191" s="44"/>
      <c r="K191" s="44"/>
      <c r="L191" s="44"/>
      <c r="M191" s="44"/>
    </row>
    <row r="192" spans="1:13" s="49" customFormat="1" x14ac:dyDescent="0.3">
      <c r="A192" s="30"/>
      <c r="B192" s="30"/>
      <c r="C192" s="47"/>
      <c r="D192" s="30"/>
      <c r="E192" s="30"/>
      <c r="F192" s="30"/>
      <c r="G192" s="43"/>
      <c r="H192" s="30"/>
      <c r="I192" s="44"/>
      <c r="J192" s="44"/>
      <c r="K192" s="44"/>
      <c r="L192" s="44"/>
      <c r="M192" s="44"/>
    </row>
    <row r="193" spans="1:13" s="49" customFormat="1" x14ac:dyDescent="0.3">
      <c r="A193" s="30"/>
      <c r="B193" s="30"/>
      <c r="C193" s="30"/>
      <c r="D193" s="30"/>
      <c r="E193" s="42"/>
      <c r="F193" s="42"/>
      <c r="G193" s="43"/>
      <c r="H193" s="30"/>
      <c r="I193" s="44"/>
      <c r="J193" s="44"/>
      <c r="K193" s="44"/>
      <c r="L193" s="44"/>
      <c r="M193" s="45"/>
    </row>
    <row r="194" spans="1:13" s="49" customFormat="1" x14ac:dyDescent="0.3">
      <c r="A194" s="30"/>
      <c r="B194" s="30"/>
      <c r="C194" s="30"/>
      <c r="D194" s="30"/>
      <c r="E194" s="51"/>
      <c r="F194" s="42"/>
      <c r="G194" s="43"/>
      <c r="H194" s="45"/>
      <c r="I194" s="43"/>
      <c r="J194" s="30"/>
      <c r="K194" s="43"/>
      <c r="L194" s="30"/>
      <c r="M194" s="43"/>
    </row>
    <row r="195" spans="1:13" s="49" customFormat="1" x14ac:dyDescent="0.3">
      <c r="A195" s="30"/>
      <c r="B195" s="30"/>
      <c r="C195" s="30"/>
      <c r="D195" s="30"/>
      <c r="E195" s="43"/>
      <c r="F195" s="42"/>
      <c r="G195" s="43"/>
      <c r="H195" s="45"/>
      <c r="I195" s="50"/>
      <c r="J195" s="30"/>
      <c r="K195" s="44"/>
      <c r="L195" s="44"/>
      <c r="M195" s="45"/>
    </row>
    <row r="196" spans="1:13" s="49" customFormat="1" x14ac:dyDescent="0.3">
      <c r="A196" s="30"/>
      <c r="B196" s="30"/>
      <c r="C196" s="30"/>
      <c r="D196" s="30"/>
      <c r="E196" s="51"/>
      <c r="F196" s="42"/>
      <c r="G196" s="43"/>
      <c r="H196" s="45"/>
      <c r="I196" s="50"/>
      <c r="J196" s="30"/>
      <c r="K196" s="44"/>
      <c r="L196" s="44"/>
      <c r="M196" s="45"/>
    </row>
    <row r="197" spans="1:13" s="30" customFormat="1" ht="15.75" x14ac:dyDescent="0.3">
      <c r="E197" s="42"/>
      <c r="F197" s="42"/>
      <c r="G197" s="43"/>
      <c r="H197" s="44"/>
      <c r="I197" s="44"/>
      <c r="J197" s="44"/>
      <c r="K197" s="44"/>
      <c r="L197" s="44"/>
      <c r="M197" s="44"/>
    </row>
    <row r="198" spans="1:13" s="30" customFormat="1" ht="15.75" x14ac:dyDescent="0.3">
      <c r="G198" s="43"/>
      <c r="I198" s="44"/>
      <c r="J198" s="44"/>
      <c r="K198" s="44"/>
      <c r="L198" s="44"/>
      <c r="M198" s="44"/>
    </row>
    <row r="199" spans="1:13" s="30" customFormat="1" ht="15.75" x14ac:dyDescent="0.3">
      <c r="E199" s="42"/>
      <c r="F199" s="42"/>
      <c r="G199" s="43"/>
      <c r="I199" s="44"/>
      <c r="J199" s="44"/>
      <c r="K199" s="44"/>
      <c r="L199" s="44"/>
      <c r="M199" s="45"/>
    </row>
    <row r="200" spans="1:13" s="30" customFormat="1" ht="15.75" x14ac:dyDescent="0.3">
      <c r="E200" s="51"/>
      <c r="F200" s="42"/>
      <c r="G200" s="43"/>
      <c r="H200" s="45"/>
      <c r="I200" s="43"/>
      <c r="K200" s="43"/>
      <c r="M200" s="43"/>
    </row>
    <row r="201" spans="1:13" s="49" customFormat="1" x14ac:dyDescent="0.3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s="30" customFormat="1" x14ac:dyDescent="0.3">
      <c r="E202" s="43"/>
      <c r="F202" s="42"/>
      <c r="G202" s="43"/>
      <c r="H202" s="45"/>
      <c r="I202" s="50"/>
      <c r="K202" s="44"/>
      <c r="L202" s="44"/>
      <c r="M202" s="45"/>
    </row>
    <row r="203" spans="1:13" s="30" customFormat="1" x14ac:dyDescent="0.3">
      <c r="E203" s="42"/>
      <c r="F203" s="42"/>
      <c r="G203" s="43"/>
      <c r="H203" s="45"/>
      <c r="I203" s="50"/>
      <c r="K203" s="44"/>
      <c r="L203" s="44"/>
      <c r="M203" s="45"/>
    </row>
    <row r="204" spans="1:13" s="30" customFormat="1" x14ac:dyDescent="0.3">
      <c r="E204" s="51"/>
      <c r="F204" s="42"/>
      <c r="G204" s="43"/>
      <c r="H204" s="45"/>
      <c r="I204" s="50"/>
      <c r="K204" s="44"/>
      <c r="L204" s="44"/>
      <c r="M204" s="45"/>
    </row>
    <row r="205" spans="1:13" s="30" customFormat="1" ht="15.75" x14ac:dyDescent="0.3">
      <c r="E205" s="42"/>
      <c r="F205" s="42"/>
      <c r="G205" s="43"/>
      <c r="H205" s="44"/>
      <c r="I205" s="44"/>
      <c r="J205" s="44"/>
      <c r="K205" s="44"/>
      <c r="L205" s="44"/>
      <c r="M205" s="44"/>
    </row>
    <row r="206" spans="1:13" s="49" customFormat="1" x14ac:dyDescent="0.3">
      <c r="A206" s="30"/>
      <c r="B206" s="30"/>
      <c r="C206" s="47"/>
      <c r="D206" s="30"/>
      <c r="E206" s="30"/>
      <c r="F206" s="30"/>
      <c r="G206" s="43"/>
      <c r="H206" s="30"/>
      <c r="I206" s="44"/>
      <c r="J206" s="44"/>
      <c r="K206" s="44"/>
      <c r="L206" s="44"/>
      <c r="M206" s="44"/>
    </row>
  </sheetData>
  <protectedRanges>
    <protectedRange sqref="G91:M99" name="Range1_4_1"/>
    <protectedRange sqref="G100:M104" name="Range1_4_1_1"/>
    <protectedRange sqref="G22:M24" name="Range1_4_1_2"/>
  </protectedRanges>
  <mergeCells count="3">
    <mergeCell ref="G5:H5"/>
    <mergeCell ref="I5:J5"/>
    <mergeCell ref="C10:F10"/>
  </mergeCells>
  <pageMargins left="0.37" right="0.27559055118110198" top="0.31496062992126" bottom="0.43307086614173201" header="0.118110236220472" footer="0.15748031496063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TAV</vt:lpstr>
      <vt:lpstr>G.B.</vt:lpstr>
      <vt:lpstr>O.X2-1</vt:lpstr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2019-03-15T10:59:54Z</dcterms:modified>
</cp:coreProperties>
</file>