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Ucha\Desktop\"/>
    </mc:Choice>
  </mc:AlternateContent>
  <xr:revisionPtr revIDLastSave="0" documentId="13_ncr:1_{E1534CD0-D597-4150-9059-5808920EAA25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მოცულობითი უწყისი" sheetId="2" r:id="rId1"/>
  </sheets>
  <definedNames>
    <definedName name="_xlnm._FilterDatabase" localSheetId="0" hidden="1">'მოცულობითი უწყისი'!$A$6:$L$346</definedName>
    <definedName name="_xlnm.Print_Area" localSheetId="0">'მოცულობითი უწყისი'!$A$1:$L$347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6" i="2" l="1"/>
  <c r="E98" i="2" l="1"/>
  <c r="E79" i="2"/>
  <c r="E57" i="2"/>
  <c r="E32" i="2"/>
  <c r="E109" i="2" l="1"/>
  <c r="E107" i="2"/>
  <c r="E104" i="2"/>
  <c r="E103" i="2"/>
  <c r="E105" i="2" s="1"/>
  <c r="E102" i="2"/>
  <c r="E101" i="2"/>
  <c r="E99" i="2"/>
  <c r="D96" i="2"/>
  <c r="E96" i="2" s="1"/>
  <c r="E88" i="2"/>
  <c r="E86" i="2"/>
  <c r="E87" i="2" s="1"/>
  <c r="E85" i="2"/>
  <c r="E84" i="2"/>
  <c r="E83" i="2"/>
  <c r="E78" i="2"/>
  <c r="E77" i="2"/>
  <c r="E76" i="2"/>
  <c r="E74" i="2"/>
  <c r="E73" i="2"/>
  <c r="E72" i="2"/>
  <c r="E69" i="2"/>
  <c r="E68" i="2"/>
  <c r="E70" i="2" s="1"/>
  <c r="E67" i="2"/>
  <c r="E66" i="2"/>
  <c r="E63" i="2"/>
  <c r="E62" i="2"/>
  <c r="E64" i="2" s="1"/>
  <c r="E61" i="2"/>
  <c r="E60" i="2"/>
  <c r="E58" i="2"/>
  <c r="E47" i="2"/>
  <c r="E45" i="2"/>
  <c r="E46" i="2" s="1"/>
  <c r="E44" i="2"/>
  <c r="E43" i="2"/>
  <c r="E42" i="2"/>
  <c r="E13" i="2"/>
  <c r="E9" i="2"/>
  <c r="D260" i="2"/>
  <c r="D259" i="2"/>
  <c r="D254" i="2"/>
  <c r="D335" i="2"/>
  <c r="D321" i="2"/>
  <c r="D334" i="2"/>
  <c r="D329" i="2"/>
  <c r="D322" i="2"/>
  <c r="D316" i="2"/>
  <c r="D309" i="2"/>
  <c r="E309" i="2" s="1"/>
  <c r="D308" i="2"/>
  <c r="E308" i="2" s="1"/>
  <c r="E307" i="2"/>
  <c r="D306" i="2"/>
  <c r="E306" i="2" s="1"/>
  <c r="D305" i="2"/>
  <c r="E305" i="2" s="1"/>
  <c r="D304" i="2"/>
  <c r="E304" i="2" s="1"/>
  <c r="D303" i="2"/>
  <c r="E303" i="2" s="1"/>
  <c r="D302" i="2"/>
  <c r="E302" i="2" s="1"/>
  <c r="E301" i="2"/>
  <c r="D244" i="2"/>
  <c r="E244" i="2" s="1"/>
  <c r="D243" i="2"/>
  <c r="E243" i="2" s="1"/>
  <c r="D242" i="2"/>
  <c r="E242" i="2" s="1"/>
  <c r="D241" i="2"/>
  <c r="E241" i="2" s="1"/>
  <c r="D240" i="2"/>
  <c r="D247" i="2"/>
  <c r="E272" i="2"/>
  <c r="E245" i="2"/>
  <c r="D246" i="2"/>
  <c r="D196" i="2"/>
  <c r="D195" i="2"/>
  <c r="D194" i="2"/>
  <c r="D193" i="2"/>
  <c r="E197" i="2"/>
  <c r="D175" i="2"/>
  <c r="E175" i="2" s="1"/>
  <c r="D174" i="2"/>
  <c r="E174" i="2" s="1"/>
  <c r="D173" i="2"/>
  <c r="E176" i="2"/>
  <c r="E172" i="2"/>
  <c r="E171" i="2"/>
  <c r="E177" i="2" s="1"/>
  <c r="E170" i="2"/>
  <c r="E169" i="2"/>
  <c r="E173" i="2"/>
  <c r="D135" i="2"/>
  <c r="E131" i="2"/>
  <c r="E310" i="2" l="1"/>
  <c r="D148" i="2"/>
  <c r="D145" i="2"/>
  <c r="D144" i="2"/>
  <c r="D143" i="2"/>
  <c r="D142" i="2"/>
  <c r="D138" i="2"/>
  <c r="D137" i="2"/>
  <c r="D136" i="2"/>
  <c r="E129" i="2"/>
  <c r="D55" i="2"/>
  <c r="E55" i="2" s="1"/>
  <c r="E33" i="2"/>
  <c r="E31" i="2"/>
  <c r="D29" i="2"/>
  <c r="E29" i="2" s="1"/>
  <c r="E36" i="2" l="1"/>
  <c r="E34" i="2"/>
  <c r="E37" i="2"/>
  <c r="E35" i="2"/>
  <c r="E38" i="2" l="1"/>
  <c r="E335" i="2"/>
  <c r="E334" i="2"/>
  <c r="E333" i="2"/>
  <c r="E332" i="2"/>
  <c r="E331" i="2"/>
  <c r="E330" i="2"/>
  <c r="E329" i="2"/>
  <c r="E326" i="2"/>
  <c r="E325" i="2"/>
  <c r="E322" i="2"/>
  <c r="E321" i="2"/>
  <c r="E320" i="2"/>
  <c r="E319" i="2"/>
  <c r="E318" i="2"/>
  <c r="E317" i="2"/>
  <c r="E316" i="2"/>
  <c r="E313" i="2"/>
  <c r="E312" i="2"/>
  <c r="E298" i="2"/>
  <c r="E297" i="2"/>
  <c r="E296" i="2"/>
  <c r="E295" i="2"/>
  <c r="E294" i="2"/>
  <c r="E293" i="2"/>
  <c r="E286" i="2"/>
  <c r="E288" i="2" s="1"/>
  <c r="E285" i="2"/>
  <c r="E283" i="2"/>
  <c r="E282" i="2"/>
  <c r="E281" i="2"/>
  <c r="E280" i="2"/>
  <c r="E273" i="2"/>
  <c r="E274" i="2"/>
  <c r="E271" i="2"/>
  <c r="E270" i="2"/>
  <c r="E269" i="2"/>
  <c r="E268" i="2"/>
  <c r="E267" i="2"/>
  <c r="E264" i="2"/>
  <c r="E263" i="2"/>
  <c r="E260" i="2"/>
  <c r="E259" i="2"/>
  <c r="E258" i="2"/>
  <c r="E257" i="2"/>
  <c r="E256" i="2"/>
  <c r="E255" i="2"/>
  <c r="E254" i="2"/>
  <c r="E251" i="2"/>
  <c r="E250" i="2"/>
  <c r="E247" i="2"/>
  <c r="E246" i="2"/>
  <c r="E240" i="2"/>
  <c r="E239" i="2"/>
  <c r="E236" i="2"/>
  <c r="E235" i="2"/>
  <c r="E233" i="2"/>
  <c r="E234" i="2"/>
  <c r="E232" i="2"/>
  <c r="E231" i="2"/>
  <c r="E215" i="2"/>
  <c r="E223" i="2" s="1"/>
  <c r="E213" i="2"/>
  <c r="E212" i="2"/>
  <c r="E211" i="2"/>
  <c r="E210" i="2"/>
  <c r="E209" i="2"/>
  <c r="E208" i="2"/>
  <c r="E205" i="2"/>
  <c r="E204" i="2"/>
  <c r="E203" i="2"/>
  <c r="E198" i="2"/>
  <c r="E200" i="2" s="1"/>
  <c r="E196" i="2"/>
  <c r="E195" i="2"/>
  <c r="E194" i="2"/>
  <c r="E193" i="2"/>
  <c r="E191" i="2"/>
  <c r="E190" i="2"/>
  <c r="E189" i="2"/>
  <c r="E188" i="2"/>
  <c r="E184" i="2"/>
  <c r="E183" i="2"/>
  <c r="E182" i="2"/>
  <c r="E181" i="2"/>
  <c r="E180" i="2"/>
  <c r="E179" i="2"/>
  <c r="E167" i="2"/>
  <c r="E161" i="2"/>
  <c r="E157" i="2"/>
  <c r="E159" i="2"/>
  <c r="E158" i="2"/>
  <c r="E156" i="2"/>
  <c r="E153" i="2"/>
  <c r="E152" i="2"/>
  <c r="E151" i="2"/>
  <c r="E150" i="2"/>
  <c r="E148" i="2"/>
  <c r="E141" i="2"/>
  <c r="E142" i="2" s="1"/>
  <c r="E140" i="2"/>
  <c r="E138" i="2"/>
  <c r="E137" i="2"/>
  <c r="E136" i="2"/>
  <c r="E135" i="2"/>
  <c r="E130" i="2"/>
  <c r="E128" i="2"/>
  <c r="E127" i="2"/>
  <c r="E126" i="2"/>
  <c r="E123" i="2"/>
  <c r="E122" i="2"/>
  <c r="E121" i="2"/>
  <c r="E120" i="2"/>
  <c r="E119" i="2"/>
  <c r="E118" i="2"/>
  <c r="E115" i="2"/>
  <c r="E114" i="2"/>
  <c r="E113" i="2"/>
  <c r="E112" i="2"/>
  <c r="E111" i="2"/>
  <c r="E108" i="2"/>
  <c r="E89" i="2"/>
  <c r="E48" i="2"/>
  <c r="E15" i="2"/>
  <c r="E21" i="2" s="1"/>
  <c r="D14" i="2"/>
  <c r="E14" i="2" s="1"/>
  <c r="E19" i="2" l="1"/>
  <c r="E20" i="2" s="1"/>
  <c r="E17" i="2"/>
  <c r="E18" i="2"/>
  <c r="E16" i="2"/>
  <c r="E51" i="2"/>
  <c r="E49" i="2"/>
  <c r="E52" i="2"/>
  <c r="E50" i="2"/>
  <c r="E93" i="2"/>
  <c r="E94" i="2" s="1"/>
  <c r="E91" i="2"/>
  <c r="E92" i="2"/>
  <c r="E90" i="2"/>
  <c r="E185" i="2"/>
  <c r="E248" i="2"/>
  <c r="E265" i="2"/>
  <c r="E299" i="2"/>
  <c r="E314" i="2"/>
  <c r="E323" i="2"/>
  <c r="E139" i="2"/>
  <c r="E154" i="2"/>
  <c r="E252" i="2"/>
  <c r="E261" i="2"/>
  <c r="E327" i="2"/>
  <c r="E222" i="2"/>
  <c r="E220" i="2"/>
  <c r="E216" i="2"/>
  <c r="E224" i="2"/>
  <c r="E227" i="2" s="1"/>
  <c r="E221" i="2"/>
  <c r="E217" i="2"/>
  <c r="E166" i="2"/>
  <c r="E162" i="2"/>
  <c r="E163" i="2"/>
  <c r="E160" i="2"/>
  <c r="E237" i="2"/>
  <c r="E214" i="2"/>
  <c r="E290" i="2"/>
  <c r="E284" i="2"/>
  <c r="E287" i="2"/>
  <c r="E22" i="2"/>
  <c r="E145" i="2"/>
  <c r="E116" i="2"/>
  <c r="E124" i="2"/>
  <c r="E206" i="2"/>
  <c r="E201" i="2"/>
  <c r="E199" i="2"/>
  <c r="E144" i="2"/>
  <c r="E143" i="2"/>
  <c r="E336" i="2"/>
  <c r="E289" i="2"/>
  <c r="E53" i="2" l="1"/>
  <c r="E26" i="2"/>
  <c r="E27" i="2" s="1"/>
  <c r="E24" i="2"/>
  <c r="E25" i="2"/>
  <c r="E23" i="2"/>
  <c r="E226" i="2"/>
  <c r="E225" i="2"/>
  <c r="E146" i="2"/>
  <c r="E291" i="2"/>
</calcChain>
</file>

<file path=xl/sharedStrings.xml><?xml version="1.0" encoding="utf-8"?>
<sst xmlns="http://schemas.openxmlformats.org/spreadsheetml/2006/main" count="677" uniqueCount="151">
  <si>
    <t>#</t>
  </si>
  <si>
    <t>სამუშაოების, რესურსების დასახელება</t>
  </si>
  <si>
    <t>განზ.</t>
  </si>
  <si>
    <t>ნორმატიული რესურსი</t>
  </si>
  <si>
    <t>მასალა</t>
  </si>
  <si>
    <t>ხელფასი</t>
  </si>
  <si>
    <t>მანქანა- მექანიზმები</t>
  </si>
  <si>
    <t>ჯამი</t>
  </si>
  <si>
    <t>ერთეულ</t>
  </si>
  <si>
    <t>სულ</t>
  </si>
  <si>
    <t xml:space="preserve">ერთ. ფასი </t>
  </si>
  <si>
    <t>ერთ. ფასი</t>
  </si>
  <si>
    <t>13</t>
  </si>
  <si>
    <t>თავი 1. მოსამზადებელი სამუშაოები</t>
  </si>
  <si>
    <t>ობიექტის აღდგენა და დამაგრება</t>
  </si>
  <si>
    <t>კმ</t>
  </si>
  <si>
    <t>კაც/სთ</t>
  </si>
  <si>
    <t>კ/სთ</t>
  </si>
  <si>
    <t>სხვა მანქანები</t>
  </si>
  <si>
    <t>ლარი</t>
  </si>
  <si>
    <t>ტ</t>
  </si>
  <si>
    <t>მ3</t>
  </si>
  <si>
    <t>მ/სთ</t>
  </si>
  <si>
    <t>ექსკავატორი 0.5 მ3</t>
  </si>
  <si>
    <t>მან/სთ</t>
  </si>
  <si>
    <t>ღორღი ფრ (0-40 მმ)</t>
  </si>
  <si>
    <t>ჯამი თავი 1</t>
  </si>
  <si>
    <t>თავი 2. მიწის ვაკისი</t>
  </si>
  <si>
    <t>არსებული გატალახიანებული საფუძვლის მასების მოხსნა გრეიდერით, 50 მ-ზე მოგროვებით</t>
  </si>
  <si>
    <t>ავტოგრეიდერი 108 ცხ. ძ.</t>
  </si>
  <si>
    <t>გრუნტის დატვირთვა ექსკავატორით თვითმცლელებზე</t>
  </si>
  <si>
    <t>ლ</t>
  </si>
  <si>
    <t>სამუშაოები ნაყარში</t>
  </si>
  <si>
    <t>შრომის დანახარჯი</t>
  </si>
  <si>
    <t>ბულდოზერი 108 ცხ. ძ.</t>
  </si>
  <si>
    <t>გრუნტის გატანა ნაყარში 3 კმ-ზე</t>
  </si>
  <si>
    <t>ქვიშა-ხრეში</t>
  </si>
  <si>
    <t>წყალი</t>
  </si>
  <si>
    <t>ჯამი თავი 2</t>
  </si>
  <si>
    <t>სხვა მასალები</t>
  </si>
  <si>
    <t>კარიერში  გრუნტის დამუშავება  ექსკავატორით, თვითმცლელებზე დატვირთვით, კედლის უკანა სივრცის შესავსებად</t>
  </si>
  <si>
    <t>ექსკავატორი 0,65 მ3 ციცხვით</t>
  </si>
  <si>
    <t>ჯამი თავი 3</t>
  </si>
  <si>
    <t>ჯამი თავი 4</t>
  </si>
  <si>
    <t>33ვ გრუნტის დამუშავება და დატვირთვა ექსკავატორით თვითმცლელებზე</t>
  </si>
  <si>
    <t xml:space="preserve"> მ3</t>
  </si>
  <si>
    <t>მ2</t>
  </si>
  <si>
    <t>ფარი ყალიბის</t>
  </si>
  <si>
    <t>სამშენებლო ჭანჭიკები</t>
  </si>
  <si>
    <t>კგ</t>
  </si>
  <si>
    <t>ჯამი თავი 5</t>
  </si>
  <si>
    <t xml:space="preserve">სატკეპნი საგზაო, თვითმავალი, პნევმოსვლით, 18 ტ </t>
  </si>
  <si>
    <t>თხევადი ბიტუმის მოსხმა</t>
  </si>
  <si>
    <t>ავტოგუდრონატორი 3500 ლ</t>
  </si>
  <si>
    <t>მანქ/სთ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</si>
  <si>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მარკა II,  სისქით 6 სმ</t>
  </si>
  <si>
    <t>ასფალტის დამგები</t>
  </si>
  <si>
    <t xml:space="preserve">ასფალტობეტონის მსხვილმარცვლოვანი ნარევი </t>
  </si>
  <si>
    <t>საფარის ზედა ფენის მოწყობა წვრილმარცვლოვანი, მკვრივი, ღორღოვანი ასფალტობეტონის ცხელი ნარევით ტიპი Б, მარკა II,  სისქით 4 სმ</t>
  </si>
  <si>
    <t xml:space="preserve">ასფალტობეტონის წვრილმარცვლოვანი ნარევი </t>
  </si>
  <si>
    <t>საფუძვლის ქვედა ფენის მოწყობა ქვიშა-ხრეშოვანი ნარევით</t>
  </si>
  <si>
    <t>ჯამი:</t>
  </si>
  <si>
    <t>სულ:</t>
  </si>
  <si>
    <t>დღგ 18%</t>
  </si>
  <si>
    <t>თავი 3. რკ.ბეტონის ანაკრები ღარის მოწყობა</t>
  </si>
  <si>
    <t>გრუნტის დამუშავება ხელით, ავტოთვითმცლელებზე დატვირთვით</t>
  </si>
  <si>
    <t>m/sT</t>
  </si>
  <si>
    <t>ღორღის ტრანსპორტირების ღირებულება 35 კმ-ზე</t>
  </si>
  <si>
    <t>გრუნტის მოზიდვა თვითმცლელებით 35 კმ-ზე</t>
  </si>
  <si>
    <t>ქვიშა-ხრეშის ტრანსპორტირების ღირებულება 35 კმ-ზე</t>
  </si>
  <si>
    <t>ასფალტბეტონის ტრანსპორტირების ღირებულება 35 კმ-ზე</t>
  </si>
  <si>
    <t>ბიტუმის ტრანსპორტირება 35-კმ-ზე</t>
  </si>
  <si>
    <t>ქვიშა-ხრეშოვანი საგების მოწყობა</t>
  </si>
  <si>
    <t>რკ.ბეტონის მონოლითური კიუვეტების მოწყობა</t>
  </si>
  <si>
    <t>ძელები III ხარ. 40-60 მმ</t>
  </si>
  <si>
    <t>დახერხილი მას. III ხარ. 25-32 მმ</t>
  </si>
  <si>
    <t>დახერხილი მას. III ხარ. 40 მმ და მეტი</t>
  </si>
  <si>
    <t>ლითონის ცხაურის მოწყობა</t>
  </si>
  <si>
    <t>სამშენებლო კავები</t>
  </si>
  <si>
    <t>ცხაურის შემცველი ლითონის ღირებულება</t>
  </si>
  <si>
    <t>A3 კლ. არმატურის ღირებულება</t>
  </si>
  <si>
    <t>ჯამი თავი 8</t>
  </si>
  <si>
    <t>თავი 9. მიერთებების მოწყობა</t>
  </si>
  <si>
    <t>ჯამი თავი 9</t>
  </si>
  <si>
    <t>მ</t>
  </si>
  <si>
    <t xml:space="preserve">  სიღნაღის მუნიციპალიტეტში, სოფ. ქვემო მაღაროში „კელმეჩური“-ს უბნის ს/გზის რეაბილიტაცია</t>
  </si>
  <si>
    <t xml:space="preserve"> ტ </t>
  </si>
  <si>
    <t xml:space="preserve">არმატურის ტრანსპორტირება 135 კმ-ზე </t>
  </si>
  <si>
    <t>სიცარიელეების შევსება ქვიშა-ხრეშოვანი ნარევით</t>
  </si>
  <si>
    <t>თავი 5.საყრდენი კედლის მოწყობა</t>
  </si>
  <si>
    <t>3 კატ. გრუნტის დამუშავება და დატვირთვა ექსკავატორით თვითმცლელებზე</t>
  </si>
  <si>
    <t>გრუნტის დამუშავება ხელით, ადგილზე მოსწორებით</t>
  </si>
  <si>
    <t xml:space="preserve">არმატურის ღეროების დაწყობა </t>
  </si>
  <si>
    <t>А1 კლ. Aარმატურისა და სამონტაჟო არმატურის  ღირებულება</t>
  </si>
  <si>
    <t>წასაცხები ჰიდროიზოლაცია ცხელი ბიტუმით (2 ფენა)</t>
  </si>
  <si>
    <t>აზბესტი</t>
  </si>
  <si>
    <t>დრენაჟის მოწყობა</t>
  </si>
  <si>
    <t>სადრენაჟე პლასტმასის მილის მოწყობა, დიამ. 10 სმ</t>
  </si>
  <si>
    <t>კარიერში  თიხის გრუნტის დამუშავება  ექსკავატორით, თვითმცლელებზე დატვირთვით, კედლის უკანა სივრცის შესავსებად</t>
  </si>
  <si>
    <t>პოხიერი თიხის ეკრანის მოწყობა</t>
  </si>
  <si>
    <t>სადრენაჟო ქვა-ყრილი რიყის ქვით</t>
  </si>
  <si>
    <t>რიყის ქვა</t>
  </si>
  <si>
    <t>ქვის მოზიდვა თვითმცლელებით 30 კმ-ზე</t>
  </si>
  <si>
    <t xml:space="preserve">რკ.ბეტონის ანაკრები ღარის მოწყობა </t>
  </si>
  <si>
    <t>ამწე მუხლუხა სვლაზე 16 ტ</t>
  </si>
  <si>
    <t>თავი 4. რკ.ბეტონის კიუვეტის მოწყობა ცხაურით</t>
  </si>
  <si>
    <t>თავი 6. საგზაო სამოსის მოწყობა</t>
  </si>
  <si>
    <t>მილზე ფოლადის მოაჯირების მოწყობა მილი-კვადრატებით</t>
  </si>
  <si>
    <t>მილი-კვადრატები 100X50X3</t>
  </si>
  <si>
    <t>მილი-კვადრატები 60X50X3</t>
  </si>
  <si>
    <t>სამონტაჟო ელემენტები</t>
  </si>
  <si>
    <t>ელექტროდები</t>
  </si>
  <si>
    <t>ლითონის მოაჯირების შეღებვა 2-ჯერ</t>
  </si>
  <si>
    <t>ოლიფა</t>
  </si>
  <si>
    <t>საღებავი</t>
  </si>
  <si>
    <t xml:space="preserve"> ბეტონის ტრანსპორტირება 35 კმ-ზე </t>
  </si>
  <si>
    <t>ლითონის ტრანსპორტირება 135 კმ-ზე</t>
  </si>
  <si>
    <t>grZ.m</t>
  </si>
  <si>
    <t xml:space="preserve"> მ/სთ </t>
  </si>
  <si>
    <t>ბიტუმის ემულსია</t>
  </si>
  <si>
    <t>პრ</t>
  </si>
  <si>
    <t>გრუნტის გატანა ნაყარში 3 კმ-ზე კ=1.75</t>
  </si>
  <si>
    <r>
      <t xml:space="preserve">ბეტონის მოსამზადებელი ფენა </t>
    </r>
    <r>
      <rPr>
        <b/>
        <sz val="12"/>
        <rFont val="Calibri"/>
        <family val="2"/>
        <charset val="204"/>
        <scheme val="minor"/>
      </rPr>
      <t xml:space="preserve">B30 </t>
    </r>
  </si>
  <si>
    <r>
      <t>ბეტონი</t>
    </r>
    <r>
      <rPr>
        <sz val="12"/>
        <rFont val="Calibri"/>
        <family val="2"/>
        <charset val="204"/>
        <scheme val="minor"/>
      </rPr>
      <t xml:space="preserve"> B22,5</t>
    </r>
  </si>
  <si>
    <r>
      <t xml:space="preserve">ბეტონის მოსამზადებელი ფენა </t>
    </r>
    <r>
      <rPr>
        <b/>
        <sz val="12"/>
        <rFont val="Calibri"/>
        <family val="2"/>
        <charset val="204"/>
        <scheme val="minor"/>
      </rPr>
      <t>B7,5</t>
    </r>
  </si>
  <si>
    <r>
      <t xml:space="preserve">ბეტონი </t>
    </r>
    <r>
      <rPr>
        <sz val="12"/>
        <rFont val="Calibri"/>
        <family val="2"/>
        <charset val="204"/>
        <scheme val="minor"/>
      </rPr>
      <t>B7,5</t>
    </r>
  </si>
  <si>
    <r>
      <t>ბეტონი</t>
    </r>
    <r>
      <rPr>
        <sz val="12"/>
        <rFont val="Sylfaen"/>
        <family val="1"/>
        <charset val="204"/>
      </rPr>
      <t xml:space="preserve"> B-25</t>
    </r>
  </si>
  <si>
    <r>
      <t xml:space="preserve">ცემენტის ხსნარი </t>
    </r>
    <r>
      <rPr>
        <sz val="12"/>
        <color rgb="FFFF0000"/>
        <rFont val="AcadNusx"/>
      </rPr>
      <t>m100</t>
    </r>
  </si>
  <si>
    <t>რკ- ბეტონის ღარის ტრანსპორტირების ღირებულება 35 კმ-ზე</t>
  </si>
  <si>
    <t>დახერხ. Mმას. III ხარ. 40-60 მმ</t>
  </si>
  <si>
    <r>
      <t>საყრდენი კედლის მონოლითური ბეტონი</t>
    </r>
    <r>
      <rPr>
        <b/>
        <sz val="12"/>
        <rFont val="Arial"/>
        <family val="2"/>
      </rPr>
      <t xml:space="preserve"> B25</t>
    </r>
  </si>
  <si>
    <t>გრუნტის მოზიდვა თვითმცლელებით 30 კმ-ზე კ=1.8</t>
  </si>
  <si>
    <t>საფუძვლის მოწყობა ღორღით  (ფრ. 0-40), ჰ-15 სმ</t>
  </si>
  <si>
    <t>გრუნტის დამუშავება ხელით, და დატვირთვა ხელით ა/მ</t>
  </si>
  <si>
    <t xml:space="preserve"> სატკეპნი საგზაო, თვითმავალი გლუვი  5 ტ  </t>
  </si>
  <si>
    <t>საგზაო სატკეპნი გლუვი10 ტ</t>
  </si>
  <si>
    <t xml:space="preserve"> ქვის ნამტვრევების  მანაწილებელი </t>
  </si>
  <si>
    <t>სარწყავი მანქანა 6000ლ</t>
  </si>
  <si>
    <t>მილები  110სმ PN12.5</t>
  </si>
  <si>
    <t>ცემენტის ხსნარი m100</t>
  </si>
  <si>
    <t>გრუნტის დატვირთვა ა/მ</t>
  </si>
  <si>
    <t>გრუნტის გადაზიდვა ნაყარში თვითმცლელებით 2679,59*1,75 3 კმ-ზე</t>
  </si>
  <si>
    <t>ბეტონი მ-300</t>
  </si>
  <si>
    <r>
      <t>ანაკრები რკ.ბეტონის ღარი  65</t>
    </r>
    <r>
      <rPr>
        <sz val="12"/>
        <color rgb="FFFF0000"/>
        <rFont val="AcadNusx"/>
      </rPr>
      <t>*25 sm</t>
    </r>
  </si>
  <si>
    <t>სიცარიელების შევსება გზასა და ღობეს შორის ქვიშა-ხრეშოვანი ნარევით</t>
  </si>
  <si>
    <t xml:space="preserve">SromiTi danaxarjebi </t>
  </si>
  <si>
    <t>kc/sT</t>
  </si>
  <si>
    <t>გაუთვალისწინებელი ხარჯი 3%</t>
  </si>
  <si>
    <t>(pirveli etapis samuSaoebi, ezoebSi Sesasvlelebis moasfaltebis gareSe)</t>
  </si>
  <si>
    <t>ზედნადები ხარჯები %</t>
  </si>
  <si>
    <t>გეგმიური დაგროვება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</si>
</sst>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_-* #,##0\ _₽_-;\-* #,##0\ _₽_-;_-* &quot;-&quot;\ _₽_-;_-@_-"/>
    <numFmt numFmtId="165" formatCode="_-* #,##0.00\ _₽_-;\-* #,##0.00\ _₽_-;_-* &quot;-&quot;??\ _₽_-;_-@_-"/>
    <numFmt numFmtId="166" formatCode="0.000"/>
    <numFmt numFmtId="167" formatCode="0.0"/>
    <numFmt numFmtId="168" formatCode="0.0000"/>
    <numFmt numFmtId="169" formatCode="#,##0.000"/>
    <numFmt numFmtId="170" formatCode="0.00000"/>
    <numFmt numFmtId="171" formatCode="0;[Red]0"/>
    <numFmt numFmtId="172" formatCode="0.00;[Red]0.00"/>
    <numFmt numFmtId="173" formatCode="0.0;[Red]0.0"/>
    <numFmt numFmtId="174" formatCode="#,##0.0"/>
  </numFmts>
  <fonts count="5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cadMtavr"/>
    </font>
    <font>
      <sz val="10"/>
      <name val="Arial"/>
      <family val="2"/>
    </font>
    <font>
      <b/>
      <i/>
      <sz val="11"/>
      <name val="AcadNusx"/>
    </font>
    <font>
      <sz val="10"/>
      <name val="AcadNusx"/>
    </font>
    <font>
      <b/>
      <sz val="10"/>
      <name val="AcadNusx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FF0000"/>
      <name val="Sylfaen"/>
      <family val="1"/>
      <charset val="204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  <charset val="204"/>
    </font>
    <font>
      <sz val="10"/>
      <color rgb="FFC00000"/>
      <name val="Sylfaen"/>
      <family val="1"/>
      <charset val="204"/>
    </font>
    <font>
      <sz val="9"/>
      <color rgb="FFC00000"/>
      <name val="AcadNusx"/>
    </font>
    <font>
      <sz val="11"/>
      <color rgb="FFC00000"/>
      <name val="Calibri"/>
      <family val="2"/>
      <scheme val="minor"/>
    </font>
    <font>
      <sz val="10"/>
      <color rgb="FFC00000"/>
      <name val="AcadNusx"/>
    </font>
    <font>
      <b/>
      <i/>
      <sz val="10"/>
      <name val="AcadNusx"/>
    </font>
    <font>
      <sz val="10"/>
      <color rgb="FFC00000"/>
      <name val="Arial"/>
      <family val="2"/>
      <charset val="204"/>
    </font>
    <font>
      <b/>
      <sz val="10"/>
      <color rgb="FFC00000"/>
      <name val="AcadNusx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  <charset val="204"/>
    </font>
    <font>
      <sz val="12"/>
      <name val="AcadNusx"/>
    </font>
    <font>
      <b/>
      <sz val="12"/>
      <name val="AcadNusx"/>
    </font>
    <font>
      <b/>
      <sz val="12"/>
      <name val="Arial"/>
      <family val="2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strike/>
      <sz val="12"/>
      <name val="Sylfaen"/>
      <family val="1"/>
      <charset val="204"/>
    </font>
    <font>
      <sz val="12"/>
      <color rgb="FFC00000"/>
      <name val="Sylfaen"/>
      <family val="1"/>
      <charset val="204"/>
    </font>
    <font>
      <sz val="12"/>
      <color rgb="FFC00000"/>
      <name val="Arial"/>
      <family val="2"/>
    </font>
    <font>
      <sz val="12"/>
      <color rgb="FFFF0000"/>
      <name val="Sylfaen"/>
      <family val="1"/>
      <charset val="204"/>
    </font>
    <font>
      <sz val="12"/>
      <color rgb="FFFF0000"/>
      <name val="Arial"/>
      <family val="2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color rgb="FFC00000"/>
      <name val="AcadNusx"/>
    </font>
    <font>
      <b/>
      <sz val="12"/>
      <color rgb="FFFF0000"/>
      <name val="Sylfaen"/>
      <family val="1"/>
      <charset val="204"/>
    </font>
    <font>
      <b/>
      <i/>
      <sz val="12"/>
      <name val="AcadNusx"/>
    </font>
    <font>
      <b/>
      <i/>
      <sz val="12"/>
      <name val="Sylfaen"/>
      <family val="1"/>
      <charset val="204"/>
    </font>
    <font>
      <b/>
      <sz val="12"/>
      <color rgb="FFC00000"/>
      <name val="Sylfaen"/>
      <family val="1"/>
      <charset val="204"/>
    </font>
    <font>
      <sz val="12"/>
      <color rgb="FFFF0000"/>
      <name val="AcadNusx"/>
    </font>
    <font>
      <b/>
      <sz val="12"/>
      <name val="AcadNusx"/>
      <family val="2"/>
    </font>
    <font>
      <sz val="12"/>
      <name val="AcadNusx"/>
      <family val="2"/>
    </font>
    <font>
      <sz val="12"/>
      <color rgb="FFC00000"/>
      <name val="AcadNusx"/>
      <family val="2"/>
    </font>
    <font>
      <b/>
      <sz val="12"/>
      <name val="Sylfaen"/>
      <family val="1"/>
    </font>
    <font>
      <sz val="12"/>
      <name val="AcadMtavr"/>
      <family val="2"/>
    </font>
    <font>
      <sz val="12"/>
      <name val="LitNusx"/>
    </font>
    <font>
      <b/>
      <sz val="10"/>
      <name val="AcadMtav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165" fontId="14" fillId="0" borderId="0" applyFont="0" applyFill="0" applyBorder="0" applyAlignment="0" applyProtection="0"/>
    <xf numFmtId="0" fontId="1" fillId="0" borderId="0"/>
    <xf numFmtId="0" fontId="3" fillId="0" borderId="0"/>
  </cellStyleXfs>
  <cellXfs count="25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11" fillId="0" borderId="0" xfId="0" applyFont="1"/>
    <xf numFmtId="0" fontId="9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2" fillId="0" borderId="0" xfId="0" applyFont="1"/>
    <xf numFmtId="0" fontId="6" fillId="0" borderId="0" xfId="0" applyFont="1"/>
    <xf numFmtId="0" fontId="9" fillId="0" borderId="0" xfId="0" applyFont="1"/>
    <xf numFmtId="0" fontId="13" fillId="0" borderId="0" xfId="0" applyFont="1"/>
    <xf numFmtId="0" fontId="12" fillId="2" borderId="0" xfId="0" applyFont="1" applyFill="1"/>
    <xf numFmtId="0" fontId="5" fillId="2" borderId="2" xfId="0" applyFont="1" applyFill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/>
    <xf numFmtId="0" fontId="17" fillId="0" borderId="0" xfId="0" applyFont="1" applyFill="1"/>
    <xf numFmtId="0" fontId="1" fillId="0" borderId="0" xfId="0" applyFont="1" applyFill="1"/>
    <xf numFmtId="164" fontId="19" fillId="2" borderId="2" xfId="2" applyNumberFormat="1" applyFont="1" applyFill="1" applyBorder="1" applyAlignment="1">
      <alignment horizontal="center" vertical="center"/>
    </xf>
    <xf numFmtId="0" fontId="20" fillId="2" borderId="0" xfId="0" applyFont="1" applyFill="1"/>
    <xf numFmtId="0" fontId="17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12" fillId="0" borderId="0" xfId="0" applyFont="1" applyFill="1"/>
    <xf numFmtId="0" fontId="9" fillId="0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6" fillId="2" borderId="2" xfId="0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166" fontId="7" fillId="2" borderId="2" xfId="0" applyNumberFormat="1" applyFont="1" applyFill="1" applyBorder="1" applyAlignment="1">
      <alignment horizontal="center" vertical="center"/>
    </xf>
    <xf numFmtId="0" fontId="23" fillId="0" borderId="0" xfId="0" applyFont="1"/>
    <xf numFmtId="0" fontId="23" fillId="0" borderId="0" xfId="0" applyFont="1" applyFill="1" applyAlignment="1">
      <alignment vertical="center"/>
    </xf>
    <xf numFmtId="0" fontId="23" fillId="0" borderId="0" xfId="0" applyFont="1" applyFill="1"/>
    <xf numFmtId="0" fontId="21" fillId="2" borderId="2" xfId="0" applyFont="1" applyFill="1" applyBorder="1" applyAlignment="1">
      <alignment horizontal="center" vertical="center"/>
    </xf>
    <xf numFmtId="172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Fill="1"/>
    <xf numFmtId="0" fontId="24" fillId="0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7" fillId="0" borderId="0" xfId="0" applyFont="1"/>
    <xf numFmtId="0" fontId="27" fillId="0" borderId="0" xfId="0" applyFont="1" applyAlignment="1">
      <alignment vertical="top"/>
    </xf>
    <xf numFmtId="0" fontId="27" fillId="0" borderId="0" xfId="0" applyFont="1"/>
    <xf numFmtId="2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top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2" fontId="30" fillId="2" borderId="2" xfId="0" applyNumberFormat="1" applyFont="1" applyFill="1" applyBorder="1" applyAlignment="1">
      <alignment horizontal="left" vertical="center" wrapText="1"/>
    </xf>
    <xf numFmtId="2" fontId="30" fillId="2" borderId="2" xfId="0" applyNumberFormat="1" applyFont="1" applyFill="1" applyBorder="1" applyAlignment="1">
      <alignment horizontal="center" vertical="center" wrapText="1"/>
    </xf>
    <xf numFmtId="4" fontId="32" fillId="2" borderId="2" xfId="0" applyNumberFormat="1" applyFont="1" applyFill="1" applyBorder="1" applyAlignment="1">
      <alignment horizontal="center" vertical="center"/>
    </xf>
    <xf numFmtId="169" fontId="32" fillId="2" borderId="2" xfId="0" applyNumberFormat="1" applyFont="1" applyFill="1" applyBorder="1" applyAlignment="1">
      <alignment horizontal="center" vertical="center"/>
    </xf>
    <xf numFmtId="4" fontId="31" fillId="2" borderId="2" xfId="0" applyNumberFormat="1" applyFont="1" applyFill="1" applyBorder="1" applyAlignment="1">
      <alignment horizontal="center" vertical="center"/>
    </xf>
    <xf numFmtId="4" fontId="33" fillId="2" borderId="2" xfId="0" applyNumberFormat="1" applyFont="1" applyFill="1" applyBorder="1" applyAlignment="1">
      <alignment horizontal="center" vertical="center"/>
    </xf>
    <xf numFmtId="168" fontId="34" fillId="2" borderId="2" xfId="0" applyNumberFormat="1" applyFont="1" applyFill="1" applyBorder="1" applyAlignment="1">
      <alignment horizontal="center" vertical="center"/>
    </xf>
    <xf numFmtId="2" fontId="34" fillId="2" borderId="2" xfId="0" applyNumberFormat="1" applyFont="1" applyFill="1" applyBorder="1" applyAlignment="1">
      <alignment horizontal="center" vertical="center"/>
    </xf>
    <xf numFmtId="165" fontId="34" fillId="2" borderId="2" xfId="2" applyFont="1" applyFill="1" applyBorder="1" applyAlignment="1">
      <alignment horizontal="center" vertical="center"/>
    </xf>
    <xf numFmtId="2" fontId="29" fillId="2" borderId="2" xfId="0" applyNumberFormat="1" applyFont="1" applyFill="1" applyBorder="1" applyAlignment="1">
      <alignment vertical="center" wrapText="1"/>
    </xf>
    <xf numFmtId="2" fontId="29" fillId="2" borderId="2" xfId="0" applyNumberFormat="1" applyFont="1" applyFill="1" applyBorder="1" applyAlignment="1">
      <alignment horizontal="center" vertical="center"/>
    </xf>
    <xf numFmtId="2" fontId="32" fillId="2" borderId="2" xfId="0" applyNumberFormat="1" applyFont="1" applyFill="1" applyBorder="1" applyAlignment="1">
      <alignment horizontal="center" vertical="center" wrapText="1"/>
    </xf>
    <xf numFmtId="2" fontId="32" fillId="2" borderId="2" xfId="0" applyNumberFormat="1" applyFont="1" applyFill="1" applyBorder="1" applyAlignment="1">
      <alignment horizontal="center" vertical="center"/>
    </xf>
    <xf numFmtId="2" fontId="28" fillId="2" borderId="2" xfId="0" applyNumberFormat="1" applyFont="1" applyFill="1" applyBorder="1" applyAlignment="1">
      <alignment horizontal="center" vertical="center" wrapText="1"/>
    </xf>
    <xf numFmtId="2" fontId="31" fillId="2" borderId="2" xfId="0" applyNumberFormat="1" applyFont="1" applyFill="1" applyBorder="1" applyAlignment="1">
      <alignment horizontal="center" vertical="center" wrapText="1"/>
    </xf>
    <xf numFmtId="2" fontId="31" fillId="2" borderId="2" xfId="0" applyNumberFormat="1" applyFont="1" applyFill="1" applyBorder="1" applyAlignment="1">
      <alignment horizontal="center" vertical="center"/>
    </xf>
    <xf numFmtId="2" fontId="31" fillId="2" borderId="2" xfId="0" applyNumberFormat="1" applyFont="1" applyFill="1" applyBorder="1" applyAlignment="1">
      <alignment horizontal="center"/>
    </xf>
    <xf numFmtId="2" fontId="28" fillId="2" borderId="2" xfId="0" applyNumberFormat="1" applyFont="1" applyFill="1" applyBorder="1" applyAlignment="1">
      <alignment vertical="center" wrapText="1"/>
    </xf>
    <xf numFmtId="2" fontId="28" fillId="2" borderId="2" xfId="1" applyNumberFormat="1" applyFont="1" applyFill="1" applyBorder="1" applyAlignment="1">
      <alignment horizontal="center" vertical="center"/>
    </xf>
    <xf numFmtId="170" fontId="31" fillId="2" borderId="2" xfId="0" applyNumberFormat="1" applyFont="1" applyFill="1" applyBorder="1" applyAlignment="1">
      <alignment horizontal="center" vertical="center"/>
    </xf>
    <xf numFmtId="2" fontId="34" fillId="2" borderId="2" xfId="0" applyNumberFormat="1" applyFont="1" applyFill="1" applyBorder="1" applyAlignment="1">
      <alignment horizontal="center" vertical="center" wrapText="1"/>
    </xf>
    <xf numFmtId="2" fontId="28" fillId="2" borderId="2" xfId="0" applyNumberFormat="1" applyFont="1" applyFill="1" applyBorder="1" applyAlignment="1">
      <alignment vertical="center"/>
    </xf>
    <xf numFmtId="2" fontId="41" fillId="2" borderId="2" xfId="1" applyNumberFormat="1" applyFont="1" applyFill="1" applyBorder="1" applyAlignment="1">
      <alignment horizontal="center" vertical="center"/>
    </xf>
    <xf numFmtId="2" fontId="45" fillId="2" borderId="2" xfId="0" applyNumberFormat="1" applyFont="1" applyFill="1" applyBorder="1" applyAlignment="1">
      <alignment horizontal="center" vertical="center" wrapText="1"/>
    </xf>
    <xf numFmtId="166" fontId="32" fillId="2" borderId="2" xfId="0" applyNumberFormat="1" applyFont="1" applyFill="1" applyBorder="1" applyAlignment="1">
      <alignment horizontal="center" vertical="center" wrapText="1"/>
    </xf>
    <xf numFmtId="2" fontId="48" fillId="2" borderId="2" xfId="1" applyNumberFormat="1" applyFont="1" applyFill="1" applyBorder="1" applyAlignment="1">
      <alignment horizontal="center" vertical="center"/>
    </xf>
    <xf numFmtId="0" fontId="51" fillId="2" borderId="2" xfId="0" applyFont="1" applyFill="1" applyBorder="1" applyAlignment="1">
      <alignment horizontal="center" vertical="center"/>
    </xf>
    <xf numFmtId="0" fontId="1" fillId="2" borderId="0" xfId="0" applyFont="1" applyFill="1"/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/>
    <xf numFmtId="0" fontId="24" fillId="2" borderId="0" xfId="0" applyFont="1" applyFill="1" applyAlignment="1">
      <alignment vertical="center"/>
    </xf>
    <xf numFmtId="0" fontId="16" fillId="2" borderId="0" xfId="0" applyFont="1" applyFill="1"/>
    <xf numFmtId="0" fontId="17" fillId="2" borderId="0" xfId="0" applyFont="1" applyFill="1"/>
    <xf numFmtId="0" fontId="23" fillId="2" borderId="0" xfId="0" applyFont="1" applyFill="1"/>
    <xf numFmtId="0" fontId="6" fillId="2" borderId="0" xfId="0" applyFont="1" applyFill="1"/>
    <xf numFmtId="0" fontId="13" fillId="2" borderId="0" xfId="0" applyFont="1" applyFill="1"/>
    <xf numFmtId="0" fontId="9" fillId="2" borderId="0" xfId="0" applyFont="1" applyFill="1"/>
    <xf numFmtId="0" fontId="11" fillId="2" borderId="0" xfId="0" applyFont="1" applyFill="1"/>
    <xf numFmtId="2" fontId="6" fillId="2" borderId="0" xfId="0" applyNumberFormat="1" applyFont="1" applyFill="1" applyAlignment="1">
      <alignment vertical="center"/>
    </xf>
    <xf numFmtId="0" fontId="23" fillId="2" borderId="0" xfId="0" applyFont="1" applyFill="1" applyAlignment="1">
      <alignment vertical="center"/>
    </xf>
    <xf numFmtId="2" fontId="5" fillId="2" borderId="0" xfId="0" applyNumberFormat="1" applyFont="1" applyFill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43" fontId="6" fillId="2" borderId="0" xfId="0" applyNumberFormat="1" applyFont="1" applyFill="1" applyAlignment="1">
      <alignment vertical="center"/>
    </xf>
    <xf numFmtId="0" fontId="7" fillId="2" borderId="0" xfId="0" applyFont="1" applyFill="1"/>
    <xf numFmtId="0" fontId="21" fillId="2" borderId="0" xfId="0" applyFont="1" applyFill="1" applyAlignment="1">
      <alignment vertical="center"/>
    </xf>
    <xf numFmtId="172" fontId="21" fillId="2" borderId="0" xfId="0" applyNumberFormat="1" applyFont="1" applyFill="1" applyAlignment="1">
      <alignment vertical="center"/>
    </xf>
    <xf numFmtId="4" fontId="1" fillId="2" borderId="0" xfId="0" applyNumberFormat="1" applyFont="1" applyFill="1"/>
    <xf numFmtId="0" fontId="5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6" fontId="28" fillId="0" borderId="1" xfId="0" applyNumberFormat="1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2" fontId="29" fillId="2" borderId="2" xfId="0" applyNumberFormat="1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167" fontId="29" fillId="2" borderId="2" xfId="0" applyNumberFormat="1" applyFont="1" applyFill="1" applyBorder="1" applyAlignment="1">
      <alignment horizontal="center" vertical="center" wrapText="1"/>
    </xf>
    <xf numFmtId="166" fontId="29" fillId="2" borderId="2" xfId="0" applyNumberFormat="1" applyFont="1" applyFill="1" applyBorder="1" applyAlignment="1">
      <alignment horizontal="center" vertical="center" wrapText="1"/>
    </xf>
    <xf numFmtId="2" fontId="29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top"/>
    </xf>
    <xf numFmtId="49" fontId="29" fillId="2" borderId="2" xfId="0" applyNumberFormat="1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1" fontId="29" fillId="2" borderId="2" xfId="0" applyNumberFormat="1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/>
    </xf>
    <xf numFmtId="168" fontId="31" fillId="2" borderId="2" xfId="0" applyNumberFormat="1" applyFont="1" applyFill="1" applyBorder="1" applyAlignment="1">
      <alignment horizontal="center" vertical="center"/>
    </xf>
    <xf numFmtId="167" fontId="31" fillId="2" borderId="2" xfId="0" applyNumberFormat="1" applyFont="1" applyFill="1" applyBorder="1" applyAlignment="1">
      <alignment horizontal="center" vertical="center"/>
    </xf>
    <xf numFmtId="2" fontId="26" fillId="2" borderId="2" xfId="0" applyNumberFormat="1" applyFont="1" applyFill="1" applyBorder="1" applyAlignment="1">
      <alignment vertical="top" wrapText="1"/>
    </xf>
    <xf numFmtId="49" fontId="26" fillId="2" borderId="2" xfId="0" applyNumberFormat="1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2" fontId="30" fillId="2" borderId="2" xfId="1" applyNumberFormat="1" applyFont="1" applyFill="1" applyBorder="1" applyAlignment="1">
      <alignment horizontal="center" vertical="center" wrapText="1"/>
    </xf>
    <xf numFmtId="2" fontId="26" fillId="2" borderId="2" xfId="0" applyNumberFormat="1" applyFont="1" applyFill="1" applyBorder="1" applyAlignment="1">
      <alignment horizontal="center" vertical="center"/>
    </xf>
    <xf numFmtId="2" fontId="31" fillId="2" borderId="2" xfId="1" applyNumberFormat="1" applyFont="1" applyFill="1" applyBorder="1" applyAlignment="1">
      <alignment horizontal="center" vertical="center"/>
    </xf>
    <xf numFmtId="4" fontId="31" fillId="2" borderId="2" xfId="1" applyNumberFormat="1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left" vertical="center" wrapText="1"/>
    </xf>
    <xf numFmtId="0" fontId="30" fillId="2" borderId="2" xfId="1" applyFont="1" applyFill="1" applyBorder="1" applyAlignment="1">
      <alignment horizontal="center" vertical="center"/>
    </xf>
    <xf numFmtId="0" fontId="32" fillId="2" borderId="2" xfId="1" applyFont="1" applyFill="1" applyBorder="1" applyAlignment="1">
      <alignment horizontal="center" vertical="center"/>
    </xf>
    <xf numFmtId="2" fontId="32" fillId="2" borderId="2" xfId="1" applyNumberFormat="1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vertical="center"/>
    </xf>
    <xf numFmtId="2" fontId="26" fillId="2" borderId="2" xfId="0" applyNumberFormat="1" applyFont="1" applyFill="1" applyBorder="1" applyAlignment="1">
      <alignment vertical="center" wrapText="1"/>
    </xf>
    <xf numFmtId="0" fontId="26" fillId="2" borderId="2" xfId="0" applyFont="1" applyFill="1" applyBorder="1" applyAlignment="1">
      <alignment vertical="center" wrapText="1"/>
    </xf>
    <xf numFmtId="0" fontId="2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/>
    <xf numFmtId="4" fontId="31" fillId="2" borderId="2" xfId="0" applyNumberFormat="1" applyFont="1" applyFill="1" applyBorder="1" applyAlignment="1">
      <alignment horizontal="center"/>
    </xf>
    <xf numFmtId="0" fontId="31" fillId="2" borderId="2" xfId="0" applyFont="1" applyFill="1" applyBorder="1"/>
    <xf numFmtId="0" fontId="18" fillId="2" borderId="2" xfId="0" applyFont="1" applyFill="1" applyBorder="1" applyAlignment="1">
      <alignment horizontal="center" vertical="center"/>
    </xf>
    <xf numFmtId="2" fontId="35" fillId="2" borderId="2" xfId="1" applyNumberFormat="1" applyFont="1" applyFill="1" applyBorder="1" applyAlignment="1">
      <alignment horizontal="left" vertical="center" wrapText="1"/>
    </xf>
    <xf numFmtId="2" fontId="35" fillId="2" borderId="2" xfId="0" applyNumberFormat="1" applyFont="1" applyFill="1" applyBorder="1" applyAlignment="1">
      <alignment horizontal="center" vertical="center"/>
    </xf>
    <xf numFmtId="2" fontId="34" fillId="2" borderId="2" xfId="1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2" fontId="37" fillId="2" borderId="2" xfId="1" applyNumberFormat="1" applyFont="1" applyFill="1" applyBorder="1" applyAlignment="1">
      <alignment horizontal="left" vertical="center" wrapText="1"/>
    </xf>
    <xf numFmtId="2" fontId="37" fillId="2" borderId="2" xfId="0" applyNumberFormat="1" applyFont="1" applyFill="1" applyBorder="1" applyAlignment="1">
      <alignment horizontal="center" vertical="center"/>
    </xf>
    <xf numFmtId="2" fontId="36" fillId="2" borderId="2" xfId="1" applyNumberFormat="1" applyFont="1" applyFill="1" applyBorder="1" applyAlignment="1">
      <alignment horizontal="center" vertical="center"/>
    </xf>
    <xf numFmtId="2" fontId="36" fillId="2" borderId="2" xfId="0" applyNumberFormat="1" applyFont="1" applyFill="1" applyBorder="1" applyAlignment="1">
      <alignment horizontal="center" vertical="center"/>
    </xf>
    <xf numFmtId="0" fontId="26" fillId="2" borderId="2" xfId="1" applyFont="1" applyFill="1" applyBorder="1" applyAlignment="1">
      <alignment horizontal="center" vertical="center"/>
    </xf>
    <xf numFmtId="0" fontId="31" fillId="2" borderId="2" xfId="1" applyFont="1" applyFill="1" applyBorder="1" applyAlignment="1">
      <alignment horizontal="center" vertical="center"/>
    </xf>
    <xf numFmtId="2" fontId="30" fillId="2" borderId="2" xfId="0" applyNumberFormat="1" applyFont="1" applyFill="1" applyBorder="1" applyAlignment="1">
      <alignment vertical="center" wrapText="1"/>
    </xf>
    <xf numFmtId="2" fontId="30" fillId="2" borderId="2" xfId="0" applyNumberFormat="1" applyFont="1" applyFill="1" applyBorder="1" applyAlignment="1">
      <alignment horizontal="center" vertical="center"/>
    </xf>
    <xf numFmtId="2" fontId="26" fillId="2" borderId="2" xfId="1" applyNumberFormat="1" applyFont="1" applyFill="1" applyBorder="1" applyAlignment="1">
      <alignment horizontal="left" vertical="center" wrapText="1"/>
    </xf>
    <xf numFmtId="2" fontId="26" fillId="2" borderId="2" xfId="1" applyNumberFormat="1" applyFont="1" applyFill="1" applyBorder="1" applyAlignment="1">
      <alignment horizontal="center" vertical="center"/>
    </xf>
    <xf numFmtId="166" fontId="31" fillId="2" borderId="2" xfId="0" applyNumberFormat="1" applyFont="1" applyFill="1" applyBorder="1" applyAlignment="1">
      <alignment horizontal="center" vertical="center"/>
    </xf>
    <xf numFmtId="2" fontId="37" fillId="2" borderId="2" xfId="0" applyNumberFormat="1" applyFont="1" applyFill="1" applyBorder="1" applyAlignment="1">
      <alignment horizontal="left" vertical="center" wrapText="1"/>
    </xf>
    <xf numFmtId="2" fontId="26" fillId="2" borderId="2" xfId="0" applyNumberFormat="1" applyFont="1" applyFill="1" applyBorder="1" applyAlignment="1">
      <alignment horizontal="left" vertical="center" wrapText="1"/>
    </xf>
    <xf numFmtId="2" fontId="30" fillId="2" borderId="2" xfId="0" applyNumberFormat="1" applyFont="1" applyFill="1" applyBorder="1" applyAlignment="1">
      <alignment vertical="top" wrapText="1"/>
    </xf>
    <xf numFmtId="2" fontId="29" fillId="2" borderId="2" xfId="0" applyNumberFormat="1" applyFont="1" applyFill="1" applyBorder="1" applyAlignment="1">
      <alignment wrapText="1"/>
    </xf>
    <xf numFmtId="2" fontId="28" fillId="2" borderId="2" xfId="0" applyNumberFormat="1" applyFont="1" applyFill="1" applyBorder="1" applyAlignment="1">
      <alignment wrapText="1"/>
    </xf>
    <xf numFmtId="166" fontId="31" fillId="2" borderId="2" xfId="0" applyNumberFormat="1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left" vertical="center" wrapText="1"/>
    </xf>
    <xf numFmtId="2" fontId="29" fillId="2" borderId="2" xfId="1" applyNumberFormat="1" applyFont="1" applyFill="1" applyBorder="1" applyAlignment="1">
      <alignment horizontal="center" vertical="center"/>
    </xf>
    <xf numFmtId="4" fontId="32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8" fontId="34" fillId="2" borderId="2" xfId="1" applyNumberFormat="1" applyFont="1" applyFill="1" applyBorder="1" applyAlignment="1">
      <alignment horizontal="center" vertical="center"/>
    </xf>
    <xf numFmtId="2" fontId="40" fillId="2" borderId="2" xfId="0" applyNumberFormat="1" applyFont="1" applyFill="1" applyBorder="1" applyAlignment="1">
      <alignment horizontal="left" vertical="center" wrapText="1"/>
    </xf>
    <xf numFmtId="168" fontId="31" fillId="2" borderId="2" xfId="1" applyNumberFormat="1" applyFont="1" applyFill="1" applyBorder="1" applyAlignment="1">
      <alignment horizontal="center" vertical="center"/>
    </xf>
    <xf numFmtId="2" fontId="26" fillId="2" borderId="2" xfId="0" applyNumberFormat="1" applyFont="1" applyFill="1" applyBorder="1" applyAlignment="1">
      <alignment vertical="center"/>
    </xf>
    <xf numFmtId="168" fontId="31" fillId="2" borderId="2" xfId="0" applyNumberFormat="1" applyFont="1" applyFill="1" applyBorder="1" applyAlignment="1">
      <alignment horizontal="center"/>
    </xf>
    <xf numFmtId="2" fontId="26" fillId="2" borderId="2" xfId="0" applyNumberFormat="1" applyFont="1" applyFill="1" applyBorder="1" applyAlignment="1">
      <alignment horizontal="center" vertical="center" wrapText="1"/>
    </xf>
    <xf numFmtId="2" fontId="30" fillId="2" borderId="2" xfId="0" applyNumberFormat="1" applyFont="1" applyFill="1" applyBorder="1" applyAlignment="1">
      <alignment wrapText="1"/>
    </xf>
    <xf numFmtId="168" fontId="32" fillId="2" borderId="2" xfId="0" applyNumberFormat="1" applyFont="1" applyFill="1" applyBorder="1" applyAlignment="1">
      <alignment horizontal="center" vertical="center"/>
    </xf>
    <xf numFmtId="2" fontId="26" fillId="2" borderId="2" xfId="0" applyNumberFormat="1" applyFont="1" applyFill="1" applyBorder="1" applyAlignment="1">
      <alignment wrapText="1"/>
    </xf>
    <xf numFmtId="2" fontId="41" fillId="2" borderId="2" xfId="0" applyNumberFormat="1" applyFont="1" applyFill="1" applyBorder="1" applyAlignment="1">
      <alignment horizontal="left" vertical="center" wrapText="1"/>
    </xf>
    <xf numFmtId="170" fontId="31" fillId="2" borderId="2" xfId="1" applyNumberFormat="1" applyFont="1" applyFill="1" applyBorder="1" applyAlignment="1">
      <alignment horizontal="center" vertical="center"/>
    </xf>
    <xf numFmtId="2" fontId="25" fillId="2" borderId="2" xfId="0" applyNumberFormat="1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0" fontId="30" fillId="2" borderId="2" xfId="0" applyNumberFormat="1" applyFont="1" applyFill="1" applyBorder="1" applyAlignment="1">
      <alignment horizontal="left" vertical="center" wrapText="1"/>
    </xf>
    <xf numFmtId="2" fontId="35" fillId="2" borderId="2" xfId="0" applyNumberFormat="1" applyFont="1" applyFill="1" applyBorder="1" applyAlignment="1">
      <alignment horizontal="left" vertical="center" wrapText="1"/>
    </xf>
    <xf numFmtId="2" fontId="28" fillId="2" borderId="2" xfId="0" applyNumberFormat="1" applyFont="1" applyFill="1" applyBorder="1" applyAlignment="1">
      <alignment horizontal="center" vertical="center"/>
    </xf>
    <xf numFmtId="0" fontId="35" fillId="2" borderId="2" xfId="1" applyFont="1" applyFill="1" applyBorder="1" applyAlignment="1">
      <alignment horizontal="center" vertical="center"/>
    </xf>
    <xf numFmtId="165" fontId="34" fillId="2" borderId="2" xfId="2" applyFont="1" applyFill="1" applyBorder="1" applyAlignment="1">
      <alignment horizontal="center" vertical="center" wrapText="1"/>
    </xf>
    <xf numFmtId="168" fontId="32" fillId="2" borderId="2" xfId="0" applyNumberFormat="1" applyFont="1" applyFill="1" applyBorder="1" applyAlignment="1">
      <alignment horizontal="center" vertical="center" wrapText="1"/>
    </xf>
    <xf numFmtId="2" fontId="41" fillId="2" borderId="2" xfId="0" applyNumberFormat="1" applyFont="1" applyFill="1" applyBorder="1" applyAlignment="1">
      <alignment horizontal="center" vertical="center"/>
    </xf>
    <xf numFmtId="2" fontId="47" fillId="2" borderId="2" xfId="0" applyNumberFormat="1" applyFont="1" applyFill="1" applyBorder="1" applyAlignment="1">
      <alignment vertical="center" wrapText="1"/>
    </xf>
    <xf numFmtId="2" fontId="42" fillId="2" borderId="2" xfId="0" applyNumberFormat="1" applyFont="1" applyFill="1" applyBorder="1" applyAlignment="1">
      <alignment horizontal="center" vertical="center" wrapText="1"/>
    </xf>
    <xf numFmtId="171" fontId="28" fillId="2" borderId="2" xfId="0" applyNumberFormat="1" applyFont="1" applyFill="1" applyBorder="1" applyAlignment="1">
      <alignment horizontal="left" wrapText="1"/>
    </xf>
    <xf numFmtId="2" fontId="28" fillId="2" borderId="2" xfId="0" applyNumberFormat="1" applyFont="1" applyFill="1" applyBorder="1" applyAlignment="1"/>
    <xf numFmtId="166" fontId="32" fillId="2" borderId="2" xfId="0" applyNumberFormat="1" applyFont="1" applyFill="1" applyBorder="1" applyAlignment="1">
      <alignment horizontal="center" vertical="center"/>
    </xf>
    <xf numFmtId="2" fontId="48" fillId="2" borderId="2" xfId="0" applyNumberFormat="1" applyFont="1" applyFill="1" applyBorder="1" applyAlignment="1">
      <alignment wrapText="1"/>
    </xf>
    <xf numFmtId="0" fontId="22" fillId="2" borderId="2" xfId="0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horizontal="center" vertical="center" wrapText="1"/>
    </xf>
    <xf numFmtId="0" fontId="43" fillId="2" borderId="2" xfId="1" applyFont="1" applyFill="1" applyBorder="1" applyAlignment="1">
      <alignment horizontal="center" vertical="center"/>
    </xf>
    <xf numFmtId="0" fontId="44" fillId="2" borderId="2" xfId="1" applyFont="1" applyFill="1" applyBorder="1" applyAlignment="1">
      <alignment horizontal="center" vertical="center"/>
    </xf>
    <xf numFmtId="2" fontId="44" fillId="2" borderId="2" xfId="1" applyNumberFormat="1" applyFont="1" applyFill="1" applyBorder="1" applyAlignment="1">
      <alignment horizontal="center" vertical="center"/>
    </xf>
    <xf numFmtId="0" fontId="44" fillId="2" borderId="2" xfId="0" applyFont="1" applyFill="1" applyBorder="1" applyAlignment="1">
      <alignment horizontal="center" vertical="center"/>
    </xf>
    <xf numFmtId="2" fontId="44" fillId="2" borderId="2" xfId="0" applyNumberFormat="1" applyFont="1" applyFill="1" applyBorder="1" applyAlignment="1">
      <alignment horizontal="center" vertical="center"/>
    </xf>
    <xf numFmtId="167" fontId="44" fillId="2" borderId="2" xfId="0" applyNumberFormat="1" applyFont="1" applyFill="1" applyBorder="1" applyAlignment="1">
      <alignment horizontal="center" vertical="center"/>
    </xf>
    <xf numFmtId="2" fontId="29" fillId="2" borderId="2" xfId="0" applyNumberFormat="1" applyFont="1" applyFill="1" applyBorder="1" applyAlignment="1">
      <alignment vertical="top" wrapText="1"/>
    </xf>
    <xf numFmtId="2" fontId="28" fillId="2" borderId="2" xfId="0" applyNumberFormat="1" applyFont="1" applyFill="1" applyBorder="1" applyAlignment="1">
      <alignment vertical="top" wrapText="1"/>
    </xf>
    <xf numFmtId="2" fontId="49" fillId="2" borderId="2" xfId="0" applyNumberFormat="1" applyFont="1" applyFill="1" applyBorder="1" applyAlignment="1">
      <alignment vertical="top" wrapText="1"/>
    </xf>
    <xf numFmtId="2" fontId="41" fillId="2" borderId="2" xfId="0" applyNumberFormat="1" applyFont="1" applyFill="1" applyBorder="1" applyAlignment="1">
      <alignment vertical="top" wrapText="1"/>
    </xf>
    <xf numFmtId="1" fontId="32" fillId="2" borderId="2" xfId="1" applyNumberFormat="1" applyFont="1" applyFill="1" applyBorder="1" applyAlignment="1">
      <alignment horizontal="center" vertical="center"/>
    </xf>
    <xf numFmtId="166" fontId="34" fillId="2" borderId="2" xfId="0" applyNumberFormat="1" applyFont="1" applyFill="1" applyBorder="1" applyAlignment="1">
      <alignment horizontal="center" vertical="center"/>
    </xf>
    <xf numFmtId="166" fontId="31" fillId="2" borderId="2" xfId="1" applyNumberFormat="1" applyFont="1" applyFill="1" applyBorder="1" applyAlignment="1">
      <alignment horizontal="center" vertical="center"/>
    </xf>
    <xf numFmtId="1" fontId="5" fillId="2" borderId="2" xfId="2" applyNumberFormat="1" applyFont="1" applyFill="1" applyBorder="1" applyAlignment="1">
      <alignment horizontal="center" vertical="center"/>
    </xf>
    <xf numFmtId="171" fontId="26" fillId="2" borderId="2" xfId="0" applyNumberFormat="1" applyFont="1" applyFill="1" applyBorder="1" applyAlignment="1">
      <alignment horizontal="left" vertical="center" wrapText="1"/>
    </xf>
    <xf numFmtId="0" fontId="30" fillId="2" borderId="2" xfId="0" applyFont="1" applyFill="1" applyBorder="1" applyAlignment="1">
      <alignment vertical="center" wrapText="1"/>
    </xf>
    <xf numFmtId="0" fontId="30" fillId="2" borderId="2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4" fontId="32" fillId="2" borderId="2" xfId="0" applyNumberFormat="1" applyFont="1" applyFill="1" applyBorder="1" applyAlignment="1">
      <alignment vertical="center"/>
    </xf>
    <xf numFmtId="0" fontId="26" fillId="2" borderId="2" xfId="0" applyFont="1" applyFill="1" applyBorder="1" applyAlignment="1">
      <alignment vertical="center"/>
    </xf>
    <xf numFmtId="173" fontId="31" fillId="2" borderId="2" xfId="0" applyNumberFormat="1" applyFont="1" applyFill="1" applyBorder="1" applyAlignment="1">
      <alignment horizontal="center" vertical="center" wrapText="1"/>
    </xf>
    <xf numFmtId="4" fontId="31" fillId="2" borderId="2" xfId="0" applyNumberFormat="1" applyFont="1" applyFill="1" applyBorder="1" applyAlignment="1">
      <alignment horizontal="center" vertical="center" wrapText="1"/>
    </xf>
    <xf numFmtId="0" fontId="26" fillId="2" borderId="2" xfId="0" applyFont="1" applyFill="1" applyBorder="1"/>
    <xf numFmtId="0" fontId="26" fillId="2" borderId="2" xfId="0" applyFont="1" applyFill="1" applyBorder="1" applyAlignment="1">
      <alignment horizontal="center"/>
    </xf>
    <xf numFmtId="0" fontId="31" fillId="2" borderId="2" xfId="0" applyFont="1" applyFill="1" applyBorder="1" applyAlignment="1">
      <alignment horizontal="center"/>
    </xf>
    <xf numFmtId="4" fontId="31" fillId="2" borderId="2" xfId="0" applyNumberFormat="1" applyFont="1" applyFill="1" applyBorder="1"/>
    <xf numFmtId="171" fontId="18" fillId="2" borderId="2" xfId="0" applyNumberFormat="1" applyFont="1" applyFill="1" applyBorder="1" applyAlignment="1">
      <alignment horizontal="center" vertical="center" wrapText="1"/>
    </xf>
    <xf numFmtId="4" fontId="32" fillId="2" borderId="2" xfId="1" applyNumberFormat="1" applyFont="1" applyFill="1" applyBorder="1" applyAlignment="1">
      <alignment horizontal="center" vertical="center"/>
    </xf>
    <xf numFmtId="4" fontId="31" fillId="2" borderId="2" xfId="0" applyNumberFormat="1" applyFont="1" applyFill="1" applyBorder="1" applyAlignment="1">
      <alignment vertical="center"/>
    </xf>
    <xf numFmtId="0" fontId="26" fillId="2" borderId="2" xfId="0" applyFont="1" applyFill="1" applyBorder="1" applyAlignment="1">
      <alignment horizontal="center" vertical="center" wrapText="1"/>
    </xf>
    <xf numFmtId="171" fontId="26" fillId="2" borderId="2" xfId="0" applyNumberFormat="1" applyFont="1" applyFill="1" applyBorder="1" applyAlignment="1">
      <alignment horizontal="center" vertical="center"/>
    </xf>
    <xf numFmtId="169" fontId="32" fillId="2" borderId="2" xfId="1" applyNumberFormat="1" applyFont="1" applyFill="1" applyBorder="1" applyAlignment="1">
      <alignment horizontal="center" vertical="center"/>
    </xf>
    <xf numFmtId="2" fontId="26" fillId="2" borderId="2" xfId="0" applyNumberFormat="1" applyFont="1" applyFill="1" applyBorder="1" applyAlignment="1">
      <alignment horizontal="center"/>
    </xf>
    <xf numFmtId="2" fontId="48" fillId="2" borderId="2" xfId="0" applyNumberFormat="1" applyFont="1" applyFill="1" applyBorder="1" applyAlignment="1">
      <alignment horizontal="center" vertical="center" wrapText="1"/>
    </xf>
    <xf numFmtId="2" fontId="47" fillId="2" borderId="2" xfId="0" applyNumberFormat="1" applyFont="1" applyFill="1" applyBorder="1" applyAlignment="1">
      <alignment horizontal="center" vertical="center" wrapText="1"/>
    </xf>
    <xf numFmtId="0" fontId="48" fillId="2" borderId="2" xfId="0" applyFont="1" applyFill="1" applyBorder="1" applyAlignment="1">
      <alignment vertical="center" wrapText="1"/>
    </xf>
    <xf numFmtId="0" fontId="51" fillId="2" borderId="2" xfId="0" applyFont="1" applyFill="1" applyBorder="1" applyAlignment="1">
      <alignment horizontal="center" vertical="center" wrapText="1"/>
    </xf>
    <xf numFmtId="0" fontId="52" fillId="2" borderId="2" xfId="0" applyFont="1" applyFill="1" applyBorder="1" applyAlignment="1">
      <alignment horizontal="center" vertical="center"/>
    </xf>
    <xf numFmtId="1" fontId="51" fillId="2" borderId="2" xfId="0" applyNumberFormat="1" applyFont="1" applyFill="1" applyBorder="1" applyAlignment="1">
      <alignment horizontal="center" vertical="center"/>
    </xf>
    <xf numFmtId="2" fontId="51" fillId="2" borderId="2" xfId="4" applyNumberFormat="1" applyFont="1" applyFill="1" applyBorder="1" applyAlignment="1">
      <alignment horizontal="center" vertical="center"/>
    </xf>
    <xf numFmtId="4" fontId="50" fillId="2" borderId="2" xfId="0" applyNumberFormat="1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/>
    </xf>
    <xf numFmtId="0" fontId="32" fillId="2" borderId="2" xfId="0" applyFont="1" applyFill="1" applyBorder="1" applyAlignment="1">
      <alignment horizontal="center"/>
    </xf>
    <xf numFmtId="174" fontId="32" fillId="2" borderId="2" xfId="0" applyNumberFormat="1" applyFont="1" applyFill="1" applyBorder="1" applyAlignment="1">
      <alignment horizontal="right" vertical="center"/>
    </xf>
    <xf numFmtId="0" fontId="30" fillId="2" borderId="2" xfId="0" applyFont="1" applyFill="1" applyBorder="1" applyAlignment="1">
      <alignment horizontal="center" wrapText="1"/>
    </xf>
    <xf numFmtId="174" fontId="32" fillId="2" borderId="2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center"/>
    </xf>
    <xf numFmtId="4" fontId="32" fillId="2" borderId="2" xfId="0" applyNumberFormat="1" applyFont="1" applyFill="1" applyBorder="1" applyAlignment="1">
      <alignment horizontal="right" vertical="center"/>
    </xf>
  </cellXfs>
  <cellStyles count="5">
    <cellStyle name="Comma" xfId="2" builtinId="3"/>
    <cellStyle name="Normal" xfId="0" builtinId="0"/>
    <cellStyle name="Normal_gare wyalsadfenigagarini 2_SMSH2008-IIkv ." xfId="4" xr:uid="{00000000-0005-0000-0000-000002000000}"/>
    <cellStyle name="Обычный 2 2" xfId="3" xr:uid="{00000000-0005-0000-0000-000003000000}"/>
    <cellStyle name="Обычный_Лист1" xfId="1" xr:uid="{00000000-0005-0000-0000-000004000000}"/>
  </cellStyles>
  <dxfs count="23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U347"/>
  <sheetViews>
    <sheetView tabSelected="1" zoomScale="80" zoomScaleNormal="80" zoomScaleSheetLayoutView="100" workbookViewId="0">
      <selection sqref="A1:L1"/>
    </sheetView>
  </sheetViews>
  <sheetFormatPr defaultColWidth="9.140625" defaultRowHeight="15" x14ac:dyDescent="0.2"/>
  <cols>
    <col min="1" max="1" width="3.5703125" style="1" customWidth="1"/>
    <col min="2" max="2" width="43.42578125" style="48" customWidth="1"/>
    <col min="3" max="3" width="9.140625" style="49" customWidth="1"/>
    <col min="4" max="4" width="10.42578125" style="49" customWidth="1"/>
    <col min="5" max="5" width="12.5703125" style="49" customWidth="1"/>
    <col min="6" max="6" width="12.7109375" style="49" customWidth="1"/>
    <col min="7" max="7" width="14.140625" style="49" customWidth="1"/>
    <col min="8" max="8" width="8" style="49" customWidth="1"/>
    <col min="9" max="9" width="13.5703125" style="49" customWidth="1"/>
    <col min="10" max="10" width="11.5703125" style="49" customWidth="1"/>
    <col min="11" max="11" width="15.85546875" style="49" customWidth="1"/>
    <col min="12" max="12" width="14.42578125" style="49" customWidth="1"/>
    <col min="13" max="18" width="9.140625" style="82"/>
    <col min="19" max="16384" width="9.140625" style="1"/>
  </cols>
  <sheetData>
    <row r="1" spans="1:18" ht="15.75" x14ac:dyDescent="0.2">
      <c r="A1" s="109" t="s">
        <v>85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8" ht="16.5" customHeight="1" x14ac:dyDescent="0.2">
      <c r="A2" s="107" t="s">
        <v>148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8" ht="16.5" x14ac:dyDescent="0.2">
      <c r="A3" s="4"/>
      <c r="B3" s="52"/>
      <c r="C3" s="53"/>
      <c r="D3" s="53"/>
      <c r="E3" s="50"/>
      <c r="F3" s="54"/>
      <c r="G3" s="110"/>
      <c r="H3" s="110"/>
      <c r="I3" s="110"/>
      <c r="J3" s="110"/>
      <c r="K3" s="50"/>
      <c r="L3" s="51"/>
    </row>
    <row r="4" spans="1:18" ht="16.5" x14ac:dyDescent="0.2">
      <c r="A4" s="111" t="s">
        <v>0</v>
      </c>
      <c r="B4" s="112" t="s">
        <v>1</v>
      </c>
      <c r="C4" s="113" t="s">
        <v>2</v>
      </c>
      <c r="D4" s="114" t="s">
        <v>3</v>
      </c>
      <c r="E4" s="115"/>
      <c r="F4" s="114" t="s">
        <v>4</v>
      </c>
      <c r="G4" s="115"/>
      <c r="H4" s="114" t="s">
        <v>5</v>
      </c>
      <c r="I4" s="115"/>
      <c r="J4" s="114" t="s">
        <v>6</v>
      </c>
      <c r="K4" s="115"/>
      <c r="L4" s="116" t="s">
        <v>7</v>
      </c>
    </row>
    <row r="5" spans="1:18" ht="33" x14ac:dyDescent="0.2">
      <c r="A5" s="111"/>
      <c r="B5" s="117"/>
      <c r="C5" s="113"/>
      <c r="D5" s="118" t="s">
        <v>8</v>
      </c>
      <c r="E5" s="118" t="s">
        <v>9</v>
      </c>
      <c r="F5" s="118" t="s">
        <v>10</v>
      </c>
      <c r="G5" s="119" t="s">
        <v>7</v>
      </c>
      <c r="H5" s="120" t="s">
        <v>11</v>
      </c>
      <c r="I5" s="118" t="s">
        <v>7</v>
      </c>
      <c r="J5" s="118" t="s">
        <v>11</v>
      </c>
      <c r="K5" s="121" t="s">
        <v>7</v>
      </c>
      <c r="L5" s="116"/>
    </row>
    <row r="6" spans="1:18" ht="16.5" x14ac:dyDescent="0.2">
      <c r="A6" s="122">
        <v>1</v>
      </c>
      <c r="B6" s="123">
        <v>3</v>
      </c>
      <c r="C6" s="124">
        <v>4</v>
      </c>
      <c r="D6" s="125">
        <v>5</v>
      </c>
      <c r="E6" s="124">
        <v>6</v>
      </c>
      <c r="F6" s="126">
        <v>7</v>
      </c>
      <c r="G6" s="124">
        <v>8</v>
      </c>
      <c r="H6" s="125">
        <v>9</v>
      </c>
      <c r="I6" s="124">
        <v>10</v>
      </c>
      <c r="J6" s="125">
        <v>11</v>
      </c>
      <c r="K6" s="126">
        <v>12</v>
      </c>
      <c r="L6" s="124" t="s">
        <v>12</v>
      </c>
    </row>
    <row r="7" spans="1:18" s="2" customFormat="1" ht="31.5" x14ac:dyDescent="0.25">
      <c r="A7" s="17"/>
      <c r="B7" s="127" t="s">
        <v>13</v>
      </c>
      <c r="C7" s="128"/>
      <c r="D7" s="129"/>
      <c r="E7" s="70"/>
      <c r="F7" s="70"/>
      <c r="G7" s="70"/>
      <c r="H7" s="70"/>
      <c r="I7" s="130"/>
      <c r="J7" s="70"/>
      <c r="K7" s="70"/>
      <c r="L7" s="59"/>
      <c r="M7" s="83"/>
      <c r="N7" s="83"/>
      <c r="O7" s="83"/>
      <c r="P7" s="83"/>
      <c r="Q7" s="83"/>
      <c r="R7" s="83"/>
    </row>
    <row r="8" spans="1:18" s="6" customFormat="1" ht="18" x14ac:dyDescent="0.25">
      <c r="A8" s="5">
        <v>1</v>
      </c>
      <c r="B8" s="55" t="s">
        <v>14</v>
      </c>
      <c r="C8" s="56" t="s">
        <v>15</v>
      </c>
      <c r="D8" s="57"/>
      <c r="E8" s="58">
        <v>0.94399999999999995</v>
      </c>
      <c r="F8" s="59"/>
      <c r="G8" s="59"/>
      <c r="H8" s="60"/>
      <c r="I8" s="60"/>
      <c r="J8" s="60"/>
      <c r="K8" s="60"/>
      <c r="L8" s="60"/>
    </row>
    <row r="9" spans="1:18" s="7" customFormat="1" ht="18" x14ac:dyDescent="0.25">
      <c r="A9" s="5"/>
      <c r="B9" s="131" t="s">
        <v>33</v>
      </c>
      <c r="C9" s="132" t="s">
        <v>16</v>
      </c>
      <c r="D9" s="133">
        <v>93.22</v>
      </c>
      <c r="E9" s="59">
        <f>D9*E8</f>
        <v>87.999679999999998</v>
      </c>
      <c r="F9" s="59"/>
      <c r="G9" s="59"/>
      <c r="H9" s="59"/>
      <c r="I9" s="59"/>
      <c r="J9" s="59"/>
      <c r="K9" s="59"/>
      <c r="L9" s="59"/>
      <c r="M9" s="84"/>
      <c r="N9" s="84"/>
      <c r="O9" s="84"/>
      <c r="P9" s="84"/>
      <c r="Q9" s="84"/>
      <c r="R9" s="84"/>
    </row>
    <row r="10" spans="1:18" s="3" customFormat="1" ht="18" x14ac:dyDescent="0.25">
      <c r="A10" s="134"/>
      <c r="B10" s="135" t="s">
        <v>26</v>
      </c>
      <c r="C10" s="136"/>
      <c r="D10" s="137"/>
      <c r="E10" s="138"/>
      <c r="F10" s="59"/>
      <c r="G10" s="57"/>
      <c r="H10" s="57"/>
      <c r="I10" s="57"/>
      <c r="J10" s="57"/>
      <c r="K10" s="57"/>
      <c r="L10" s="57"/>
      <c r="M10" s="85"/>
      <c r="N10" s="85"/>
      <c r="O10" s="85"/>
      <c r="P10" s="85"/>
      <c r="Q10" s="85"/>
      <c r="R10" s="85"/>
    </row>
    <row r="11" spans="1:18" s="2" customFormat="1" ht="18" x14ac:dyDescent="0.25">
      <c r="A11" s="134"/>
      <c r="B11" s="127" t="s">
        <v>27</v>
      </c>
      <c r="C11" s="128"/>
      <c r="D11" s="129"/>
      <c r="E11" s="70"/>
      <c r="F11" s="70"/>
      <c r="G11" s="70"/>
      <c r="H11" s="70"/>
      <c r="I11" s="130"/>
      <c r="J11" s="70"/>
      <c r="K11" s="70"/>
      <c r="L11" s="57"/>
      <c r="M11" s="83"/>
      <c r="N11" s="83"/>
      <c r="O11" s="83"/>
      <c r="P11" s="83"/>
      <c r="Q11" s="83"/>
      <c r="R11" s="83"/>
    </row>
    <row r="12" spans="1:18" s="2" customFormat="1" ht="47.25" x14ac:dyDescent="0.25">
      <c r="A12" s="134">
        <v>1</v>
      </c>
      <c r="B12" s="139" t="s">
        <v>28</v>
      </c>
      <c r="C12" s="140" t="s">
        <v>21</v>
      </c>
      <c r="D12" s="141"/>
      <c r="E12" s="142">
        <v>2679.59</v>
      </c>
      <c r="F12" s="143"/>
      <c r="G12" s="143"/>
      <c r="H12" s="70"/>
      <c r="I12" s="130"/>
      <c r="J12" s="143"/>
      <c r="K12" s="70"/>
      <c r="L12" s="59"/>
      <c r="M12" s="83"/>
      <c r="N12" s="83"/>
      <c r="O12" s="83"/>
      <c r="P12" s="83"/>
      <c r="Q12" s="83"/>
      <c r="R12" s="83"/>
    </row>
    <row r="13" spans="1:18" s="7" customFormat="1" ht="18" x14ac:dyDescent="0.25">
      <c r="A13" s="134"/>
      <c r="B13" s="131" t="s">
        <v>33</v>
      </c>
      <c r="C13" s="128" t="s">
        <v>16</v>
      </c>
      <c r="D13" s="129">
        <v>7.4000000000000003E-3</v>
      </c>
      <c r="E13" s="70">
        <f>ROUND(D13*E12,2)</f>
        <v>19.829999999999998</v>
      </c>
      <c r="F13" s="144"/>
      <c r="G13" s="144"/>
      <c r="H13" s="70"/>
      <c r="I13" s="59"/>
      <c r="J13" s="144"/>
      <c r="K13" s="70"/>
      <c r="L13" s="59"/>
      <c r="M13" s="84"/>
      <c r="N13" s="84"/>
      <c r="O13" s="84"/>
      <c r="P13" s="84"/>
      <c r="Q13" s="84"/>
      <c r="R13" s="84"/>
    </row>
    <row r="14" spans="1:18" s="7" customFormat="1" ht="18" x14ac:dyDescent="0.25">
      <c r="A14" s="134"/>
      <c r="B14" s="145" t="s">
        <v>29</v>
      </c>
      <c r="C14" s="128" t="s">
        <v>24</v>
      </c>
      <c r="D14" s="129">
        <f>(26.8+4.48*3)/1000</f>
        <v>4.0240000000000005E-2</v>
      </c>
      <c r="E14" s="70">
        <f>ROUND(D14*E12,2)</f>
        <v>107.83</v>
      </c>
      <c r="F14" s="144"/>
      <c r="G14" s="144"/>
      <c r="H14" s="143"/>
      <c r="I14" s="130"/>
      <c r="J14" s="143"/>
      <c r="K14" s="70"/>
      <c r="L14" s="59"/>
      <c r="M14" s="84"/>
      <c r="N14" s="84"/>
      <c r="O14" s="84"/>
      <c r="P14" s="84"/>
      <c r="Q14" s="84"/>
      <c r="R14" s="84"/>
    </row>
    <row r="15" spans="1:18" s="2" customFormat="1" ht="31.5" x14ac:dyDescent="0.25">
      <c r="A15" s="134">
        <v>2</v>
      </c>
      <c r="B15" s="139" t="s">
        <v>30</v>
      </c>
      <c r="C15" s="140" t="s">
        <v>21</v>
      </c>
      <c r="D15" s="141"/>
      <c r="E15" s="142">
        <f>E12</f>
        <v>2679.59</v>
      </c>
      <c r="F15" s="143"/>
      <c r="G15" s="143"/>
      <c r="H15" s="70"/>
      <c r="I15" s="130"/>
      <c r="J15" s="143"/>
      <c r="K15" s="70"/>
      <c r="L15" s="59"/>
      <c r="M15" s="83"/>
      <c r="N15" s="83"/>
      <c r="O15" s="83"/>
      <c r="P15" s="83"/>
      <c r="Q15" s="83"/>
      <c r="R15" s="83"/>
    </row>
    <row r="16" spans="1:18" s="7" customFormat="1" ht="18" x14ac:dyDescent="0.25">
      <c r="A16" s="134"/>
      <c r="B16" s="131" t="s">
        <v>33</v>
      </c>
      <c r="C16" s="128" t="s">
        <v>16</v>
      </c>
      <c r="D16" s="129">
        <v>1.55E-2</v>
      </c>
      <c r="E16" s="70">
        <f>ROUND(D16*E15,2)</f>
        <v>41.53</v>
      </c>
      <c r="F16" s="144"/>
      <c r="G16" s="144"/>
      <c r="H16" s="70"/>
      <c r="I16" s="59"/>
      <c r="J16" s="144"/>
      <c r="K16" s="70"/>
      <c r="L16" s="59"/>
      <c r="M16" s="84"/>
      <c r="N16" s="84"/>
      <c r="O16" s="84"/>
      <c r="P16" s="84"/>
      <c r="Q16" s="84"/>
      <c r="R16" s="84"/>
    </row>
    <row r="17" spans="1:248" s="7" customFormat="1" ht="18" x14ac:dyDescent="0.25">
      <c r="A17" s="134"/>
      <c r="B17" s="146" t="s">
        <v>23</v>
      </c>
      <c r="C17" s="128" t="s">
        <v>24</v>
      </c>
      <c r="D17" s="129">
        <v>3.4700000000000002E-2</v>
      </c>
      <c r="E17" s="70">
        <f>ROUND(D17*E15,2)</f>
        <v>92.98</v>
      </c>
      <c r="F17" s="144"/>
      <c r="G17" s="144"/>
      <c r="H17" s="143"/>
      <c r="I17" s="130"/>
      <c r="J17" s="143"/>
      <c r="K17" s="70"/>
      <c r="L17" s="59"/>
      <c r="M17" s="84"/>
      <c r="N17" s="84"/>
      <c r="O17" s="84"/>
      <c r="P17" s="84"/>
      <c r="Q17" s="84"/>
      <c r="R17" s="84"/>
    </row>
    <row r="18" spans="1:248" s="3" customFormat="1" ht="18" x14ac:dyDescent="0.25">
      <c r="A18" s="134"/>
      <c r="B18" s="147" t="s">
        <v>18</v>
      </c>
      <c r="C18" s="128" t="s">
        <v>31</v>
      </c>
      <c r="D18" s="74">
        <v>2.0899999999999998E-3</v>
      </c>
      <c r="E18" s="70">
        <f>ROUND(D18*E15,2)</f>
        <v>5.6</v>
      </c>
      <c r="F18" s="70"/>
      <c r="G18" s="130"/>
      <c r="H18" s="70"/>
      <c r="I18" s="130"/>
      <c r="J18" s="70"/>
      <c r="K18" s="70"/>
      <c r="L18" s="59"/>
      <c r="M18" s="85"/>
      <c r="N18" s="85"/>
      <c r="O18" s="85"/>
      <c r="P18" s="85"/>
      <c r="Q18" s="85"/>
      <c r="R18" s="85"/>
    </row>
    <row r="19" spans="1:248" s="8" customFormat="1" ht="18" x14ac:dyDescent="0.35">
      <c r="A19" s="148"/>
      <c r="B19" s="145" t="s">
        <v>25</v>
      </c>
      <c r="C19" s="128" t="s">
        <v>21</v>
      </c>
      <c r="D19" s="74">
        <v>4.0000000000000003E-5</v>
      </c>
      <c r="E19" s="70">
        <f>ROUND(D19*E15,2)</f>
        <v>0.11</v>
      </c>
      <c r="F19" s="70"/>
      <c r="G19" s="149"/>
      <c r="H19" s="150"/>
      <c r="I19" s="130"/>
      <c r="J19" s="150"/>
      <c r="K19" s="70"/>
      <c r="L19" s="59"/>
      <c r="M19" s="86"/>
      <c r="N19" s="86"/>
      <c r="O19" s="86"/>
      <c r="P19" s="86"/>
      <c r="Q19" s="86"/>
      <c r="R19" s="86"/>
    </row>
    <row r="20" spans="1:248" s="46" customFormat="1" ht="30" x14ac:dyDescent="0.25">
      <c r="A20" s="151"/>
      <c r="B20" s="152" t="s">
        <v>67</v>
      </c>
      <c r="C20" s="153" t="s">
        <v>20</v>
      </c>
      <c r="D20" s="154"/>
      <c r="E20" s="154">
        <f>E19*1.6</f>
        <v>0.17600000000000002</v>
      </c>
      <c r="F20" s="62"/>
      <c r="G20" s="62"/>
      <c r="H20" s="62"/>
      <c r="I20" s="62"/>
      <c r="J20" s="62"/>
      <c r="K20" s="70"/>
      <c r="L20" s="59"/>
      <c r="M20" s="87"/>
      <c r="N20" s="87"/>
      <c r="O20" s="87"/>
      <c r="P20" s="87"/>
      <c r="Q20" s="87"/>
      <c r="R20" s="87"/>
    </row>
    <row r="21" spans="1:248" s="18" customFormat="1" ht="45" x14ac:dyDescent="0.2">
      <c r="A21" s="155"/>
      <c r="B21" s="156" t="s">
        <v>141</v>
      </c>
      <c r="C21" s="157" t="s">
        <v>20</v>
      </c>
      <c r="D21" s="158"/>
      <c r="E21" s="158">
        <f>E15*1.75</f>
        <v>4689.2825000000003</v>
      </c>
      <c r="F21" s="159"/>
      <c r="G21" s="159"/>
      <c r="H21" s="159"/>
      <c r="I21" s="159"/>
      <c r="J21" s="159"/>
      <c r="K21" s="70"/>
      <c r="L21" s="59"/>
      <c r="M21" s="88"/>
      <c r="N21" s="88"/>
      <c r="O21" s="88"/>
      <c r="P21" s="88"/>
      <c r="Q21" s="88"/>
      <c r="R21" s="88"/>
    </row>
    <row r="22" spans="1:248" s="2" customFormat="1" ht="18" x14ac:dyDescent="0.25">
      <c r="A22" s="134">
        <v>3</v>
      </c>
      <c r="B22" s="139" t="s">
        <v>32</v>
      </c>
      <c r="C22" s="140" t="s">
        <v>21</v>
      </c>
      <c r="D22" s="141"/>
      <c r="E22" s="142">
        <f>E15</f>
        <v>2679.59</v>
      </c>
      <c r="F22" s="143"/>
      <c r="G22" s="143"/>
      <c r="H22" s="70"/>
      <c r="I22" s="130"/>
      <c r="J22" s="143"/>
      <c r="K22" s="70"/>
      <c r="L22" s="59"/>
      <c r="M22" s="83"/>
      <c r="N22" s="83"/>
      <c r="O22" s="83"/>
      <c r="P22" s="83"/>
      <c r="Q22" s="83"/>
      <c r="R22" s="83"/>
    </row>
    <row r="23" spans="1:248" s="2" customFormat="1" ht="18" x14ac:dyDescent="0.25">
      <c r="A23" s="134"/>
      <c r="B23" s="131" t="s">
        <v>33</v>
      </c>
      <c r="C23" s="160" t="s">
        <v>16</v>
      </c>
      <c r="D23" s="161">
        <v>3.2299999999999998E-3</v>
      </c>
      <c r="E23" s="137">
        <f>ROUND(E22*D23,2)</f>
        <v>8.66</v>
      </c>
      <c r="F23" s="143"/>
      <c r="G23" s="143"/>
      <c r="H23" s="70"/>
      <c r="I23" s="59"/>
      <c r="J23" s="143"/>
      <c r="K23" s="70"/>
      <c r="L23" s="59"/>
      <c r="M23" s="83"/>
      <c r="N23" s="83"/>
      <c r="O23" s="83"/>
      <c r="P23" s="83"/>
      <c r="Q23" s="83"/>
      <c r="R23" s="83"/>
    </row>
    <row r="24" spans="1:248" s="2" customFormat="1" ht="18" x14ac:dyDescent="0.25">
      <c r="A24" s="134"/>
      <c r="B24" s="147" t="s">
        <v>34</v>
      </c>
      <c r="C24" s="160" t="s">
        <v>22</v>
      </c>
      <c r="D24" s="161">
        <v>3.62E-3</v>
      </c>
      <c r="E24" s="137">
        <f>ROUND(E22*D24,2)</f>
        <v>9.6999999999999993</v>
      </c>
      <c r="F24" s="143"/>
      <c r="G24" s="143"/>
      <c r="H24" s="70"/>
      <c r="I24" s="130"/>
      <c r="J24" s="59"/>
      <c r="K24" s="70"/>
      <c r="L24" s="59"/>
      <c r="M24" s="83"/>
      <c r="N24" s="83"/>
      <c r="O24" s="83"/>
      <c r="P24" s="83"/>
      <c r="Q24" s="83"/>
      <c r="R24" s="83"/>
    </row>
    <row r="25" spans="1:248" s="2" customFormat="1" ht="18" x14ac:dyDescent="0.25">
      <c r="A25" s="134"/>
      <c r="B25" s="147" t="s">
        <v>18</v>
      </c>
      <c r="C25" s="160" t="s">
        <v>19</v>
      </c>
      <c r="D25" s="161">
        <v>1.8000000000000001E-4</v>
      </c>
      <c r="E25" s="137">
        <f>ROUND(E22*D25,2)</f>
        <v>0.48</v>
      </c>
      <c r="F25" s="143"/>
      <c r="G25" s="143"/>
      <c r="H25" s="70"/>
      <c r="I25" s="130"/>
      <c r="J25" s="143"/>
      <c r="K25" s="70"/>
      <c r="L25" s="59"/>
      <c r="M25" s="83"/>
      <c r="N25" s="83"/>
      <c r="O25" s="83"/>
      <c r="P25" s="83"/>
      <c r="Q25" s="83"/>
      <c r="R25" s="83"/>
    </row>
    <row r="26" spans="1:248" s="2" customFormat="1" ht="18" x14ac:dyDescent="0.35">
      <c r="A26" s="134"/>
      <c r="B26" s="145" t="s">
        <v>25</v>
      </c>
      <c r="C26" s="160" t="s">
        <v>21</v>
      </c>
      <c r="D26" s="161">
        <v>4.0000000000000003E-5</v>
      </c>
      <c r="E26" s="137">
        <f>ROUND(E22*D26,2)</f>
        <v>0.11</v>
      </c>
      <c r="F26" s="70"/>
      <c r="G26" s="149"/>
      <c r="H26" s="70"/>
      <c r="I26" s="130"/>
      <c r="J26" s="143"/>
      <c r="K26" s="70"/>
      <c r="L26" s="59"/>
      <c r="M26" s="83"/>
      <c r="N26" s="83"/>
      <c r="O26" s="83"/>
      <c r="P26" s="83"/>
      <c r="Q26" s="83"/>
      <c r="R26" s="83"/>
    </row>
    <row r="27" spans="1:248" s="46" customFormat="1" ht="30" x14ac:dyDescent="0.25">
      <c r="A27" s="151"/>
      <c r="B27" s="152" t="s">
        <v>67</v>
      </c>
      <c r="C27" s="153" t="s">
        <v>20</v>
      </c>
      <c r="D27" s="154"/>
      <c r="E27" s="154">
        <f>E26*1.6</f>
        <v>0.17600000000000002</v>
      </c>
      <c r="F27" s="62"/>
      <c r="G27" s="62"/>
      <c r="H27" s="62"/>
      <c r="I27" s="62"/>
      <c r="J27" s="62"/>
      <c r="K27" s="70"/>
      <c r="L27" s="59"/>
      <c r="M27" s="87"/>
      <c r="N27" s="87"/>
      <c r="O27" s="87"/>
      <c r="P27" s="87"/>
      <c r="Q27" s="87"/>
      <c r="R27" s="87"/>
    </row>
    <row r="28" spans="1:248" ht="47.25" x14ac:dyDescent="0.2">
      <c r="A28" s="134">
        <v>4</v>
      </c>
      <c r="B28" s="162" t="s">
        <v>65</v>
      </c>
      <c r="C28" s="163" t="s">
        <v>45</v>
      </c>
      <c r="D28" s="67"/>
      <c r="E28" s="67">
        <v>140.1</v>
      </c>
      <c r="F28" s="70"/>
      <c r="G28" s="70"/>
      <c r="H28" s="70"/>
      <c r="I28" s="70"/>
      <c r="J28" s="70"/>
      <c r="K28" s="70"/>
      <c r="L28" s="59"/>
      <c r="M28" s="85"/>
      <c r="N28" s="85"/>
      <c r="O28" s="85"/>
      <c r="P28" s="85"/>
      <c r="Q28" s="85"/>
      <c r="R28" s="85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</row>
    <row r="29" spans="1:248" ht="18" x14ac:dyDescent="0.2">
      <c r="A29" s="134"/>
      <c r="B29" s="145" t="s">
        <v>33</v>
      </c>
      <c r="C29" s="136" t="s">
        <v>17</v>
      </c>
      <c r="D29" s="70">
        <f>1.54+0.64</f>
        <v>2.1800000000000002</v>
      </c>
      <c r="E29" s="70">
        <f>ROUND(E28*D29,2)</f>
        <v>305.42</v>
      </c>
      <c r="F29" s="70"/>
      <c r="G29" s="70"/>
      <c r="H29" s="70"/>
      <c r="I29" s="59"/>
      <c r="J29" s="70"/>
      <c r="K29" s="70"/>
      <c r="L29" s="59"/>
      <c r="M29" s="85"/>
      <c r="N29" s="85"/>
      <c r="O29" s="85"/>
      <c r="P29" s="85"/>
      <c r="Q29" s="85"/>
      <c r="R29" s="85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</row>
    <row r="30" spans="1:248" ht="18" x14ac:dyDescent="0.2">
      <c r="A30" s="134"/>
      <c r="B30" s="164" t="s">
        <v>140</v>
      </c>
      <c r="C30" s="165" t="s">
        <v>21</v>
      </c>
      <c r="D30" s="166"/>
      <c r="E30" s="70">
        <v>140.1</v>
      </c>
      <c r="F30" s="70"/>
      <c r="G30" s="70"/>
      <c r="H30" s="70"/>
      <c r="I30" s="70"/>
      <c r="J30" s="70"/>
      <c r="K30" s="70"/>
      <c r="L30" s="59"/>
      <c r="M30" s="85"/>
      <c r="N30" s="85"/>
      <c r="O30" s="85"/>
      <c r="P30" s="85"/>
      <c r="Q30" s="85"/>
      <c r="R30" s="85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</row>
    <row r="31" spans="1:248" ht="18" x14ac:dyDescent="0.2">
      <c r="A31" s="134"/>
      <c r="B31" s="131" t="s">
        <v>33</v>
      </c>
      <c r="C31" s="165" t="s">
        <v>17</v>
      </c>
      <c r="D31" s="166">
        <v>0.87</v>
      </c>
      <c r="E31" s="70">
        <f>E30*D31</f>
        <v>121.887</v>
      </c>
      <c r="F31" s="70"/>
      <c r="G31" s="70"/>
      <c r="H31" s="70"/>
      <c r="I31" s="59"/>
      <c r="J31" s="70"/>
      <c r="K31" s="70"/>
      <c r="L31" s="59"/>
      <c r="M31" s="85"/>
      <c r="N31" s="85"/>
      <c r="O31" s="85"/>
      <c r="P31" s="85"/>
      <c r="Q31" s="85"/>
      <c r="R31" s="85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</row>
    <row r="32" spans="1:248" s="19" customFormat="1" ht="18" x14ac:dyDescent="0.2">
      <c r="A32" s="155"/>
      <c r="B32" s="167" t="s">
        <v>35</v>
      </c>
      <c r="C32" s="157" t="s">
        <v>20</v>
      </c>
      <c r="D32" s="159"/>
      <c r="E32" s="158">
        <f>(E28)*1.75</f>
        <v>245.17499999999998</v>
      </c>
      <c r="F32" s="159"/>
      <c r="G32" s="159"/>
      <c r="H32" s="159"/>
      <c r="I32" s="159"/>
      <c r="J32" s="159"/>
      <c r="K32" s="70"/>
      <c r="L32" s="59"/>
      <c r="M32" s="89"/>
      <c r="N32" s="89"/>
      <c r="O32" s="89"/>
      <c r="P32" s="89"/>
      <c r="Q32" s="89"/>
      <c r="R32" s="89"/>
    </row>
    <row r="33" spans="1:18" s="2" customFormat="1" ht="18" x14ac:dyDescent="0.25">
      <c r="A33" s="134">
        <v>5</v>
      </c>
      <c r="B33" s="139" t="s">
        <v>32</v>
      </c>
      <c r="C33" s="140" t="s">
        <v>21</v>
      </c>
      <c r="D33" s="141"/>
      <c r="E33" s="142">
        <f>E28</f>
        <v>140.1</v>
      </c>
      <c r="F33" s="143"/>
      <c r="G33" s="143"/>
      <c r="H33" s="70"/>
      <c r="I33" s="130"/>
      <c r="J33" s="143"/>
      <c r="K33" s="70"/>
      <c r="L33" s="59"/>
      <c r="M33" s="83"/>
      <c r="N33" s="83"/>
      <c r="O33" s="83"/>
      <c r="P33" s="83"/>
      <c r="Q33" s="83"/>
      <c r="R33" s="83"/>
    </row>
    <row r="34" spans="1:18" s="2" customFormat="1" ht="18" x14ac:dyDescent="0.25">
      <c r="A34" s="134"/>
      <c r="B34" s="131" t="s">
        <v>33</v>
      </c>
      <c r="C34" s="160" t="s">
        <v>16</v>
      </c>
      <c r="D34" s="161">
        <v>3.2299999999999998E-3</v>
      </c>
      <c r="E34" s="137">
        <f>ROUND(E33*D34,2)</f>
        <v>0.45</v>
      </c>
      <c r="F34" s="143"/>
      <c r="G34" s="143"/>
      <c r="H34" s="70"/>
      <c r="I34" s="59"/>
      <c r="J34" s="143"/>
      <c r="K34" s="70"/>
      <c r="L34" s="59"/>
      <c r="M34" s="83"/>
      <c r="N34" s="83"/>
      <c r="O34" s="83"/>
      <c r="P34" s="83"/>
      <c r="Q34" s="83"/>
      <c r="R34" s="83"/>
    </row>
    <row r="35" spans="1:18" s="2" customFormat="1" ht="18" x14ac:dyDescent="0.25">
      <c r="A35" s="134"/>
      <c r="B35" s="147" t="s">
        <v>34</v>
      </c>
      <c r="C35" s="160" t="s">
        <v>22</v>
      </c>
      <c r="D35" s="161">
        <v>3.62E-3</v>
      </c>
      <c r="E35" s="137">
        <f>ROUND(E33*D35,2)</f>
        <v>0.51</v>
      </c>
      <c r="F35" s="143"/>
      <c r="G35" s="143"/>
      <c r="H35" s="70"/>
      <c r="I35" s="130"/>
      <c r="J35" s="59"/>
      <c r="K35" s="70"/>
      <c r="L35" s="59"/>
      <c r="M35" s="83"/>
      <c r="N35" s="83"/>
      <c r="O35" s="83"/>
      <c r="P35" s="83"/>
      <c r="Q35" s="83"/>
      <c r="R35" s="83"/>
    </row>
    <row r="36" spans="1:18" s="2" customFormat="1" ht="18" x14ac:dyDescent="0.25">
      <c r="A36" s="134"/>
      <c r="B36" s="147" t="s">
        <v>18</v>
      </c>
      <c r="C36" s="160" t="s">
        <v>19</v>
      </c>
      <c r="D36" s="161">
        <v>1.8000000000000001E-4</v>
      </c>
      <c r="E36" s="137">
        <f>ROUND(E33*D36,2)</f>
        <v>0.03</v>
      </c>
      <c r="F36" s="143"/>
      <c r="G36" s="143"/>
      <c r="H36" s="70"/>
      <c r="I36" s="130"/>
      <c r="J36" s="143"/>
      <c r="K36" s="70"/>
      <c r="L36" s="59"/>
      <c r="M36" s="83"/>
      <c r="N36" s="83"/>
      <c r="O36" s="83"/>
      <c r="P36" s="83"/>
      <c r="Q36" s="83"/>
      <c r="R36" s="83"/>
    </row>
    <row r="37" spans="1:18" s="2" customFormat="1" ht="18" x14ac:dyDescent="0.35">
      <c r="A37" s="134"/>
      <c r="B37" s="145" t="s">
        <v>25</v>
      </c>
      <c r="C37" s="160" t="s">
        <v>21</v>
      </c>
      <c r="D37" s="161">
        <v>4.0000000000000003E-5</v>
      </c>
      <c r="E37" s="137">
        <f>ROUND(E33*D37,2)</f>
        <v>0.01</v>
      </c>
      <c r="F37" s="70"/>
      <c r="G37" s="149"/>
      <c r="H37" s="70"/>
      <c r="I37" s="130"/>
      <c r="J37" s="143"/>
      <c r="K37" s="70"/>
      <c r="L37" s="59"/>
      <c r="M37" s="83"/>
      <c r="N37" s="83"/>
      <c r="O37" s="83"/>
      <c r="P37" s="83"/>
      <c r="Q37" s="83"/>
      <c r="R37" s="83"/>
    </row>
    <row r="38" spans="1:18" s="46" customFormat="1" ht="30" x14ac:dyDescent="0.25">
      <c r="A38" s="151"/>
      <c r="B38" s="152" t="s">
        <v>67</v>
      </c>
      <c r="C38" s="153" t="s">
        <v>20</v>
      </c>
      <c r="D38" s="154"/>
      <c r="E38" s="154">
        <f>E37*1.6</f>
        <v>1.6E-2</v>
      </c>
      <c r="F38" s="62"/>
      <c r="G38" s="62"/>
      <c r="H38" s="62"/>
      <c r="I38" s="62"/>
      <c r="J38" s="62"/>
      <c r="K38" s="70"/>
      <c r="L38" s="59"/>
      <c r="M38" s="87"/>
      <c r="N38" s="87"/>
      <c r="O38" s="87"/>
      <c r="P38" s="87"/>
      <c r="Q38" s="87"/>
      <c r="R38" s="87"/>
    </row>
    <row r="39" spans="1:18" s="3" customFormat="1" ht="18" x14ac:dyDescent="0.25">
      <c r="A39" s="134"/>
      <c r="B39" s="135" t="s">
        <v>38</v>
      </c>
      <c r="C39" s="136"/>
      <c r="D39" s="137"/>
      <c r="E39" s="138"/>
      <c r="F39" s="59"/>
      <c r="G39" s="57"/>
      <c r="H39" s="57"/>
      <c r="I39" s="57"/>
      <c r="J39" s="57"/>
      <c r="K39" s="57"/>
      <c r="L39" s="57"/>
      <c r="M39" s="85"/>
      <c r="N39" s="85"/>
      <c r="O39" s="85"/>
      <c r="P39" s="85"/>
      <c r="Q39" s="85"/>
      <c r="R39" s="85"/>
    </row>
    <row r="40" spans="1:18" s="2" customFormat="1" ht="31.5" x14ac:dyDescent="0.25">
      <c r="A40" s="134"/>
      <c r="B40" s="127" t="s">
        <v>64</v>
      </c>
      <c r="C40" s="128"/>
      <c r="D40" s="129"/>
      <c r="E40" s="70"/>
      <c r="F40" s="70"/>
      <c r="G40" s="70"/>
      <c r="H40" s="70"/>
      <c r="I40" s="130"/>
      <c r="J40" s="70"/>
      <c r="K40" s="70"/>
      <c r="L40" s="57"/>
      <c r="M40" s="83"/>
      <c r="N40" s="83"/>
      <c r="O40" s="83"/>
      <c r="P40" s="83"/>
      <c r="Q40" s="83"/>
      <c r="R40" s="83"/>
    </row>
    <row r="41" spans="1:18" s="2" customFormat="1" ht="47.25" x14ac:dyDescent="0.25">
      <c r="A41" s="134">
        <v>1</v>
      </c>
      <c r="B41" s="139" t="s">
        <v>44</v>
      </c>
      <c r="C41" s="140" t="s">
        <v>21</v>
      </c>
      <c r="D41" s="141"/>
      <c r="E41" s="142">
        <v>107</v>
      </c>
      <c r="F41" s="143"/>
      <c r="G41" s="143"/>
      <c r="H41" s="70"/>
      <c r="I41" s="130"/>
      <c r="J41" s="143"/>
      <c r="K41" s="70"/>
      <c r="L41" s="59"/>
      <c r="M41" s="83"/>
      <c r="N41" s="83"/>
      <c r="O41" s="83"/>
      <c r="P41" s="83"/>
      <c r="Q41" s="83"/>
      <c r="R41" s="83"/>
    </row>
    <row r="42" spans="1:18" s="7" customFormat="1" ht="18" x14ac:dyDescent="0.25">
      <c r="A42" s="134"/>
      <c r="B42" s="131" t="s">
        <v>33</v>
      </c>
      <c r="C42" s="128" t="s">
        <v>16</v>
      </c>
      <c r="D42" s="129">
        <v>1.55E-2</v>
      </c>
      <c r="E42" s="70">
        <f>ROUND(D42*E41,2)</f>
        <v>1.66</v>
      </c>
      <c r="F42" s="144"/>
      <c r="G42" s="144"/>
      <c r="H42" s="70"/>
      <c r="I42" s="59"/>
      <c r="J42" s="144"/>
      <c r="K42" s="70"/>
      <c r="L42" s="59"/>
      <c r="M42" s="84"/>
      <c r="N42" s="84"/>
      <c r="O42" s="84"/>
      <c r="P42" s="84"/>
      <c r="Q42" s="84"/>
      <c r="R42" s="84"/>
    </row>
    <row r="43" spans="1:18" s="7" customFormat="1" ht="18" x14ac:dyDescent="0.25">
      <c r="A43" s="134"/>
      <c r="B43" s="146" t="s">
        <v>23</v>
      </c>
      <c r="C43" s="128" t="s">
        <v>24</v>
      </c>
      <c r="D43" s="129">
        <v>3.4700000000000002E-2</v>
      </c>
      <c r="E43" s="70">
        <f>ROUND(D43*E41,2)</f>
        <v>3.71</v>
      </c>
      <c r="F43" s="144"/>
      <c r="G43" s="144"/>
      <c r="H43" s="143"/>
      <c r="I43" s="130"/>
      <c r="J43" s="143"/>
      <c r="K43" s="70"/>
      <c r="L43" s="59"/>
      <c r="M43" s="84"/>
      <c r="N43" s="84"/>
      <c r="O43" s="84"/>
      <c r="P43" s="84"/>
      <c r="Q43" s="84"/>
      <c r="R43" s="84"/>
    </row>
    <row r="44" spans="1:18" s="3" customFormat="1" ht="18" x14ac:dyDescent="0.25">
      <c r="A44" s="134"/>
      <c r="B44" s="147" t="s">
        <v>18</v>
      </c>
      <c r="C44" s="128" t="s">
        <v>31</v>
      </c>
      <c r="D44" s="74">
        <v>2.0899999999999998E-3</v>
      </c>
      <c r="E44" s="70">
        <f>ROUND(D44*E41,2)</f>
        <v>0.22</v>
      </c>
      <c r="F44" s="70"/>
      <c r="G44" s="130"/>
      <c r="H44" s="70"/>
      <c r="I44" s="130"/>
      <c r="J44" s="70"/>
      <c r="K44" s="70"/>
      <c r="L44" s="59"/>
      <c r="M44" s="85"/>
      <c r="N44" s="85"/>
      <c r="O44" s="85"/>
      <c r="P44" s="85"/>
      <c r="Q44" s="85"/>
      <c r="R44" s="85"/>
    </row>
    <row r="45" spans="1:18" s="8" customFormat="1" ht="18" x14ac:dyDescent="0.35">
      <c r="A45" s="148"/>
      <c r="B45" s="145" t="s">
        <v>25</v>
      </c>
      <c r="C45" s="128" t="s">
        <v>21</v>
      </c>
      <c r="D45" s="74">
        <v>4.0000000000000003E-5</v>
      </c>
      <c r="E45" s="129">
        <f>D45*E41</f>
        <v>4.28E-3</v>
      </c>
      <c r="F45" s="70"/>
      <c r="G45" s="59"/>
      <c r="H45" s="150"/>
      <c r="I45" s="130"/>
      <c r="J45" s="150"/>
      <c r="K45" s="70"/>
      <c r="L45" s="59"/>
      <c r="M45" s="86"/>
      <c r="N45" s="86"/>
      <c r="O45" s="86"/>
      <c r="P45" s="86"/>
      <c r="Q45" s="86"/>
      <c r="R45" s="86"/>
    </row>
    <row r="46" spans="1:18" s="46" customFormat="1" ht="30" x14ac:dyDescent="0.25">
      <c r="A46" s="151"/>
      <c r="B46" s="152" t="s">
        <v>67</v>
      </c>
      <c r="C46" s="153" t="s">
        <v>20</v>
      </c>
      <c r="D46" s="154"/>
      <c r="E46" s="154">
        <f>E45*1.6</f>
        <v>6.8479999999999999E-3</v>
      </c>
      <c r="F46" s="62"/>
      <c r="G46" s="62"/>
      <c r="H46" s="62"/>
      <c r="I46" s="62"/>
      <c r="J46" s="62"/>
      <c r="K46" s="70"/>
      <c r="L46" s="59"/>
      <c r="M46" s="87"/>
      <c r="N46" s="87"/>
      <c r="O46" s="87"/>
      <c r="P46" s="87"/>
      <c r="Q46" s="87"/>
      <c r="R46" s="87"/>
    </row>
    <row r="47" spans="1:18" ht="30" x14ac:dyDescent="0.2">
      <c r="A47" s="134"/>
      <c r="B47" s="168" t="s">
        <v>121</v>
      </c>
      <c r="C47" s="136" t="s">
        <v>20</v>
      </c>
      <c r="D47" s="70"/>
      <c r="E47" s="137">
        <f>E41*1.75</f>
        <v>187.25</v>
      </c>
      <c r="F47" s="70"/>
      <c r="G47" s="70"/>
      <c r="H47" s="70"/>
      <c r="I47" s="70"/>
      <c r="J47" s="70"/>
      <c r="K47" s="70"/>
      <c r="L47" s="59"/>
    </row>
    <row r="48" spans="1:18" ht="18" x14ac:dyDescent="0.2">
      <c r="A48" s="134">
        <v>2</v>
      </c>
      <c r="B48" s="169" t="s">
        <v>32</v>
      </c>
      <c r="C48" s="163" t="s">
        <v>21</v>
      </c>
      <c r="D48" s="67"/>
      <c r="E48" s="142">
        <f>E41</f>
        <v>107</v>
      </c>
      <c r="F48" s="70"/>
      <c r="G48" s="70"/>
      <c r="H48" s="70"/>
      <c r="I48" s="70"/>
      <c r="J48" s="70"/>
      <c r="K48" s="70"/>
      <c r="L48" s="59"/>
    </row>
    <row r="49" spans="1:248" ht="18" x14ac:dyDescent="0.2">
      <c r="A49" s="134"/>
      <c r="B49" s="131" t="s">
        <v>33</v>
      </c>
      <c r="C49" s="136" t="s">
        <v>17</v>
      </c>
      <c r="D49" s="74">
        <v>3.2299999999999998E-3</v>
      </c>
      <c r="E49" s="70">
        <f>ROUND(E48*D49,2)</f>
        <v>0.35</v>
      </c>
      <c r="F49" s="70"/>
      <c r="G49" s="70"/>
      <c r="H49" s="70"/>
      <c r="I49" s="59"/>
      <c r="J49" s="70"/>
      <c r="K49" s="70"/>
      <c r="L49" s="59"/>
    </row>
    <row r="50" spans="1:248" ht="18" x14ac:dyDescent="0.2">
      <c r="A50" s="134"/>
      <c r="B50" s="131" t="s">
        <v>34</v>
      </c>
      <c r="C50" s="136" t="s">
        <v>22</v>
      </c>
      <c r="D50" s="74">
        <v>3.62E-3</v>
      </c>
      <c r="E50" s="70">
        <f>ROUND(E48*D50,2)</f>
        <v>0.39</v>
      </c>
      <c r="F50" s="70"/>
      <c r="G50" s="70"/>
      <c r="H50" s="70"/>
      <c r="I50" s="70"/>
      <c r="J50" s="70"/>
      <c r="K50" s="70"/>
      <c r="L50" s="59"/>
    </row>
    <row r="51" spans="1:248" ht="18" x14ac:dyDescent="0.2">
      <c r="A51" s="134"/>
      <c r="B51" s="131" t="s">
        <v>18</v>
      </c>
      <c r="C51" s="136" t="s">
        <v>19</v>
      </c>
      <c r="D51" s="74">
        <v>1.8000000000000001E-4</v>
      </c>
      <c r="E51" s="70">
        <f>ROUND(E48*D51,2)</f>
        <v>0.02</v>
      </c>
      <c r="F51" s="70"/>
      <c r="G51" s="70"/>
      <c r="H51" s="70"/>
      <c r="I51" s="70"/>
      <c r="J51" s="70"/>
      <c r="K51" s="70"/>
      <c r="L51" s="59"/>
    </row>
    <row r="52" spans="1:248" ht="18" x14ac:dyDescent="0.2">
      <c r="A52" s="134"/>
      <c r="B52" s="145" t="s">
        <v>25</v>
      </c>
      <c r="C52" s="165" t="s">
        <v>21</v>
      </c>
      <c r="D52" s="74">
        <v>4.0000000000000003E-5</v>
      </c>
      <c r="E52" s="129">
        <f>D52*E48</f>
        <v>4.28E-3</v>
      </c>
      <c r="F52" s="70"/>
      <c r="G52" s="59"/>
      <c r="H52" s="70"/>
      <c r="I52" s="70"/>
      <c r="J52" s="70"/>
      <c r="K52" s="70"/>
      <c r="L52" s="59"/>
    </row>
    <row r="53" spans="1:248" s="46" customFormat="1" ht="30" x14ac:dyDescent="0.25">
      <c r="A53" s="151"/>
      <c r="B53" s="152" t="s">
        <v>67</v>
      </c>
      <c r="C53" s="153" t="s">
        <v>20</v>
      </c>
      <c r="D53" s="154"/>
      <c r="E53" s="154">
        <f>E52*1.6</f>
        <v>6.8479999999999999E-3</v>
      </c>
      <c r="F53" s="62"/>
      <c r="G53" s="62"/>
      <c r="H53" s="62"/>
      <c r="I53" s="62"/>
      <c r="J53" s="62"/>
      <c r="K53" s="166"/>
      <c r="L53" s="166"/>
      <c r="M53" s="87"/>
      <c r="N53" s="87"/>
      <c r="O53" s="87"/>
      <c r="P53" s="87"/>
      <c r="Q53" s="87"/>
      <c r="R53" s="87"/>
    </row>
    <row r="54" spans="1:248" ht="47.25" x14ac:dyDescent="0.2">
      <c r="A54" s="134">
        <v>3</v>
      </c>
      <c r="B54" s="162" t="s">
        <v>65</v>
      </c>
      <c r="C54" s="163" t="s">
        <v>45</v>
      </c>
      <c r="D54" s="67"/>
      <c r="E54" s="67">
        <v>10.7</v>
      </c>
      <c r="F54" s="70"/>
      <c r="G54" s="70"/>
      <c r="H54" s="70"/>
      <c r="I54" s="70"/>
      <c r="J54" s="70"/>
      <c r="K54" s="70"/>
      <c r="L54" s="59"/>
      <c r="M54" s="85"/>
      <c r="N54" s="85"/>
      <c r="O54" s="85"/>
      <c r="P54" s="85"/>
      <c r="Q54" s="85"/>
      <c r="R54" s="85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</row>
    <row r="55" spans="1:248" ht="18" x14ac:dyDescent="0.2">
      <c r="A55" s="134"/>
      <c r="B55" s="131" t="s">
        <v>33</v>
      </c>
      <c r="C55" s="136" t="s">
        <v>17</v>
      </c>
      <c r="D55" s="70">
        <f>1.54+0.64</f>
        <v>2.1800000000000002</v>
      </c>
      <c r="E55" s="70">
        <f>ROUND(E54*D55,2)</f>
        <v>23.33</v>
      </c>
      <c r="F55" s="70"/>
      <c r="G55" s="70"/>
      <c r="H55" s="70"/>
      <c r="I55" s="59"/>
      <c r="J55" s="70"/>
      <c r="K55" s="70"/>
      <c r="L55" s="59"/>
      <c r="M55" s="85"/>
      <c r="N55" s="85"/>
      <c r="O55" s="85"/>
      <c r="P55" s="85"/>
      <c r="Q55" s="85"/>
      <c r="R55" s="85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</row>
    <row r="56" spans="1:248" ht="18" x14ac:dyDescent="0.2">
      <c r="A56" s="134"/>
      <c r="B56" s="164" t="s">
        <v>140</v>
      </c>
      <c r="C56" s="165" t="s">
        <v>21</v>
      </c>
      <c r="D56" s="166"/>
      <c r="E56" s="70">
        <v>10.7</v>
      </c>
      <c r="F56" s="70"/>
      <c r="G56" s="70"/>
      <c r="H56" s="70"/>
      <c r="I56" s="70"/>
      <c r="J56" s="70"/>
      <c r="K56" s="70"/>
      <c r="L56" s="59"/>
      <c r="M56" s="85"/>
      <c r="N56" s="85"/>
      <c r="O56" s="85"/>
      <c r="P56" s="85"/>
      <c r="Q56" s="85"/>
      <c r="R56" s="85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</row>
    <row r="57" spans="1:248" ht="18" x14ac:dyDescent="0.2">
      <c r="A57" s="134"/>
      <c r="B57" s="131" t="s">
        <v>33</v>
      </c>
      <c r="C57" s="165" t="s">
        <v>17</v>
      </c>
      <c r="D57" s="166">
        <v>0.87</v>
      </c>
      <c r="E57" s="70">
        <f>E56*D57</f>
        <v>9.3089999999999993</v>
      </c>
      <c r="F57" s="70"/>
      <c r="G57" s="70"/>
      <c r="H57" s="70"/>
      <c r="I57" s="59"/>
      <c r="J57" s="70"/>
      <c r="K57" s="70"/>
      <c r="L57" s="59"/>
      <c r="M57" s="85"/>
      <c r="N57" s="85"/>
      <c r="O57" s="85"/>
      <c r="P57" s="85"/>
      <c r="Q57" s="85"/>
      <c r="R57" s="85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</row>
    <row r="58" spans="1:248" ht="18" x14ac:dyDescent="0.2">
      <c r="A58" s="134"/>
      <c r="B58" s="168" t="s">
        <v>35</v>
      </c>
      <c r="C58" s="136" t="s">
        <v>20</v>
      </c>
      <c r="D58" s="70"/>
      <c r="E58" s="137">
        <f>E54*1.75</f>
        <v>18.724999999999998</v>
      </c>
      <c r="F58" s="70"/>
      <c r="G58" s="70"/>
      <c r="H58" s="70"/>
      <c r="I58" s="70"/>
      <c r="J58" s="70"/>
      <c r="K58" s="70"/>
      <c r="L58" s="59"/>
    </row>
    <row r="59" spans="1:248" ht="18" x14ac:dyDescent="0.2">
      <c r="A59" s="134">
        <v>4</v>
      </c>
      <c r="B59" s="162" t="s">
        <v>72</v>
      </c>
      <c r="C59" s="163" t="s">
        <v>21</v>
      </c>
      <c r="D59" s="67"/>
      <c r="E59" s="142">
        <v>45.5</v>
      </c>
      <c r="F59" s="70"/>
      <c r="G59" s="70"/>
      <c r="H59" s="70"/>
      <c r="I59" s="70"/>
      <c r="J59" s="70"/>
      <c r="K59" s="70"/>
      <c r="L59" s="59"/>
    </row>
    <row r="60" spans="1:248" s="3" customFormat="1" ht="18" x14ac:dyDescent="0.25">
      <c r="A60" s="134"/>
      <c r="B60" s="131" t="s">
        <v>33</v>
      </c>
      <c r="C60" s="136" t="s">
        <v>17</v>
      </c>
      <c r="D60" s="70">
        <v>0.89</v>
      </c>
      <c r="E60" s="70">
        <f>ROUND(E59*D60,2)</f>
        <v>40.5</v>
      </c>
      <c r="F60" s="70"/>
      <c r="G60" s="70"/>
      <c r="H60" s="70"/>
      <c r="I60" s="59"/>
      <c r="J60" s="70"/>
      <c r="K60" s="70"/>
      <c r="L60" s="59"/>
      <c r="M60" s="85"/>
      <c r="N60" s="85"/>
      <c r="O60" s="85"/>
      <c r="P60" s="85"/>
      <c r="Q60" s="85"/>
      <c r="R60" s="85"/>
    </row>
    <row r="61" spans="1:248" ht="18" x14ac:dyDescent="0.2">
      <c r="A61" s="134"/>
      <c r="B61" s="131" t="s">
        <v>18</v>
      </c>
      <c r="C61" s="136" t="s">
        <v>19</v>
      </c>
      <c r="D61" s="70">
        <v>0.37</v>
      </c>
      <c r="E61" s="70">
        <f>ROUND(E59*D61,2)</f>
        <v>16.84</v>
      </c>
      <c r="F61" s="70"/>
      <c r="G61" s="59"/>
      <c r="H61" s="70"/>
      <c r="I61" s="70"/>
      <c r="J61" s="70"/>
      <c r="K61" s="70"/>
      <c r="L61" s="59"/>
    </row>
    <row r="62" spans="1:248" ht="18" x14ac:dyDescent="0.2">
      <c r="A62" s="134"/>
      <c r="B62" s="131" t="s">
        <v>36</v>
      </c>
      <c r="C62" s="165" t="s">
        <v>21</v>
      </c>
      <c r="D62" s="70">
        <v>1.1499999999999999</v>
      </c>
      <c r="E62" s="70">
        <f>ROUND(E59*D62,2)</f>
        <v>52.33</v>
      </c>
      <c r="F62" s="70"/>
      <c r="G62" s="59"/>
      <c r="H62" s="70"/>
      <c r="I62" s="70"/>
      <c r="J62" s="70"/>
      <c r="K62" s="70"/>
      <c r="L62" s="59"/>
    </row>
    <row r="63" spans="1:248" ht="18" x14ac:dyDescent="0.2">
      <c r="A63" s="134"/>
      <c r="B63" s="131" t="s">
        <v>39</v>
      </c>
      <c r="C63" s="165" t="s">
        <v>19</v>
      </c>
      <c r="D63" s="70">
        <v>0.02</v>
      </c>
      <c r="E63" s="70">
        <f>E59*D63</f>
        <v>0.91</v>
      </c>
      <c r="F63" s="70"/>
      <c r="G63" s="59"/>
      <c r="H63" s="70"/>
      <c r="I63" s="70"/>
      <c r="J63" s="70"/>
      <c r="K63" s="70"/>
      <c r="L63" s="59"/>
    </row>
    <row r="64" spans="1:248" s="38" customFormat="1" ht="30" x14ac:dyDescent="0.2">
      <c r="A64" s="151"/>
      <c r="B64" s="152" t="s">
        <v>69</v>
      </c>
      <c r="C64" s="153" t="s">
        <v>20</v>
      </c>
      <c r="D64" s="154"/>
      <c r="E64" s="154">
        <f>E62*1.6</f>
        <v>83.728000000000009</v>
      </c>
      <c r="F64" s="62"/>
      <c r="G64" s="62"/>
      <c r="H64" s="62"/>
      <c r="I64" s="62"/>
      <c r="J64" s="62"/>
      <c r="K64" s="70"/>
      <c r="L64" s="59"/>
      <c r="M64" s="90"/>
      <c r="N64" s="90"/>
      <c r="O64" s="90"/>
      <c r="P64" s="90"/>
      <c r="Q64" s="90"/>
      <c r="R64" s="90"/>
    </row>
    <row r="65" spans="1:253" s="14" customFormat="1" ht="32.25" x14ac:dyDescent="0.25">
      <c r="A65" s="35">
        <v>5</v>
      </c>
      <c r="B65" s="170" t="s">
        <v>122</v>
      </c>
      <c r="C65" s="65" t="s">
        <v>21</v>
      </c>
      <c r="D65" s="66"/>
      <c r="E65" s="79">
        <v>45.5</v>
      </c>
      <c r="F65" s="66"/>
      <c r="G65" s="66"/>
      <c r="H65" s="66"/>
      <c r="I65" s="66"/>
      <c r="J65" s="66"/>
      <c r="K65" s="66"/>
      <c r="L65" s="66"/>
      <c r="M65" s="91"/>
      <c r="N65" s="91"/>
      <c r="O65" s="91"/>
      <c r="P65" s="91"/>
      <c r="Q65" s="91"/>
      <c r="R65" s="91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  <c r="IS65" s="13"/>
    </row>
    <row r="66" spans="1:253" ht="18" x14ac:dyDescent="0.35">
      <c r="A66" s="32"/>
      <c r="B66" s="131" t="s">
        <v>33</v>
      </c>
      <c r="C66" s="68" t="s">
        <v>17</v>
      </c>
      <c r="D66" s="69">
        <v>1.37</v>
      </c>
      <c r="E66" s="70">
        <f>ROUND(E65*D66,2)</f>
        <v>62.34</v>
      </c>
      <c r="F66" s="70"/>
      <c r="G66" s="70"/>
      <c r="H66" s="71"/>
      <c r="I66" s="59"/>
      <c r="J66" s="70"/>
      <c r="K66" s="70"/>
      <c r="L66" s="70"/>
      <c r="M66" s="86"/>
      <c r="N66" s="86"/>
      <c r="O66" s="86"/>
      <c r="P66" s="86"/>
      <c r="Q66" s="86"/>
      <c r="R66" s="86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</row>
    <row r="67" spans="1:253" ht="18" x14ac:dyDescent="0.3">
      <c r="A67" s="32"/>
      <c r="B67" s="171" t="s">
        <v>18</v>
      </c>
      <c r="C67" s="68" t="s">
        <v>19</v>
      </c>
      <c r="D67" s="172">
        <v>0.28299999999999997</v>
      </c>
      <c r="E67" s="70">
        <f>ROUND(E65*D67,2)</f>
        <v>12.88</v>
      </c>
      <c r="F67" s="69"/>
      <c r="G67" s="69"/>
      <c r="H67" s="70"/>
      <c r="I67" s="70"/>
      <c r="J67" s="70"/>
      <c r="K67" s="70"/>
      <c r="L67" s="59"/>
      <c r="M67" s="86"/>
      <c r="N67" s="86"/>
      <c r="O67" s="86"/>
      <c r="P67" s="86"/>
      <c r="Q67" s="86"/>
      <c r="R67" s="86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</row>
    <row r="68" spans="1:253" ht="28.5" customHeight="1" x14ac:dyDescent="0.25">
      <c r="A68" s="33"/>
      <c r="B68" s="72" t="s">
        <v>142</v>
      </c>
      <c r="C68" s="73" t="s">
        <v>21</v>
      </c>
      <c r="D68" s="70">
        <v>1.02</v>
      </c>
      <c r="E68" s="70">
        <f>ROUND(E65*D68,2)</f>
        <v>46.41</v>
      </c>
      <c r="F68" s="69"/>
      <c r="G68" s="59"/>
      <c r="H68" s="70"/>
      <c r="I68" s="70"/>
      <c r="J68" s="70"/>
      <c r="K68" s="70"/>
      <c r="L68" s="70"/>
      <c r="M68" s="16"/>
      <c r="N68" s="16"/>
      <c r="O68" s="16"/>
      <c r="P68" s="16"/>
      <c r="Q68" s="16"/>
      <c r="R68" s="16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</row>
    <row r="69" spans="1:253" ht="24" customHeight="1" x14ac:dyDescent="0.25">
      <c r="A69" s="32"/>
      <c r="B69" s="72" t="s">
        <v>39</v>
      </c>
      <c r="C69" s="68" t="s">
        <v>19</v>
      </c>
      <c r="D69" s="69">
        <v>0.62</v>
      </c>
      <c r="E69" s="166">
        <f>ROUND(E65*D69,3)</f>
        <v>28.21</v>
      </c>
      <c r="F69" s="69"/>
      <c r="G69" s="59"/>
      <c r="H69" s="70"/>
      <c r="I69" s="70"/>
      <c r="J69" s="70"/>
      <c r="K69" s="70"/>
      <c r="L69" s="70"/>
      <c r="M69" s="86"/>
      <c r="N69" s="86"/>
      <c r="O69" s="86"/>
      <c r="P69" s="86"/>
      <c r="Q69" s="86"/>
      <c r="R69" s="86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</row>
    <row r="70" spans="1:253" s="38" customFormat="1" ht="36" customHeight="1" x14ac:dyDescent="0.2">
      <c r="A70" s="41"/>
      <c r="B70" s="173" t="s">
        <v>115</v>
      </c>
      <c r="C70" s="153" t="s">
        <v>20</v>
      </c>
      <c r="D70" s="61"/>
      <c r="E70" s="62">
        <f>E68*2.4</f>
        <v>111.38399999999999</v>
      </c>
      <c r="F70" s="62"/>
      <c r="G70" s="62"/>
      <c r="H70" s="62"/>
      <c r="I70" s="62"/>
      <c r="J70" s="62"/>
      <c r="K70" s="70"/>
      <c r="L70" s="59"/>
      <c r="M70" s="90"/>
      <c r="N70" s="90"/>
      <c r="O70" s="90"/>
      <c r="P70" s="90"/>
      <c r="Q70" s="90"/>
      <c r="R70" s="90"/>
    </row>
    <row r="71" spans="1:253" s="15" customFormat="1" ht="36.75" customHeight="1" x14ac:dyDescent="0.25">
      <c r="A71" s="35">
        <v>6</v>
      </c>
      <c r="B71" s="64" t="s">
        <v>103</v>
      </c>
      <c r="C71" s="174" t="s">
        <v>21</v>
      </c>
      <c r="D71" s="66"/>
      <c r="E71" s="67">
        <v>66.3</v>
      </c>
      <c r="F71" s="66"/>
      <c r="G71" s="66"/>
      <c r="H71" s="66"/>
      <c r="I71" s="66"/>
      <c r="J71" s="66"/>
      <c r="K71" s="66"/>
      <c r="L71" s="175"/>
      <c r="M71" s="92"/>
      <c r="N71" s="92"/>
      <c r="O71" s="92"/>
      <c r="P71" s="92"/>
      <c r="Q71" s="92"/>
      <c r="R71" s="92"/>
    </row>
    <row r="72" spans="1:253" s="30" customFormat="1" ht="18" x14ac:dyDescent="0.35">
      <c r="A72" s="32"/>
      <c r="B72" s="131" t="s">
        <v>33</v>
      </c>
      <c r="C72" s="68" t="s">
        <v>17</v>
      </c>
      <c r="D72" s="69">
        <v>8.4</v>
      </c>
      <c r="E72" s="70">
        <f>ROUND(E71*D72,2)</f>
        <v>556.91999999999996</v>
      </c>
      <c r="F72" s="70"/>
      <c r="G72" s="70"/>
      <c r="H72" s="71"/>
      <c r="I72" s="59"/>
      <c r="J72" s="70"/>
      <c r="K72" s="70"/>
      <c r="L72" s="59"/>
      <c r="M72" s="16"/>
      <c r="N72" s="16"/>
      <c r="O72" s="16"/>
      <c r="P72" s="16"/>
      <c r="Q72" s="16"/>
      <c r="R72" s="16"/>
    </row>
    <row r="73" spans="1:253" s="30" customFormat="1" ht="18" x14ac:dyDescent="0.25">
      <c r="A73" s="32"/>
      <c r="B73" s="76" t="s">
        <v>104</v>
      </c>
      <c r="C73" s="68" t="s">
        <v>66</v>
      </c>
      <c r="D73" s="69">
        <v>1.28</v>
      </c>
      <c r="E73" s="70">
        <f>E71*D73</f>
        <v>84.864000000000004</v>
      </c>
      <c r="F73" s="70"/>
      <c r="G73" s="70"/>
      <c r="H73" s="70"/>
      <c r="I73" s="70"/>
      <c r="J73" s="70"/>
      <c r="K73" s="70"/>
      <c r="L73" s="59"/>
      <c r="M73" s="16"/>
      <c r="N73" s="16"/>
      <c r="O73" s="16"/>
      <c r="P73" s="16"/>
      <c r="Q73" s="16"/>
      <c r="R73" s="16"/>
    </row>
    <row r="74" spans="1:253" s="12" customFormat="1" ht="18" x14ac:dyDescent="0.25">
      <c r="A74" s="32"/>
      <c r="B74" s="72" t="s">
        <v>18</v>
      </c>
      <c r="C74" s="68" t="s">
        <v>19</v>
      </c>
      <c r="D74" s="69">
        <v>0.68</v>
      </c>
      <c r="E74" s="70">
        <f>ROUND(E71*D74,2)</f>
        <v>45.08</v>
      </c>
      <c r="F74" s="69"/>
      <c r="G74" s="69"/>
      <c r="H74" s="70"/>
      <c r="I74" s="70"/>
      <c r="J74" s="70"/>
      <c r="K74" s="70"/>
      <c r="L74" s="59"/>
      <c r="M74" s="16"/>
      <c r="N74" s="16"/>
      <c r="O74" s="16"/>
      <c r="P74" s="16"/>
      <c r="Q74" s="16"/>
      <c r="R74" s="16"/>
    </row>
    <row r="75" spans="1:253" s="30" customFormat="1" ht="18" x14ac:dyDescent="0.25">
      <c r="A75" s="32"/>
      <c r="B75" s="72" t="s">
        <v>143</v>
      </c>
      <c r="C75" s="68" t="s">
        <v>117</v>
      </c>
      <c r="D75" s="69"/>
      <c r="E75" s="70">
        <v>535</v>
      </c>
      <c r="F75" s="69"/>
      <c r="G75" s="59"/>
      <c r="H75" s="70"/>
      <c r="I75" s="70"/>
      <c r="J75" s="70"/>
      <c r="K75" s="70"/>
      <c r="L75" s="59"/>
      <c r="M75" s="16"/>
      <c r="N75" s="16"/>
      <c r="O75" s="16"/>
      <c r="P75" s="16"/>
      <c r="Q75" s="16"/>
      <c r="R75" s="16"/>
    </row>
    <row r="76" spans="1:253" s="30" customFormat="1" ht="18" x14ac:dyDescent="0.25">
      <c r="A76" s="33"/>
      <c r="B76" s="72" t="s">
        <v>123</v>
      </c>
      <c r="C76" s="73" t="s">
        <v>21</v>
      </c>
      <c r="D76" s="129">
        <v>1.0200000000000001E-2</v>
      </c>
      <c r="E76" s="70">
        <f>ROUND(E71*D76,2)</f>
        <v>0.68</v>
      </c>
      <c r="F76" s="69"/>
      <c r="G76" s="59"/>
      <c r="H76" s="70"/>
      <c r="I76" s="70"/>
      <c r="J76" s="70"/>
      <c r="K76" s="70"/>
      <c r="L76" s="59"/>
      <c r="M76" s="16"/>
      <c r="N76" s="16"/>
      <c r="O76" s="16"/>
      <c r="P76" s="16"/>
      <c r="Q76" s="16"/>
      <c r="R76" s="16"/>
    </row>
    <row r="77" spans="1:253" s="12" customFormat="1" ht="18" x14ac:dyDescent="0.25">
      <c r="A77" s="17"/>
      <c r="B77" s="72" t="s">
        <v>127</v>
      </c>
      <c r="C77" s="73" t="s">
        <v>21</v>
      </c>
      <c r="D77" s="166">
        <v>2.1000000000000001E-2</v>
      </c>
      <c r="E77" s="70">
        <f>ROUND(E71*D77,2)</f>
        <v>1.39</v>
      </c>
      <c r="F77" s="69"/>
      <c r="G77" s="59"/>
      <c r="H77" s="70"/>
      <c r="I77" s="70"/>
      <c r="J77" s="70"/>
      <c r="K77" s="70"/>
      <c r="L77" s="59"/>
      <c r="M77" s="16"/>
      <c r="N77" s="16"/>
      <c r="O77" s="16"/>
      <c r="P77" s="16"/>
      <c r="Q77" s="16"/>
      <c r="R77" s="16"/>
    </row>
    <row r="78" spans="1:253" s="12" customFormat="1" ht="18" x14ac:dyDescent="0.25">
      <c r="A78" s="32"/>
      <c r="B78" s="72" t="s">
        <v>39</v>
      </c>
      <c r="C78" s="68" t="s">
        <v>19</v>
      </c>
      <c r="D78" s="69">
        <v>0.88</v>
      </c>
      <c r="E78" s="70">
        <f>ROUND(E71*D78,2)</f>
        <v>58.34</v>
      </c>
      <c r="F78" s="69"/>
      <c r="G78" s="59"/>
      <c r="H78" s="70"/>
      <c r="I78" s="70"/>
      <c r="J78" s="70"/>
      <c r="K78" s="70"/>
      <c r="L78" s="59"/>
      <c r="M78" s="16"/>
      <c r="N78" s="16"/>
      <c r="O78" s="16"/>
      <c r="P78" s="16"/>
      <c r="Q78" s="16"/>
      <c r="R78" s="16"/>
    </row>
    <row r="79" spans="1:253" s="27" customFormat="1" ht="43.5" customHeight="1" x14ac:dyDescent="0.25">
      <c r="A79" s="41"/>
      <c r="B79" s="152" t="s">
        <v>128</v>
      </c>
      <c r="C79" s="153" t="s">
        <v>20</v>
      </c>
      <c r="D79" s="61"/>
      <c r="E79" s="62">
        <f>E71*2.4</f>
        <v>159.11999999999998</v>
      </c>
      <c r="F79" s="62"/>
      <c r="G79" s="62"/>
      <c r="H79" s="62"/>
      <c r="I79" s="62"/>
      <c r="J79" s="62"/>
      <c r="K79" s="62"/>
      <c r="L79" s="62"/>
    </row>
    <row r="80" spans="1:253" s="16" customFormat="1" ht="18" x14ac:dyDescent="0.25">
      <c r="A80" s="176"/>
      <c r="B80" s="135" t="s">
        <v>42</v>
      </c>
      <c r="C80" s="136"/>
      <c r="D80" s="137"/>
      <c r="E80" s="138"/>
      <c r="F80" s="59"/>
      <c r="G80" s="57"/>
      <c r="H80" s="57"/>
      <c r="I80" s="57"/>
      <c r="J80" s="57"/>
      <c r="K80" s="57"/>
      <c r="L80" s="57"/>
    </row>
    <row r="81" spans="1:248" s="3" customFormat="1" ht="31.5" x14ac:dyDescent="0.25">
      <c r="A81" s="134"/>
      <c r="B81" s="127" t="s">
        <v>105</v>
      </c>
      <c r="C81" s="128"/>
      <c r="D81" s="129"/>
      <c r="E81" s="70"/>
      <c r="F81" s="70"/>
      <c r="G81" s="70"/>
      <c r="H81" s="70"/>
      <c r="I81" s="130"/>
      <c r="J81" s="70"/>
      <c r="K81" s="70"/>
      <c r="L81" s="57"/>
      <c r="M81" s="85"/>
      <c r="N81" s="85"/>
      <c r="O81" s="85"/>
      <c r="P81" s="85"/>
      <c r="Q81" s="85"/>
      <c r="R81" s="85"/>
    </row>
    <row r="82" spans="1:248" s="3" customFormat="1" ht="47.25" x14ac:dyDescent="0.25">
      <c r="A82" s="134">
        <v>1</v>
      </c>
      <c r="B82" s="139" t="s">
        <v>44</v>
      </c>
      <c r="C82" s="140" t="s">
        <v>21</v>
      </c>
      <c r="D82" s="141"/>
      <c r="E82" s="142">
        <v>33.299999999999997</v>
      </c>
      <c r="F82" s="143"/>
      <c r="G82" s="143"/>
      <c r="H82" s="70"/>
      <c r="I82" s="130"/>
      <c r="J82" s="143"/>
      <c r="K82" s="70"/>
      <c r="L82" s="59"/>
      <c r="M82" s="85"/>
      <c r="N82" s="85"/>
      <c r="O82" s="85"/>
      <c r="P82" s="85"/>
      <c r="Q82" s="85"/>
      <c r="R82" s="85"/>
    </row>
    <row r="83" spans="1:248" s="2" customFormat="1" ht="18" x14ac:dyDescent="0.25">
      <c r="A83" s="134"/>
      <c r="B83" s="131" t="s">
        <v>33</v>
      </c>
      <c r="C83" s="128" t="s">
        <v>16</v>
      </c>
      <c r="D83" s="129">
        <v>1.55E-2</v>
      </c>
      <c r="E83" s="70">
        <f>ROUND(D83*E82,2)</f>
        <v>0.52</v>
      </c>
      <c r="F83" s="144"/>
      <c r="G83" s="144"/>
      <c r="H83" s="70"/>
      <c r="I83" s="59"/>
      <c r="J83" s="144"/>
      <c r="K83" s="70"/>
      <c r="L83" s="59"/>
      <c r="M83" s="83"/>
      <c r="N83" s="83"/>
      <c r="O83" s="83"/>
      <c r="P83" s="83"/>
      <c r="Q83" s="83"/>
      <c r="R83" s="83"/>
    </row>
    <row r="84" spans="1:248" s="2" customFormat="1" ht="18" x14ac:dyDescent="0.25">
      <c r="A84" s="134"/>
      <c r="B84" s="146" t="s">
        <v>23</v>
      </c>
      <c r="C84" s="128" t="s">
        <v>24</v>
      </c>
      <c r="D84" s="129">
        <v>3.4700000000000002E-2</v>
      </c>
      <c r="E84" s="70">
        <f>ROUND(D84*E82,2)</f>
        <v>1.1599999999999999</v>
      </c>
      <c r="F84" s="144"/>
      <c r="G84" s="144"/>
      <c r="H84" s="143"/>
      <c r="I84" s="130"/>
      <c r="J84" s="143"/>
      <c r="K84" s="70"/>
      <c r="L84" s="59"/>
      <c r="M84" s="83"/>
      <c r="N84" s="83"/>
      <c r="O84" s="83"/>
      <c r="P84" s="83"/>
      <c r="Q84" s="83"/>
      <c r="R84" s="83"/>
    </row>
    <row r="85" spans="1:248" s="7" customFormat="1" ht="18" x14ac:dyDescent="0.25">
      <c r="A85" s="134"/>
      <c r="B85" s="147" t="s">
        <v>18</v>
      </c>
      <c r="C85" s="128" t="s">
        <v>31</v>
      </c>
      <c r="D85" s="74">
        <v>2.0899999999999998E-3</v>
      </c>
      <c r="E85" s="70">
        <f>ROUND(D85*E82,2)</f>
        <v>7.0000000000000007E-2</v>
      </c>
      <c r="F85" s="70"/>
      <c r="G85" s="130"/>
      <c r="H85" s="70"/>
      <c r="I85" s="130"/>
      <c r="J85" s="70"/>
      <c r="K85" s="70"/>
      <c r="L85" s="59"/>
      <c r="M85" s="84"/>
      <c r="N85" s="84"/>
      <c r="O85" s="84"/>
      <c r="P85" s="84"/>
      <c r="Q85" s="84"/>
      <c r="R85" s="84"/>
    </row>
    <row r="86" spans="1:248" s="7" customFormat="1" ht="18" x14ac:dyDescent="0.35">
      <c r="A86" s="134"/>
      <c r="B86" s="145" t="s">
        <v>25</v>
      </c>
      <c r="C86" s="128" t="s">
        <v>21</v>
      </c>
      <c r="D86" s="74">
        <v>4.0000000000000003E-5</v>
      </c>
      <c r="E86" s="129">
        <f>D86*E82</f>
        <v>1.3320000000000001E-3</v>
      </c>
      <c r="F86" s="70"/>
      <c r="G86" s="59"/>
      <c r="H86" s="150"/>
      <c r="I86" s="130"/>
      <c r="J86" s="150"/>
      <c r="K86" s="70"/>
      <c r="L86" s="59"/>
      <c r="M86" s="84"/>
      <c r="N86" s="84"/>
      <c r="O86" s="84"/>
      <c r="P86" s="84"/>
      <c r="Q86" s="84"/>
      <c r="R86" s="84"/>
    </row>
    <row r="87" spans="1:248" s="46" customFormat="1" ht="30" x14ac:dyDescent="0.25">
      <c r="A87" s="151"/>
      <c r="B87" s="152" t="s">
        <v>67</v>
      </c>
      <c r="C87" s="153" t="s">
        <v>20</v>
      </c>
      <c r="D87" s="154"/>
      <c r="E87" s="177">
        <f>E86*1.6</f>
        <v>2.1312000000000002E-3</v>
      </c>
      <c r="F87" s="62"/>
      <c r="G87" s="62"/>
      <c r="H87" s="62"/>
      <c r="I87" s="62"/>
      <c r="J87" s="62"/>
      <c r="K87" s="70"/>
      <c r="L87" s="59"/>
      <c r="M87" s="87"/>
      <c r="N87" s="87"/>
      <c r="O87" s="87"/>
      <c r="P87" s="87"/>
      <c r="Q87" s="87"/>
      <c r="R87" s="87"/>
    </row>
    <row r="88" spans="1:248" s="8" customFormat="1" ht="18" x14ac:dyDescent="0.3">
      <c r="A88" s="148"/>
      <c r="B88" s="168" t="s">
        <v>35</v>
      </c>
      <c r="C88" s="136" t="s">
        <v>20</v>
      </c>
      <c r="D88" s="70"/>
      <c r="E88" s="137">
        <f>E82*1.75</f>
        <v>58.274999999999991</v>
      </c>
      <c r="F88" s="70"/>
      <c r="G88" s="70"/>
      <c r="H88" s="70"/>
      <c r="I88" s="70"/>
      <c r="J88" s="70"/>
      <c r="K88" s="70"/>
      <c r="L88" s="59"/>
      <c r="M88" s="86"/>
      <c r="N88" s="86"/>
      <c r="O88" s="86"/>
      <c r="P88" s="86"/>
      <c r="Q88" s="86"/>
      <c r="R88" s="86"/>
    </row>
    <row r="89" spans="1:248" s="3" customFormat="1" ht="18" x14ac:dyDescent="0.25">
      <c r="A89" s="134">
        <v>2</v>
      </c>
      <c r="B89" s="169" t="s">
        <v>32</v>
      </c>
      <c r="C89" s="163" t="s">
        <v>21</v>
      </c>
      <c r="D89" s="67"/>
      <c r="E89" s="142">
        <f>E82</f>
        <v>33.299999999999997</v>
      </c>
      <c r="F89" s="70"/>
      <c r="G89" s="70"/>
      <c r="H89" s="70"/>
      <c r="I89" s="70"/>
      <c r="J89" s="70"/>
      <c r="K89" s="70"/>
      <c r="L89" s="59"/>
      <c r="M89" s="85"/>
      <c r="N89" s="85"/>
      <c r="O89" s="85"/>
      <c r="P89" s="85"/>
      <c r="Q89" s="85"/>
      <c r="R89" s="85"/>
    </row>
    <row r="90" spans="1:248" ht="18" x14ac:dyDescent="0.2">
      <c r="A90" s="134"/>
      <c r="B90" s="131" t="s">
        <v>33</v>
      </c>
      <c r="C90" s="136" t="s">
        <v>17</v>
      </c>
      <c r="D90" s="74">
        <v>3.2299999999999998E-3</v>
      </c>
      <c r="E90" s="70">
        <f>ROUND(E89*D90,2)</f>
        <v>0.11</v>
      </c>
      <c r="F90" s="70"/>
      <c r="G90" s="70"/>
      <c r="H90" s="70"/>
      <c r="I90" s="59"/>
      <c r="J90" s="70"/>
      <c r="K90" s="70"/>
      <c r="L90" s="59"/>
    </row>
    <row r="91" spans="1:248" ht="18" x14ac:dyDescent="0.2">
      <c r="A91" s="134"/>
      <c r="B91" s="131" t="s">
        <v>34</v>
      </c>
      <c r="C91" s="136" t="s">
        <v>22</v>
      </c>
      <c r="D91" s="74">
        <v>3.62E-3</v>
      </c>
      <c r="E91" s="70">
        <f>ROUND(E89*D91,2)</f>
        <v>0.12</v>
      </c>
      <c r="F91" s="70"/>
      <c r="G91" s="70"/>
      <c r="H91" s="70"/>
      <c r="I91" s="70"/>
      <c r="J91" s="70"/>
      <c r="K91" s="70"/>
      <c r="L91" s="59"/>
    </row>
    <row r="92" spans="1:248" ht="18" x14ac:dyDescent="0.2">
      <c r="A92" s="134"/>
      <c r="B92" s="131" t="s">
        <v>18</v>
      </c>
      <c r="C92" s="136" t="s">
        <v>19</v>
      </c>
      <c r="D92" s="74">
        <v>1.8000000000000001E-4</v>
      </c>
      <c r="E92" s="70">
        <f>ROUND(E89*D92,2)</f>
        <v>0.01</v>
      </c>
      <c r="F92" s="70"/>
      <c r="G92" s="70"/>
      <c r="H92" s="70"/>
      <c r="I92" s="70"/>
      <c r="J92" s="70"/>
      <c r="K92" s="70"/>
      <c r="L92" s="59"/>
    </row>
    <row r="93" spans="1:248" ht="18" x14ac:dyDescent="0.2">
      <c r="A93" s="134"/>
      <c r="B93" s="145" t="s">
        <v>25</v>
      </c>
      <c r="C93" s="165" t="s">
        <v>21</v>
      </c>
      <c r="D93" s="74">
        <v>4.0000000000000003E-5</v>
      </c>
      <c r="E93" s="129">
        <f>D93*E89</f>
        <v>1.3320000000000001E-3</v>
      </c>
      <c r="F93" s="70"/>
      <c r="G93" s="59"/>
      <c r="H93" s="70"/>
      <c r="I93" s="70"/>
      <c r="J93" s="70"/>
      <c r="K93" s="70"/>
      <c r="L93" s="59"/>
    </row>
    <row r="94" spans="1:248" s="38" customFormat="1" ht="30" x14ac:dyDescent="0.2">
      <c r="A94" s="151"/>
      <c r="B94" s="152" t="s">
        <v>67</v>
      </c>
      <c r="C94" s="153" t="s">
        <v>20</v>
      </c>
      <c r="D94" s="154"/>
      <c r="E94" s="177">
        <f>E93*1.6</f>
        <v>2.1312000000000002E-3</v>
      </c>
      <c r="F94" s="62"/>
      <c r="G94" s="62"/>
      <c r="H94" s="62"/>
      <c r="I94" s="62"/>
      <c r="J94" s="62"/>
      <c r="K94" s="70"/>
      <c r="L94" s="59"/>
      <c r="M94" s="90"/>
      <c r="N94" s="90"/>
      <c r="O94" s="90"/>
      <c r="P94" s="90"/>
      <c r="Q94" s="90"/>
      <c r="R94" s="90"/>
    </row>
    <row r="95" spans="1:248" ht="31.5" x14ac:dyDescent="0.2">
      <c r="A95" s="134">
        <v>3</v>
      </c>
      <c r="B95" s="162" t="s">
        <v>133</v>
      </c>
      <c r="C95" s="163" t="s">
        <v>45</v>
      </c>
      <c r="D95" s="67"/>
      <c r="E95" s="67">
        <v>8.3000000000000007</v>
      </c>
      <c r="F95" s="70"/>
      <c r="G95" s="70"/>
      <c r="H95" s="70"/>
      <c r="I95" s="70"/>
      <c r="J95" s="70"/>
      <c r="K95" s="70"/>
      <c r="L95" s="59"/>
      <c r="M95" s="85"/>
      <c r="N95" s="85"/>
      <c r="O95" s="85"/>
      <c r="P95" s="85"/>
      <c r="Q95" s="85"/>
      <c r="R95" s="85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</row>
    <row r="96" spans="1:248" ht="18" x14ac:dyDescent="0.2">
      <c r="A96" s="134"/>
      <c r="B96" s="131" t="s">
        <v>33</v>
      </c>
      <c r="C96" s="136" t="s">
        <v>17</v>
      </c>
      <c r="D96" s="70">
        <f>1.54+0.64</f>
        <v>2.1800000000000002</v>
      </c>
      <c r="E96" s="70">
        <f>ROUND(E95*D96,2)</f>
        <v>18.09</v>
      </c>
      <c r="F96" s="70"/>
      <c r="G96" s="70"/>
      <c r="H96" s="70"/>
      <c r="I96" s="59"/>
      <c r="J96" s="70"/>
      <c r="K96" s="70"/>
      <c r="L96" s="59"/>
      <c r="M96" s="85"/>
      <c r="N96" s="85"/>
      <c r="O96" s="85"/>
      <c r="P96" s="85"/>
      <c r="Q96" s="85"/>
      <c r="R96" s="85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</row>
    <row r="97" spans="1:248" ht="18" x14ac:dyDescent="0.2">
      <c r="A97" s="134"/>
      <c r="B97" s="164" t="s">
        <v>140</v>
      </c>
      <c r="C97" s="165" t="s">
        <v>21</v>
      </c>
      <c r="D97" s="166"/>
      <c r="E97" s="70">
        <v>8.3000000000000007</v>
      </c>
      <c r="F97" s="70"/>
      <c r="G97" s="70"/>
      <c r="H97" s="70"/>
      <c r="I97" s="70"/>
      <c r="J97" s="70"/>
      <c r="K97" s="70"/>
      <c r="L97" s="59"/>
      <c r="M97" s="85"/>
      <c r="N97" s="85"/>
      <c r="O97" s="85"/>
      <c r="P97" s="85"/>
      <c r="Q97" s="85"/>
      <c r="R97" s="85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</row>
    <row r="98" spans="1:248" ht="18" x14ac:dyDescent="0.2">
      <c r="A98" s="134"/>
      <c r="B98" s="131" t="s">
        <v>33</v>
      </c>
      <c r="C98" s="165" t="s">
        <v>17</v>
      </c>
      <c r="D98" s="166">
        <v>0.87</v>
      </c>
      <c r="E98" s="70">
        <f>E97*D98</f>
        <v>7.221000000000001</v>
      </c>
      <c r="F98" s="70"/>
      <c r="G98" s="70"/>
      <c r="H98" s="70"/>
      <c r="I98" s="59"/>
      <c r="J98" s="70"/>
      <c r="K98" s="70"/>
      <c r="L98" s="59"/>
      <c r="M98" s="85"/>
      <c r="N98" s="85"/>
      <c r="O98" s="85"/>
      <c r="P98" s="85"/>
      <c r="Q98" s="85"/>
      <c r="R98" s="85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</row>
    <row r="99" spans="1:248" ht="18" x14ac:dyDescent="0.2">
      <c r="A99" s="134"/>
      <c r="B99" s="168" t="s">
        <v>35</v>
      </c>
      <c r="C99" s="136" t="s">
        <v>20</v>
      </c>
      <c r="D99" s="70"/>
      <c r="E99" s="137">
        <f>E95*1.75</f>
        <v>14.525000000000002</v>
      </c>
      <c r="F99" s="70"/>
      <c r="G99" s="70"/>
      <c r="H99" s="70"/>
      <c r="I99" s="70"/>
      <c r="J99" s="70"/>
      <c r="K99" s="70"/>
      <c r="L99" s="59"/>
    </row>
    <row r="100" spans="1:248" ht="33" customHeight="1" x14ac:dyDescent="0.2">
      <c r="A100" s="134">
        <v>4</v>
      </c>
      <c r="B100" s="162" t="s">
        <v>72</v>
      </c>
      <c r="C100" s="163" t="s">
        <v>21</v>
      </c>
      <c r="D100" s="67"/>
      <c r="E100" s="142">
        <v>4.4000000000000004</v>
      </c>
      <c r="F100" s="70"/>
      <c r="G100" s="70"/>
      <c r="H100" s="70"/>
      <c r="I100" s="70"/>
      <c r="J100" s="70"/>
      <c r="K100" s="70"/>
      <c r="L100" s="59"/>
    </row>
    <row r="101" spans="1:248" s="3" customFormat="1" ht="18" x14ac:dyDescent="0.25">
      <c r="A101" s="134"/>
      <c r="B101" s="131" t="s">
        <v>33</v>
      </c>
      <c r="C101" s="136" t="s">
        <v>17</v>
      </c>
      <c r="D101" s="70">
        <v>0.89</v>
      </c>
      <c r="E101" s="70">
        <f>ROUND(E100*D101,2)</f>
        <v>3.92</v>
      </c>
      <c r="F101" s="70"/>
      <c r="G101" s="70"/>
      <c r="H101" s="70"/>
      <c r="I101" s="59"/>
      <c r="J101" s="70"/>
      <c r="K101" s="70"/>
      <c r="L101" s="59"/>
      <c r="M101" s="85"/>
      <c r="N101" s="85"/>
      <c r="O101" s="85"/>
      <c r="P101" s="85"/>
      <c r="Q101" s="85"/>
      <c r="R101" s="85"/>
    </row>
    <row r="102" spans="1:248" ht="18" x14ac:dyDescent="0.2">
      <c r="A102" s="134"/>
      <c r="B102" s="131" t="s">
        <v>18</v>
      </c>
      <c r="C102" s="136" t="s">
        <v>19</v>
      </c>
      <c r="D102" s="70">
        <v>0.37</v>
      </c>
      <c r="E102" s="70">
        <f>ROUND(E100*D102,2)</f>
        <v>1.63</v>
      </c>
      <c r="F102" s="70"/>
      <c r="G102" s="70"/>
      <c r="H102" s="70"/>
      <c r="I102" s="70"/>
      <c r="J102" s="70"/>
      <c r="K102" s="70"/>
      <c r="L102" s="59"/>
    </row>
    <row r="103" spans="1:248" ht="18" x14ac:dyDescent="0.2">
      <c r="A103" s="134"/>
      <c r="B103" s="131" t="s">
        <v>36</v>
      </c>
      <c r="C103" s="165" t="s">
        <v>21</v>
      </c>
      <c r="D103" s="70">
        <v>1.1499999999999999</v>
      </c>
      <c r="E103" s="70">
        <f>ROUND(E100*D103,2)</f>
        <v>5.0599999999999996</v>
      </c>
      <c r="F103" s="70"/>
      <c r="G103" s="59"/>
      <c r="H103" s="70"/>
      <c r="I103" s="70"/>
      <c r="J103" s="70"/>
      <c r="K103" s="70"/>
      <c r="L103" s="59"/>
    </row>
    <row r="104" spans="1:248" ht="18" x14ac:dyDescent="0.2">
      <c r="A104" s="134"/>
      <c r="B104" s="131" t="s">
        <v>39</v>
      </c>
      <c r="C104" s="165" t="s">
        <v>19</v>
      </c>
      <c r="D104" s="70">
        <v>0.02</v>
      </c>
      <c r="E104" s="70">
        <f>E100*D104</f>
        <v>8.8000000000000009E-2</v>
      </c>
      <c r="F104" s="70"/>
      <c r="G104" s="59"/>
      <c r="H104" s="70"/>
      <c r="I104" s="70"/>
      <c r="J104" s="70"/>
      <c r="K104" s="70"/>
      <c r="L104" s="59"/>
    </row>
    <row r="105" spans="1:248" s="38" customFormat="1" ht="30" x14ac:dyDescent="0.2">
      <c r="A105" s="151"/>
      <c r="B105" s="152" t="s">
        <v>69</v>
      </c>
      <c r="C105" s="153" t="s">
        <v>20</v>
      </c>
      <c r="D105" s="154"/>
      <c r="E105" s="154">
        <f>E103*1.6</f>
        <v>8.0960000000000001</v>
      </c>
      <c r="F105" s="62"/>
      <c r="G105" s="62"/>
      <c r="H105" s="62"/>
      <c r="I105" s="62"/>
      <c r="J105" s="62"/>
      <c r="K105" s="70"/>
      <c r="L105" s="59"/>
      <c r="M105" s="90"/>
      <c r="N105" s="90"/>
      <c r="O105" s="90"/>
      <c r="P105" s="90"/>
      <c r="Q105" s="90"/>
      <c r="R105" s="90"/>
    </row>
    <row r="106" spans="1:248" ht="34.5" customHeight="1" x14ac:dyDescent="0.2">
      <c r="A106" s="134">
        <v>5</v>
      </c>
      <c r="B106" s="178" t="s">
        <v>73</v>
      </c>
      <c r="C106" s="163" t="s">
        <v>21</v>
      </c>
      <c r="D106" s="82"/>
      <c r="E106" s="67">
        <v>13.2</v>
      </c>
      <c r="F106" s="67"/>
      <c r="G106" s="67"/>
      <c r="H106" s="67"/>
      <c r="I106" s="67"/>
      <c r="J106" s="67"/>
      <c r="K106" s="67"/>
      <c r="L106" s="57"/>
    </row>
    <row r="107" spans="1:248" s="3" customFormat="1" ht="18" x14ac:dyDescent="0.25">
      <c r="A107" s="134"/>
      <c r="B107" s="131" t="s">
        <v>33</v>
      </c>
      <c r="C107" s="136" t="s">
        <v>16</v>
      </c>
      <c r="D107" s="70">
        <v>11.2</v>
      </c>
      <c r="E107" s="137">
        <f>E106*D107</f>
        <v>147.83999999999997</v>
      </c>
      <c r="F107" s="70"/>
      <c r="G107" s="70"/>
      <c r="H107" s="70"/>
      <c r="I107" s="59"/>
      <c r="J107" s="70"/>
      <c r="K107" s="70"/>
      <c r="L107" s="59"/>
      <c r="M107" s="85"/>
      <c r="N107" s="85"/>
      <c r="O107" s="85"/>
      <c r="P107" s="85"/>
      <c r="Q107" s="85"/>
      <c r="R107" s="85"/>
    </row>
    <row r="108" spans="1:248" s="14" customFormat="1" ht="18" x14ac:dyDescent="0.2">
      <c r="A108" s="5"/>
      <c r="B108" s="131" t="s">
        <v>18</v>
      </c>
      <c r="C108" s="136" t="s">
        <v>19</v>
      </c>
      <c r="D108" s="70">
        <v>0.79</v>
      </c>
      <c r="E108" s="70">
        <f>E106*D108</f>
        <v>10.427999999999999</v>
      </c>
      <c r="F108" s="70"/>
      <c r="G108" s="70"/>
      <c r="H108" s="70"/>
      <c r="I108" s="70"/>
      <c r="J108" s="70"/>
      <c r="K108" s="70"/>
      <c r="L108" s="59"/>
      <c r="M108" s="93"/>
      <c r="N108" s="93"/>
      <c r="O108" s="93"/>
      <c r="P108" s="93"/>
      <c r="Q108" s="93"/>
      <c r="R108" s="93"/>
    </row>
    <row r="109" spans="1:248" s="25" customFormat="1" ht="18" x14ac:dyDescent="0.2">
      <c r="A109" s="134"/>
      <c r="B109" s="72" t="s">
        <v>123</v>
      </c>
      <c r="C109" s="136" t="s">
        <v>21</v>
      </c>
      <c r="D109" s="166">
        <v>1.0149999999999999</v>
      </c>
      <c r="E109" s="137">
        <f>E106*D109</f>
        <v>13.397999999999998</v>
      </c>
      <c r="F109" s="70"/>
      <c r="G109" s="59"/>
      <c r="H109" s="70"/>
      <c r="I109" s="70"/>
      <c r="J109" s="70"/>
      <c r="K109" s="70"/>
      <c r="L109" s="59"/>
      <c r="M109" s="82"/>
      <c r="N109" s="82"/>
      <c r="O109" s="82"/>
      <c r="P109" s="82"/>
      <c r="Q109" s="82"/>
      <c r="R109" s="82"/>
    </row>
    <row r="110" spans="1:248" s="9" customFormat="1" ht="18" x14ac:dyDescent="0.3">
      <c r="A110" s="148"/>
      <c r="B110" s="168" t="s">
        <v>80</v>
      </c>
      <c r="C110" s="136" t="s">
        <v>20</v>
      </c>
      <c r="D110" s="70"/>
      <c r="E110" s="179">
        <v>0.443</v>
      </c>
      <c r="F110" s="70"/>
      <c r="G110" s="59"/>
      <c r="H110" s="70"/>
      <c r="I110" s="70"/>
      <c r="J110" s="70"/>
      <c r="K110" s="70"/>
      <c r="L110" s="59"/>
      <c r="M110" s="94"/>
      <c r="N110" s="94"/>
      <c r="O110" s="94"/>
      <c r="P110" s="94"/>
      <c r="Q110" s="94"/>
      <c r="R110" s="94"/>
    </row>
    <row r="111" spans="1:248" ht="18" x14ac:dyDescent="0.2">
      <c r="A111" s="134"/>
      <c r="B111" s="145" t="s">
        <v>74</v>
      </c>
      <c r="C111" s="165" t="s">
        <v>21</v>
      </c>
      <c r="D111" s="129">
        <v>4.4999999999999997E-3</v>
      </c>
      <c r="E111" s="70">
        <f>E106*D111</f>
        <v>5.9399999999999994E-2</v>
      </c>
      <c r="F111" s="69"/>
      <c r="G111" s="59"/>
      <c r="H111" s="70"/>
      <c r="I111" s="70"/>
      <c r="J111" s="70"/>
      <c r="K111" s="70"/>
      <c r="L111" s="59"/>
    </row>
    <row r="112" spans="1:248" ht="18" x14ac:dyDescent="0.35">
      <c r="A112" s="134"/>
      <c r="B112" s="180" t="s">
        <v>75</v>
      </c>
      <c r="C112" s="165" t="s">
        <v>21</v>
      </c>
      <c r="D112" s="181">
        <v>6.1600000000000002E-2</v>
      </c>
      <c r="E112" s="70">
        <f>E106*D112</f>
        <v>0.81311999999999995</v>
      </c>
      <c r="F112" s="69"/>
      <c r="G112" s="59"/>
      <c r="H112" s="70"/>
      <c r="I112" s="70"/>
      <c r="J112" s="70"/>
      <c r="K112" s="70"/>
      <c r="L112" s="59"/>
    </row>
    <row r="113" spans="1:18" s="9" customFormat="1" ht="18" x14ac:dyDescent="0.35">
      <c r="A113" s="134"/>
      <c r="B113" s="180" t="s">
        <v>76</v>
      </c>
      <c r="C113" s="165" t="s">
        <v>21</v>
      </c>
      <c r="D113" s="181">
        <v>4.8800000000000003E-2</v>
      </c>
      <c r="E113" s="70">
        <f>E106*D113</f>
        <v>0.64415999999999995</v>
      </c>
      <c r="F113" s="69"/>
      <c r="G113" s="59"/>
      <c r="H113" s="70"/>
      <c r="I113" s="70"/>
      <c r="J113" s="70"/>
      <c r="K113" s="70"/>
      <c r="L113" s="59"/>
      <c r="M113" s="94"/>
      <c r="N113" s="94"/>
      <c r="O113" s="94"/>
      <c r="P113" s="94"/>
      <c r="Q113" s="94"/>
      <c r="R113" s="94"/>
    </row>
    <row r="114" spans="1:18" s="9" customFormat="1" ht="18" x14ac:dyDescent="0.3">
      <c r="A114" s="148"/>
      <c r="B114" s="145" t="s">
        <v>39</v>
      </c>
      <c r="C114" s="182" t="s">
        <v>19</v>
      </c>
      <c r="D114" s="69">
        <v>2.2799999999999998</v>
      </c>
      <c r="E114" s="70">
        <f>E106*D114</f>
        <v>30.095999999999997</v>
      </c>
      <c r="F114" s="69"/>
      <c r="G114" s="59"/>
      <c r="H114" s="70"/>
      <c r="I114" s="70"/>
      <c r="J114" s="70"/>
      <c r="K114" s="70"/>
      <c r="L114" s="59"/>
      <c r="M114" s="94"/>
      <c r="N114" s="94"/>
      <c r="O114" s="94"/>
      <c r="P114" s="94"/>
      <c r="Q114" s="94"/>
      <c r="R114" s="94"/>
    </row>
    <row r="115" spans="1:18" s="38" customFormat="1" ht="30" x14ac:dyDescent="0.2">
      <c r="A115" s="151"/>
      <c r="B115" s="173" t="s">
        <v>87</v>
      </c>
      <c r="C115" s="153" t="s">
        <v>20</v>
      </c>
      <c r="D115" s="62"/>
      <c r="E115" s="154">
        <f>E110</f>
        <v>0.443</v>
      </c>
      <c r="F115" s="62"/>
      <c r="G115" s="62"/>
      <c r="H115" s="62"/>
      <c r="I115" s="62"/>
      <c r="J115" s="62"/>
      <c r="K115" s="70"/>
      <c r="L115" s="59"/>
      <c r="M115" s="90"/>
      <c r="N115" s="90"/>
      <c r="O115" s="90"/>
      <c r="P115" s="90"/>
      <c r="Q115" s="90"/>
      <c r="R115" s="90"/>
    </row>
    <row r="116" spans="1:18" s="38" customFormat="1" ht="18" x14ac:dyDescent="0.2">
      <c r="A116" s="151"/>
      <c r="B116" s="173" t="s">
        <v>115</v>
      </c>
      <c r="C116" s="153" t="s">
        <v>20</v>
      </c>
      <c r="D116" s="61"/>
      <c r="E116" s="62">
        <f>E109*2.4</f>
        <v>32.155199999999994</v>
      </c>
      <c r="F116" s="62"/>
      <c r="G116" s="62"/>
      <c r="H116" s="62"/>
      <c r="I116" s="62"/>
      <c r="J116" s="62"/>
      <c r="K116" s="70"/>
      <c r="L116" s="59"/>
      <c r="M116" s="90"/>
      <c r="N116" s="90"/>
      <c r="O116" s="90"/>
      <c r="P116" s="90"/>
      <c r="Q116" s="90"/>
      <c r="R116" s="90"/>
    </row>
    <row r="117" spans="1:18" s="16" customFormat="1" ht="18" x14ac:dyDescent="0.25">
      <c r="A117" s="17">
        <v>6</v>
      </c>
      <c r="B117" s="183" t="s">
        <v>77</v>
      </c>
      <c r="C117" s="163" t="s">
        <v>20</v>
      </c>
      <c r="D117" s="67"/>
      <c r="E117" s="184">
        <v>3.649</v>
      </c>
      <c r="F117" s="70"/>
      <c r="G117" s="70"/>
      <c r="H117" s="70"/>
      <c r="I117" s="70"/>
      <c r="J117" s="70"/>
      <c r="K117" s="70"/>
      <c r="L117" s="59"/>
    </row>
    <row r="118" spans="1:18" ht="18" x14ac:dyDescent="0.2">
      <c r="A118" s="17"/>
      <c r="B118" s="131" t="s">
        <v>33</v>
      </c>
      <c r="C118" s="136" t="s">
        <v>17</v>
      </c>
      <c r="D118" s="70">
        <v>37.4</v>
      </c>
      <c r="E118" s="70">
        <f>ROUND(E117*D118,2)</f>
        <v>136.47</v>
      </c>
      <c r="F118" s="70"/>
      <c r="G118" s="70"/>
      <c r="H118" s="70"/>
      <c r="I118" s="59"/>
      <c r="J118" s="70"/>
      <c r="K118" s="70"/>
      <c r="L118" s="59"/>
    </row>
    <row r="119" spans="1:18" ht="18" x14ac:dyDescent="0.2">
      <c r="A119" s="134"/>
      <c r="B119" s="185" t="s">
        <v>18</v>
      </c>
      <c r="C119" s="136" t="s">
        <v>19</v>
      </c>
      <c r="D119" s="70">
        <v>6.32</v>
      </c>
      <c r="E119" s="70">
        <f>ROUND(E117*D119,2)</f>
        <v>23.06</v>
      </c>
      <c r="F119" s="70"/>
      <c r="G119" s="70"/>
      <c r="H119" s="70"/>
      <c r="I119" s="70"/>
      <c r="J119" s="70"/>
      <c r="K119" s="70"/>
      <c r="L119" s="59"/>
    </row>
    <row r="120" spans="1:18" ht="18" x14ac:dyDescent="0.2">
      <c r="A120" s="134"/>
      <c r="B120" s="185" t="s">
        <v>78</v>
      </c>
      <c r="C120" s="165" t="s">
        <v>20</v>
      </c>
      <c r="D120" s="137">
        <v>0.06</v>
      </c>
      <c r="E120" s="70">
        <f>ROUND(E117*D120,2)</f>
        <v>0.22</v>
      </c>
      <c r="F120" s="70"/>
      <c r="G120" s="59"/>
      <c r="H120" s="70"/>
      <c r="I120" s="70"/>
      <c r="J120" s="70"/>
      <c r="K120" s="70"/>
      <c r="L120" s="59"/>
    </row>
    <row r="121" spans="1:18" ht="18" x14ac:dyDescent="0.2">
      <c r="A121" s="134"/>
      <c r="B121" s="72" t="s">
        <v>139</v>
      </c>
      <c r="C121" s="165" t="s">
        <v>21</v>
      </c>
      <c r="D121" s="137">
        <v>0.75</v>
      </c>
      <c r="E121" s="70">
        <f>ROUND(E117*D121,2)</f>
        <v>2.74</v>
      </c>
      <c r="F121" s="69"/>
      <c r="G121" s="59"/>
      <c r="H121" s="70"/>
      <c r="I121" s="70"/>
      <c r="J121" s="70"/>
      <c r="K121" s="70"/>
      <c r="L121" s="59"/>
    </row>
    <row r="122" spans="1:18" ht="18" x14ac:dyDescent="0.2">
      <c r="A122" s="134"/>
      <c r="B122" s="185" t="s">
        <v>39</v>
      </c>
      <c r="C122" s="165" t="s">
        <v>19</v>
      </c>
      <c r="D122" s="137">
        <v>7.63</v>
      </c>
      <c r="E122" s="70">
        <f>ROUND(E117*D122,2)</f>
        <v>27.84</v>
      </c>
      <c r="F122" s="70"/>
      <c r="G122" s="59"/>
      <c r="H122" s="70"/>
      <c r="I122" s="70"/>
      <c r="J122" s="70"/>
      <c r="K122" s="70"/>
      <c r="L122" s="59"/>
    </row>
    <row r="123" spans="1:18" ht="31.5" x14ac:dyDescent="0.2">
      <c r="A123" s="134"/>
      <c r="B123" s="162" t="s">
        <v>79</v>
      </c>
      <c r="C123" s="163" t="s">
        <v>20</v>
      </c>
      <c r="D123" s="67"/>
      <c r="E123" s="184">
        <f>E117</f>
        <v>3.649</v>
      </c>
      <c r="F123" s="70"/>
      <c r="G123" s="59"/>
      <c r="H123" s="70"/>
      <c r="I123" s="70"/>
      <c r="J123" s="70"/>
      <c r="K123" s="70"/>
      <c r="L123" s="59"/>
    </row>
    <row r="124" spans="1:18" s="38" customFormat="1" ht="33" x14ac:dyDescent="0.2">
      <c r="A124" s="151"/>
      <c r="B124" s="186" t="s">
        <v>116</v>
      </c>
      <c r="C124" s="153" t="s">
        <v>20</v>
      </c>
      <c r="D124" s="62"/>
      <c r="E124" s="154">
        <f>E123</f>
        <v>3.649</v>
      </c>
      <c r="F124" s="62"/>
      <c r="G124" s="62"/>
      <c r="H124" s="62"/>
      <c r="I124" s="62"/>
      <c r="J124" s="62"/>
      <c r="K124" s="70"/>
      <c r="L124" s="59"/>
      <c r="M124" s="90"/>
      <c r="N124" s="90"/>
      <c r="O124" s="90"/>
      <c r="P124" s="90"/>
      <c r="Q124" s="90"/>
      <c r="R124" s="90"/>
    </row>
    <row r="125" spans="1:18" s="9" customFormat="1" ht="70.5" customHeight="1" x14ac:dyDescent="0.2">
      <c r="A125" s="134">
        <v>7</v>
      </c>
      <c r="B125" s="169" t="s">
        <v>40</v>
      </c>
      <c r="C125" s="163" t="s">
        <v>21</v>
      </c>
      <c r="D125" s="67"/>
      <c r="E125" s="67">
        <v>23.6</v>
      </c>
      <c r="F125" s="70"/>
      <c r="G125" s="70"/>
      <c r="H125" s="70"/>
      <c r="I125" s="70"/>
      <c r="J125" s="70"/>
      <c r="K125" s="70"/>
      <c r="L125" s="59"/>
      <c r="M125" s="94"/>
      <c r="N125" s="94"/>
      <c r="O125" s="94"/>
      <c r="P125" s="94"/>
      <c r="Q125" s="94"/>
      <c r="R125" s="94"/>
    </row>
    <row r="126" spans="1:18" s="16" customFormat="1" ht="18" x14ac:dyDescent="0.25">
      <c r="A126" s="17"/>
      <c r="B126" s="131" t="s">
        <v>33</v>
      </c>
      <c r="C126" s="136" t="s">
        <v>17</v>
      </c>
      <c r="D126" s="74">
        <v>8.3300000000000006E-3</v>
      </c>
      <c r="E126" s="70">
        <f>ROUND(E125*D126,2)</f>
        <v>0.2</v>
      </c>
      <c r="F126" s="70"/>
      <c r="G126" s="70"/>
      <c r="H126" s="70"/>
      <c r="I126" s="59"/>
      <c r="J126" s="70"/>
      <c r="K126" s="70"/>
      <c r="L126" s="59"/>
    </row>
    <row r="127" spans="1:18" ht="18" x14ac:dyDescent="0.2">
      <c r="A127" s="134"/>
      <c r="B127" s="131" t="s">
        <v>41</v>
      </c>
      <c r="C127" s="136" t="s">
        <v>22</v>
      </c>
      <c r="D127" s="129">
        <v>1.8599999999999998E-2</v>
      </c>
      <c r="E127" s="70">
        <f>ROUND(E125*D127,2)</f>
        <v>0.44</v>
      </c>
      <c r="F127" s="70"/>
      <c r="G127" s="70"/>
      <c r="H127" s="70"/>
      <c r="I127" s="70"/>
      <c r="J127" s="70"/>
      <c r="K127" s="70"/>
      <c r="L127" s="59"/>
    </row>
    <row r="128" spans="1:18" ht="18" x14ac:dyDescent="0.2">
      <c r="A128" s="134"/>
      <c r="B128" s="131" t="s">
        <v>18</v>
      </c>
      <c r="C128" s="165" t="s">
        <v>19</v>
      </c>
      <c r="D128" s="187">
        <v>1.8500000000000001E-3</v>
      </c>
      <c r="E128" s="70">
        <f>ROUND(E125*D128,2)</f>
        <v>0.04</v>
      </c>
      <c r="F128" s="70"/>
      <c r="G128" s="70"/>
      <c r="H128" s="70"/>
      <c r="I128" s="70"/>
      <c r="J128" s="70"/>
      <c r="K128" s="70"/>
      <c r="L128" s="59"/>
    </row>
    <row r="129" spans="1:18" ht="18" x14ac:dyDescent="0.2">
      <c r="A129" s="134"/>
      <c r="B129" s="145" t="s">
        <v>25</v>
      </c>
      <c r="C129" s="165" t="s">
        <v>21</v>
      </c>
      <c r="D129" s="187">
        <v>3.0000000000000001E-5</v>
      </c>
      <c r="E129" s="129">
        <f>D129*E125</f>
        <v>7.0800000000000008E-4</v>
      </c>
      <c r="F129" s="70"/>
      <c r="G129" s="59"/>
      <c r="H129" s="70"/>
      <c r="I129" s="70"/>
      <c r="J129" s="70"/>
      <c r="K129" s="70"/>
      <c r="L129" s="59"/>
    </row>
    <row r="130" spans="1:18" s="38" customFormat="1" ht="30" x14ac:dyDescent="0.2">
      <c r="A130" s="151"/>
      <c r="B130" s="152" t="s">
        <v>67</v>
      </c>
      <c r="C130" s="153" t="s">
        <v>20</v>
      </c>
      <c r="D130" s="154"/>
      <c r="E130" s="177">
        <f>E129*1.6</f>
        <v>1.1328000000000002E-3</v>
      </c>
      <c r="F130" s="62"/>
      <c r="G130" s="62"/>
      <c r="H130" s="62"/>
      <c r="I130" s="62"/>
      <c r="J130" s="62"/>
      <c r="K130" s="70"/>
      <c r="L130" s="59"/>
      <c r="M130" s="90"/>
      <c r="N130" s="90"/>
      <c r="O130" s="90"/>
      <c r="P130" s="90"/>
      <c r="Q130" s="90"/>
      <c r="R130" s="90"/>
    </row>
    <row r="131" spans="1:18" ht="46.5" customHeight="1" x14ac:dyDescent="0.2">
      <c r="A131" s="134"/>
      <c r="B131" s="188" t="s">
        <v>68</v>
      </c>
      <c r="C131" s="189" t="s">
        <v>20</v>
      </c>
      <c r="D131" s="190"/>
      <c r="E131" s="190">
        <f>E125*1.75</f>
        <v>41.300000000000004</v>
      </c>
      <c r="F131" s="190"/>
      <c r="G131" s="190"/>
      <c r="H131" s="190"/>
      <c r="I131" s="190"/>
      <c r="J131" s="190"/>
      <c r="K131" s="70"/>
      <c r="L131" s="59"/>
    </row>
    <row r="132" spans="1:18" ht="18" x14ac:dyDescent="0.2">
      <c r="A132" s="176"/>
      <c r="B132" s="135" t="s">
        <v>43</v>
      </c>
      <c r="C132" s="136"/>
      <c r="D132" s="137"/>
      <c r="E132" s="138"/>
      <c r="F132" s="59"/>
      <c r="G132" s="57"/>
      <c r="H132" s="57"/>
      <c r="I132" s="57"/>
      <c r="J132" s="57"/>
      <c r="K132" s="57"/>
      <c r="L132" s="57"/>
    </row>
    <row r="133" spans="1:18" s="20" customFormat="1" ht="35.25" customHeight="1" x14ac:dyDescent="0.25">
      <c r="A133" s="134"/>
      <c r="B133" s="127" t="s">
        <v>89</v>
      </c>
      <c r="C133" s="128"/>
      <c r="D133" s="129"/>
      <c r="E133" s="70"/>
      <c r="F133" s="70"/>
      <c r="G133" s="70"/>
      <c r="H133" s="70"/>
      <c r="I133" s="130"/>
      <c r="J133" s="70"/>
      <c r="K133" s="70"/>
      <c r="L133" s="57"/>
      <c r="M133" s="83"/>
      <c r="N133" s="83"/>
      <c r="O133" s="83"/>
      <c r="P133" s="83"/>
      <c r="Q133" s="83"/>
      <c r="R133" s="83"/>
    </row>
    <row r="134" spans="1:18" s="20" customFormat="1" ht="58.5" customHeight="1" x14ac:dyDescent="0.25">
      <c r="A134" s="134">
        <v>1</v>
      </c>
      <c r="B134" s="191" t="s">
        <v>90</v>
      </c>
      <c r="C134" s="140" t="s">
        <v>21</v>
      </c>
      <c r="D134" s="141"/>
      <c r="E134" s="142">
        <v>193.5</v>
      </c>
      <c r="F134" s="143"/>
      <c r="G134" s="143"/>
      <c r="H134" s="70"/>
      <c r="I134" s="130"/>
      <c r="J134" s="143"/>
      <c r="K134" s="70"/>
      <c r="L134" s="59"/>
      <c r="M134" s="83"/>
      <c r="N134" s="83"/>
      <c r="O134" s="83"/>
      <c r="P134" s="83"/>
      <c r="Q134" s="83"/>
      <c r="R134" s="83"/>
    </row>
    <row r="135" spans="1:18" s="21" customFormat="1" ht="18" x14ac:dyDescent="0.25">
      <c r="A135" s="134"/>
      <c r="B135" s="131" t="s">
        <v>33</v>
      </c>
      <c r="C135" s="128" t="s">
        <v>16</v>
      </c>
      <c r="D135" s="129">
        <f>20/1000</f>
        <v>0.02</v>
      </c>
      <c r="E135" s="70">
        <f>ROUND(D135*E134,2)</f>
        <v>3.87</v>
      </c>
      <c r="F135" s="144"/>
      <c r="G135" s="144"/>
      <c r="H135" s="70"/>
      <c r="I135" s="59"/>
      <c r="J135" s="144"/>
      <c r="K135" s="70"/>
      <c r="L135" s="59"/>
      <c r="M135" s="84"/>
      <c r="N135" s="84"/>
      <c r="O135" s="84"/>
      <c r="P135" s="84"/>
      <c r="Q135" s="84"/>
      <c r="R135" s="84"/>
    </row>
    <row r="136" spans="1:18" s="21" customFormat="1" ht="18" x14ac:dyDescent="0.25">
      <c r="A136" s="134"/>
      <c r="B136" s="146" t="s">
        <v>23</v>
      </c>
      <c r="C136" s="128" t="s">
        <v>24</v>
      </c>
      <c r="D136" s="129">
        <f>44.8/1000</f>
        <v>4.48E-2</v>
      </c>
      <c r="E136" s="70">
        <f>ROUND(D136*E134,2)</f>
        <v>8.67</v>
      </c>
      <c r="F136" s="144"/>
      <c r="G136" s="144"/>
      <c r="H136" s="143"/>
      <c r="I136" s="130"/>
      <c r="J136" s="143"/>
      <c r="K136" s="70"/>
      <c r="L136" s="59"/>
      <c r="M136" s="84"/>
      <c r="N136" s="84"/>
      <c r="O136" s="84"/>
      <c r="P136" s="84"/>
      <c r="Q136" s="84"/>
      <c r="R136" s="84"/>
    </row>
    <row r="137" spans="1:18" s="22" customFormat="1" ht="18" x14ac:dyDescent="0.25">
      <c r="A137" s="134"/>
      <c r="B137" s="147" t="s">
        <v>18</v>
      </c>
      <c r="C137" s="128" t="s">
        <v>31</v>
      </c>
      <c r="D137" s="74">
        <f>2.1/1000</f>
        <v>2.1000000000000003E-3</v>
      </c>
      <c r="E137" s="70">
        <f>ROUND(D137*E134,2)</f>
        <v>0.41</v>
      </c>
      <c r="F137" s="70"/>
      <c r="G137" s="130"/>
      <c r="H137" s="70"/>
      <c r="I137" s="130"/>
      <c r="J137" s="70"/>
      <c r="K137" s="70"/>
      <c r="L137" s="59"/>
      <c r="M137" s="85"/>
      <c r="N137" s="85"/>
      <c r="O137" s="85"/>
      <c r="P137" s="85"/>
      <c r="Q137" s="85"/>
      <c r="R137" s="85"/>
    </row>
    <row r="138" spans="1:18" s="23" customFormat="1" ht="18" x14ac:dyDescent="0.35">
      <c r="A138" s="148"/>
      <c r="B138" s="145" t="s">
        <v>25</v>
      </c>
      <c r="C138" s="128" t="s">
        <v>21</v>
      </c>
      <c r="D138" s="74">
        <f>0.05/1000</f>
        <v>5.0000000000000002E-5</v>
      </c>
      <c r="E138" s="70">
        <f>ROUND(D138*E134,2)</f>
        <v>0.01</v>
      </c>
      <c r="F138" s="70"/>
      <c r="G138" s="59"/>
      <c r="H138" s="150"/>
      <c r="I138" s="130"/>
      <c r="J138" s="150"/>
      <c r="K138" s="70"/>
      <c r="L138" s="59"/>
      <c r="M138" s="86"/>
      <c r="N138" s="86"/>
      <c r="O138" s="86"/>
      <c r="P138" s="86"/>
      <c r="Q138" s="86"/>
      <c r="R138" s="86"/>
    </row>
    <row r="139" spans="1:18" s="45" customFormat="1" ht="30" x14ac:dyDescent="0.25">
      <c r="A139" s="151"/>
      <c r="B139" s="152" t="s">
        <v>67</v>
      </c>
      <c r="C139" s="153" t="s">
        <v>20</v>
      </c>
      <c r="D139" s="154"/>
      <c r="E139" s="154">
        <f>E138*1.6</f>
        <v>1.6E-2</v>
      </c>
      <c r="F139" s="62"/>
      <c r="G139" s="62"/>
      <c r="H139" s="62"/>
      <c r="I139" s="62"/>
      <c r="J139" s="62"/>
      <c r="K139" s="70"/>
      <c r="L139" s="59"/>
      <c r="M139" s="87"/>
      <c r="N139" s="87"/>
      <c r="O139" s="87"/>
      <c r="P139" s="87"/>
      <c r="Q139" s="87"/>
      <c r="R139" s="87"/>
    </row>
    <row r="140" spans="1:18" s="24" customFormat="1" ht="18" x14ac:dyDescent="0.2">
      <c r="A140" s="151">
        <v>2</v>
      </c>
      <c r="B140" s="192" t="s">
        <v>35</v>
      </c>
      <c r="C140" s="153" t="s">
        <v>20</v>
      </c>
      <c r="D140" s="62"/>
      <c r="E140" s="154">
        <f>E134*1.75</f>
        <v>338.625</v>
      </c>
      <c r="F140" s="62"/>
      <c r="G140" s="62"/>
      <c r="H140" s="62"/>
      <c r="I140" s="62"/>
      <c r="J140" s="62"/>
      <c r="K140" s="70"/>
      <c r="L140" s="59"/>
      <c r="M140" s="89"/>
      <c r="N140" s="89"/>
      <c r="O140" s="89"/>
      <c r="P140" s="89"/>
      <c r="Q140" s="89"/>
      <c r="R140" s="89"/>
    </row>
    <row r="141" spans="1:18" s="25" customFormat="1" ht="18" x14ac:dyDescent="0.2">
      <c r="A141" s="134">
        <v>3</v>
      </c>
      <c r="B141" s="169" t="s">
        <v>32</v>
      </c>
      <c r="C141" s="163" t="s">
        <v>21</v>
      </c>
      <c r="D141" s="67"/>
      <c r="E141" s="142">
        <f>E134</f>
        <v>193.5</v>
      </c>
      <c r="F141" s="70"/>
      <c r="G141" s="70"/>
      <c r="H141" s="70"/>
      <c r="I141" s="70"/>
      <c r="J141" s="70"/>
      <c r="K141" s="70"/>
      <c r="L141" s="59"/>
      <c r="M141" s="82"/>
      <c r="N141" s="82"/>
      <c r="O141" s="82"/>
      <c r="P141" s="82"/>
      <c r="Q141" s="82"/>
      <c r="R141" s="82"/>
    </row>
    <row r="142" spans="1:18" s="25" customFormat="1" ht="18" x14ac:dyDescent="0.2">
      <c r="A142" s="134"/>
      <c r="B142" s="131" t="s">
        <v>33</v>
      </c>
      <c r="C142" s="136" t="s">
        <v>17</v>
      </c>
      <c r="D142" s="74">
        <f>3.23/1000</f>
        <v>3.2299999999999998E-3</v>
      </c>
      <c r="E142" s="70">
        <f>ROUND(E141*D142,2)</f>
        <v>0.63</v>
      </c>
      <c r="F142" s="70"/>
      <c r="G142" s="70"/>
      <c r="H142" s="70"/>
      <c r="I142" s="59"/>
      <c r="J142" s="70"/>
      <c r="K142" s="70"/>
      <c r="L142" s="59"/>
      <c r="M142" s="82"/>
      <c r="N142" s="82"/>
      <c r="O142" s="82"/>
      <c r="P142" s="82"/>
      <c r="Q142" s="82"/>
      <c r="R142" s="82"/>
    </row>
    <row r="143" spans="1:18" s="25" customFormat="1" ht="18" x14ac:dyDescent="0.2">
      <c r="A143" s="134"/>
      <c r="B143" s="131" t="s">
        <v>34</v>
      </c>
      <c r="C143" s="136" t="s">
        <v>22</v>
      </c>
      <c r="D143" s="74">
        <f>3.62/1000</f>
        <v>3.62E-3</v>
      </c>
      <c r="E143" s="70">
        <f>ROUND(E141*D143,2)</f>
        <v>0.7</v>
      </c>
      <c r="F143" s="70"/>
      <c r="G143" s="70"/>
      <c r="H143" s="70"/>
      <c r="I143" s="70"/>
      <c r="J143" s="70"/>
      <c r="K143" s="70"/>
      <c r="L143" s="59"/>
      <c r="M143" s="82"/>
      <c r="N143" s="82"/>
      <c r="O143" s="82"/>
      <c r="P143" s="82"/>
      <c r="Q143" s="82"/>
      <c r="R143" s="82"/>
    </row>
    <row r="144" spans="1:18" s="25" customFormat="1" ht="18" x14ac:dyDescent="0.2">
      <c r="A144" s="134"/>
      <c r="B144" s="131" t="s">
        <v>18</v>
      </c>
      <c r="C144" s="136" t="s">
        <v>19</v>
      </c>
      <c r="D144" s="74">
        <f>0.18/1000</f>
        <v>1.7999999999999998E-4</v>
      </c>
      <c r="E144" s="70">
        <f>ROUND(E141*D144,2)</f>
        <v>0.03</v>
      </c>
      <c r="F144" s="70"/>
      <c r="G144" s="70"/>
      <c r="H144" s="70"/>
      <c r="I144" s="70"/>
      <c r="J144" s="70"/>
      <c r="K144" s="70"/>
      <c r="L144" s="59"/>
      <c r="M144" s="82"/>
      <c r="N144" s="82"/>
      <c r="O144" s="82"/>
      <c r="P144" s="82"/>
      <c r="Q144" s="82"/>
      <c r="R144" s="82"/>
    </row>
    <row r="145" spans="1:255" s="25" customFormat="1" ht="18" x14ac:dyDescent="0.2">
      <c r="A145" s="134"/>
      <c r="B145" s="145" t="s">
        <v>25</v>
      </c>
      <c r="C145" s="165" t="s">
        <v>21</v>
      </c>
      <c r="D145" s="74">
        <f>0.04/1000</f>
        <v>4.0000000000000003E-5</v>
      </c>
      <c r="E145" s="70">
        <f>ROUND(E141*D145,2)</f>
        <v>0.01</v>
      </c>
      <c r="F145" s="70"/>
      <c r="G145" s="59"/>
      <c r="H145" s="70"/>
      <c r="I145" s="70"/>
      <c r="J145" s="70"/>
      <c r="K145" s="70"/>
      <c r="L145" s="59"/>
      <c r="M145" s="82"/>
      <c r="N145" s="82"/>
      <c r="O145" s="82"/>
      <c r="P145" s="82"/>
      <c r="Q145" s="82"/>
      <c r="R145" s="82"/>
    </row>
    <row r="146" spans="1:255" s="45" customFormat="1" ht="30" x14ac:dyDescent="0.25">
      <c r="A146" s="151"/>
      <c r="B146" s="152" t="s">
        <v>67</v>
      </c>
      <c r="C146" s="153" t="s">
        <v>20</v>
      </c>
      <c r="D146" s="154"/>
      <c r="E146" s="154">
        <f>E145*1.6</f>
        <v>1.6E-2</v>
      </c>
      <c r="F146" s="62"/>
      <c r="G146" s="62"/>
      <c r="H146" s="62"/>
      <c r="I146" s="62"/>
      <c r="J146" s="62"/>
      <c r="K146" s="70"/>
      <c r="L146" s="59"/>
      <c r="M146" s="87"/>
      <c r="N146" s="87"/>
      <c r="O146" s="87"/>
      <c r="P146" s="87"/>
      <c r="Q146" s="87"/>
      <c r="R146" s="87"/>
    </row>
    <row r="147" spans="1:255" s="31" customFormat="1" ht="33" x14ac:dyDescent="0.2">
      <c r="A147" s="122">
        <v>4</v>
      </c>
      <c r="B147" s="64" t="s">
        <v>91</v>
      </c>
      <c r="C147" s="65" t="s">
        <v>45</v>
      </c>
      <c r="D147" s="67"/>
      <c r="E147" s="67">
        <v>21.5</v>
      </c>
      <c r="F147" s="67"/>
      <c r="G147" s="67"/>
      <c r="H147" s="67"/>
      <c r="I147" s="67"/>
      <c r="J147" s="67"/>
      <c r="K147" s="67"/>
      <c r="L147" s="67"/>
      <c r="M147" s="85"/>
      <c r="N147" s="85"/>
      <c r="O147" s="85"/>
      <c r="P147" s="85"/>
      <c r="Q147" s="95"/>
      <c r="R147" s="85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  <c r="DI147" s="22"/>
      <c r="DJ147" s="22"/>
      <c r="DK147" s="22"/>
      <c r="DL147" s="22"/>
      <c r="DM147" s="22"/>
      <c r="DN147" s="22"/>
      <c r="DO147" s="22"/>
      <c r="DP147" s="22"/>
      <c r="DQ147" s="22"/>
      <c r="DR147" s="22"/>
      <c r="DS147" s="22"/>
      <c r="DT147" s="22"/>
      <c r="DU147" s="22"/>
      <c r="DV147" s="22"/>
      <c r="DW147" s="22"/>
      <c r="DX147" s="22"/>
      <c r="DY147" s="22"/>
      <c r="DZ147" s="22"/>
      <c r="EA147" s="22"/>
      <c r="EB147" s="22"/>
      <c r="EC147" s="22"/>
      <c r="ED147" s="22"/>
      <c r="EE147" s="22"/>
      <c r="EF147" s="22"/>
      <c r="EG147" s="22"/>
      <c r="EH147" s="22"/>
      <c r="EI147" s="22"/>
      <c r="EJ147" s="22"/>
      <c r="EK147" s="22"/>
      <c r="EL147" s="22"/>
      <c r="EM147" s="22"/>
      <c r="EN147" s="22"/>
      <c r="EO147" s="22"/>
      <c r="EP147" s="22"/>
      <c r="EQ147" s="22"/>
      <c r="ER147" s="22"/>
      <c r="ES147" s="22"/>
      <c r="ET147" s="22"/>
      <c r="EU147" s="22"/>
      <c r="EV147" s="22"/>
      <c r="EW147" s="22"/>
      <c r="EX147" s="22"/>
      <c r="EY147" s="22"/>
      <c r="EZ147" s="22"/>
      <c r="FA147" s="22"/>
      <c r="FB147" s="22"/>
      <c r="FC147" s="22"/>
      <c r="FD147" s="22"/>
      <c r="FE147" s="22"/>
      <c r="FF147" s="22"/>
      <c r="FG147" s="22"/>
      <c r="FH147" s="22"/>
      <c r="FI147" s="22"/>
      <c r="FJ147" s="22"/>
      <c r="FK147" s="22"/>
      <c r="FL147" s="22"/>
      <c r="FM147" s="22"/>
      <c r="FN147" s="22"/>
      <c r="FO147" s="22"/>
      <c r="FP147" s="22"/>
      <c r="FQ147" s="22"/>
      <c r="FR147" s="22"/>
      <c r="FS147" s="22"/>
      <c r="FT147" s="22"/>
      <c r="FU147" s="22"/>
      <c r="FV147" s="22"/>
      <c r="FW147" s="22"/>
      <c r="FX147" s="22"/>
      <c r="FY147" s="22"/>
      <c r="FZ147" s="22"/>
      <c r="GA147" s="22"/>
      <c r="GB147" s="22"/>
      <c r="GC147" s="22"/>
      <c r="GD147" s="22"/>
      <c r="GE147" s="22"/>
      <c r="GF147" s="22"/>
      <c r="GG147" s="22"/>
      <c r="GH147" s="22"/>
      <c r="GI147" s="22"/>
      <c r="GJ147" s="22"/>
      <c r="GK147" s="22"/>
      <c r="GL147" s="22"/>
      <c r="GM147" s="22"/>
      <c r="GN147" s="22"/>
      <c r="GO147" s="22"/>
      <c r="GP147" s="22"/>
      <c r="GQ147" s="22"/>
      <c r="GR147" s="22"/>
      <c r="GS147" s="22"/>
      <c r="GT147" s="22"/>
      <c r="GU147" s="22"/>
      <c r="GV147" s="22"/>
      <c r="GW147" s="22"/>
      <c r="GX147" s="22"/>
      <c r="GY147" s="22"/>
      <c r="GZ147" s="22"/>
      <c r="HA147" s="22"/>
      <c r="HB147" s="22"/>
      <c r="HC147" s="22"/>
      <c r="HD147" s="22"/>
      <c r="HE147" s="22"/>
      <c r="HF147" s="22"/>
      <c r="HG147" s="22"/>
      <c r="HH147" s="22"/>
      <c r="HI147" s="22"/>
      <c r="HJ147" s="22"/>
      <c r="HK147" s="22"/>
      <c r="HL147" s="22"/>
      <c r="HM147" s="22"/>
      <c r="HN147" s="22"/>
      <c r="HO147" s="22"/>
      <c r="HP147" s="22"/>
      <c r="HQ147" s="22"/>
      <c r="HR147" s="22"/>
      <c r="HS147" s="22"/>
      <c r="HT147" s="22"/>
      <c r="HU147" s="22"/>
      <c r="HV147" s="22"/>
      <c r="HW147" s="22"/>
      <c r="HX147" s="22"/>
      <c r="HY147" s="22"/>
      <c r="HZ147" s="22"/>
      <c r="IA147" s="22"/>
      <c r="IB147" s="22"/>
      <c r="IC147" s="22"/>
      <c r="ID147" s="22"/>
      <c r="IE147" s="22"/>
      <c r="IF147" s="22"/>
      <c r="IG147" s="22"/>
      <c r="IH147" s="22"/>
      <c r="II147" s="22"/>
      <c r="IJ147" s="22"/>
      <c r="IK147" s="22"/>
      <c r="IL147" s="22"/>
      <c r="IM147" s="22"/>
      <c r="IN147" s="22"/>
      <c r="IO147" s="22"/>
      <c r="IP147" s="22"/>
      <c r="IQ147" s="22"/>
      <c r="IR147" s="22"/>
      <c r="IS147" s="22"/>
      <c r="IT147" s="22"/>
      <c r="IU147" s="22"/>
    </row>
    <row r="148" spans="1:255" s="25" customFormat="1" ht="18" x14ac:dyDescent="0.2">
      <c r="A148" s="17"/>
      <c r="B148" s="131" t="s">
        <v>33</v>
      </c>
      <c r="C148" s="193" t="s">
        <v>17</v>
      </c>
      <c r="D148" s="70">
        <f>2.06*1.2</f>
        <v>2.472</v>
      </c>
      <c r="E148" s="70">
        <f>ROUND(E147*D148,2)</f>
        <v>53.15</v>
      </c>
      <c r="F148" s="70"/>
      <c r="G148" s="70"/>
      <c r="H148" s="70"/>
      <c r="I148" s="59"/>
      <c r="J148" s="70"/>
      <c r="K148" s="70"/>
      <c r="L148" s="70"/>
      <c r="M148" s="85"/>
      <c r="N148" s="85"/>
      <c r="O148" s="85"/>
      <c r="P148" s="85"/>
      <c r="Q148" s="85"/>
      <c r="R148" s="85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22"/>
      <c r="DD148" s="22"/>
      <c r="DE148" s="22"/>
      <c r="DF148" s="22"/>
      <c r="DG148" s="22"/>
      <c r="DH148" s="22"/>
      <c r="DI148" s="22"/>
      <c r="DJ148" s="22"/>
      <c r="DK148" s="22"/>
      <c r="DL148" s="22"/>
      <c r="DM148" s="22"/>
      <c r="DN148" s="22"/>
      <c r="DO148" s="22"/>
      <c r="DP148" s="22"/>
      <c r="DQ148" s="22"/>
      <c r="DR148" s="22"/>
      <c r="DS148" s="22"/>
      <c r="DT148" s="22"/>
      <c r="DU148" s="22"/>
      <c r="DV148" s="22"/>
      <c r="DW148" s="22"/>
      <c r="DX148" s="22"/>
      <c r="DY148" s="22"/>
      <c r="DZ148" s="22"/>
      <c r="EA148" s="22"/>
      <c r="EB148" s="22"/>
      <c r="EC148" s="22"/>
      <c r="ED148" s="22"/>
      <c r="EE148" s="22"/>
      <c r="EF148" s="22"/>
      <c r="EG148" s="22"/>
      <c r="EH148" s="22"/>
      <c r="EI148" s="22"/>
      <c r="EJ148" s="22"/>
      <c r="EK148" s="22"/>
      <c r="EL148" s="22"/>
      <c r="EM148" s="22"/>
      <c r="EN148" s="22"/>
      <c r="EO148" s="22"/>
      <c r="EP148" s="22"/>
      <c r="EQ148" s="22"/>
      <c r="ER148" s="22"/>
      <c r="ES148" s="22"/>
      <c r="ET148" s="22"/>
      <c r="EU148" s="22"/>
      <c r="EV148" s="22"/>
      <c r="EW148" s="22"/>
      <c r="EX148" s="22"/>
      <c r="EY148" s="22"/>
      <c r="EZ148" s="22"/>
      <c r="FA148" s="22"/>
      <c r="FB148" s="22"/>
      <c r="FC148" s="22"/>
      <c r="FD148" s="22"/>
      <c r="FE148" s="22"/>
      <c r="FF148" s="22"/>
      <c r="FG148" s="22"/>
      <c r="FH148" s="22"/>
      <c r="FI148" s="22"/>
      <c r="FJ148" s="22"/>
      <c r="FK148" s="22"/>
      <c r="FL148" s="22"/>
      <c r="FM148" s="22"/>
      <c r="FN148" s="22"/>
      <c r="FO148" s="22"/>
      <c r="FP148" s="22"/>
      <c r="FQ148" s="22"/>
      <c r="FR148" s="22"/>
      <c r="FS148" s="22"/>
      <c r="FT148" s="22"/>
      <c r="FU148" s="22"/>
      <c r="FV148" s="22"/>
      <c r="FW148" s="22"/>
      <c r="FX148" s="22"/>
      <c r="FY148" s="22"/>
      <c r="FZ148" s="22"/>
      <c r="GA148" s="22"/>
      <c r="GB148" s="22"/>
      <c r="GC148" s="22"/>
      <c r="GD148" s="22"/>
      <c r="GE148" s="22"/>
      <c r="GF148" s="22"/>
      <c r="GG148" s="22"/>
      <c r="GH148" s="22"/>
      <c r="GI148" s="22"/>
      <c r="GJ148" s="22"/>
      <c r="GK148" s="22"/>
      <c r="GL148" s="22"/>
      <c r="GM148" s="22"/>
      <c r="GN148" s="22"/>
      <c r="GO148" s="22"/>
      <c r="GP148" s="22"/>
      <c r="GQ148" s="22"/>
      <c r="GR148" s="22"/>
      <c r="GS148" s="22"/>
      <c r="GT148" s="22"/>
      <c r="GU148" s="22"/>
      <c r="GV148" s="22"/>
      <c r="GW148" s="22"/>
      <c r="GX148" s="22"/>
      <c r="GY148" s="22"/>
      <c r="GZ148" s="22"/>
      <c r="HA148" s="22"/>
      <c r="HB148" s="22"/>
      <c r="HC148" s="22"/>
      <c r="HD148" s="22"/>
      <c r="HE148" s="22"/>
      <c r="HF148" s="22"/>
      <c r="HG148" s="22"/>
      <c r="HH148" s="22"/>
      <c r="HI148" s="22"/>
      <c r="HJ148" s="22"/>
      <c r="HK148" s="22"/>
      <c r="HL148" s="22"/>
      <c r="HM148" s="22"/>
      <c r="HN148" s="22"/>
      <c r="HO148" s="22"/>
      <c r="HP148" s="22"/>
      <c r="HQ148" s="22"/>
      <c r="HR148" s="22"/>
      <c r="HS148" s="22"/>
      <c r="HT148" s="22"/>
      <c r="HU148" s="22"/>
      <c r="HV148" s="22"/>
      <c r="HW148" s="22"/>
      <c r="HX148" s="22"/>
      <c r="HY148" s="22"/>
      <c r="HZ148" s="22"/>
      <c r="IA148" s="22"/>
      <c r="IB148" s="22"/>
      <c r="IC148" s="22"/>
      <c r="ID148" s="22"/>
      <c r="IE148" s="22"/>
      <c r="IF148" s="22"/>
      <c r="IG148" s="22"/>
      <c r="IH148" s="22"/>
      <c r="II148" s="22"/>
      <c r="IJ148" s="22"/>
      <c r="IK148" s="22"/>
      <c r="IL148" s="22"/>
      <c r="IM148" s="22"/>
      <c r="IN148" s="22"/>
      <c r="IO148" s="22"/>
      <c r="IP148" s="22"/>
      <c r="IQ148" s="22"/>
      <c r="IR148" s="22"/>
      <c r="IS148" s="22"/>
      <c r="IT148" s="22"/>
      <c r="IU148" s="22"/>
    </row>
    <row r="149" spans="1:255" s="25" customFormat="1" ht="40.5" customHeight="1" x14ac:dyDescent="0.2">
      <c r="A149" s="134">
        <v>5</v>
      </c>
      <c r="B149" s="162" t="s">
        <v>72</v>
      </c>
      <c r="C149" s="163" t="s">
        <v>21</v>
      </c>
      <c r="D149" s="67"/>
      <c r="E149" s="142">
        <v>31.75</v>
      </c>
      <c r="F149" s="70"/>
      <c r="G149" s="70"/>
      <c r="H149" s="70"/>
      <c r="I149" s="70"/>
      <c r="J149" s="70"/>
      <c r="K149" s="70"/>
      <c r="L149" s="59"/>
      <c r="M149" s="82"/>
      <c r="N149" s="82"/>
      <c r="O149" s="82"/>
      <c r="P149" s="82"/>
      <c r="Q149" s="82"/>
      <c r="R149" s="82"/>
    </row>
    <row r="150" spans="1:255" s="25" customFormat="1" ht="18" x14ac:dyDescent="0.2">
      <c r="A150" s="134"/>
      <c r="B150" s="131" t="s">
        <v>33</v>
      </c>
      <c r="C150" s="136" t="s">
        <v>17</v>
      </c>
      <c r="D150" s="70">
        <v>0.89</v>
      </c>
      <c r="E150" s="70">
        <f>ROUND(E149*D150,2)</f>
        <v>28.26</v>
      </c>
      <c r="F150" s="70"/>
      <c r="G150" s="70"/>
      <c r="H150" s="70"/>
      <c r="I150" s="59"/>
      <c r="J150" s="70"/>
      <c r="K150" s="70"/>
      <c r="L150" s="59"/>
      <c r="M150" s="82"/>
      <c r="N150" s="82"/>
      <c r="O150" s="82"/>
      <c r="P150" s="82"/>
      <c r="Q150" s="82"/>
      <c r="R150" s="82"/>
    </row>
    <row r="151" spans="1:255" s="25" customFormat="1" ht="18" x14ac:dyDescent="0.2">
      <c r="A151" s="134"/>
      <c r="B151" s="131" t="s">
        <v>18</v>
      </c>
      <c r="C151" s="136" t="s">
        <v>19</v>
      </c>
      <c r="D151" s="70">
        <v>0.37</v>
      </c>
      <c r="E151" s="70">
        <f>ROUND(E149*D151,2)</f>
        <v>11.75</v>
      </c>
      <c r="F151" s="70"/>
      <c r="G151" s="70"/>
      <c r="H151" s="70"/>
      <c r="I151" s="70"/>
      <c r="J151" s="70"/>
      <c r="K151" s="70"/>
      <c r="L151" s="59"/>
      <c r="M151" s="82"/>
      <c r="N151" s="82"/>
      <c r="O151" s="82"/>
      <c r="P151" s="82"/>
      <c r="Q151" s="82"/>
      <c r="R151" s="82"/>
    </row>
    <row r="152" spans="1:255" s="25" customFormat="1" ht="18" x14ac:dyDescent="0.2">
      <c r="A152" s="134"/>
      <c r="B152" s="131" t="s">
        <v>36</v>
      </c>
      <c r="C152" s="165" t="s">
        <v>21</v>
      </c>
      <c r="D152" s="70">
        <v>1.1499999999999999</v>
      </c>
      <c r="E152" s="70">
        <f>ROUND(E149*D152,2)</f>
        <v>36.51</v>
      </c>
      <c r="F152" s="70"/>
      <c r="G152" s="59"/>
      <c r="H152" s="70"/>
      <c r="I152" s="70"/>
      <c r="J152" s="70"/>
      <c r="K152" s="70"/>
      <c r="L152" s="59"/>
      <c r="M152" s="82"/>
      <c r="N152" s="82"/>
      <c r="O152" s="82"/>
      <c r="P152" s="82"/>
      <c r="Q152" s="82"/>
      <c r="R152" s="82"/>
    </row>
    <row r="153" spans="1:255" s="25" customFormat="1" ht="18" x14ac:dyDescent="0.2">
      <c r="A153" s="134"/>
      <c r="B153" s="131" t="s">
        <v>39</v>
      </c>
      <c r="C153" s="165" t="s">
        <v>19</v>
      </c>
      <c r="D153" s="70">
        <v>0.02</v>
      </c>
      <c r="E153" s="70">
        <f>E149*D153</f>
        <v>0.63500000000000001</v>
      </c>
      <c r="F153" s="70"/>
      <c r="G153" s="59"/>
      <c r="H153" s="70"/>
      <c r="I153" s="70"/>
      <c r="J153" s="70"/>
      <c r="K153" s="70"/>
      <c r="L153" s="59"/>
      <c r="M153" s="82"/>
      <c r="N153" s="82"/>
      <c r="O153" s="82"/>
      <c r="P153" s="82"/>
      <c r="Q153" s="82"/>
      <c r="R153" s="82"/>
    </row>
    <row r="154" spans="1:255" s="27" customFormat="1" ht="30" x14ac:dyDescent="0.25">
      <c r="A154" s="26"/>
      <c r="B154" s="152" t="s">
        <v>69</v>
      </c>
      <c r="C154" s="194" t="s">
        <v>86</v>
      </c>
      <c r="D154" s="63"/>
      <c r="E154" s="63">
        <f>E152*1.6</f>
        <v>58.415999999999997</v>
      </c>
      <c r="F154" s="63"/>
      <c r="G154" s="195"/>
      <c r="H154" s="63"/>
      <c r="I154" s="63"/>
      <c r="J154" s="62"/>
      <c r="K154" s="70"/>
      <c r="L154" s="59"/>
    </row>
    <row r="155" spans="1:255" s="14" customFormat="1" ht="32.25" x14ac:dyDescent="0.25">
      <c r="A155" s="35">
        <v>6</v>
      </c>
      <c r="B155" s="170" t="s">
        <v>124</v>
      </c>
      <c r="C155" s="65" t="s">
        <v>21</v>
      </c>
      <c r="D155" s="66"/>
      <c r="E155" s="79">
        <v>7.25</v>
      </c>
      <c r="F155" s="66"/>
      <c r="G155" s="66"/>
      <c r="H155" s="66"/>
      <c r="I155" s="66"/>
      <c r="J155" s="66"/>
      <c r="K155" s="66"/>
      <c r="L155" s="66"/>
      <c r="M155" s="91"/>
      <c r="N155" s="91"/>
      <c r="O155" s="91"/>
      <c r="P155" s="91"/>
      <c r="Q155" s="91"/>
      <c r="R155" s="91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  <c r="HH155" s="13"/>
      <c r="HI155" s="13"/>
      <c r="HJ155" s="13"/>
      <c r="HK155" s="13"/>
      <c r="HL155" s="13"/>
      <c r="HM155" s="13"/>
      <c r="HN155" s="13"/>
      <c r="HO155" s="13"/>
      <c r="HP155" s="13"/>
      <c r="HQ155" s="13"/>
      <c r="HR155" s="13"/>
      <c r="HS155" s="13"/>
      <c r="HT155" s="13"/>
      <c r="HU155" s="13"/>
      <c r="HV155" s="13"/>
      <c r="HW155" s="13"/>
      <c r="HX155" s="13"/>
      <c r="HY155" s="13"/>
      <c r="HZ155" s="13"/>
      <c r="IA155" s="13"/>
      <c r="IB155" s="13"/>
      <c r="IC155" s="13"/>
      <c r="ID155" s="13"/>
      <c r="IE155" s="13"/>
      <c r="IF155" s="13"/>
      <c r="IG155" s="13"/>
      <c r="IH155" s="13"/>
      <c r="II155" s="13"/>
      <c r="IJ155" s="13"/>
      <c r="IK155" s="13"/>
      <c r="IL155" s="13"/>
      <c r="IM155" s="13"/>
      <c r="IN155" s="13"/>
      <c r="IO155" s="13"/>
      <c r="IP155" s="13"/>
      <c r="IQ155" s="13"/>
      <c r="IR155" s="13"/>
      <c r="IS155" s="13"/>
    </row>
    <row r="156" spans="1:255" ht="18" x14ac:dyDescent="0.35">
      <c r="A156" s="32"/>
      <c r="B156" s="131" t="s">
        <v>33</v>
      </c>
      <c r="C156" s="68" t="s">
        <v>17</v>
      </c>
      <c r="D156" s="69">
        <v>1.37</v>
      </c>
      <c r="E156" s="70">
        <f>ROUND(E155*D156,2)</f>
        <v>9.93</v>
      </c>
      <c r="F156" s="70"/>
      <c r="G156" s="70"/>
      <c r="H156" s="71"/>
      <c r="I156" s="59"/>
      <c r="J156" s="70"/>
      <c r="K156" s="70"/>
      <c r="L156" s="70"/>
      <c r="M156" s="86"/>
      <c r="N156" s="86"/>
      <c r="O156" s="86"/>
      <c r="P156" s="86"/>
      <c r="Q156" s="86"/>
      <c r="R156" s="86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GU156" s="8"/>
      <c r="GV156" s="8"/>
      <c r="GW156" s="8"/>
      <c r="GX156" s="8"/>
      <c r="GY156" s="8"/>
      <c r="GZ156" s="8"/>
      <c r="HA156" s="8"/>
      <c r="HB156" s="8"/>
      <c r="HC156" s="8"/>
      <c r="HD156" s="8"/>
      <c r="HE156" s="8"/>
      <c r="HF156" s="8"/>
      <c r="HG156" s="8"/>
      <c r="HH156" s="8"/>
      <c r="HI156" s="8"/>
      <c r="HJ156" s="8"/>
      <c r="HK156" s="8"/>
      <c r="HL156" s="8"/>
      <c r="HM156" s="8"/>
      <c r="HN156" s="8"/>
      <c r="HO156" s="8"/>
      <c r="HP156" s="8"/>
      <c r="HQ156" s="8"/>
      <c r="HR156" s="8"/>
      <c r="HS156" s="8"/>
      <c r="HT156" s="8"/>
      <c r="HU156" s="8"/>
      <c r="HV156" s="8"/>
      <c r="HW156" s="8"/>
      <c r="HX156" s="8"/>
      <c r="HY156" s="8"/>
      <c r="HZ156" s="8"/>
      <c r="IA156" s="8"/>
      <c r="IB156" s="8"/>
      <c r="IC156" s="8"/>
      <c r="ID156" s="8"/>
      <c r="IE156" s="8"/>
      <c r="IF156" s="8"/>
      <c r="IG156" s="8"/>
      <c r="IH156" s="8"/>
      <c r="II156" s="8"/>
      <c r="IJ156" s="8"/>
      <c r="IK156" s="8"/>
      <c r="IL156" s="8"/>
      <c r="IM156" s="8"/>
      <c r="IN156" s="8"/>
      <c r="IO156" s="8"/>
      <c r="IP156" s="8"/>
      <c r="IQ156" s="8"/>
      <c r="IR156" s="8"/>
      <c r="IS156" s="8"/>
    </row>
    <row r="157" spans="1:255" ht="18" x14ac:dyDescent="0.3">
      <c r="A157" s="32"/>
      <c r="B157" s="171" t="s">
        <v>18</v>
      </c>
      <c r="C157" s="68" t="s">
        <v>19</v>
      </c>
      <c r="D157" s="69">
        <v>0.28000000000000003</v>
      </c>
      <c r="E157" s="70">
        <f>ROUND(E155*D157,2)</f>
        <v>2.0299999999999998</v>
      </c>
      <c r="F157" s="69"/>
      <c r="G157" s="69"/>
      <c r="H157" s="70"/>
      <c r="I157" s="70"/>
      <c r="J157" s="70"/>
      <c r="K157" s="70"/>
      <c r="L157" s="59"/>
      <c r="M157" s="86"/>
      <c r="N157" s="86"/>
      <c r="O157" s="86"/>
      <c r="P157" s="86"/>
      <c r="Q157" s="86"/>
      <c r="R157" s="86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8"/>
      <c r="GH157" s="8"/>
      <c r="GI157" s="8"/>
      <c r="GJ157" s="8"/>
      <c r="GK157" s="8"/>
      <c r="GL157" s="8"/>
      <c r="GM157" s="8"/>
      <c r="GN157" s="8"/>
      <c r="GO157" s="8"/>
      <c r="GP157" s="8"/>
      <c r="GQ157" s="8"/>
      <c r="GR157" s="8"/>
      <c r="GS157" s="8"/>
      <c r="GT157" s="8"/>
      <c r="GU157" s="8"/>
      <c r="GV157" s="8"/>
      <c r="GW157" s="8"/>
      <c r="GX157" s="8"/>
      <c r="GY157" s="8"/>
      <c r="GZ157" s="8"/>
      <c r="HA157" s="8"/>
      <c r="HB157" s="8"/>
      <c r="HC157" s="8"/>
      <c r="HD157" s="8"/>
      <c r="HE157" s="8"/>
      <c r="HF157" s="8"/>
      <c r="HG157" s="8"/>
      <c r="HH157" s="8"/>
      <c r="HI157" s="8"/>
      <c r="HJ157" s="8"/>
      <c r="HK157" s="8"/>
      <c r="HL157" s="8"/>
      <c r="HM157" s="8"/>
      <c r="HN157" s="8"/>
      <c r="HO157" s="8"/>
      <c r="HP157" s="8"/>
      <c r="HQ157" s="8"/>
      <c r="HR157" s="8"/>
      <c r="HS157" s="8"/>
      <c r="HT157" s="8"/>
      <c r="HU157" s="8"/>
      <c r="HV157" s="8"/>
      <c r="HW157" s="8"/>
      <c r="HX157" s="8"/>
      <c r="HY157" s="8"/>
      <c r="HZ157" s="8"/>
      <c r="IA157" s="8"/>
      <c r="IB157" s="8"/>
      <c r="IC157" s="8"/>
      <c r="ID157" s="8"/>
      <c r="IE157" s="8"/>
      <c r="IF157" s="8"/>
      <c r="IG157" s="8"/>
      <c r="IH157" s="8"/>
      <c r="II157" s="8"/>
      <c r="IJ157" s="8"/>
      <c r="IK157" s="8"/>
      <c r="IL157" s="8"/>
      <c r="IM157" s="8"/>
      <c r="IN157" s="8"/>
      <c r="IO157" s="8"/>
      <c r="IP157" s="8"/>
      <c r="IQ157" s="8"/>
      <c r="IR157" s="8"/>
      <c r="IS157" s="8"/>
    </row>
    <row r="158" spans="1:255" ht="18" x14ac:dyDescent="0.3">
      <c r="A158" s="33"/>
      <c r="B158" s="171" t="s">
        <v>125</v>
      </c>
      <c r="C158" s="73" t="s">
        <v>21</v>
      </c>
      <c r="D158" s="70">
        <v>1.02</v>
      </c>
      <c r="E158" s="70">
        <f>ROUND(E155*D158,2)</f>
        <v>7.4</v>
      </c>
      <c r="F158" s="69"/>
      <c r="G158" s="59"/>
      <c r="H158" s="70"/>
      <c r="I158" s="70"/>
      <c r="J158" s="70"/>
      <c r="K158" s="70"/>
      <c r="L158" s="70"/>
      <c r="M158" s="16"/>
      <c r="N158" s="16"/>
      <c r="O158" s="16"/>
      <c r="P158" s="16"/>
      <c r="Q158" s="16"/>
      <c r="R158" s="16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/>
      <c r="EU158" s="12"/>
      <c r="EV158" s="12"/>
      <c r="EW158" s="12"/>
      <c r="EX158" s="12"/>
      <c r="EY158" s="12"/>
      <c r="EZ158" s="12"/>
      <c r="FA158" s="12"/>
      <c r="FB158" s="12"/>
      <c r="FC158" s="12"/>
      <c r="FD158" s="12"/>
      <c r="FE158" s="12"/>
      <c r="FF158" s="12"/>
      <c r="FG158" s="12"/>
      <c r="FH158" s="12"/>
      <c r="FI158" s="12"/>
      <c r="FJ158" s="12"/>
      <c r="FK158" s="12"/>
      <c r="FL158" s="12"/>
      <c r="FM158" s="12"/>
      <c r="FN158" s="12"/>
      <c r="FO158" s="12"/>
      <c r="FP158" s="12"/>
      <c r="FQ158" s="12"/>
      <c r="FR158" s="12"/>
      <c r="FS158" s="12"/>
      <c r="FT158" s="12"/>
      <c r="FU158" s="12"/>
      <c r="FV158" s="12"/>
      <c r="FW158" s="12"/>
      <c r="FX158" s="12"/>
      <c r="FY158" s="12"/>
      <c r="FZ158" s="12"/>
      <c r="GA158" s="12"/>
      <c r="GB158" s="12"/>
      <c r="GC158" s="12"/>
      <c r="GD158" s="12"/>
      <c r="GE158" s="12"/>
      <c r="GF158" s="12"/>
      <c r="GG158" s="12"/>
      <c r="GH158" s="12"/>
      <c r="GI158" s="12"/>
      <c r="GJ158" s="12"/>
      <c r="GK158" s="12"/>
      <c r="GL158" s="12"/>
      <c r="GM158" s="12"/>
      <c r="GN158" s="12"/>
      <c r="GO158" s="12"/>
      <c r="GP158" s="12"/>
      <c r="GQ158" s="12"/>
      <c r="GR158" s="12"/>
      <c r="GS158" s="12"/>
      <c r="GT158" s="12"/>
      <c r="GU158" s="12"/>
      <c r="GV158" s="12"/>
      <c r="GW158" s="12"/>
      <c r="GX158" s="12"/>
      <c r="GY158" s="12"/>
      <c r="GZ158" s="12"/>
      <c r="HA158" s="12"/>
      <c r="HB158" s="12"/>
      <c r="HC158" s="12"/>
      <c r="HD158" s="12"/>
      <c r="HE158" s="12"/>
      <c r="HF158" s="12"/>
      <c r="HG158" s="12"/>
      <c r="HH158" s="12"/>
      <c r="HI158" s="12"/>
      <c r="HJ158" s="12"/>
      <c r="HK158" s="12"/>
      <c r="HL158" s="12"/>
      <c r="HM158" s="12"/>
      <c r="HN158" s="12"/>
      <c r="HO158" s="12"/>
      <c r="HP158" s="12"/>
      <c r="HQ158" s="12"/>
      <c r="HR158" s="12"/>
      <c r="HS158" s="12"/>
      <c r="HT158" s="12"/>
      <c r="HU158" s="12"/>
      <c r="HV158" s="12"/>
      <c r="HW158" s="12"/>
      <c r="HX158" s="12"/>
      <c r="HY158" s="12"/>
      <c r="HZ158" s="12"/>
      <c r="IA158" s="12"/>
      <c r="IB158" s="12"/>
      <c r="IC158" s="12"/>
      <c r="ID158" s="12"/>
      <c r="IE158" s="12"/>
      <c r="IF158" s="12"/>
      <c r="IG158" s="12"/>
      <c r="IH158" s="12"/>
      <c r="II158" s="12"/>
      <c r="IJ158" s="12"/>
      <c r="IK158" s="12"/>
      <c r="IL158" s="12"/>
      <c r="IM158" s="12"/>
      <c r="IN158" s="12"/>
      <c r="IO158" s="12"/>
      <c r="IP158" s="12"/>
      <c r="IQ158" s="12"/>
      <c r="IR158" s="12"/>
      <c r="IS158" s="12"/>
    </row>
    <row r="159" spans="1:255" ht="18" x14ac:dyDescent="0.3">
      <c r="A159" s="32"/>
      <c r="B159" s="171" t="s">
        <v>39</v>
      </c>
      <c r="C159" s="68" t="s">
        <v>19</v>
      </c>
      <c r="D159" s="69">
        <v>0.62</v>
      </c>
      <c r="E159" s="166">
        <f>ROUND(E155*D159,3)</f>
        <v>4.4950000000000001</v>
      </c>
      <c r="F159" s="69"/>
      <c r="G159" s="59"/>
      <c r="H159" s="70"/>
      <c r="I159" s="70"/>
      <c r="J159" s="70"/>
      <c r="K159" s="70"/>
      <c r="L159" s="70"/>
      <c r="M159" s="86"/>
      <c r="N159" s="86"/>
      <c r="O159" s="86"/>
      <c r="P159" s="86"/>
      <c r="Q159" s="86"/>
      <c r="R159" s="86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8"/>
      <c r="GP159" s="8"/>
      <c r="GQ159" s="8"/>
      <c r="GR159" s="8"/>
      <c r="GS159" s="8"/>
      <c r="GT159" s="8"/>
      <c r="GU159" s="8"/>
      <c r="GV159" s="8"/>
      <c r="GW159" s="8"/>
      <c r="GX159" s="8"/>
      <c r="GY159" s="8"/>
      <c r="GZ159" s="8"/>
      <c r="HA159" s="8"/>
      <c r="HB159" s="8"/>
      <c r="HC159" s="8"/>
      <c r="HD159" s="8"/>
      <c r="HE159" s="8"/>
      <c r="HF159" s="8"/>
      <c r="HG159" s="8"/>
      <c r="HH159" s="8"/>
      <c r="HI159" s="8"/>
      <c r="HJ159" s="8"/>
      <c r="HK159" s="8"/>
      <c r="HL159" s="8"/>
      <c r="HM159" s="8"/>
      <c r="HN159" s="8"/>
      <c r="HO159" s="8"/>
      <c r="HP159" s="8"/>
      <c r="HQ159" s="8"/>
      <c r="HR159" s="8"/>
      <c r="HS159" s="8"/>
      <c r="HT159" s="8"/>
      <c r="HU159" s="8"/>
      <c r="HV159" s="8"/>
      <c r="HW159" s="8"/>
      <c r="HX159" s="8"/>
      <c r="HY159" s="8"/>
      <c r="HZ159" s="8"/>
      <c r="IA159" s="8"/>
      <c r="IB159" s="8"/>
      <c r="IC159" s="8"/>
      <c r="ID159" s="8"/>
      <c r="IE159" s="8"/>
      <c r="IF159" s="8"/>
      <c r="IG159" s="8"/>
      <c r="IH159" s="8"/>
      <c r="II159" s="8"/>
      <c r="IJ159" s="8"/>
      <c r="IK159" s="8"/>
      <c r="IL159" s="8"/>
      <c r="IM159" s="8"/>
      <c r="IN159" s="8"/>
      <c r="IO159" s="8"/>
      <c r="IP159" s="8"/>
      <c r="IQ159" s="8"/>
      <c r="IR159" s="8"/>
      <c r="IS159" s="8"/>
    </row>
    <row r="160" spans="1:255" s="38" customFormat="1" ht="18" x14ac:dyDescent="0.2">
      <c r="A160" s="41"/>
      <c r="B160" s="173" t="s">
        <v>115</v>
      </c>
      <c r="C160" s="153" t="s">
        <v>20</v>
      </c>
      <c r="D160" s="61"/>
      <c r="E160" s="62">
        <f>E158*2.4</f>
        <v>17.760000000000002</v>
      </c>
      <c r="F160" s="62"/>
      <c r="G160" s="62"/>
      <c r="H160" s="62"/>
      <c r="I160" s="62"/>
      <c r="J160" s="62"/>
      <c r="K160" s="70"/>
      <c r="L160" s="59"/>
      <c r="M160" s="90"/>
      <c r="N160" s="90"/>
      <c r="O160" s="90"/>
      <c r="P160" s="90"/>
      <c r="Q160" s="90"/>
      <c r="R160" s="90"/>
    </row>
    <row r="161" spans="1:255" s="15" customFormat="1" ht="18" x14ac:dyDescent="0.25">
      <c r="A161" s="35">
        <v>7</v>
      </c>
      <c r="B161" s="64" t="s">
        <v>92</v>
      </c>
      <c r="C161" s="65" t="s">
        <v>20</v>
      </c>
      <c r="D161" s="66"/>
      <c r="E161" s="196">
        <f>E164+E165</f>
        <v>3.5298600000000002</v>
      </c>
      <c r="F161" s="66"/>
      <c r="G161" s="66"/>
      <c r="H161" s="66"/>
      <c r="I161" s="66"/>
      <c r="J161" s="66"/>
      <c r="K161" s="66"/>
      <c r="L161" s="66"/>
      <c r="M161" s="91"/>
      <c r="N161" s="91"/>
      <c r="O161" s="91"/>
      <c r="P161" s="91"/>
      <c r="Q161" s="91"/>
      <c r="R161" s="91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  <c r="HB161" s="13"/>
      <c r="HC161" s="13"/>
      <c r="HD161" s="13"/>
      <c r="HE161" s="13"/>
      <c r="HF161" s="13"/>
      <c r="HG161" s="13"/>
      <c r="HH161" s="13"/>
      <c r="HI161" s="13"/>
      <c r="HJ161" s="13"/>
      <c r="HK161" s="13"/>
      <c r="HL161" s="13"/>
      <c r="HM161" s="13"/>
      <c r="HN161" s="13"/>
      <c r="HO161" s="13"/>
      <c r="HP161" s="13"/>
      <c r="HQ161" s="13"/>
      <c r="HR161" s="13"/>
      <c r="HS161" s="13"/>
      <c r="HT161" s="13"/>
      <c r="HU161" s="13"/>
      <c r="HV161" s="13"/>
      <c r="HW161" s="13"/>
      <c r="HX161" s="13"/>
      <c r="HY161" s="13"/>
      <c r="HZ161" s="13"/>
      <c r="IA161" s="13"/>
      <c r="IB161" s="13"/>
      <c r="IC161" s="13"/>
      <c r="ID161" s="13"/>
      <c r="IE161" s="13"/>
      <c r="IF161" s="13"/>
      <c r="IG161" s="13"/>
      <c r="IH161" s="13"/>
      <c r="II161" s="13"/>
      <c r="IJ161" s="13"/>
      <c r="IK161" s="13"/>
      <c r="IL161" s="13"/>
      <c r="IM161" s="13"/>
      <c r="IN161" s="13"/>
      <c r="IO161" s="13"/>
      <c r="IP161" s="13"/>
      <c r="IQ161" s="13"/>
      <c r="IR161" s="13"/>
      <c r="IS161" s="13"/>
      <c r="IT161" s="13"/>
      <c r="IU161" s="13"/>
    </row>
    <row r="162" spans="1:255" s="12" customFormat="1" ht="18" x14ac:dyDescent="0.35">
      <c r="A162" s="32"/>
      <c r="B162" s="131" t="s">
        <v>33</v>
      </c>
      <c r="C162" s="68" t="s">
        <v>17</v>
      </c>
      <c r="D162" s="69">
        <v>12.3</v>
      </c>
      <c r="E162" s="70">
        <f>ROUND(E161*D162,2)</f>
        <v>43.42</v>
      </c>
      <c r="F162" s="70"/>
      <c r="G162" s="70"/>
      <c r="H162" s="71"/>
      <c r="I162" s="59"/>
      <c r="J162" s="70"/>
      <c r="K162" s="70"/>
      <c r="L162" s="70"/>
      <c r="M162" s="86"/>
      <c r="N162" s="86"/>
      <c r="O162" s="86"/>
      <c r="P162" s="86"/>
      <c r="Q162" s="86"/>
      <c r="R162" s="86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8"/>
      <c r="GP162" s="8"/>
      <c r="GQ162" s="8"/>
      <c r="GR162" s="8"/>
      <c r="GS162" s="8"/>
      <c r="GT162" s="8"/>
      <c r="GU162" s="8"/>
      <c r="GV162" s="8"/>
      <c r="GW162" s="8"/>
      <c r="GX162" s="8"/>
      <c r="GY162" s="8"/>
      <c r="GZ162" s="8"/>
      <c r="HA162" s="8"/>
      <c r="HB162" s="8"/>
      <c r="HC162" s="8"/>
      <c r="HD162" s="8"/>
      <c r="HE162" s="8"/>
      <c r="HF162" s="8"/>
      <c r="HG162" s="8"/>
      <c r="HH162" s="8"/>
      <c r="HI162" s="8"/>
      <c r="HJ162" s="8"/>
      <c r="HK162" s="8"/>
      <c r="HL162" s="8"/>
      <c r="HM162" s="8"/>
      <c r="HN162" s="8"/>
      <c r="HO162" s="8"/>
      <c r="HP162" s="8"/>
      <c r="HQ162" s="8"/>
      <c r="HR162" s="8"/>
      <c r="HS162" s="8"/>
      <c r="HT162" s="8"/>
      <c r="HU162" s="8"/>
      <c r="HV162" s="8"/>
      <c r="HW162" s="8"/>
      <c r="HX162" s="8"/>
      <c r="HY162" s="8"/>
      <c r="HZ162" s="8"/>
      <c r="IA162" s="8"/>
      <c r="IB162" s="8"/>
      <c r="IC162" s="8"/>
      <c r="ID162" s="8"/>
      <c r="IE162" s="8"/>
      <c r="IF162" s="8"/>
      <c r="IG162" s="8"/>
      <c r="IH162" s="8"/>
      <c r="II162" s="8"/>
      <c r="IJ162" s="8"/>
      <c r="IK162" s="8"/>
      <c r="IL162" s="8"/>
      <c r="IM162" s="8"/>
      <c r="IN162" s="8"/>
      <c r="IO162" s="8"/>
      <c r="IP162" s="8"/>
      <c r="IQ162" s="8"/>
      <c r="IR162" s="8"/>
      <c r="IS162" s="8"/>
      <c r="IT162" s="8"/>
      <c r="IU162" s="8"/>
    </row>
    <row r="163" spans="1:255" s="12" customFormat="1" ht="18" x14ac:dyDescent="0.25">
      <c r="A163" s="32"/>
      <c r="B163" s="72" t="s">
        <v>18</v>
      </c>
      <c r="C163" s="68" t="s">
        <v>19</v>
      </c>
      <c r="D163" s="69">
        <v>1.4</v>
      </c>
      <c r="E163" s="70">
        <f>ROUND(E161*D163,2)</f>
        <v>4.9400000000000004</v>
      </c>
      <c r="F163" s="69"/>
      <c r="G163" s="69"/>
      <c r="H163" s="70"/>
      <c r="I163" s="70"/>
      <c r="J163" s="70"/>
      <c r="K163" s="70"/>
      <c r="L163" s="59"/>
      <c r="M163" s="86"/>
      <c r="N163" s="86"/>
      <c r="O163" s="86"/>
      <c r="P163" s="86"/>
      <c r="Q163" s="86"/>
      <c r="R163" s="86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  <c r="GS163" s="8"/>
      <c r="GT163" s="8"/>
      <c r="GU163" s="8"/>
      <c r="GV163" s="8"/>
      <c r="GW163" s="8"/>
      <c r="GX163" s="8"/>
      <c r="GY163" s="8"/>
      <c r="GZ163" s="8"/>
      <c r="HA163" s="8"/>
      <c r="HB163" s="8"/>
      <c r="HC163" s="8"/>
      <c r="HD163" s="8"/>
      <c r="HE163" s="8"/>
      <c r="HF163" s="8"/>
      <c r="HG163" s="8"/>
      <c r="HH163" s="8"/>
      <c r="HI163" s="8"/>
      <c r="HJ163" s="8"/>
      <c r="HK163" s="8"/>
      <c r="HL163" s="8"/>
      <c r="HM163" s="8"/>
      <c r="HN163" s="8"/>
      <c r="HO163" s="8"/>
      <c r="HP163" s="8"/>
      <c r="HQ163" s="8"/>
      <c r="HR163" s="8"/>
      <c r="HS163" s="8"/>
      <c r="HT163" s="8"/>
      <c r="HU163" s="8"/>
      <c r="HV163" s="8"/>
      <c r="HW163" s="8"/>
      <c r="HX163" s="8"/>
      <c r="HY163" s="8"/>
      <c r="HZ163" s="8"/>
      <c r="IA163" s="8"/>
      <c r="IB163" s="8"/>
      <c r="IC163" s="8"/>
      <c r="ID163" s="8"/>
      <c r="IE163" s="8"/>
      <c r="IF163" s="8"/>
      <c r="IG163" s="8"/>
      <c r="IH163" s="8"/>
      <c r="II163" s="8"/>
      <c r="IJ163" s="8"/>
      <c r="IK163" s="8"/>
      <c r="IL163" s="8"/>
      <c r="IM163" s="8"/>
      <c r="IN163" s="8"/>
      <c r="IO163" s="8"/>
      <c r="IP163" s="8"/>
      <c r="IQ163" s="8"/>
      <c r="IR163" s="8"/>
      <c r="IS163" s="8"/>
      <c r="IT163" s="8"/>
      <c r="IU163" s="8"/>
    </row>
    <row r="164" spans="1:255" s="12" customFormat="1" ht="18" x14ac:dyDescent="0.25">
      <c r="A164" s="17">
        <v>8</v>
      </c>
      <c r="B164" s="168" t="s">
        <v>80</v>
      </c>
      <c r="C164" s="193" t="s">
        <v>20</v>
      </c>
      <c r="D164" s="137"/>
      <c r="E164" s="179">
        <v>2.8342000000000001</v>
      </c>
      <c r="F164" s="70"/>
      <c r="G164" s="59"/>
      <c r="H164" s="70"/>
      <c r="I164" s="70"/>
      <c r="J164" s="70"/>
      <c r="K164" s="70"/>
      <c r="L164" s="70"/>
      <c r="M164" s="83"/>
      <c r="N164" s="83"/>
      <c r="O164" s="83"/>
      <c r="P164" s="83"/>
      <c r="Q164" s="83"/>
      <c r="R164" s="83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  <c r="FV164" s="20"/>
      <c r="FW164" s="20"/>
      <c r="FX164" s="20"/>
      <c r="FY164" s="20"/>
      <c r="FZ164" s="20"/>
      <c r="GA164" s="20"/>
      <c r="GB164" s="20"/>
      <c r="GC164" s="20"/>
      <c r="GD164" s="20"/>
      <c r="GE164" s="20"/>
      <c r="GF164" s="20"/>
      <c r="GG164" s="20"/>
      <c r="GH164" s="20"/>
      <c r="GI164" s="20"/>
      <c r="GJ164" s="20"/>
      <c r="GK164" s="20"/>
      <c r="GL164" s="20"/>
      <c r="GM164" s="20"/>
      <c r="GN164" s="20"/>
      <c r="GO164" s="20"/>
      <c r="GP164" s="20"/>
      <c r="GQ164" s="20"/>
      <c r="GR164" s="20"/>
      <c r="GS164" s="20"/>
      <c r="GT164" s="20"/>
      <c r="GU164" s="20"/>
      <c r="GV164" s="20"/>
      <c r="GW164" s="20"/>
      <c r="GX164" s="20"/>
      <c r="GY164" s="20"/>
      <c r="GZ164" s="20"/>
      <c r="HA164" s="20"/>
      <c r="HB164" s="20"/>
      <c r="HC164" s="20"/>
      <c r="HD164" s="20"/>
      <c r="HE164" s="20"/>
      <c r="HF164" s="20"/>
      <c r="HG164" s="20"/>
      <c r="HH164" s="20"/>
      <c r="HI164" s="20"/>
      <c r="HJ164" s="20"/>
      <c r="HK164" s="20"/>
      <c r="HL164" s="20"/>
      <c r="HM164" s="20"/>
      <c r="HN164" s="20"/>
      <c r="HO164" s="20"/>
      <c r="HP164" s="20"/>
      <c r="HQ164" s="20"/>
      <c r="HR164" s="20"/>
      <c r="HS164" s="20"/>
      <c r="HT164" s="20"/>
      <c r="HU164" s="20"/>
      <c r="HV164" s="20"/>
      <c r="HW164" s="20"/>
      <c r="HX164" s="20"/>
      <c r="HY164" s="20"/>
      <c r="HZ164" s="20"/>
      <c r="IA164" s="20"/>
      <c r="IB164" s="20"/>
      <c r="IC164" s="20"/>
      <c r="ID164" s="20"/>
      <c r="IE164" s="20"/>
      <c r="IF164" s="20"/>
      <c r="IG164" s="20"/>
      <c r="IH164" s="20"/>
      <c r="II164" s="20"/>
      <c r="IJ164" s="20"/>
      <c r="IK164" s="20"/>
      <c r="IL164" s="20"/>
      <c r="IM164" s="20"/>
      <c r="IN164" s="20"/>
      <c r="IO164" s="20"/>
      <c r="IP164" s="20"/>
      <c r="IQ164" s="20"/>
      <c r="IR164" s="20"/>
      <c r="IS164" s="20"/>
      <c r="IT164" s="20"/>
      <c r="IU164" s="20"/>
    </row>
    <row r="165" spans="1:255" s="12" customFormat="1" ht="33" x14ac:dyDescent="0.25">
      <c r="A165" s="17">
        <v>9</v>
      </c>
      <c r="B165" s="72" t="s">
        <v>93</v>
      </c>
      <c r="C165" s="193" t="s">
        <v>20</v>
      </c>
      <c r="D165" s="137"/>
      <c r="E165" s="179">
        <v>0.69565999999999995</v>
      </c>
      <c r="F165" s="70"/>
      <c r="G165" s="59"/>
      <c r="H165" s="70"/>
      <c r="I165" s="70"/>
      <c r="J165" s="70"/>
      <c r="K165" s="70"/>
      <c r="L165" s="70"/>
      <c r="M165" s="83"/>
      <c r="N165" s="83"/>
      <c r="O165" s="83"/>
      <c r="P165" s="83"/>
      <c r="Q165" s="83"/>
      <c r="R165" s="83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  <c r="FI165" s="20"/>
      <c r="FJ165" s="20"/>
      <c r="FK165" s="20"/>
      <c r="FL165" s="20"/>
      <c r="FM165" s="20"/>
      <c r="FN165" s="20"/>
      <c r="FO165" s="20"/>
      <c r="FP165" s="20"/>
      <c r="FQ165" s="20"/>
      <c r="FR165" s="20"/>
      <c r="FS165" s="20"/>
      <c r="FT165" s="20"/>
      <c r="FU165" s="20"/>
      <c r="FV165" s="20"/>
      <c r="FW165" s="20"/>
      <c r="FX165" s="20"/>
      <c r="FY165" s="20"/>
      <c r="FZ165" s="20"/>
      <c r="GA165" s="20"/>
      <c r="GB165" s="20"/>
      <c r="GC165" s="20"/>
      <c r="GD165" s="20"/>
      <c r="GE165" s="20"/>
      <c r="GF165" s="20"/>
      <c r="GG165" s="20"/>
      <c r="GH165" s="20"/>
      <c r="GI165" s="20"/>
      <c r="GJ165" s="20"/>
      <c r="GK165" s="20"/>
      <c r="GL165" s="20"/>
      <c r="GM165" s="20"/>
      <c r="GN165" s="20"/>
      <c r="GO165" s="20"/>
      <c r="GP165" s="20"/>
      <c r="GQ165" s="20"/>
      <c r="GR165" s="20"/>
      <c r="GS165" s="20"/>
      <c r="GT165" s="20"/>
      <c r="GU165" s="20"/>
      <c r="GV165" s="20"/>
      <c r="GW165" s="20"/>
      <c r="GX165" s="20"/>
      <c r="GY165" s="20"/>
      <c r="GZ165" s="20"/>
      <c r="HA165" s="20"/>
      <c r="HB165" s="20"/>
      <c r="HC165" s="20"/>
      <c r="HD165" s="20"/>
      <c r="HE165" s="20"/>
      <c r="HF165" s="20"/>
      <c r="HG165" s="20"/>
      <c r="HH165" s="20"/>
      <c r="HI165" s="20"/>
      <c r="HJ165" s="20"/>
      <c r="HK165" s="20"/>
      <c r="HL165" s="20"/>
      <c r="HM165" s="20"/>
      <c r="HN165" s="20"/>
      <c r="HO165" s="20"/>
      <c r="HP165" s="20"/>
      <c r="HQ165" s="20"/>
      <c r="HR165" s="20"/>
      <c r="HS165" s="20"/>
      <c r="HT165" s="20"/>
      <c r="HU165" s="20"/>
      <c r="HV165" s="20"/>
      <c r="HW165" s="20"/>
      <c r="HX165" s="20"/>
      <c r="HY165" s="20"/>
      <c r="HZ165" s="20"/>
      <c r="IA165" s="20"/>
      <c r="IB165" s="20"/>
      <c r="IC165" s="20"/>
      <c r="ID165" s="20"/>
      <c r="IE165" s="20"/>
      <c r="IF165" s="20"/>
      <c r="IG165" s="20"/>
      <c r="IH165" s="20"/>
      <c r="II165" s="20"/>
      <c r="IJ165" s="20"/>
      <c r="IK165" s="20"/>
      <c r="IL165" s="20"/>
      <c r="IM165" s="20"/>
      <c r="IN165" s="20"/>
      <c r="IO165" s="20"/>
      <c r="IP165" s="20"/>
      <c r="IQ165" s="20"/>
      <c r="IR165" s="20"/>
      <c r="IS165" s="20"/>
      <c r="IT165" s="20"/>
      <c r="IU165" s="20"/>
    </row>
    <row r="166" spans="1:255" s="12" customFormat="1" ht="18" x14ac:dyDescent="0.25">
      <c r="A166" s="32"/>
      <c r="B166" s="72" t="s">
        <v>39</v>
      </c>
      <c r="C166" s="68" t="s">
        <v>19</v>
      </c>
      <c r="D166" s="69">
        <v>7.15</v>
      </c>
      <c r="E166" s="70">
        <f>ROUND(E161*D166,2)</f>
        <v>25.24</v>
      </c>
      <c r="F166" s="69"/>
      <c r="G166" s="59"/>
      <c r="H166" s="70"/>
      <c r="I166" s="70"/>
      <c r="J166" s="70"/>
      <c r="K166" s="70"/>
      <c r="L166" s="70"/>
      <c r="M166" s="86"/>
      <c r="N166" s="86"/>
      <c r="O166" s="86"/>
      <c r="P166" s="86"/>
      <c r="Q166" s="86"/>
      <c r="R166" s="86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  <c r="GS166" s="8"/>
      <c r="GT166" s="8"/>
      <c r="GU166" s="8"/>
      <c r="GV166" s="8"/>
      <c r="GW166" s="8"/>
      <c r="GX166" s="8"/>
      <c r="GY166" s="8"/>
      <c r="GZ166" s="8"/>
      <c r="HA166" s="8"/>
      <c r="HB166" s="8"/>
      <c r="HC166" s="8"/>
      <c r="HD166" s="8"/>
      <c r="HE166" s="8"/>
      <c r="HF166" s="8"/>
      <c r="HG166" s="8"/>
      <c r="HH166" s="8"/>
      <c r="HI166" s="8"/>
      <c r="HJ166" s="8"/>
      <c r="HK166" s="8"/>
      <c r="HL166" s="8"/>
      <c r="HM166" s="8"/>
      <c r="HN166" s="8"/>
      <c r="HO166" s="8"/>
      <c r="HP166" s="8"/>
      <c r="HQ166" s="8"/>
      <c r="HR166" s="8"/>
      <c r="HS166" s="8"/>
      <c r="HT166" s="8"/>
      <c r="HU166" s="8"/>
      <c r="HV166" s="8"/>
      <c r="HW166" s="8"/>
      <c r="HX166" s="8"/>
      <c r="HY166" s="8"/>
      <c r="HZ166" s="8"/>
      <c r="IA166" s="8"/>
      <c r="IB166" s="8"/>
      <c r="IC166" s="8"/>
      <c r="ID166" s="8"/>
      <c r="IE166" s="8"/>
      <c r="IF166" s="8"/>
      <c r="IG166" s="8"/>
      <c r="IH166" s="8"/>
      <c r="II166" s="8"/>
      <c r="IJ166" s="8"/>
      <c r="IK166" s="8"/>
      <c r="IL166" s="8"/>
      <c r="IM166" s="8"/>
      <c r="IN166" s="8"/>
      <c r="IO166" s="8"/>
      <c r="IP166" s="8"/>
      <c r="IQ166" s="8"/>
      <c r="IR166" s="8"/>
      <c r="IS166" s="8"/>
      <c r="IT166" s="8"/>
      <c r="IU166" s="8"/>
    </row>
    <row r="167" spans="1:255" s="40" customFormat="1" ht="49.5" customHeight="1" x14ac:dyDescent="0.2">
      <c r="A167" s="41"/>
      <c r="B167" s="173" t="s">
        <v>87</v>
      </c>
      <c r="C167" s="197" t="s">
        <v>20</v>
      </c>
      <c r="D167" s="62"/>
      <c r="E167" s="62">
        <f>E165+E164</f>
        <v>3.5298600000000002</v>
      </c>
      <c r="F167" s="62"/>
      <c r="G167" s="62"/>
      <c r="H167" s="62"/>
      <c r="I167" s="62"/>
      <c r="J167" s="63"/>
      <c r="K167" s="70"/>
      <c r="L167" s="59"/>
      <c r="M167" s="96"/>
      <c r="N167" s="96"/>
      <c r="O167" s="96"/>
      <c r="P167" s="96"/>
      <c r="Q167" s="96"/>
      <c r="R167" s="96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39"/>
      <c r="CO167" s="39"/>
      <c r="CP167" s="39"/>
      <c r="CQ167" s="39"/>
      <c r="CR167" s="39"/>
      <c r="CS167" s="39"/>
      <c r="CT167" s="39"/>
      <c r="CU167" s="39"/>
      <c r="CV167" s="39"/>
      <c r="CW167" s="39"/>
      <c r="CX167" s="39"/>
      <c r="CY167" s="39"/>
      <c r="CZ167" s="39"/>
      <c r="DA167" s="39"/>
      <c r="DB167" s="39"/>
      <c r="DC167" s="39"/>
      <c r="DD167" s="39"/>
      <c r="DE167" s="39"/>
      <c r="DF167" s="39"/>
      <c r="DG167" s="39"/>
      <c r="DH167" s="39"/>
      <c r="DI167" s="39"/>
      <c r="DJ167" s="39"/>
      <c r="DK167" s="39"/>
      <c r="DL167" s="39"/>
      <c r="DM167" s="39"/>
      <c r="DN167" s="39"/>
      <c r="DO167" s="39"/>
      <c r="DP167" s="39"/>
      <c r="DQ167" s="39"/>
      <c r="DR167" s="39"/>
      <c r="DS167" s="39"/>
      <c r="DT167" s="39"/>
      <c r="DU167" s="39"/>
      <c r="DV167" s="39"/>
      <c r="DW167" s="39"/>
      <c r="DX167" s="39"/>
      <c r="DY167" s="39"/>
      <c r="DZ167" s="39"/>
      <c r="EA167" s="39"/>
      <c r="EB167" s="39"/>
      <c r="EC167" s="39"/>
      <c r="ED167" s="39"/>
      <c r="EE167" s="39"/>
      <c r="EF167" s="39"/>
      <c r="EG167" s="39"/>
      <c r="EH167" s="39"/>
      <c r="EI167" s="39"/>
      <c r="EJ167" s="39"/>
      <c r="EK167" s="39"/>
      <c r="EL167" s="39"/>
      <c r="EM167" s="39"/>
      <c r="EN167" s="39"/>
      <c r="EO167" s="39"/>
      <c r="EP167" s="39"/>
      <c r="EQ167" s="39"/>
      <c r="ER167" s="39"/>
      <c r="ES167" s="39"/>
      <c r="ET167" s="39"/>
      <c r="EU167" s="39"/>
      <c r="EV167" s="39"/>
      <c r="EW167" s="39"/>
      <c r="EX167" s="39"/>
      <c r="EY167" s="39"/>
      <c r="EZ167" s="39"/>
      <c r="FA167" s="39"/>
      <c r="FB167" s="39"/>
      <c r="FC167" s="39"/>
      <c r="FD167" s="39"/>
      <c r="FE167" s="39"/>
      <c r="FF167" s="39"/>
      <c r="FG167" s="39"/>
      <c r="FH167" s="39"/>
      <c r="FI167" s="39"/>
      <c r="FJ167" s="39"/>
      <c r="FK167" s="39"/>
      <c r="FL167" s="39"/>
      <c r="FM167" s="39"/>
      <c r="FN167" s="39"/>
      <c r="FO167" s="39"/>
      <c r="FP167" s="39"/>
      <c r="FQ167" s="39"/>
      <c r="FR167" s="39"/>
      <c r="FS167" s="39"/>
      <c r="FT167" s="39"/>
      <c r="FU167" s="39"/>
      <c r="FV167" s="39"/>
      <c r="FW167" s="39"/>
      <c r="FX167" s="39"/>
      <c r="FY167" s="39"/>
      <c r="FZ167" s="39"/>
      <c r="GA167" s="39"/>
      <c r="GB167" s="39"/>
      <c r="GC167" s="39"/>
      <c r="GD167" s="39"/>
      <c r="GE167" s="39"/>
      <c r="GF167" s="39"/>
      <c r="GG167" s="39"/>
      <c r="GH167" s="39"/>
      <c r="GI167" s="39"/>
      <c r="GJ167" s="39"/>
      <c r="GK167" s="39"/>
      <c r="GL167" s="39"/>
      <c r="GM167" s="39"/>
      <c r="GN167" s="39"/>
      <c r="GO167" s="39"/>
      <c r="GP167" s="39"/>
      <c r="GQ167" s="39"/>
      <c r="GR167" s="39"/>
      <c r="GS167" s="39"/>
      <c r="GT167" s="39"/>
      <c r="GU167" s="39"/>
      <c r="GV167" s="39"/>
      <c r="GW167" s="39"/>
      <c r="GX167" s="39"/>
      <c r="GY167" s="39"/>
      <c r="GZ167" s="39"/>
      <c r="HA167" s="39"/>
      <c r="HB167" s="39"/>
      <c r="HC167" s="39"/>
      <c r="HD167" s="39"/>
      <c r="HE167" s="39"/>
      <c r="HF167" s="39"/>
      <c r="HG167" s="39"/>
      <c r="HH167" s="39"/>
      <c r="HI167" s="39"/>
      <c r="HJ167" s="39"/>
      <c r="HK167" s="39"/>
      <c r="HL167" s="39"/>
      <c r="HM167" s="39"/>
      <c r="HN167" s="39"/>
      <c r="HO167" s="39"/>
      <c r="HP167" s="39"/>
      <c r="HQ167" s="39"/>
      <c r="HR167" s="39"/>
      <c r="HS167" s="39"/>
      <c r="HT167" s="39"/>
      <c r="HU167" s="39"/>
      <c r="HV167" s="39"/>
      <c r="HW167" s="39"/>
      <c r="HX167" s="39"/>
      <c r="HY167" s="39"/>
      <c r="HZ167" s="39"/>
      <c r="IA167" s="39"/>
      <c r="IB167" s="39"/>
      <c r="IC167" s="39"/>
      <c r="ID167" s="39"/>
      <c r="IE167" s="39"/>
      <c r="IF167" s="39"/>
      <c r="IG167" s="39"/>
      <c r="IH167" s="39"/>
      <c r="II167" s="39"/>
      <c r="IJ167" s="39"/>
      <c r="IK167" s="39"/>
      <c r="IL167" s="39"/>
      <c r="IM167" s="39"/>
      <c r="IN167" s="39"/>
      <c r="IO167" s="39"/>
      <c r="IP167" s="39"/>
      <c r="IQ167" s="39"/>
      <c r="IR167" s="39"/>
      <c r="IS167" s="39"/>
      <c r="IT167" s="39"/>
      <c r="IU167" s="39"/>
    </row>
    <row r="168" spans="1:255" s="14" customFormat="1" ht="41.25" customHeight="1" x14ac:dyDescent="0.25">
      <c r="A168" s="35">
        <v>10</v>
      </c>
      <c r="B168" s="198" t="s">
        <v>130</v>
      </c>
      <c r="C168" s="65" t="s">
        <v>21</v>
      </c>
      <c r="D168" s="66"/>
      <c r="E168" s="199">
        <v>55.5</v>
      </c>
      <c r="F168" s="66"/>
      <c r="G168" s="66"/>
      <c r="H168" s="66"/>
      <c r="I168" s="66"/>
      <c r="J168" s="66"/>
      <c r="K168" s="66"/>
      <c r="L168" s="66"/>
      <c r="M168" s="91"/>
      <c r="N168" s="91"/>
      <c r="O168" s="91"/>
      <c r="P168" s="91"/>
      <c r="Q168" s="91"/>
      <c r="R168" s="91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N168" s="13"/>
      <c r="FO168" s="13"/>
      <c r="FP168" s="13"/>
      <c r="FQ168" s="13"/>
      <c r="FR168" s="13"/>
      <c r="FS168" s="13"/>
      <c r="FT168" s="13"/>
      <c r="FU168" s="13"/>
      <c r="FV168" s="13"/>
      <c r="FW168" s="13"/>
      <c r="FX168" s="13"/>
      <c r="FY168" s="13"/>
      <c r="FZ168" s="13"/>
      <c r="GA168" s="13"/>
      <c r="GB168" s="13"/>
      <c r="GC168" s="13"/>
      <c r="GD168" s="13"/>
      <c r="GE168" s="13"/>
      <c r="GF168" s="13"/>
      <c r="GG168" s="13"/>
      <c r="GH168" s="13"/>
      <c r="GI168" s="13"/>
      <c r="GJ168" s="13"/>
      <c r="GK168" s="13"/>
      <c r="GL168" s="13"/>
      <c r="GM168" s="13"/>
      <c r="GN168" s="13"/>
      <c r="GO168" s="13"/>
      <c r="GP168" s="13"/>
      <c r="GQ168" s="13"/>
      <c r="GR168" s="13"/>
      <c r="GS168" s="13"/>
      <c r="GT168" s="13"/>
      <c r="GU168" s="13"/>
      <c r="GV168" s="13"/>
      <c r="GW168" s="13"/>
      <c r="GX168" s="13"/>
      <c r="GY168" s="13"/>
      <c r="GZ168" s="13"/>
      <c r="HA168" s="13"/>
      <c r="HB168" s="13"/>
      <c r="HC168" s="13"/>
      <c r="HD168" s="13"/>
      <c r="HE168" s="13"/>
      <c r="HF168" s="13"/>
      <c r="HG168" s="13"/>
      <c r="HH168" s="13"/>
      <c r="HI168" s="13"/>
      <c r="HJ168" s="13"/>
      <c r="HK168" s="13"/>
      <c r="HL168" s="13"/>
      <c r="HM168" s="13"/>
      <c r="HN168" s="13"/>
      <c r="HO168" s="13"/>
      <c r="HP168" s="13"/>
      <c r="HQ168" s="13"/>
      <c r="HR168" s="13"/>
      <c r="HS168" s="13"/>
      <c r="HT168" s="13"/>
      <c r="HU168" s="13"/>
      <c r="HV168" s="13"/>
      <c r="HW168" s="13"/>
      <c r="HX168" s="13"/>
      <c r="HY168" s="13"/>
      <c r="HZ168" s="13"/>
      <c r="IA168" s="13"/>
      <c r="IB168" s="13"/>
      <c r="IC168" s="13"/>
      <c r="ID168" s="13"/>
      <c r="IE168" s="13"/>
      <c r="IF168" s="13"/>
      <c r="IG168" s="13"/>
      <c r="IH168" s="13"/>
      <c r="II168" s="13"/>
      <c r="IJ168" s="13"/>
      <c r="IK168" s="13"/>
      <c r="IL168" s="13"/>
      <c r="IM168" s="13"/>
      <c r="IN168" s="13"/>
      <c r="IO168" s="13"/>
      <c r="IP168" s="13"/>
      <c r="IQ168" s="13"/>
      <c r="IR168" s="13"/>
      <c r="IS168" s="13"/>
      <c r="IT168" s="13"/>
      <c r="IU168" s="13"/>
    </row>
    <row r="169" spans="1:255" ht="18" x14ac:dyDescent="0.35">
      <c r="A169" s="32"/>
      <c r="B169" s="131" t="s">
        <v>33</v>
      </c>
      <c r="C169" s="68" t="s">
        <v>17</v>
      </c>
      <c r="D169" s="69">
        <v>2.81</v>
      </c>
      <c r="E169" s="70">
        <f>ROUND(E168*D169,2)</f>
        <v>155.96</v>
      </c>
      <c r="F169" s="70"/>
      <c r="G169" s="70"/>
      <c r="H169" s="71"/>
      <c r="I169" s="59"/>
      <c r="J169" s="70"/>
      <c r="K169" s="70"/>
      <c r="L169" s="70"/>
      <c r="M169" s="86"/>
      <c r="N169" s="86"/>
      <c r="O169" s="86"/>
      <c r="P169" s="86"/>
      <c r="Q169" s="86"/>
      <c r="R169" s="86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  <c r="GX169" s="8"/>
      <c r="GY169" s="8"/>
      <c r="GZ169" s="8"/>
      <c r="HA169" s="8"/>
      <c r="HB169" s="8"/>
      <c r="HC169" s="8"/>
      <c r="HD169" s="8"/>
      <c r="HE169" s="8"/>
      <c r="HF169" s="8"/>
      <c r="HG169" s="8"/>
      <c r="HH169" s="8"/>
      <c r="HI169" s="8"/>
      <c r="HJ169" s="8"/>
      <c r="HK169" s="8"/>
      <c r="HL169" s="8"/>
      <c r="HM169" s="8"/>
      <c r="HN169" s="8"/>
      <c r="HO169" s="8"/>
      <c r="HP169" s="8"/>
      <c r="HQ169" s="8"/>
      <c r="HR169" s="8"/>
      <c r="HS169" s="8"/>
      <c r="HT169" s="8"/>
      <c r="HU169" s="8"/>
      <c r="HV169" s="8"/>
      <c r="HW169" s="8"/>
      <c r="HX169" s="8"/>
      <c r="HY169" s="8"/>
      <c r="HZ169" s="8"/>
      <c r="IA169" s="8"/>
      <c r="IB169" s="8"/>
      <c r="IC169" s="8"/>
      <c r="ID169" s="8"/>
      <c r="IE169" s="8"/>
      <c r="IF169" s="8"/>
      <c r="IG169" s="8"/>
      <c r="IH169" s="8"/>
      <c r="II169" s="8"/>
      <c r="IJ169" s="8"/>
      <c r="IK169" s="8"/>
      <c r="IL169" s="8"/>
      <c r="IM169" s="8"/>
      <c r="IN169" s="8"/>
      <c r="IO169" s="8"/>
      <c r="IP169" s="8"/>
      <c r="IQ169" s="8"/>
      <c r="IR169" s="8"/>
      <c r="IS169" s="8"/>
      <c r="IT169" s="8"/>
      <c r="IU169" s="8"/>
    </row>
    <row r="170" spans="1:255" ht="18" x14ac:dyDescent="0.3">
      <c r="A170" s="32"/>
      <c r="B170" s="171" t="s">
        <v>18</v>
      </c>
      <c r="C170" s="68" t="s">
        <v>19</v>
      </c>
      <c r="D170" s="172">
        <v>0.33</v>
      </c>
      <c r="E170" s="70">
        <f>ROUND(E168*D170,2)</f>
        <v>18.32</v>
      </c>
      <c r="F170" s="69"/>
      <c r="G170" s="69"/>
      <c r="H170" s="70"/>
      <c r="I170" s="70"/>
      <c r="J170" s="70"/>
      <c r="K170" s="70"/>
      <c r="L170" s="59"/>
      <c r="M170" s="86"/>
      <c r="N170" s="86"/>
      <c r="O170" s="86"/>
      <c r="P170" s="86"/>
      <c r="Q170" s="86"/>
      <c r="R170" s="86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  <c r="GS170" s="8"/>
      <c r="GT170" s="8"/>
      <c r="GU170" s="8"/>
      <c r="GV170" s="8"/>
      <c r="GW170" s="8"/>
      <c r="GX170" s="8"/>
      <c r="GY170" s="8"/>
      <c r="GZ170" s="8"/>
      <c r="HA170" s="8"/>
      <c r="HB170" s="8"/>
      <c r="HC170" s="8"/>
      <c r="HD170" s="8"/>
      <c r="HE170" s="8"/>
      <c r="HF170" s="8"/>
      <c r="HG170" s="8"/>
      <c r="HH170" s="8"/>
      <c r="HI170" s="8"/>
      <c r="HJ170" s="8"/>
      <c r="HK170" s="8"/>
      <c r="HL170" s="8"/>
      <c r="HM170" s="8"/>
      <c r="HN170" s="8"/>
      <c r="HO170" s="8"/>
      <c r="HP170" s="8"/>
      <c r="HQ170" s="8"/>
      <c r="HR170" s="8"/>
      <c r="HS170" s="8"/>
      <c r="HT170" s="8"/>
      <c r="HU170" s="8"/>
      <c r="HV170" s="8"/>
      <c r="HW170" s="8"/>
      <c r="HX170" s="8"/>
      <c r="HY170" s="8"/>
      <c r="HZ170" s="8"/>
      <c r="IA170" s="8"/>
      <c r="IB170" s="8"/>
      <c r="IC170" s="8"/>
      <c r="ID170" s="8"/>
      <c r="IE170" s="8"/>
      <c r="IF170" s="8"/>
      <c r="IG170" s="8"/>
      <c r="IH170" s="8"/>
      <c r="II170" s="8"/>
      <c r="IJ170" s="8"/>
      <c r="IK170" s="8"/>
      <c r="IL170" s="8"/>
      <c r="IM170" s="8"/>
      <c r="IN170" s="8"/>
      <c r="IO170" s="8"/>
      <c r="IP170" s="8"/>
      <c r="IQ170" s="8"/>
      <c r="IR170" s="8"/>
      <c r="IS170" s="8"/>
      <c r="IT170" s="8"/>
      <c r="IU170" s="8"/>
    </row>
    <row r="171" spans="1:255" ht="18" x14ac:dyDescent="0.35">
      <c r="A171" s="33"/>
      <c r="B171" s="200" t="s">
        <v>126</v>
      </c>
      <c r="C171" s="73" t="s">
        <v>21</v>
      </c>
      <c r="D171" s="166">
        <v>1.02</v>
      </c>
      <c r="E171" s="70">
        <f>ROUND(E168*D171,2)</f>
        <v>56.61</v>
      </c>
      <c r="F171" s="70"/>
      <c r="G171" s="59"/>
      <c r="H171" s="70"/>
      <c r="I171" s="70"/>
      <c r="J171" s="70"/>
      <c r="K171" s="70"/>
      <c r="L171" s="70"/>
      <c r="M171" s="16"/>
      <c r="N171" s="16"/>
      <c r="O171" s="16"/>
      <c r="P171" s="16"/>
      <c r="Q171" s="16"/>
      <c r="R171" s="16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  <c r="EA171" s="12"/>
      <c r="EB171" s="12"/>
      <c r="EC171" s="12"/>
      <c r="ED171" s="12"/>
      <c r="EE171" s="12"/>
      <c r="EF171" s="12"/>
      <c r="EG171" s="12"/>
      <c r="EH171" s="12"/>
      <c r="EI171" s="12"/>
      <c r="EJ171" s="12"/>
      <c r="EK171" s="12"/>
      <c r="EL171" s="12"/>
      <c r="EM171" s="12"/>
      <c r="EN171" s="12"/>
      <c r="EO171" s="12"/>
      <c r="EP171" s="12"/>
      <c r="EQ171" s="12"/>
      <c r="ER171" s="12"/>
      <c r="ES171" s="12"/>
      <c r="ET171" s="12"/>
      <c r="EU171" s="12"/>
      <c r="EV171" s="12"/>
      <c r="EW171" s="12"/>
      <c r="EX171" s="12"/>
      <c r="EY171" s="12"/>
      <c r="EZ171" s="12"/>
      <c r="FA171" s="12"/>
      <c r="FB171" s="12"/>
      <c r="FC171" s="12"/>
      <c r="FD171" s="12"/>
      <c r="FE171" s="12"/>
      <c r="FF171" s="12"/>
      <c r="FG171" s="12"/>
      <c r="FH171" s="12"/>
      <c r="FI171" s="12"/>
      <c r="FJ171" s="12"/>
      <c r="FK171" s="12"/>
      <c r="FL171" s="12"/>
      <c r="FM171" s="12"/>
      <c r="FN171" s="12"/>
      <c r="FO171" s="12"/>
      <c r="FP171" s="12"/>
      <c r="FQ171" s="12"/>
      <c r="FR171" s="12"/>
      <c r="FS171" s="12"/>
      <c r="FT171" s="12"/>
      <c r="FU171" s="12"/>
      <c r="FV171" s="12"/>
      <c r="FW171" s="12"/>
      <c r="FX171" s="12"/>
      <c r="FY171" s="12"/>
      <c r="FZ171" s="12"/>
      <c r="GA171" s="12"/>
      <c r="GB171" s="12"/>
      <c r="GC171" s="12"/>
      <c r="GD171" s="12"/>
      <c r="GE171" s="12"/>
      <c r="GF171" s="12"/>
      <c r="GG171" s="12"/>
      <c r="GH171" s="12"/>
      <c r="GI171" s="12"/>
      <c r="GJ171" s="12"/>
      <c r="GK171" s="12"/>
      <c r="GL171" s="12"/>
      <c r="GM171" s="12"/>
      <c r="GN171" s="12"/>
      <c r="GO171" s="12"/>
      <c r="GP171" s="12"/>
      <c r="GQ171" s="12"/>
      <c r="GR171" s="12"/>
      <c r="GS171" s="12"/>
      <c r="GT171" s="12"/>
      <c r="GU171" s="12"/>
      <c r="GV171" s="12"/>
      <c r="GW171" s="12"/>
      <c r="GX171" s="12"/>
      <c r="GY171" s="12"/>
      <c r="GZ171" s="12"/>
      <c r="HA171" s="12"/>
      <c r="HB171" s="12"/>
      <c r="HC171" s="12"/>
      <c r="HD171" s="12"/>
      <c r="HE171" s="12"/>
      <c r="HF171" s="12"/>
      <c r="HG171" s="12"/>
      <c r="HH171" s="12"/>
      <c r="HI171" s="12"/>
      <c r="HJ171" s="12"/>
      <c r="HK171" s="12"/>
      <c r="HL171" s="12"/>
      <c r="HM171" s="12"/>
      <c r="HN171" s="12"/>
      <c r="HO171" s="12"/>
      <c r="HP171" s="12"/>
      <c r="HQ171" s="12"/>
      <c r="HR171" s="12"/>
      <c r="HS171" s="12"/>
      <c r="HT171" s="12"/>
      <c r="HU171" s="12"/>
      <c r="HV171" s="12"/>
      <c r="HW171" s="12"/>
      <c r="HX171" s="12"/>
      <c r="HY171" s="12"/>
      <c r="HZ171" s="12"/>
      <c r="IA171" s="12"/>
      <c r="IB171" s="12"/>
      <c r="IC171" s="12"/>
      <c r="ID171" s="12"/>
      <c r="IE171" s="12"/>
      <c r="IF171" s="12"/>
      <c r="IG171" s="12"/>
      <c r="IH171" s="12"/>
      <c r="II171" s="12"/>
      <c r="IJ171" s="12"/>
      <c r="IK171" s="12"/>
      <c r="IL171" s="12"/>
      <c r="IM171" s="12"/>
      <c r="IN171" s="12"/>
      <c r="IO171" s="12"/>
      <c r="IP171" s="12"/>
      <c r="IQ171" s="12"/>
      <c r="IR171" s="12"/>
      <c r="IS171" s="12"/>
      <c r="IT171" s="12"/>
      <c r="IU171" s="12"/>
    </row>
    <row r="172" spans="1:255" ht="18" x14ac:dyDescent="0.3">
      <c r="A172" s="32"/>
      <c r="B172" s="171" t="s">
        <v>47</v>
      </c>
      <c r="C172" s="73" t="s">
        <v>46</v>
      </c>
      <c r="D172" s="129">
        <v>0.71699999999999997</v>
      </c>
      <c r="E172" s="70">
        <f>ROUND(E168*D172,2)</f>
        <v>39.79</v>
      </c>
      <c r="F172" s="69"/>
      <c r="G172" s="59"/>
      <c r="H172" s="70"/>
      <c r="I172" s="70"/>
      <c r="J172" s="70"/>
      <c r="K172" s="70"/>
      <c r="L172" s="70"/>
      <c r="M172" s="86"/>
      <c r="N172" s="86"/>
      <c r="O172" s="86"/>
      <c r="P172" s="86"/>
      <c r="Q172" s="86"/>
      <c r="R172" s="86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  <c r="GS172" s="8"/>
      <c r="GT172" s="8"/>
      <c r="GU172" s="8"/>
      <c r="GV172" s="8"/>
      <c r="GW172" s="8"/>
      <c r="GX172" s="8"/>
      <c r="GY172" s="8"/>
      <c r="GZ172" s="8"/>
      <c r="HA172" s="8"/>
      <c r="HB172" s="8"/>
      <c r="HC172" s="8"/>
      <c r="HD172" s="8"/>
      <c r="HE172" s="8"/>
      <c r="HF172" s="8"/>
      <c r="HG172" s="8"/>
      <c r="HH172" s="8"/>
      <c r="HI172" s="8"/>
      <c r="HJ172" s="8"/>
      <c r="HK172" s="8"/>
      <c r="HL172" s="8"/>
      <c r="HM172" s="8"/>
      <c r="HN172" s="8"/>
      <c r="HO172" s="8"/>
      <c r="HP172" s="8"/>
      <c r="HQ172" s="8"/>
      <c r="HR172" s="8"/>
      <c r="HS172" s="8"/>
      <c r="HT172" s="8"/>
      <c r="HU172" s="8"/>
      <c r="HV172" s="8"/>
      <c r="HW172" s="8"/>
      <c r="HX172" s="8"/>
      <c r="HY172" s="8"/>
      <c r="HZ172" s="8"/>
      <c r="IA172" s="8"/>
      <c r="IB172" s="8"/>
      <c r="IC172" s="8"/>
      <c r="ID172" s="8"/>
      <c r="IE172" s="8"/>
      <c r="IF172" s="8"/>
      <c r="IG172" s="8"/>
      <c r="IH172" s="8"/>
      <c r="II172" s="8"/>
      <c r="IJ172" s="8"/>
      <c r="IK172" s="8"/>
      <c r="IL172" s="8"/>
      <c r="IM172" s="8"/>
      <c r="IN172" s="8"/>
      <c r="IO172" s="8"/>
      <c r="IP172" s="8"/>
      <c r="IQ172" s="8"/>
      <c r="IR172" s="8"/>
      <c r="IS172" s="8"/>
      <c r="IT172" s="8"/>
      <c r="IU172" s="8"/>
    </row>
    <row r="173" spans="1:255" ht="18" x14ac:dyDescent="0.3">
      <c r="A173" s="17"/>
      <c r="B173" s="171" t="s">
        <v>74</v>
      </c>
      <c r="C173" s="73" t="s">
        <v>21</v>
      </c>
      <c r="D173" s="74">
        <f>0.13/100</f>
        <v>1.2999999999999999E-3</v>
      </c>
      <c r="E173" s="70">
        <f>ROUND(E168*D173,2)</f>
        <v>7.0000000000000007E-2</v>
      </c>
      <c r="F173" s="69"/>
      <c r="G173" s="59"/>
      <c r="H173" s="70"/>
      <c r="I173" s="70"/>
      <c r="J173" s="70"/>
      <c r="K173" s="70"/>
      <c r="L173" s="70"/>
      <c r="M173" s="85"/>
      <c r="N173" s="85"/>
      <c r="O173" s="85"/>
      <c r="P173" s="85"/>
      <c r="Q173" s="85"/>
      <c r="R173" s="85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2"/>
      <c r="DJ173" s="22"/>
      <c r="DK173" s="22"/>
      <c r="DL173" s="22"/>
      <c r="DM173" s="22"/>
      <c r="DN173" s="22"/>
      <c r="DO173" s="22"/>
      <c r="DP173" s="22"/>
      <c r="DQ173" s="22"/>
      <c r="DR173" s="22"/>
      <c r="DS173" s="22"/>
      <c r="DT173" s="22"/>
      <c r="DU173" s="22"/>
      <c r="DV173" s="22"/>
      <c r="DW173" s="22"/>
      <c r="DX173" s="22"/>
      <c r="DY173" s="22"/>
      <c r="DZ173" s="22"/>
      <c r="EA173" s="22"/>
      <c r="EB173" s="22"/>
      <c r="EC173" s="22"/>
      <c r="ED173" s="22"/>
      <c r="EE173" s="22"/>
      <c r="EF173" s="22"/>
      <c r="EG173" s="22"/>
      <c r="EH173" s="22"/>
      <c r="EI173" s="22"/>
      <c r="EJ173" s="22"/>
      <c r="EK173" s="22"/>
      <c r="EL173" s="22"/>
      <c r="EM173" s="22"/>
      <c r="EN173" s="22"/>
      <c r="EO173" s="22"/>
      <c r="EP173" s="22"/>
      <c r="EQ173" s="22"/>
      <c r="ER173" s="22"/>
      <c r="ES173" s="22"/>
      <c r="ET173" s="22"/>
      <c r="EU173" s="22"/>
      <c r="EV173" s="22"/>
      <c r="EW173" s="22"/>
      <c r="EX173" s="22"/>
      <c r="EY173" s="22"/>
      <c r="EZ173" s="22"/>
      <c r="FA173" s="22"/>
      <c r="FB173" s="22"/>
      <c r="FC173" s="22"/>
      <c r="FD173" s="22"/>
      <c r="FE173" s="22"/>
      <c r="FF173" s="22"/>
      <c r="FG173" s="22"/>
      <c r="FH173" s="22"/>
      <c r="FI173" s="22"/>
      <c r="FJ173" s="22"/>
      <c r="FK173" s="22"/>
      <c r="FL173" s="22"/>
      <c r="FM173" s="22"/>
      <c r="FN173" s="22"/>
      <c r="FO173" s="22"/>
      <c r="FP173" s="22"/>
      <c r="FQ173" s="22"/>
      <c r="FR173" s="22"/>
      <c r="FS173" s="22"/>
      <c r="FT173" s="22"/>
      <c r="FU173" s="22"/>
      <c r="FV173" s="22"/>
      <c r="FW173" s="22"/>
      <c r="FX173" s="22"/>
      <c r="FY173" s="22"/>
      <c r="FZ173" s="22"/>
      <c r="GA173" s="22"/>
      <c r="GB173" s="22"/>
      <c r="GC173" s="22"/>
      <c r="GD173" s="22"/>
      <c r="GE173" s="22"/>
      <c r="GF173" s="22"/>
      <c r="GG173" s="22"/>
      <c r="GH173" s="22"/>
      <c r="GI173" s="22"/>
      <c r="GJ173" s="22"/>
      <c r="GK173" s="22"/>
      <c r="GL173" s="22"/>
      <c r="GM173" s="22"/>
      <c r="GN173" s="22"/>
      <c r="GO173" s="22"/>
      <c r="GP173" s="22"/>
      <c r="GQ173" s="22"/>
      <c r="GR173" s="22"/>
      <c r="GS173" s="22"/>
      <c r="GT173" s="22"/>
      <c r="GU173" s="22"/>
      <c r="GV173" s="22"/>
      <c r="GW173" s="22"/>
      <c r="GX173" s="22"/>
      <c r="GY173" s="22"/>
      <c r="GZ173" s="22"/>
      <c r="HA173" s="22"/>
      <c r="HB173" s="22"/>
      <c r="HC173" s="22"/>
      <c r="HD173" s="22"/>
      <c r="HE173" s="22"/>
      <c r="HF173" s="22"/>
      <c r="HG173" s="22"/>
      <c r="HH173" s="22"/>
      <c r="HI173" s="22"/>
      <c r="HJ173" s="22"/>
      <c r="HK173" s="22"/>
      <c r="HL173" s="22"/>
      <c r="HM173" s="22"/>
      <c r="HN173" s="22"/>
      <c r="HO173" s="22"/>
      <c r="HP173" s="22"/>
      <c r="HQ173" s="22"/>
      <c r="HR173" s="22"/>
      <c r="HS173" s="22"/>
      <c r="HT173" s="22"/>
      <c r="HU173" s="22"/>
      <c r="HV173" s="22"/>
      <c r="HW173" s="22"/>
      <c r="HX173" s="22"/>
      <c r="HY173" s="22"/>
      <c r="HZ173" s="22"/>
      <c r="IA173" s="22"/>
      <c r="IB173" s="22"/>
      <c r="IC173" s="22"/>
      <c r="ID173" s="22"/>
      <c r="IE173" s="22"/>
      <c r="IF173" s="22"/>
      <c r="IG173" s="22"/>
      <c r="IH173" s="22"/>
      <c r="II173" s="22"/>
      <c r="IJ173" s="22"/>
      <c r="IK173" s="22"/>
      <c r="IL173" s="22"/>
      <c r="IM173" s="22"/>
      <c r="IN173" s="22"/>
      <c r="IO173" s="22"/>
      <c r="IP173" s="22"/>
      <c r="IQ173" s="22"/>
      <c r="IR173" s="22"/>
      <c r="IS173" s="22"/>
      <c r="IT173" s="22"/>
      <c r="IU173" s="22"/>
    </row>
    <row r="174" spans="1:255" ht="18" x14ac:dyDescent="0.35">
      <c r="A174" s="34"/>
      <c r="B174" s="201" t="s">
        <v>129</v>
      </c>
      <c r="C174" s="73" t="s">
        <v>21</v>
      </c>
      <c r="D174" s="181">
        <f>1.52/100</f>
        <v>1.52E-2</v>
      </c>
      <c r="E174" s="70">
        <f>ROUND(E168*D174,2)</f>
        <v>0.84</v>
      </c>
      <c r="F174" s="69"/>
      <c r="G174" s="59"/>
      <c r="H174" s="70"/>
      <c r="I174" s="70"/>
      <c r="J174" s="70"/>
      <c r="K174" s="70"/>
      <c r="L174" s="70"/>
      <c r="M174" s="16"/>
      <c r="N174" s="16"/>
      <c r="O174" s="16"/>
      <c r="P174" s="16"/>
      <c r="Q174" s="16"/>
      <c r="R174" s="16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  <c r="DZ174" s="12"/>
      <c r="EA174" s="12"/>
      <c r="EB174" s="12"/>
      <c r="EC174" s="12"/>
      <c r="ED174" s="12"/>
      <c r="EE174" s="12"/>
      <c r="EF174" s="12"/>
      <c r="EG174" s="12"/>
      <c r="EH174" s="12"/>
      <c r="EI174" s="12"/>
      <c r="EJ174" s="12"/>
      <c r="EK174" s="12"/>
      <c r="EL174" s="12"/>
      <c r="EM174" s="12"/>
      <c r="EN174" s="12"/>
      <c r="EO174" s="12"/>
      <c r="EP174" s="12"/>
      <c r="EQ174" s="12"/>
      <c r="ER174" s="12"/>
      <c r="ES174" s="12"/>
      <c r="ET174" s="12"/>
      <c r="EU174" s="12"/>
      <c r="EV174" s="12"/>
      <c r="EW174" s="12"/>
      <c r="EX174" s="12"/>
      <c r="EY174" s="12"/>
      <c r="EZ174" s="12"/>
      <c r="FA174" s="12"/>
      <c r="FB174" s="12"/>
      <c r="FC174" s="12"/>
      <c r="FD174" s="12"/>
      <c r="FE174" s="12"/>
      <c r="FF174" s="12"/>
      <c r="FG174" s="12"/>
      <c r="FH174" s="12"/>
      <c r="FI174" s="12"/>
      <c r="FJ174" s="12"/>
      <c r="FK174" s="12"/>
      <c r="FL174" s="12"/>
      <c r="FM174" s="12"/>
      <c r="FN174" s="12"/>
      <c r="FO174" s="12"/>
      <c r="FP174" s="12"/>
      <c r="FQ174" s="12"/>
      <c r="FR174" s="12"/>
      <c r="FS174" s="12"/>
      <c r="FT174" s="12"/>
      <c r="FU174" s="12"/>
      <c r="FV174" s="12"/>
      <c r="FW174" s="12"/>
      <c r="FX174" s="12"/>
      <c r="FY174" s="12"/>
      <c r="FZ174" s="12"/>
      <c r="GA174" s="12"/>
      <c r="GB174" s="12"/>
      <c r="GC174" s="12"/>
      <c r="GD174" s="12"/>
      <c r="GE174" s="12"/>
      <c r="GF174" s="12"/>
      <c r="GG174" s="12"/>
      <c r="GH174" s="12"/>
      <c r="GI174" s="12"/>
      <c r="GJ174" s="12"/>
      <c r="GK174" s="12"/>
      <c r="GL174" s="12"/>
      <c r="GM174" s="12"/>
      <c r="GN174" s="12"/>
      <c r="GO174" s="12"/>
      <c r="GP174" s="12"/>
      <c r="GQ174" s="12"/>
      <c r="GR174" s="12"/>
      <c r="GS174" s="12"/>
      <c r="GT174" s="12"/>
      <c r="GU174" s="12"/>
      <c r="GV174" s="12"/>
      <c r="GW174" s="12"/>
      <c r="GX174" s="12"/>
      <c r="GY174" s="12"/>
      <c r="GZ174" s="12"/>
      <c r="HA174" s="12"/>
      <c r="HB174" s="12"/>
      <c r="HC174" s="12"/>
      <c r="HD174" s="12"/>
      <c r="HE174" s="12"/>
      <c r="HF174" s="12"/>
      <c r="HG174" s="12"/>
      <c r="HH174" s="12"/>
      <c r="HI174" s="12"/>
      <c r="HJ174" s="12"/>
      <c r="HK174" s="12"/>
      <c r="HL174" s="12"/>
      <c r="HM174" s="12"/>
      <c r="HN174" s="12"/>
      <c r="HO174" s="12"/>
      <c r="HP174" s="12"/>
      <c r="HQ174" s="12"/>
      <c r="HR174" s="12"/>
      <c r="HS174" s="12"/>
      <c r="HT174" s="12"/>
      <c r="HU174" s="12"/>
      <c r="HV174" s="12"/>
      <c r="HW174" s="12"/>
      <c r="HX174" s="12"/>
      <c r="HY174" s="12"/>
      <c r="HZ174" s="12"/>
      <c r="IA174" s="12"/>
      <c r="IB174" s="12"/>
      <c r="IC174" s="12"/>
      <c r="ID174" s="12"/>
      <c r="IE174" s="12"/>
      <c r="IF174" s="12"/>
      <c r="IG174" s="12"/>
      <c r="IH174" s="12"/>
      <c r="II174" s="12"/>
      <c r="IJ174" s="12"/>
      <c r="IK174" s="12"/>
      <c r="IL174" s="12"/>
      <c r="IM174" s="12"/>
      <c r="IN174" s="12"/>
      <c r="IO174" s="12"/>
      <c r="IP174" s="12"/>
      <c r="IQ174" s="12"/>
      <c r="IR174" s="12"/>
      <c r="IS174" s="12"/>
      <c r="IT174" s="12"/>
      <c r="IU174" s="12"/>
    </row>
    <row r="175" spans="1:255" ht="18" x14ac:dyDescent="0.3">
      <c r="A175" s="32"/>
      <c r="B175" s="171" t="s">
        <v>48</v>
      </c>
      <c r="C175" s="68" t="s">
        <v>49</v>
      </c>
      <c r="D175" s="69">
        <f>0.09/100*1000</f>
        <v>0.9</v>
      </c>
      <c r="E175" s="166">
        <f>ROUND(E168*D175,3)</f>
        <v>49.95</v>
      </c>
      <c r="F175" s="69"/>
      <c r="G175" s="59"/>
      <c r="H175" s="70"/>
      <c r="I175" s="70"/>
      <c r="J175" s="70"/>
      <c r="K175" s="70"/>
      <c r="L175" s="70"/>
      <c r="M175" s="86"/>
      <c r="N175" s="86"/>
      <c r="O175" s="86"/>
      <c r="P175" s="86"/>
      <c r="Q175" s="86"/>
      <c r="R175" s="86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/>
      <c r="GQ175" s="8"/>
      <c r="GR175" s="8"/>
      <c r="GS175" s="8"/>
      <c r="GT175" s="8"/>
      <c r="GU175" s="8"/>
      <c r="GV175" s="8"/>
      <c r="GW175" s="8"/>
      <c r="GX175" s="8"/>
      <c r="GY175" s="8"/>
      <c r="GZ175" s="8"/>
      <c r="HA175" s="8"/>
      <c r="HB175" s="8"/>
      <c r="HC175" s="8"/>
      <c r="HD175" s="8"/>
      <c r="HE175" s="8"/>
      <c r="HF175" s="8"/>
      <c r="HG175" s="8"/>
      <c r="HH175" s="8"/>
      <c r="HI175" s="8"/>
      <c r="HJ175" s="8"/>
      <c r="HK175" s="8"/>
      <c r="HL175" s="8"/>
      <c r="HM175" s="8"/>
      <c r="HN175" s="8"/>
      <c r="HO175" s="8"/>
      <c r="HP175" s="8"/>
      <c r="HQ175" s="8"/>
      <c r="HR175" s="8"/>
      <c r="HS175" s="8"/>
      <c r="HT175" s="8"/>
      <c r="HU175" s="8"/>
      <c r="HV175" s="8"/>
      <c r="HW175" s="8"/>
      <c r="HX175" s="8"/>
      <c r="HY175" s="8"/>
      <c r="HZ175" s="8"/>
      <c r="IA175" s="8"/>
      <c r="IB175" s="8"/>
      <c r="IC175" s="8"/>
      <c r="ID175" s="8"/>
      <c r="IE175" s="8"/>
      <c r="IF175" s="8"/>
      <c r="IG175" s="8"/>
      <c r="IH175" s="8"/>
      <c r="II175" s="8"/>
      <c r="IJ175" s="8"/>
      <c r="IK175" s="8"/>
      <c r="IL175" s="8"/>
      <c r="IM175" s="8"/>
      <c r="IN175" s="8"/>
      <c r="IO175" s="8"/>
      <c r="IP175" s="8"/>
      <c r="IQ175" s="8"/>
      <c r="IR175" s="8"/>
      <c r="IS175" s="8"/>
      <c r="IT175" s="8"/>
      <c r="IU175" s="8"/>
    </row>
    <row r="176" spans="1:255" ht="18" x14ac:dyDescent="0.3">
      <c r="A176" s="32"/>
      <c r="B176" s="171" t="s">
        <v>39</v>
      </c>
      <c r="C176" s="68" t="s">
        <v>19</v>
      </c>
      <c r="D176" s="172">
        <v>0.16</v>
      </c>
      <c r="E176" s="70">
        <f>ROUND(E168*D176,2)</f>
        <v>8.8800000000000008</v>
      </c>
      <c r="F176" s="69"/>
      <c r="G176" s="59"/>
      <c r="H176" s="70"/>
      <c r="I176" s="70"/>
      <c r="J176" s="70"/>
      <c r="K176" s="70"/>
      <c r="L176" s="70"/>
      <c r="M176" s="86"/>
      <c r="N176" s="86"/>
      <c r="O176" s="86"/>
      <c r="P176" s="86"/>
      <c r="Q176" s="86"/>
      <c r="R176" s="86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/>
      <c r="GQ176" s="8"/>
      <c r="GR176" s="8"/>
      <c r="GS176" s="8"/>
      <c r="GT176" s="8"/>
      <c r="GU176" s="8"/>
      <c r="GV176" s="8"/>
      <c r="GW176" s="8"/>
      <c r="GX176" s="8"/>
      <c r="GY176" s="8"/>
      <c r="GZ176" s="8"/>
      <c r="HA176" s="8"/>
      <c r="HB176" s="8"/>
      <c r="HC176" s="8"/>
      <c r="HD176" s="8"/>
      <c r="HE176" s="8"/>
      <c r="HF176" s="8"/>
      <c r="HG176" s="8"/>
      <c r="HH176" s="8"/>
      <c r="HI176" s="8"/>
      <c r="HJ176" s="8"/>
      <c r="HK176" s="8"/>
      <c r="HL176" s="8"/>
      <c r="HM176" s="8"/>
      <c r="HN176" s="8"/>
      <c r="HO176" s="8"/>
      <c r="HP176" s="8"/>
      <c r="HQ176" s="8"/>
      <c r="HR176" s="8"/>
      <c r="HS176" s="8"/>
      <c r="HT176" s="8"/>
      <c r="HU176" s="8"/>
      <c r="HV176" s="8"/>
      <c r="HW176" s="8"/>
      <c r="HX176" s="8"/>
      <c r="HY176" s="8"/>
      <c r="HZ176" s="8"/>
      <c r="IA176" s="8"/>
      <c r="IB176" s="8"/>
      <c r="IC176" s="8"/>
      <c r="ID176" s="8"/>
      <c r="IE176" s="8"/>
      <c r="IF176" s="8"/>
      <c r="IG176" s="8"/>
      <c r="IH176" s="8"/>
      <c r="II176" s="8"/>
      <c r="IJ176" s="8"/>
      <c r="IK176" s="8"/>
      <c r="IL176" s="8"/>
      <c r="IM176" s="8"/>
      <c r="IN176" s="8"/>
      <c r="IO176" s="8"/>
      <c r="IP176" s="8"/>
      <c r="IQ176" s="8"/>
      <c r="IR176" s="8"/>
      <c r="IS176" s="8"/>
      <c r="IT176" s="8"/>
      <c r="IU176" s="8"/>
    </row>
    <row r="177" spans="1:255" s="40" customFormat="1" ht="18" x14ac:dyDescent="0.2">
      <c r="A177" s="41"/>
      <c r="B177" s="173" t="s">
        <v>115</v>
      </c>
      <c r="C177" s="197" t="s">
        <v>20</v>
      </c>
      <c r="D177" s="62"/>
      <c r="E177" s="62">
        <f>E171*2.4</f>
        <v>135.864</v>
      </c>
      <c r="F177" s="62"/>
      <c r="G177" s="62"/>
      <c r="H177" s="62"/>
      <c r="I177" s="62"/>
      <c r="J177" s="62"/>
      <c r="K177" s="70"/>
      <c r="L177" s="59"/>
      <c r="M177" s="96"/>
      <c r="N177" s="96"/>
      <c r="O177" s="96"/>
      <c r="P177" s="96"/>
      <c r="Q177" s="96"/>
      <c r="R177" s="96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39"/>
      <c r="CN177" s="39"/>
      <c r="CO177" s="39"/>
      <c r="CP177" s="39"/>
      <c r="CQ177" s="39"/>
      <c r="CR177" s="39"/>
      <c r="CS177" s="39"/>
      <c r="CT177" s="39"/>
      <c r="CU177" s="39"/>
      <c r="CV177" s="39"/>
      <c r="CW177" s="39"/>
      <c r="CX177" s="39"/>
      <c r="CY177" s="39"/>
      <c r="CZ177" s="39"/>
      <c r="DA177" s="39"/>
      <c r="DB177" s="39"/>
      <c r="DC177" s="39"/>
      <c r="DD177" s="39"/>
      <c r="DE177" s="39"/>
      <c r="DF177" s="39"/>
      <c r="DG177" s="39"/>
      <c r="DH177" s="39"/>
      <c r="DI177" s="39"/>
      <c r="DJ177" s="39"/>
      <c r="DK177" s="39"/>
      <c r="DL177" s="39"/>
      <c r="DM177" s="39"/>
      <c r="DN177" s="39"/>
      <c r="DO177" s="39"/>
      <c r="DP177" s="39"/>
      <c r="DQ177" s="39"/>
      <c r="DR177" s="39"/>
      <c r="DS177" s="39"/>
      <c r="DT177" s="39"/>
      <c r="DU177" s="39"/>
      <c r="DV177" s="39"/>
      <c r="DW177" s="39"/>
      <c r="DX177" s="39"/>
      <c r="DY177" s="39"/>
      <c r="DZ177" s="39"/>
      <c r="EA177" s="39"/>
      <c r="EB177" s="39"/>
      <c r="EC177" s="39"/>
      <c r="ED177" s="39"/>
      <c r="EE177" s="39"/>
      <c r="EF177" s="39"/>
      <c r="EG177" s="39"/>
      <c r="EH177" s="39"/>
      <c r="EI177" s="39"/>
      <c r="EJ177" s="39"/>
      <c r="EK177" s="39"/>
      <c r="EL177" s="39"/>
      <c r="EM177" s="39"/>
      <c r="EN177" s="39"/>
      <c r="EO177" s="39"/>
      <c r="EP177" s="39"/>
      <c r="EQ177" s="39"/>
      <c r="ER177" s="39"/>
      <c r="ES177" s="39"/>
      <c r="ET177" s="39"/>
      <c r="EU177" s="39"/>
      <c r="EV177" s="39"/>
      <c r="EW177" s="39"/>
      <c r="EX177" s="39"/>
      <c r="EY177" s="39"/>
      <c r="EZ177" s="39"/>
      <c r="FA177" s="39"/>
      <c r="FB177" s="39"/>
      <c r="FC177" s="39"/>
      <c r="FD177" s="39"/>
      <c r="FE177" s="39"/>
      <c r="FF177" s="39"/>
      <c r="FG177" s="39"/>
      <c r="FH177" s="39"/>
      <c r="FI177" s="39"/>
      <c r="FJ177" s="39"/>
      <c r="FK177" s="39"/>
      <c r="FL177" s="39"/>
      <c r="FM177" s="39"/>
      <c r="FN177" s="39"/>
      <c r="FO177" s="39"/>
      <c r="FP177" s="39"/>
      <c r="FQ177" s="39"/>
      <c r="FR177" s="39"/>
      <c r="FS177" s="39"/>
      <c r="FT177" s="39"/>
      <c r="FU177" s="39"/>
      <c r="FV177" s="39"/>
      <c r="FW177" s="39"/>
      <c r="FX177" s="39"/>
      <c r="FY177" s="39"/>
      <c r="FZ177" s="39"/>
      <c r="GA177" s="39"/>
      <c r="GB177" s="39"/>
      <c r="GC177" s="39"/>
      <c r="GD177" s="39"/>
      <c r="GE177" s="39"/>
      <c r="GF177" s="39"/>
      <c r="GG177" s="39"/>
      <c r="GH177" s="39"/>
      <c r="GI177" s="39"/>
      <c r="GJ177" s="39"/>
      <c r="GK177" s="39"/>
      <c r="GL177" s="39"/>
      <c r="GM177" s="39"/>
      <c r="GN177" s="39"/>
      <c r="GO177" s="39"/>
      <c r="GP177" s="39"/>
      <c r="GQ177" s="39"/>
      <c r="GR177" s="39"/>
      <c r="GS177" s="39"/>
      <c r="GT177" s="39"/>
      <c r="GU177" s="39"/>
      <c r="GV177" s="39"/>
      <c r="GW177" s="39"/>
      <c r="GX177" s="39"/>
      <c r="GY177" s="39"/>
      <c r="GZ177" s="39"/>
      <c r="HA177" s="39"/>
      <c r="HB177" s="39"/>
      <c r="HC177" s="39"/>
      <c r="HD177" s="39"/>
      <c r="HE177" s="39"/>
      <c r="HF177" s="39"/>
      <c r="HG177" s="39"/>
      <c r="HH177" s="39"/>
      <c r="HI177" s="39"/>
      <c r="HJ177" s="39"/>
      <c r="HK177" s="39"/>
      <c r="HL177" s="39"/>
      <c r="HM177" s="39"/>
      <c r="HN177" s="39"/>
      <c r="HO177" s="39"/>
      <c r="HP177" s="39"/>
      <c r="HQ177" s="39"/>
      <c r="HR177" s="39"/>
      <c r="HS177" s="39"/>
      <c r="HT177" s="39"/>
      <c r="HU177" s="39"/>
      <c r="HV177" s="39"/>
      <c r="HW177" s="39"/>
      <c r="HX177" s="39"/>
      <c r="HY177" s="39"/>
      <c r="HZ177" s="39"/>
      <c r="IA177" s="39"/>
      <c r="IB177" s="39"/>
      <c r="IC177" s="39"/>
      <c r="ID177" s="39"/>
      <c r="IE177" s="39"/>
      <c r="IF177" s="39"/>
      <c r="IG177" s="39"/>
      <c r="IH177" s="39"/>
      <c r="II177" s="39"/>
      <c r="IJ177" s="39"/>
      <c r="IK177" s="39"/>
      <c r="IL177" s="39"/>
      <c r="IM177" s="39"/>
      <c r="IN177" s="39"/>
      <c r="IO177" s="39"/>
      <c r="IP177" s="39"/>
      <c r="IQ177" s="39"/>
      <c r="IR177" s="39"/>
      <c r="IS177" s="39"/>
      <c r="IT177" s="39"/>
      <c r="IU177" s="39"/>
    </row>
    <row r="178" spans="1:255" s="14" customFormat="1" ht="33" x14ac:dyDescent="0.3">
      <c r="A178" s="122">
        <v>11</v>
      </c>
      <c r="B178" s="170" t="s">
        <v>94</v>
      </c>
      <c r="C178" s="65" t="s">
        <v>46</v>
      </c>
      <c r="D178" s="67"/>
      <c r="E178" s="202">
        <v>148</v>
      </c>
      <c r="F178" s="67"/>
      <c r="G178" s="67"/>
      <c r="H178" s="67"/>
      <c r="I178" s="67"/>
      <c r="J178" s="67"/>
      <c r="K178" s="67"/>
      <c r="L178" s="67"/>
      <c r="M178" s="85"/>
      <c r="N178" s="95"/>
      <c r="O178" s="85"/>
      <c r="P178" s="95"/>
      <c r="Q178" s="85"/>
      <c r="R178" s="85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  <c r="DI178" s="22"/>
      <c r="DJ178" s="22"/>
      <c r="DK178" s="22"/>
      <c r="DL178" s="22"/>
      <c r="DM178" s="22"/>
      <c r="DN178" s="22"/>
      <c r="DO178" s="22"/>
      <c r="DP178" s="22"/>
      <c r="DQ178" s="22"/>
      <c r="DR178" s="22"/>
      <c r="DS178" s="22"/>
      <c r="DT178" s="22"/>
      <c r="DU178" s="22"/>
      <c r="DV178" s="22"/>
      <c r="DW178" s="22"/>
      <c r="DX178" s="22"/>
      <c r="DY178" s="22"/>
      <c r="DZ178" s="22"/>
      <c r="EA178" s="22"/>
      <c r="EB178" s="22"/>
      <c r="EC178" s="22"/>
      <c r="ED178" s="22"/>
      <c r="EE178" s="22"/>
      <c r="EF178" s="22"/>
      <c r="EG178" s="22"/>
      <c r="EH178" s="22"/>
      <c r="EI178" s="22"/>
      <c r="EJ178" s="22"/>
      <c r="EK178" s="22"/>
      <c r="EL178" s="22"/>
      <c r="EM178" s="22"/>
      <c r="EN178" s="22"/>
      <c r="EO178" s="22"/>
      <c r="EP178" s="22"/>
      <c r="EQ178" s="22"/>
      <c r="ER178" s="22"/>
      <c r="ES178" s="22"/>
      <c r="ET178" s="22"/>
      <c r="EU178" s="22"/>
      <c r="EV178" s="22"/>
      <c r="EW178" s="22"/>
      <c r="EX178" s="22"/>
      <c r="EY178" s="22"/>
      <c r="EZ178" s="22"/>
      <c r="FA178" s="22"/>
      <c r="FB178" s="22"/>
      <c r="FC178" s="22"/>
      <c r="FD178" s="22"/>
      <c r="FE178" s="22"/>
      <c r="FF178" s="22"/>
      <c r="FG178" s="22"/>
      <c r="FH178" s="22"/>
      <c r="FI178" s="22"/>
      <c r="FJ178" s="22"/>
      <c r="FK178" s="22"/>
      <c r="FL178" s="22"/>
      <c r="FM178" s="22"/>
      <c r="FN178" s="22"/>
      <c r="FO178" s="22"/>
      <c r="FP178" s="22"/>
      <c r="FQ178" s="22"/>
      <c r="FR178" s="22"/>
      <c r="FS178" s="22"/>
      <c r="FT178" s="22"/>
      <c r="FU178" s="22"/>
      <c r="FV178" s="22"/>
      <c r="FW178" s="22"/>
      <c r="FX178" s="22"/>
      <c r="FY178" s="22"/>
      <c r="FZ178" s="22"/>
      <c r="GA178" s="22"/>
      <c r="GB178" s="22"/>
      <c r="GC178" s="22"/>
      <c r="GD178" s="22"/>
      <c r="GE178" s="22"/>
      <c r="GF178" s="22"/>
      <c r="GG178" s="22"/>
      <c r="GH178" s="22"/>
      <c r="GI178" s="22"/>
      <c r="GJ178" s="22"/>
      <c r="GK178" s="22"/>
      <c r="GL178" s="22"/>
      <c r="GM178" s="22"/>
      <c r="GN178" s="22"/>
      <c r="GO178" s="22"/>
      <c r="GP178" s="22"/>
      <c r="GQ178" s="22"/>
      <c r="GR178" s="22"/>
      <c r="GS178" s="22"/>
      <c r="GT178" s="22"/>
      <c r="GU178" s="22"/>
      <c r="GV178" s="22"/>
      <c r="GW178" s="22"/>
      <c r="GX178" s="22"/>
      <c r="GY178" s="22"/>
      <c r="GZ178" s="22"/>
      <c r="HA178" s="22"/>
      <c r="HB178" s="22"/>
      <c r="HC178" s="22"/>
      <c r="HD178" s="22"/>
      <c r="HE178" s="22"/>
      <c r="HF178" s="22"/>
      <c r="HG178" s="22"/>
      <c r="HH178" s="22"/>
      <c r="HI178" s="22"/>
      <c r="HJ178" s="22"/>
      <c r="HK178" s="22"/>
      <c r="HL178" s="22"/>
      <c r="HM178" s="22"/>
      <c r="HN178" s="22"/>
      <c r="HO178" s="22"/>
      <c r="HP178" s="22"/>
      <c r="HQ178" s="22"/>
      <c r="HR178" s="22"/>
      <c r="HS178" s="22"/>
      <c r="HT178" s="22"/>
      <c r="HU178" s="22"/>
      <c r="HV178" s="22"/>
      <c r="HW178" s="22"/>
      <c r="HX178" s="22"/>
      <c r="HY178" s="22"/>
      <c r="HZ178" s="22"/>
      <c r="IA178" s="22"/>
      <c r="IB178" s="22"/>
      <c r="IC178" s="22"/>
      <c r="ID178" s="22"/>
      <c r="IE178" s="22"/>
      <c r="IF178" s="22"/>
      <c r="IG178" s="22"/>
      <c r="IH178" s="22"/>
      <c r="II178" s="22"/>
      <c r="IJ178" s="22"/>
      <c r="IK178" s="22"/>
      <c r="IL178" s="22"/>
      <c r="IM178" s="22"/>
      <c r="IN178" s="22"/>
      <c r="IO178" s="22"/>
      <c r="IP178" s="22"/>
      <c r="IQ178" s="22"/>
      <c r="IR178" s="22"/>
      <c r="IS178" s="22"/>
      <c r="IT178" s="22"/>
      <c r="IU178" s="22"/>
    </row>
    <row r="179" spans="1:255" ht="18" x14ac:dyDescent="0.2">
      <c r="A179" s="17"/>
      <c r="B179" s="131" t="s">
        <v>33</v>
      </c>
      <c r="C179" s="193" t="s">
        <v>17</v>
      </c>
      <c r="D179" s="70">
        <v>0.56399999999999995</v>
      </c>
      <c r="E179" s="70">
        <f>ROUND(E178*D179,2)</f>
        <v>83.47</v>
      </c>
      <c r="F179" s="70"/>
      <c r="G179" s="70"/>
      <c r="H179" s="70"/>
      <c r="I179" s="59"/>
      <c r="J179" s="70"/>
      <c r="K179" s="70"/>
      <c r="L179" s="70"/>
      <c r="M179" s="85"/>
      <c r="N179" s="85"/>
      <c r="O179" s="85"/>
      <c r="P179" s="85"/>
      <c r="Q179" s="85"/>
      <c r="R179" s="85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  <c r="DI179" s="22"/>
      <c r="DJ179" s="22"/>
      <c r="DK179" s="22"/>
      <c r="DL179" s="22"/>
      <c r="DM179" s="22"/>
      <c r="DN179" s="22"/>
      <c r="DO179" s="22"/>
      <c r="DP179" s="22"/>
      <c r="DQ179" s="22"/>
      <c r="DR179" s="22"/>
      <c r="DS179" s="22"/>
      <c r="DT179" s="22"/>
      <c r="DU179" s="22"/>
      <c r="DV179" s="22"/>
      <c r="DW179" s="22"/>
      <c r="DX179" s="22"/>
      <c r="DY179" s="22"/>
      <c r="DZ179" s="22"/>
      <c r="EA179" s="22"/>
      <c r="EB179" s="22"/>
      <c r="EC179" s="22"/>
      <c r="ED179" s="22"/>
      <c r="EE179" s="22"/>
      <c r="EF179" s="22"/>
      <c r="EG179" s="22"/>
      <c r="EH179" s="22"/>
      <c r="EI179" s="22"/>
      <c r="EJ179" s="22"/>
      <c r="EK179" s="22"/>
      <c r="EL179" s="22"/>
      <c r="EM179" s="22"/>
      <c r="EN179" s="22"/>
      <c r="EO179" s="22"/>
      <c r="EP179" s="22"/>
      <c r="EQ179" s="22"/>
      <c r="ER179" s="22"/>
      <c r="ES179" s="22"/>
      <c r="ET179" s="22"/>
      <c r="EU179" s="22"/>
      <c r="EV179" s="22"/>
      <c r="EW179" s="22"/>
      <c r="EX179" s="22"/>
      <c r="EY179" s="22"/>
      <c r="EZ179" s="22"/>
      <c r="FA179" s="22"/>
      <c r="FB179" s="22"/>
      <c r="FC179" s="22"/>
      <c r="FD179" s="22"/>
      <c r="FE179" s="22"/>
      <c r="FF179" s="22"/>
      <c r="FG179" s="22"/>
      <c r="FH179" s="22"/>
      <c r="FI179" s="22"/>
      <c r="FJ179" s="22"/>
      <c r="FK179" s="22"/>
      <c r="FL179" s="22"/>
      <c r="FM179" s="22"/>
      <c r="FN179" s="22"/>
      <c r="FO179" s="22"/>
      <c r="FP179" s="22"/>
      <c r="FQ179" s="22"/>
      <c r="FR179" s="22"/>
      <c r="FS179" s="22"/>
      <c r="FT179" s="22"/>
      <c r="FU179" s="22"/>
      <c r="FV179" s="22"/>
      <c r="FW179" s="22"/>
      <c r="FX179" s="22"/>
      <c r="FY179" s="22"/>
      <c r="FZ179" s="22"/>
      <c r="GA179" s="22"/>
      <c r="GB179" s="22"/>
      <c r="GC179" s="22"/>
      <c r="GD179" s="22"/>
      <c r="GE179" s="22"/>
      <c r="GF179" s="22"/>
      <c r="GG179" s="22"/>
      <c r="GH179" s="22"/>
      <c r="GI179" s="22"/>
      <c r="GJ179" s="22"/>
      <c r="GK179" s="22"/>
      <c r="GL179" s="22"/>
      <c r="GM179" s="22"/>
      <c r="GN179" s="22"/>
      <c r="GO179" s="22"/>
      <c r="GP179" s="22"/>
      <c r="GQ179" s="22"/>
      <c r="GR179" s="22"/>
      <c r="GS179" s="22"/>
      <c r="GT179" s="22"/>
      <c r="GU179" s="22"/>
      <c r="GV179" s="22"/>
      <c r="GW179" s="22"/>
      <c r="GX179" s="22"/>
      <c r="GY179" s="22"/>
      <c r="GZ179" s="22"/>
      <c r="HA179" s="22"/>
      <c r="HB179" s="22"/>
      <c r="HC179" s="22"/>
      <c r="HD179" s="22"/>
      <c r="HE179" s="22"/>
      <c r="HF179" s="22"/>
      <c r="HG179" s="22"/>
      <c r="HH179" s="22"/>
      <c r="HI179" s="22"/>
      <c r="HJ179" s="22"/>
      <c r="HK179" s="22"/>
      <c r="HL179" s="22"/>
      <c r="HM179" s="22"/>
      <c r="HN179" s="22"/>
      <c r="HO179" s="22"/>
      <c r="HP179" s="22"/>
      <c r="HQ179" s="22"/>
      <c r="HR179" s="22"/>
      <c r="HS179" s="22"/>
      <c r="HT179" s="22"/>
      <c r="HU179" s="22"/>
      <c r="HV179" s="22"/>
      <c r="HW179" s="22"/>
      <c r="HX179" s="22"/>
      <c r="HY179" s="22"/>
      <c r="HZ179" s="22"/>
      <c r="IA179" s="22"/>
      <c r="IB179" s="22"/>
      <c r="IC179" s="22"/>
      <c r="ID179" s="22"/>
      <c r="IE179" s="22"/>
      <c r="IF179" s="22"/>
      <c r="IG179" s="22"/>
      <c r="IH179" s="22"/>
      <c r="II179" s="22"/>
      <c r="IJ179" s="22"/>
      <c r="IK179" s="22"/>
      <c r="IL179" s="22"/>
      <c r="IM179" s="22"/>
      <c r="IN179" s="22"/>
      <c r="IO179" s="22"/>
      <c r="IP179" s="22"/>
      <c r="IQ179" s="22"/>
      <c r="IR179" s="22"/>
      <c r="IS179" s="22"/>
      <c r="IT179" s="22"/>
      <c r="IU179" s="22"/>
    </row>
    <row r="180" spans="1:255" ht="18" x14ac:dyDescent="0.3">
      <c r="A180" s="17"/>
      <c r="B180" s="171" t="s">
        <v>18</v>
      </c>
      <c r="C180" s="193" t="s">
        <v>19</v>
      </c>
      <c r="D180" s="129">
        <v>4.0899999999999999E-2</v>
      </c>
      <c r="E180" s="70">
        <f>ROUND(E178*D180,2)</f>
        <v>6.05</v>
      </c>
      <c r="F180" s="70"/>
      <c r="G180" s="70"/>
      <c r="H180" s="70"/>
      <c r="I180" s="70"/>
      <c r="J180" s="70"/>
      <c r="K180" s="70"/>
      <c r="L180" s="59"/>
      <c r="M180" s="85"/>
      <c r="N180" s="85"/>
      <c r="O180" s="85"/>
      <c r="P180" s="85"/>
      <c r="Q180" s="85"/>
      <c r="R180" s="85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  <c r="DI180" s="22"/>
      <c r="DJ180" s="22"/>
      <c r="DK180" s="22"/>
      <c r="DL180" s="22"/>
      <c r="DM180" s="22"/>
      <c r="DN180" s="22"/>
      <c r="DO180" s="22"/>
      <c r="DP180" s="22"/>
      <c r="DQ180" s="22"/>
      <c r="DR180" s="22"/>
      <c r="DS180" s="22"/>
      <c r="DT180" s="22"/>
      <c r="DU180" s="22"/>
      <c r="DV180" s="22"/>
      <c r="DW180" s="22"/>
      <c r="DX180" s="22"/>
      <c r="DY180" s="22"/>
      <c r="DZ180" s="22"/>
      <c r="EA180" s="22"/>
      <c r="EB180" s="22"/>
      <c r="EC180" s="22"/>
      <c r="ED180" s="22"/>
      <c r="EE180" s="22"/>
      <c r="EF180" s="22"/>
      <c r="EG180" s="22"/>
      <c r="EH180" s="22"/>
      <c r="EI180" s="22"/>
      <c r="EJ180" s="22"/>
      <c r="EK180" s="22"/>
      <c r="EL180" s="22"/>
      <c r="EM180" s="22"/>
      <c r="EN180" s="22"/>
      <c r="EO180" s="22"/>
      <c r="EP180" s="22"/>
      <c r="EQ180" s="22"/>
      <c r="ER180" s="22"/>
      <c r="ES180" s="22"/>
      <c r="ET180" s="22"/>
      <c r="EU180" s="22"/>
      <c r="EV180" s="22"/>
      <c r="EW180" s="22"/>
      <c r="EX180" s="22"/>
      <c r="EY180" s="22"/>
      <c r="EZ180" s="22"/>
      <c r="FA180" s="22"/>
      <c r="FB180" s="22"/>
      <c r="FC180" s="22"/>
      <c r="FD180" s="22"/>
      <c r="FE180" s="22"/>
      <c r="FF180" s="22"/>
      <c r="FG180" s="22"/>
      <c r="FH180" s="22"/>
      <c r="FI180" s="22"/>
      <c r="FJ180" s="22"/>
      <c r="FK180" s="22"/>
      <c r="FL180" s="22"/>
      <c r="FM180" s="22"/>
      <c r="FN180" s="22"/>
      <c r="FO180" s="22"/>
      <c r="FP180" s="22"/>
      <c r="FQ180" s="22"/>
      <c r="FR180" s="22"/>
      <c r="FS180" s="22"/>
      <c r="FT180" s="22"/>
      <c r="FU180" s="22"/>
      <c r="FV180" s="22"/>
      <c r="FW180" s="22"/>
      <c r="FX180" s="22"/>
      <c r="FY180" s="22"/>
      <c r="FZ180" s="22"/>
      <c r="GA180" s="22"/>
      <c r="GB180" s="22"/>
      <c r="GC180" s="22"/>
      <c r="GD180" s="22"/>
      <c r="GE180" s="22"/>
      <c r="GF180" s="22"/>
      <c r="GG180" s="22"/>
      <c r="GH180" s="22"/>
      <c r="GI180" s="22"/>
      <c r="GJ180" s="22"/>
      <c r="GK180" s="22"/>
      <c r="GL180" s="22"/>
      <c r="GM180" s="22"/>
      <c r="GN180" s="22"/>
      <c r="GO180" s="22"/>
      <c r="GP180" s="22"/>
      <c r="GQ180" s="22"/>
      <c r="GR180" s="22"/>
      <c r="GS180" s="22"/>
      <c r="GT180" s="22"/>
      <c r="GU180" s="22"/>
      <c r="GV180" s="22"/>
      <c r="GW180" s="22"/>
      <c r="GX180" s="22"/>
      <c r="GY180" s="22"/>
      <c r="GZ180" s="22"/>
      <c r="HA180" s="22"/>
      <c r="HB180" s="22"/>
      <c r="HC180" s="22"/>
      <c r="HD180" s="22"/>
      <c r="HE180" s="22"/>
      <c r="HF180" s="22"/>
      <c r="HG180" s="22"/>
      <c r="HH180" s="22"/>
      <c r="HI180" s="22"/>
      <c r="HJ180" s="22"/>
      <c r="HK180" s="22"/>
      <c r="HL180" s="22"/>
      <c r="HM180" s="22"/>
      <c r="HN180" s="22"/>
      <c r="HO180" s="22"/>
      <c r="HP180" s="22"/>
      <c r="HQ180" s="22"/>
      <c r="HR180" s="22"/>
      <c r="HS180" s="22"/>
      <c r="HT180" s="22"/>
      <c r="HU180" s="22"/>
      <c r="HV180" s="22"/>
      <c r="HW180" s="22"/>
      <c r="HX180" s="22"/>
      <c r="HY180" s="22"/>
      <c r="HZ180" s="22"/>
      <c r="IA180" s="22"/>
      <c r="IB180" s="22"/>
      <c r="IC180" s="22"/>
      <c r="ID180" s="22"/>
      <c r="IE180" s="22"/>
      <c r="IF180" s="22"/>
      <c r="IG180" s="22"/>
      <c r="IH180" s="22"/>
      <c r="II180" s="22"/>
      <c r="IJ180" s="22"/>
      <c r="IK180" s="22"/>
      <c r="IL180" s="22"/>
      <c r="IM180" s="22"/>
      <c r="IN180" s="22"/>
      <c r="IO180" s="22"/>
      <c r="IP180" s="22"/>
      <c r="IQ180" s="22"/>
      <c r="IR180" s="22"/>
      <c r="IS180" s="22"/>
      <c r="IT180" s="22"/>
      <c r="IU180" s="22"/>
    </row>
    <row r="181" spans="1:255" ht="18" x14ac:dyDescent="0.3">
      <c r="A181" s="17"/>
      <c r="B181" s="171" t="s">
        <v>95</v>
      </c>
      <c r="C181" s="73" t="s">
        <v>20</v>
      </c>
      <c r="D181" s="179">
        <v>1.6000000000000001E-3</v>
      </c>
      <c r="E181" s="70">
        <f>ROUND(E178*D181,2)</f>
        <v>0.24</v>
      </c>
      <c r="F181" s="70"/>
      <c r="G181" s="59"/>
      <c r="H181" s="70"/>
      <c r="I181" s="70"/>
      <c r="J181" s="70"/>
      <c r="K181" s="70"/>
      <c r="L181" s="70"/>
      <c r="M181" s="83"/>
      <c r="N181" s="83"/>
      <c r="O181" s="83"/>
      <c r="P181" s="83"/>
      <c r="Q181" s="83"/>
      <c r="R181" s="83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  <c r="FS181" s="20"/>
      <c r="FT181" s="20"/>
      <c r="FU181" s="20"/>
      <c r="FV181" s="20"/>
      <c r="FW181" s="20"/>
      <c r="FX181" s="20"/>
      <c r="FY181" s="20"/>
      <c r="FZ181" s="20"/>
      <c r="GA181" s="20"/>
      <c r="GB181" s="20"/>
      <c r="GC181" s="20"/>
      <c r="GD181" s="20"/>
      <c r="GE181" s="20"/>
      <c r="GF181" s="20"/>
      <c r="GG181" s="20"/>
      <c r="GH181" s="20"/>
      <c r="GI181" s="20"/>
      <c r="GJ181" s="20"/>
      <c r="GK181" s="20"/>
      <c r="GL181" s="20"/>
      <c r="GM181" s="20"/>
      <c r="GN181" s="20"/>
      <c r="GO181" s="20"/>
      <c r="GP181" s="20"/>
      <c r="GQ181" s="20"/>
      <c r="GR181" s="20"/>
      <c r="GS181" s="20"/>
      <c r="GT181" s="20"/>
      <c r="GU181" s="20"/>
      <c r="GV181" s="20"/>
      <c r="GW181" s="20"/>
      <c r="GX181" s="20"/>
      <c r="GY181" s="20"/>
      <c r="GZ181" s="20"/>
      <c r="HA181" s="20"/>
      <c r="HB181" s="20"/>
      <c r="HC181" s="20"/>
      <c r="HD181" s="20"/>
      <c r="HE181" s="20"/>
      <c r="HF181" s="20"/>
      <c r="HG181" s="20"/>
      <c r="HH181" s="20"/>
      <c r="HI181" s="20"/>
      <c r="HJ181" s="20"/>
      <c r="HK181" s="20"/>
      <c r="HL181" s="20"/>
      <c r="HM181" s="20"/>
      <c r="HN181" s="20"/>
      <c r="HO181" s="20"/>
      <c r="HP181" s="20"/>
      <c r="HQ181" s="20"/>
      <c r="HR181" s="20"/>
      <c r="HS181" s="20"/>
      <c r="HT181" s="20"/>
      <c r="HU181" s="20"/>
      <c r="HV181" s="20"/>
      <c r="HW181" s="20"/>
      <c r="HX181" s="20"/>
      <c r="HY181" s="20"/>
      <c r="HZ181" s="20"/>
      <c r="IA181" s="20"/>
      <c r="IB181" s="20"/>
      <c r="IC181" s="20"/>
      <c r="ID181" s="20"/>
      <c r="IE181" s="20"/>
      <c r="IF181" s="20"/>
      <c r="IG181" s="20"/>
      <c r="IH181" s="20"/>
      <c r="II181" s="20"/>
      <c r="IJ181" s="20"/>
      <c r="IK181" s="20"/>
      <c r="IL181" s="20"/>
      <c r="IM181" s="20"/>
      <c r="IN181" s="20"/>
      <c r="IO181" s="20"/>
      <c r="IP181" s="20"/>
      <c r="IQ181" s="20"/>
      <c r="IR181" s="20"/>
      <c r="IS181" s="20"/>
      <c r="IT181" s="20"/>
      <c r="IU181" s="20"/>
    </row>
    <row r="182" spans="1:255" ht="18" x14ac:dyDescent="0.3">
      <c r="A182" s="17"/>
      <c r="B182" s="203" t="s">
        <v>119</v>
      </c>
      <c r="C182" s="73" t="s">
        <v>20</v>
      </c>
      <c r="D182" s="179">
        <v>4.4999999999999997E-3</v>
      </c>
      <c r="E182" s="70">
        <f>ROUND(E178*D182,2)</f>
        <v>0.67</v>
      </c>
      <c r="F182" s="70"/>
      <c r="G182" s="59"/>
      <c r="H182" s="70"/>
      <c r="I182" s="70"/>
      <c r="J182" s="70"/>
      <c r="K182" s="70"/>
      <c r="L182" s="70"/>
      <c r="M182" s="83"/>
      <c r="N182" s="83"/>
      <c r="O182" s="83"/>
      <c r="P182" s="83"/>
      <c r="Q182" s="83"/>
      <c r="R182" s="83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  <c r="FM182" s="20"/>
      <c r="FN182" s="20"/>
      <c r="FO182" s="20"/>
      <c r="FP182" s="20"/>
      <c r="FQ182" s="20"/>
      <c r="FR182" s="20"/>
      <c r="FS182" s="20"/>
      <c r="FT182" s="20"/>
      <c r="FU182" s="20"/>
      <c r="FV182" s="20"/>
      <c r="FW182" s="20"/>
      <c r="FX182" s="20"/>
      <c r="FY182" s="20"/>
      <c r="FZ182" s="20"/>
      <c r="GA182" s="20"/>
      <c r="GB182" s="20"/>
      <c r="GC182" s="20"/>
      <c r="GD182" s="20"/>
      <c r="GE182" s="20"/>
      <c r="GF182" s="20"/>
      <c r="GG182" s="20"/>
      <c r="GH182" s="20"/>
      <c r="GI182" s="20"/>
      <c r="GJ182" s="20"/>
      <c r="GK182" s="20"/>
      <c r="GL182" s="20"/>
      <c r="GM182" s="20"/>
      <c r="GN182" s="20"/>
      <c r="GO182" s="20"/>
      <c r="GP182" s="20"/>
      <c r="GQ182" s="20"/>
      <c r="GR182" s="20"/>
      <c r="GS182" s="20"/>
      <c r="GT182" s="20"/>
      <c r="GU182" s="20"/>
      <c r="GV182" s="20"/>
      <c r="GW182" s="20"/>
      <c r="GX182" s="20"/>
      <c r="GY182" s="20"/>
      <c r="GZ182" s="20"/>
      <c r="HA182" s="20"/>
      <c r="HB182" s="20"/>
      <c r="HC182" s="20"/>
      <c r="HD182" s="20"/>
      <c r="HE182" s="20"/>
      <c r="HF182" s="20"/>
      <c r="HG182" s="20"/>
      <c r="HH182" s="20"/>
      <c r="HI182" s="20"/>
      <c r="HJ182" s="20"/>
      <c r="HK182" s="20"/>
      <c r="HL182" s="20"/>
      <c r="HM182" s="20"/>
      <c r="HN182" s="20"/>
      <c r="HO182" s="20"/>
      <c r="HP182" s="20"/>
      <c r="HQ182" s="20"/>
      <c r="HR182" s="20"/>
      <c r="HS182" s="20"/>
      <c r="HT182" s="20"/>
      <c r="HU182" s="20"/>
      <c r="HV182" s="20"/>
      <c r="HW182" s="20"/>
      <c r="HX182" s="20"/>
      <c r="HY182" s="20"/>
      <c r="HZ182" s="20"/>
      <c r="IA182" s="20"/>
      <c r="IB182" s="20"/>
      <c r="IC182" s="20"/>
      <c r="ID182" s="20"/>
      <c r="IE182" s="20"/>
      <c r="IF182" s="20"/>
      <c r="IG182" s="20"/>
      <c r="IH182" s="20"/>
      <c r="II182" s="20"/>
      <c r="IJ182" s="20"/>
      <c r="IK182" s="20"/>
      <c r="IL182" s="20"/>
      <c r="IM182" s="20"/>
      <c r="IN182" s="20"/>
      <c r="IO182" s="20"/>
      <c r="IP182" s="20"/>
      <c r="IQ182" s="20"/>
      <c r="IR182" s="20"/>
      <c r="IS182" s="20"/>
      <c r="IT182" s="20"/>
      <c r="IU182" s="20"/>
    </row>
    <row r="183" spans="1:255" ht="18" x14ac:dyDescent="0.2">
      <c r="A183" s="17"/>
      <c r="B183" s="72" t="s">
        <v>139</v>
      </c>
      <c r="C183" s="73" t="s">
        <v>21</v>
      </c>
      <c r="D183" s="179">
        <v>7.4999999999999997E-3</v>
      </c>
      <c r="E183" s="70">
        <f>ROUND(E178*D183,2)</f>
        <v>1.1100000000000001</v>
      </c>
      <c r="F183" s="69"/>
      <c r="G183" s="59"/>
      <c r="H183" s="70"/>
      <c r="I183" s="70"/>
      <c r="J183" s="70"/>
      <c r="K183" s="70"/>
      <c r="L183" s="70"/>
      <c r="M183" s="83"/>
      <c r="N183" s="97"/>
      <c r="O183" s="83"/>
      <c r="P183" s="83"/>
      <c r="Q183" s="83"/>
      <c r="R183" s="83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  <c r="FM183" s="20"/>
      <c r="FN183" s="20"/>
      <c r="FO183" s="20"/>
      <c r="FP183" s="20"/>
      <c r="FQ183" s="20"/>
      <c r="FR183" s="20"/>
      <c r="FS183" s="20"/>
      <c r="FT183" s="20"/>
      <c r="FU183" s="20"/>
      <c r="FV183" s="20"/>
      <c r="FW183" s="20"/>
      <c r="FX183" s="20"/>
      <c r="FY183" s="20"/>
      <c r="FZ183" s="20"/>
      <c r="GA183" s="20"/>
      <c r="GB183" s="20"/>
      <c r="GC183" s="20"/>
      <c r="GD183" s="20"/>
      <c r="GE183" s="20"/>
      <c r="GF183" s="20"/>
      <c r="GG183" s="20"/>
      <c r="GH183" s="20"/>
      <c r="GI183" s="20"/>
      <c r="GJ183" s="20"/>
      <c r="GK183" s="20"/>
      <c r="GL183" s="20"/>
      <c r="GM183" s="20"/>
      <c r="GN183" s="20"/>
      <c r="GO183" s="20"/>
      <c r="GP183" s="20"/>
      <c r="GQ183" s="20"/>
      <c r="GR183" s="20"/>
      <c r="GS183" s="20"/>
      <c r="GT183" s="20"/>
      <c r="GU183" s="20"/>
      <c r="GV183" s="20"/>
      <c r="GW183" s="20"/>
      <c r="GX183" s="20"/>
      <c r="GY183" s="20"/>
      <c r="GZ183" s="20"/>
      <c r="HA183" s="20"/>
      <c r="HB183" s="20"/>
      <c r="HC183" s="20"/>
      <c r="HD183" s="20"/>
      <c r="HE183" s="20"/>
      <c r="HF183" s="20"/>
      <c r="HG183" s="20"/>
      <c r="HH183" s="20"/>
      <c r="HI183" s="20"/>
      <c r="HJ183" s="20"/>
      <c r="HK183" s="20"/>
      <c r="HL183" s="20"/>
      <c r="HM183" s="20"/>
      <c r="HN183" s="20"/>
      <c r="HO183" s="20"/>
      <c r="HP183" s="20"/>
      <c r="HQ183" s="20"/>
      <c r="HR183" s="20"/>
      <c r="HS183" s="20"/>
      <c r="HT183" s="20"/>
      <c r="HU183" s="20"/>
      <c r="HV183" s="20"/>
      <c r="HW183" s="20"/>
      <c r="HX183" s="20"/>
      <c r="HY183" s="20"/>
      <c r="HZ183" s="20"/>
      <c r="IA183" s="20"/>
      <c r="IB183" s="20"/>
      <c r="IC183" s="20"/>
      <c r="ID183" s="20"/>
      <c r="IE183" s="20"/>
      <c r="IF183" s="20"/>
      <c r="IG183" s="20"/>
      <c r="IH183" s="20"/>
      <c r="II183" s="20"/>
      <c r="IJ183" s="20"/>
      <c r="IK183" s="20"/>
      <c r="IL183" s="20"/>
      <c r="IM183" s="20"/>
      <c r="IN183" s="20"/>
      <c r="IO183" s="20"/>
      <c r="IP183" s="20"/>
      <c r="IQ183" s="20"/>
      <c r="IR183" s="20"/>
      <c r="IS183" s="20"/>
      <c r="IT183" s="20"/>
      <c r="IU183" s="20"/>
    </row>
    <row r="184" spans="1:255" ht="18" x14ac:dyDescent="0.3">
      <c r="A184" s="17"/>
      <c r="B184" s="171" t="s">
        <v>39</v>
      </c>
      <c r="C184" s="73" t="s">
        <v>19</v>
      </c>
      <c r="D184" s="137">
        <v>0.26500000000000001</v>
      </c>
      <c r="E184" s="70">
        <f>ROUND(E178*D184,2)</f>
        <v>39.22</v>
      </c>
      <c r="F184" s="70"/>
      <c r="G184" s="59"/>
      <c r="H184" s="70"/>
      <c r="I184" s="70"/>
      <c r="J184" s="70"/>
      <c r="K184" s="70"/>
      <c r="L184" s="70"/>
      <c r="M184" s="83"/>
      <c r="N184" s="83"/>
      <c r="O184" s="83"/>
      <c r="P184" s="83"/>
      <c r="Q184" s="83"/>
      <c r="R184" s="83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  <c r="FS184" s="20"/>
      <c r="FT184" s="20"/>
      <c r="FU184" s="20"/>
      <c r="FV184" s="20"/>
      <c r="FW184" s="20"/>
      <c r="FX184" s="20"/>
      <c r="FY184" s="20"/>
      <c r="FZ184" s="20"/>
      <c r="GA184" s="20"/>
      <c r="GB184" s="20"/>
      <c r="GC184" s="20"/>
      <c r="GD184" s="20"/>
      <c r="GE184" s="20"/>
      <c r="GF184" s="20"/>
      <c r="GG184" s="20"/>
      <c r="GH184" s="20"/>
      <c r="GI184" s="20"/>
      <c r="GJ184" s="20"/>
      <c r="GK184" s="20"/>
      <c r="GL184" s="20"/>
      <c r="GM184" s="20"/>
      <c r="GN184" s="20"/>
      <c r="GO184" s="20"/>
      <c r="GP184" s="20"/>
      <c r="GQ184" s="20"/>
      <c r="GR184" s="20"/>
      <c r="GS184" s="20"/>
      <c r="GT184" s="20"/>
      <c r="GU184" s="20"/>
      <c r="GV184" s="20"/>
      <c r="GW184" s="20"/>
      <c r="GX184" s="20"/>
      <c r="GY184" s="20"/>
      <c r="GZ184" s="20"/>
      <c r="HA184" s="20"/>
      <c r="HB184" s="20"/>
      <c r="HC184" s="20"/>
      <c r="HD184" s="20"/>
      <c r="HE184" s="20"/>
      <c r="HF184" s="20"/>
      <c r="HG184" s="20"/>
      <c r="HH184" s="20"/>
      <c r="HI184" s="20"/>
      <c r="HJ184" s="20"/>
      <c r="HK184" s="20"/>
      <c r="HL184" s="20"/>
      <c r="HM184" s="20"/>
      <c r="HN184" s="20"/>
      <c r="HO184" s="20"/>
      <c r="HP184" s="20"/>
      <c r="HQ184" s="20"/>
      <c r="HR184" s="20"/>
      <c r="HS184" s="20"/>
      <c r="HT184" s="20"/>
      <c r="HU184" s="20"/>
      <c r="HV184" s="20"/>
      <c r="HW184" s="20"/>
      <c r="HX184" s="20"/>
      <c r="HY184" s="20"/>
      <c r="HZ184" s="20"/>
      <c r="IA184" s="20"/>
      <c r="IB184" s="20"/>
      <c r="IC184" s="20"/>
      <c r="ID184" s="20"/>
      <c r="IE184" s="20"/>
      <c r="IF184" s="20"/>
      <c r="IG184" s="20"/>
      <c r="IH184" s="20"/>
      <c r="II184" s="20"/>
      <c r="IJ184" s="20"/>
      <c r="IK184" s="20"/>
      <c r="IL184" s="20"/>
      <c r="IM184" s="20"/>
      <c r="IN184" s="20"/>
      <c r="IO184" s="20"/>
      <c r="IP184" s="20"/>
      <c r="IQ184" s="20"/>
      <c r="IR184" s="20"/>
      <c r="IS184" s="20"/>
      <c r="IT184" s="20"/>
      <c r="IU184" s="20"/>
    </row>
    <row r="185" spans="1:255" s="40" customFormat="1" ht="18" x14ac:dyDescent="0.2">
      <c r="A185" s="41"/>
      <c r="B185" s="186" t="s">
        <v>71</v>
      </c>
      <c r="C185" s="197" t="s">
        <v>20</v>
      </c>
      <c r="D185" s="62"/>
      <c r="E185" s="62">
        <f>E182</f>
        <v>0.67</v>
      </c>
      <c r="F185" s="62"/>
      <c r="G185" s="62"/>
      <c r="H185" s="62"/>
      <c r="I185" s="62"/>
      <c r="J185" s="62"/>
      <c r="K185" s="70"/>
      <c r="L185" s="59"/>
      <c r="M185" s="96"/>
      <c r="N185" s="96"/>
      <c r="O185" s="96"/>
      <c r="P185" s="96"/>
      <c r="Q185" s="96"/>
      <c r="R185" s="96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  <c r="CM185" s="39"/>
      <c r="CN185" s="39"/>
      <c r="CO185" s="39"/>
      <c r="CP185" s="39"/>
      <c r="CQ185" s="39"/>
      <c r="CR185" s="39"/>
      <c r="CS185" s="39"/>
      <c r="CT185" s="39"/>
      <c r="CU185" s="39"/>
      <c r="CV185" s="39"/>
      <c r="CW185" s="39"/>
      <c r="CX185" s="39"/>
      <c r="CY185" s="39"/>
      <c r="CZ185" s="39"/>
      <c r="DA185" s="39"/>
      <c r="DB185" s="39"/>
      <c r="DC185" s="39"/>
      <c r="DD185" s="39"/>
      <c r="DE185" s="39"/>
      <c r="DF185" s="39"/>
      <c r="DG185" s="39"/>
      <c r="DH185" s="39"/>
      <c r="DI185" s="39"/>
      <c r="DJ185" s="39"/>
      <c r="DK185" s="39"/>
      <c r="DL185" s="39"/>
      <c r="DM185" s="39"/>
      <c r="DN185" s="39"/>
      <c r="DO185" s="39"/>
      <c r="DP185" s="39"/>
      <c r="DQ185" s="39"/>
      <c r="DR185" s="39"/>
      <c r="DS185" s="39"/>
      <c r="DT185" s="39"/>
      <c r="DU185" s="39"/>
      <c r="DV185" s="39"/>
      <c r="DW185" s="39"/>
      <c r="DX185" s="39"/>
      <c r="DY185" s="39"/>
      <c r="DZ185" s="39"/>
      <c r="EA185" s="39"/>
      <c r="EB185" s="39"/>
      <c r="EC185" s="39"/>
      <c r="ED185" s="39"/>
      <c r="EE185" s="39"/>
      <c r="EF185" s="39"/>
      <c r="EG185" s="39"/>
      <c r="EH185" s="39"/>
      <c r="EI185" s="39"/>
      <c r="EJ185" s="39"/>
      <c r="EK185" s="39"/>
      <c r="EL185" s="39"/>
      <c r="EM185" s="39"/>
      <c r="EN185" s="39"/>
      <c r="EO185" s="39"/>
      <c r="EP185" s="39"/>
      <c r="EQ185" s="39"/>
      <c r="ER185" s="39"/>
      <c r="ES185" s="39"/>
      <c r="ET185" s="39"/>
      <c r="EU185" s="39"/>
      <c r="EV185" s="39"/>
      <c r="EW185" s="39"/>
      <c r="EX185" s="39"/>
      <c r="EY185" s="39"/>
      <c r="EZ185" s="39"/>
      <c r="FA185" s="39"/>
      <c r="FB185" s="39"/>
      <c r="FC185" s="39"/>
      <c r="FD185" s="39"/>
      <c r="FE185" s="39"/>
      <c r="FF185" s="39"/>
      <c r="FG185" s="39"/>
      <c r="FH185" s="39"/>
      <c r="FI185" s="39"/>
      <c r="FJ185" s="39"/>
      <c r="FK185" s="39"/>
      <c r="FL185" s="39"/>
      <c r="FM185" s="39"/>
      <c r="FN185" s="39"/>
      <c r="FO185" s="39"/>
      <c r="FP185" s="39"/>
      <c r="FQ185" s="39"/>
      <c r="FR185" s="39"/>
      <c r="FS185" s="39"/>
      <c r="FT185" s="39"/>
      <c r="FU185" s="39"/>
      <c r="FV185" s="39"/>
      <c r="FW185" s="39"/>
      <c r="FX185" s="39"/>
      <c r="FY185" s="39"/>
      <c r="FZ185" s="39"/>
      <c r="GA185" s="39"/>
      <c r="GB185" s="39"/>
      <c r="GC185" s="39"/>
      <c r="GD185" s="39"/>
      <c r="GE185" s="39"/>
      <c r="GF185" s="39"/>
      <c r="GG185" s="39"/>
      <c r="GH185" s="39"/>
      <c r="GI185" s="39"/>
      <c r="GJ185" s="39"/>
      <c r="GK185" s="39"/>
      <c r="GL185" s="39"/>
      <c r="GM185" s="39"/>
      <c r="GN185" s="39"/>
      <c r="GO185" s="39"/>
      <c r="GP185" s="39"/>
      <c r="GQ185" s="39"/>
      <c r="GR185" s="39"/>
      <c r="GS185" s="39"/>
      <c r="GT185" s="39"/>
      <c r="GU185" s="39"/>
      <c r="GV185" s="39"/>
      <c r="GW185" s="39"/>
      <c r="GX185" s="39"/>
      <c r="GY185" s="39"/>
      <c r="GZ185" s="39"/>
      <c r="HA185" s="39"/>
      <c r="HB185" s="39"/>
      <c r="HC185" s="39"/>
      <c r="HD185" s="39"/>
      <c r="HE185" s="39"/>
      <c r="HF185" s="39"/>
      <c r="HG185" s="39"/>
      <c r="HH185" s="39"/>
      <c r="HI185" s="39"/>
      <c r="HJ185" s="39"/>
      <c r="HK185" s="39"/>
      <c r="HL185" s="39"/>
      <c r="HM185" s="39"/>
      <c r="HN185" s="39"/>
      <c r="HO185" s="39"/>
      <c r="HP185" s="39"/>
      <c r="HQ185" s="39"/>
      <c r="HR185" s="39"/>
      <c r="HS185" s="39"/>
      <c r="HT185" s="39"/>
      <c r="HU185" s="39"/>
      <c r="HV185" s="39"/>
      <c r="HW185" s="39"/>
      <c r="HX185" s="39"/>
      <c r="HY185" s="39"/>
      <c r="HZ185" s="39"/>
      <c r="IA185" s="39"/>
      <c r="IB185" s="39"/>
      <c r="IC185" s="39"/>
      <c r="ID185" s="39"/>
      <c r="IE185" s="39"/>
      <c r="IF185" s="39"/>
      <c r="IG185" s="39"/>
      <c r="IH185" s="39"/>
      <c r="II185" s="39"/>
      <c r="IJ185" s="39"/>
      <c r="IK185" s="39"/>
      <c r="IL185" s="39"/>
      <c r="IM185" s="39"/>
      <c r="IN185" s="39"/>
      <c r="IO185" s="39"/>
      <c r="IP185" s="39"/>
      <c r="IQ185" s="39"/>
      <c r="IR185" s="39"/>
      <c r="IS185" s="39"/>
      <c r="IT185" s="39"/>
      <c r="IU185" s="39"/>
    </row>
    <row r="186" spans="1:255" s="29" customFormat="1" ht="18" x14ac:dyDescent="0.25">
      <c r="A186" s="204"/>
      <c r="B186" s="205" t="s">
        <v>96</v>
      </c>
      <c r="C186" s="206"/>
      <c r="D186" s="207"/>
      <c r="E186" s="208"/>
      <c r="F186" s="209"/>
      <c r="G186" s="209"/>
      <c r="H186" s="210"/>
      <c r="I186" s="211"/>
      <c r="J186" s="209"/>
      <c r="K186" s="210"/>
      <c r="L186" s="210"/>
      <c r="M186" s="98"/>
      <c r="N186" s="99"/>
      <c r="O186" s="99"/>
      <c r="P186" s="99"/>
      <c r="Q186" s="99"/>
      <c r="R186" s="99"/>
    </row>
    <row r="187" spans="1:255" s="14" customFormat="1" ht="33" x14ac:dyDescent="0.2">
      <c r="A187" s="122">
        <v>12</v>
      </c>
      <c r="B187" s="64" t="s">
        <v>97</v>
      </c>
      <c r="C187" s="65" t="s">
        <v>15</v>
      </c>
      <c r="D187" s="67"/>
      <c r="E187" s="184">
        <v>5.1000000000000004E-3</v>
      </c>
      <c r="F187" s="67"/>
      <c r="G187" s="67"/>
      <c r="H187" s="67"/>
      <c r="I187" s="67"/>
      <c r="J187" s="67"/>
      <c r="K187" s="67"/>
      <c r="L187" s="67"/>
      <c r="M187" s="85"/>
      <c r="N187" s="85"/>
      <c r="O187" s="85"/>
      <c r="P187" s="95"/>
      <c r="Q187" s="85"/>
      <c r="R187" s="85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/>
      <c r="CY187" s="22"/>
      <c r="CZ187" s="22"/>
      <c r="DA187" s="22"/>
      <c r="DB187" s="22"/>
      <c r="DC187" s="22"/>
      <c r="DD187" s="22"/>
      <c r="DE187" s="22"/>
      <c r="DF187" s="22"/>
      <c r="DG187" s="22"/>
      <c r="DH187" s="22"/>
      <c r="DI187" s="22"/>
      <c r="DJ187" s="22"/>
      <c r="DK187" s="22"/>
      <c r="DL187" s="22"/>
      <c r="DM187" s="22"/>
      <c r="DN187" s="22"/>
      <c r="DO187" s="22"/>
      <c r="DP187" s="22"/>
      <c r="DQ187" s="22"/>
      <c r="DR187" s="22"/>
      <c r="DS187" s="22"/>
      <c r="DT187" s="22"/>
      <c r="DU187" s="22"/>
      <c r="DV187" s="22"/>
      <c r="DW187" s="22"/>
      <c r="DX187" s="22"/>
      <c r="DY187" s="22"/>
      <c r="DZ187" s="22"/>
      <c r="EA187" s="22"/>
      <c r="EB187" s="22"/>
      <c r="EC187" s="22"/>
      <c r="ED187" s="22"/>
      <c r="EE187" s="22"/>
      <c r="EF187" s="22"/>
      <c r="EG187" s="22"/>
      <c r="EH187" s="22"/>
      <c r="EI187" s="22"/>
      <c r="EJ187" s="22"/>
      <c r="EK187" s="22"/>
      <c r="EL187" s="22"/>
      <c r="EM187" s="22"/>
      <c r="EN187" s="22"/>
      <c r="EO187" s="22"/>
      <c r="EP187" s="22"/>
      <c r="EQ187" s="22"/>
      <c r="ER187" s="22"/>
      <c r="ES187" s="22"/>
      <c r="ET187" s="22"/>
      <c r="EU187" s="22"/>
      <c r="EV187" s="22"/>
      <c r="EW187" s="22"/>
      <c r="EX187" s="22"/>
      <c r="EY187" s="22"/>
      <c r="EZ187" s="22"/>
      <c r="FA187" s="22"/>
      <c r="FB187" s="22"/>
      <c r="FC187" s="22"/>
      <c r="FD187" s="22"/>
      <c r="FE187" s="22"/>
      <c r="FF187" s="22"/>
      <c r="FG187" s="22"/>
      <c r="FH187" s="22"/>
      <c r="FI187" s="22"/>
      <c r="FJ187" s="22"/>
      <c r="FK187" s="22"/>
      <c r="FL187" s="22"/>
      <c r="FM187" s="22"/>
      <c r="FN187" s="22"/>
      <c r="FO187" s="22"/>
      <c r="FP187" s="22"/>
      <c r="FQ187" s="22"/>
      <c r="FR187" s="22"/>
      <c r="FS187" s="22"/>
      <c r="FT187" s="22"/>
      <c r="FU187" s="22"/>
      <c r="FV187" s="22"/>
      <c r="FW187" s="22"/>
      <c r="FX187" s="22"/>
      <c r="FY187" s="22"/>
      <c r="FZ187" s="22"/>
      <c r="GA187" s="22"/>
      <c r="GB187" s="22"/>
      <c r="GC187" s="22"/>
      <c r="GD187" s="22"/>
      <c r="GE187" s="22"/>
      <c r="GF187" s="22"/>
      <c r="GG187" s="22"/>
      <c r="GH187" s="22"/>
      <c r="GI187" s="22"/>
      <c r="GJ187" s="22"/>
      <c r="GK187" s="22"/>
      <c r="GL187" s="22"/>
      <c r="GM187" s="22"/>
      <c r="GN187" s="22"/>
      <c r="GO187" s="22"/>
      <c r="GP187" s="22"/>
      <c r="GQ187" s="22"/>
      <c r="GR187" s="22"/>
      <c r="GS187" s="22"/>
      <c r="GT187" s="22"/>
      <c r="GU187" s="22"/>
      <c r="GV187" s="22"/>
      <c r="GW187" s="22"/>
      <c r="GX187" s="22"/>
      <c r="GY187" s="22"/>
      <c r="GZ187" s="22"/>
      <c r="HA187" s="22"/>
      <c r="HB187" s="22"/>
      <c r="HC187" s="22"/>
      <c r="HD187" s="22"/>
      <c r="HE187" s="22"/>
      <c r="HF187" s="22"/>
      <c r="HG187" s="22"/>
      <c r="HH187" s="22"/>
      <c r="HI187" s="22"/>
      <c r="HJ187" s="22"/>
      <c r="HK187" s="22"/>
      <c r="HL187" s="22"/>
      <c r="HM187" s="22"/>
      <c r="HN187" s="22"/>
      <c r="HO187" s="22"/>
      <c r="HP187" s="22"/>
      <c r="HQ187" s="22"/>
      <c r="HR187" s="22"/>
      <c r="HS187" s="22"/>
      <c r="HT187" s="22"/>
      <c r="HU187" s="22"/>
      <c r="HV187" s="22"/>
      <c r="HW187" s="22"/>
      <c r="HX187" s="22"/>
      <c r="HY187" s="22"/>
      <c r="HZ187" s="22"/>
      <c r="IA187" s="22"/>
      <c r="IB187" s="22"/>
      <c r="IC187" s="22"/>
      <c r="ID187" s="22"/>
      <c r="IE187" s="22"/>
      <c r="IF187" s="22"/>
      <c r="IG187" s="22"/>
      <c r="IH187" s="22"/>
      <c r="II187" s="22"/>
      <c r="IJ187" s="22"/>
      <c r="IK187" s="22"/>
      <c r="IL187" s="22"/>
      <c r="IM187" s="22"/>
      <c r="IN187" s="22"/>
      <c r="IO187" s="22"/>
      <c r="IP187" s="22"/>
      <c r="IQ187" s="22"/>
      <c r="IR187" s="22"/>
      <c r="IS187" s="22"/>
      <c r="IT187" s="22"/>
      <c r="IU187" s="22"/>
    </row>
    <row r="188" spans="1:255" ht="18" x14ac:dyDescent="0.2">
      <c r="A188" s="17"/>
      <c r="B188" s="131" t="s">
        <v>33</v>
      </c>
      <c r="C188" s="193" t="s">
        <v>17</v>
      </c>
      <c r="D188" s="70">
        <v>119</v>
      </c>
      <c r="E188" s="70">
        <f>ROUND(E187*D188,2)</f>
        <v>0.61</v>
      </c>
      <c r="F188" s="70"/>
      <c r="G188" s="70"/>
      <c r="H188" s="70"/>
      <c r="I188" s="59"/>
      <c r="J188" s="70"/>
      <c r="K188" s="70"/>
      <c r="L188" s="70"/>
      <c r="M188" s="85"/>
      <c r="N188" s="95"/>
      <c r="O188" s="85"/>
      <c r="P188" s="85"/>
      <c r="Q188" s="85"/>
      <c r="R188" s="85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/>
      <c r="CY188" s="22"/>
      <c r="CZ188" s="22"/>
      <c r="DA188" s="22"/>
      <c r="DB188" s="22"/>
      <c r="DC188" s="22"/>
      <c r="DD188" s="22"/>
      <c r="DE188" s="22"/>
      <c r="DF188" s="22"/>
      <c r="DG188" s="22"/>
      <c r="DH188" s="22"/>
      <c r="DI188" s="22"/>
      <c r="DJ188" s="22"/>
      <c r="DK188" s="22"/>
      <c r="DL188" s="22"/>
      <c r="DM188" s="22"/>
      <c r="DN188" s="22"/>
      <c r="DO188" s="22"/>
      <c r="DP188" s="22"/>
      <c r="DQ188" s="22"/>
      <c r="DR188" s="22"/>
      <c r="DS188" s="22"/>
      <c r="DT188" s="22"/>
      <c r="DU188" s="22"/>
      <c r="DV188" s="22"/>
      <c r="DW188" s="22"/>
      <c r="DX188" s="22"/>
      <c r="DY188" s="22"/>
      <c r="DZ188" s="22"/>
      <c r="EA188" s="22"/>
      <c r="EB188" s="22"/>
      <c r="EC188" s="22"/>
      <c r="ED188" s="22"/>
      <c r="EE188" s="22"/>
      <c r="EF188" s="22"/>
      <c r="EG188" s="22"/>
      <c r="EH188" s="22"/>
      <c r="EI188" s="22"/>
      <c r="EJ188" s="22"/>
      <c r="EK188" s="22"/>
      <c r="EL188" s="22"/>
      <c r="EM188" s="22"/>
      <c r="EN188" s="22"/>
      <c r="EO188" s="22"/>
      <c r="EP188" s="22"/>
      <c r="EQ188" s="22"/>
      <c r="ER188" s="22"/>
      <c r="ES188" s="22"/>
      <c r="ET188" s="22"/>
      <c r="EU188" s="22"/>
      <c r="EV188" s="22"/>
      <c r="EW188" s="22"/>
      <c r="EX188" s="22"/>
      <c r="EY188" s="22"/>
      <c r="EZ188" s="22"/>
      <c r="FA188" s="22"/>
      <c r="FB188" s="22"/>
      <c r="FC188" s="22"/>
      <c r="FD188" s="22"/>
      <c r="FE188" s="22"/>
      <c r="FF188" s="22"/>
      <c r="FG188" s="22"/>
      <c r="FH188" s="22"/>
      <c r="FI188" s="22"/>
      <c r="FJ188" s="22"/>
      <c r="FK188" s="22"/>
      <c r="FL188" s="22"/>
      <c r="FM188" s="22"/>
      <c r="FN188" s="22"/>
      <c r="FO188" s="22"/>
      <c r="FP188" s="22"/>
      <c r="FQ188" s="22"/>
      <c r="FR188" s="22"/>
      <c r="FS188" s="22"/>
      <c r="FT188" s="22"/>
      <c r="FU188" s="22"/>
      <c r="FV188" s="22"/>
      <c r="FW188" s="22"/>
      <c r="FX188" s="22"/>
      <c r="FY188" s="22"/>
      <c r="FZ188" s="22"/>
      <c r="GA188" s="22"/>
      <c r="GB188" s="22"/>
      <c r="GC188" s="22"/>
      <c r="GD188" s="22"/>
      <c r="GE188" s="22"/>
      <c r="GF188" s="22"/>
      <c r="GG188" s="22"/>
      <c r="GH188" s="22"/>
      <c r="GI188" s="22"/>
      <c r="GJ188" s="22"/>
      <c r="GK188" s="22"/>
      <c r="GL188" s="22"/>
      <c r="GM188" s="22"/>
      <c r="GN188" s="22"/>
      <c r="GO188" s="22"/>
      <c r="GP188" s="22"/>
      <c r="GQ188" s="22"/>
      <c r="GR188" s="22"/>
      <c r="GS188" s="22"/>
      <c r="GT188" s="22"/>
      <c r="GU188" s="22"/>
      <c r="GV188" s="22"/>
      <c r="GW188" s="22"/>
      <c r="GX188" s="22"/>
      <c r="GY188" s="22"/>
      <c r="GZ188" s="22"/>
      <c r="HA188" s="22"/>
      <c r="HB188" s="22"/>
      <c r="HC188" s="22"/>
      <c r="HD188" s="22"/>
      <c r="HE188" s="22"/>
      <c r="HF188" s="22"/>
      <c r="HG188" s="22"/>
      <c r="HH188" s="22"/>
      <c r="HI188" s="22"/>
      <c r="HJ188" s="22"/>
      <c r="HK188" s="22"/>
      <c r="HL188" s="22"/>
      <c r="HM188" s="22"/>
      <c r="HN188" s="22"/>
      <c r="HO188" s="22"/>
      <c r="HP188" s="22"/>
      <c r="HQ188" s="22"/>
      <c r="HR188" s="22"/>
      <c r="HS188" s="22"/>
      <c r="HT188" s="22"/>
      <c r="HU188" s="22"/>
      <c r="HV188" s="22"/>
      <c r="HW188" s="22"/>
      <c r="HX188" s="22"/>
      <c r="HY188" s="22"/>
      <c r="HZ188" s="22"/>
      <c r="IA188" s="22"/>
      <c r="IB188" s="22"/>
      <c r="IC188" s="22"/>
      <c r="ID188" s="22"/>
      <c r="IE188" s="22"/>
      <c r="IF188" s="22"/>
      <c r="IG188" s="22"/>
      <c r="IH188" s="22"/>
      <c r="II188" s="22"/>
      <c r="IJ188" s="22"/>
      <c r="IK188" s="22"/>
      <c r="IL188" s="22"/>
      <c r="IM188" s="22"/>
      <c r="IN188" s="22"/>
      <c r="IO188" s="22"/>
      <c r="IP188" s="22"/>
      <c r="IQ188" s="22"/>
      <c r="IR188" s="22"/>
      <c r="IS188" s="22"/>
      <c r="IT188" s="22"/>
      <c r="IU188" s="22"/>
    </row>
    <row r="189" spans="1:255" ht="18" x14ac:dyDescent="0.2">
      <c r="A189" s="17"/>
      <c r="B189" s="72" t="s">
        <v>18</v>
      </c>
      <c r="C189" s="193" t="s">
        <v>19</v>
      </c>
      <c r="D189" s="70">
        <v>67.5</v>
      </c>
      <c r="E189" s="70">
        <f>ROUND(E187*D189,2)</f>
        <v>0.34</v>
      </c>
      <c r="F189" s="70"/>
      <c r="G189" s="70"/>
      <c r="H189" s="70"/>
      <c r="I189" s="70"/>
      <c r="J189" s="70"/>
      <c r="K189" s="70"/>
      <c r="L189" s="59"/>
      <c r="M189" s="85"/>
      <c r="N189" s="85"/>
      <c r="O189" s="85"/>
      <c r="P189" s="85"/>
      <c r="Q189" s="85"/>
      <c r="R189" s="85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/>
      <c r="CY189" s="22"/>
      <c r="CZ189" s="22"/>
      <c r="DA189" s="22"/>
      <c r="DB189" s="22"/>
      <c r="DC189" s="22"/>
      <c r="DD189" s="22"/>
      <c r="DE189" s="22"/>
      <c r="DF189" s="22"/>
      <c r="DG189" s="22"/>
      <c r="DH189" s="22"/>
      <c r="DI189" s="22"/>
      <c r="DJ189" s="22"/>
      <c r="DK189" s="22"/>
      <c r="DL189" s="22"/>
      <c r="DM189" s="22"/>
      <c r="DN189" s="22"/>
      <c r="DO189" s="22"/>
      <c r="DP189" s="22"/>
      <c r="DQ189" s="22"/>
      <c r="DR189" s="22"/>
      <c r="DS189" s="22"/>
      <c r="DT189" s="22"/>
      <c r="DU189" s="22"/>
      <c r="DV189" s="22"/>
      <c r="DW189" s="22"/>
      <c r="DX189" s="22"/>
      <c r="DY189" s="22"/>
      <c r="DZ189" s="22"/>
      <c r="EA189" s="22"/>
      <c r="EB189" s="22"/>
      <c r="EC189" s="22"/>
      <c r="ED189" s="22"/>
      <c r="EE189" s="22"/>
      <c r="EF189" s="22"/>
      <c r="EG189" s="22"/>
      <c r="EH189" s="22"/>
      <c r="EI189" s="22"/>
      <c r="EJ189" s="22"/>
      <c r="EK189" s="22"/>
      <c r="EL189" s="22"/>
      <c r="EM189" s="22"/>
      <c r="EN189" s="22"/>
      <c r="EO189" s="22"/>
      <c r="EP189" s="22"/>
      <c r="EQ189" s="22"/>
      <c r="ER189" s="22"/>
      <c r="ES189" s="22"/>
      <c r="ET189" s="22"/>
      <c r="EU189" s="22"/>
      <c r="EV189" s="22"/>
      <c r="EW189" s="22"/>
      <c r="EX189" s="22"/>
      <c r="EY189" s="22"/>
      <c r="EZ189" s="22"/>
      <c r="FA189" s="22"/>
      <c r="FB189" s="22"/>
      <c r="FC189" s="22"/>
      <c r="FD189" s="22"/>
      <c r="FE189" s="22"/>
      <c r="FF189" s="22"/>
      <c r="FG189" s="22"/>
      <c r="FH189" s="22"/>
      <c r="FI189" s="22"/>
      <c r="FJ189" s="22"/>
      <c r="FK189" s="22"/>
      <c r="FL189" s="22"/>
      <c r="FM189" s="22"/>
      <c r="FN189" s="22"/>
      <c r="FO189" s="22"/>
      <c r="FP189" s="22"/>
      <c r="FQ189" s="22"/>
      <c r="FR189" s="22"/>
      <c r="FS189" s="22"/>
      <c r="FT189" s="22"/>
      <c r="FU189" s="22"/>
      <c r="FV189" s="22"/>
      <c r="FW189" s="22"/>
      <c r="FX189" s="22"/>
      <c r="FY189" s="22"/>
      <c r="FZ189" s="22"/>
      <c r="GA189" s="22"/>
      <c r="GB189" s="22"/>
      <c r="GC189" s="22"/>
      <c r="GD189" s="22"/>
      <c r="GE189" s="22"/>
      <c r="GF189" s="22"/>
      <c r="GG189" s="22"/>
      <c r="GH189" s="22"/>
      <c r="GI189" s="22"/>
      <c r="GJ189" s="22"/>
      <c r="GK189" s="22"/>
      <c r="GL189" s="22"/>
      <c r="GM189" s="22"/>
      <c r="GN189" s="22"/>
      <c r="GO189" s="22"/>
      <c r="GP189" s="22"/>
      <c r="GQ189" s="22"/>
      <c r="GR189" s="22"/>
      <c r="GS189" s="22"/>
      <c r="GT189" s="22"/>
      <c r="GU189" s="22"/>
      <c r="GV189" s="22"/>
      <c r="GW189" s="22"/>
      <c r="GX189" s="22"/>
      <c r="GY189" s="22"/>
      <c r="GZ189" s="22"/>
      <c r="HA189" s="22"/>
      <c r="HB189" s="22"/>
      <c r="HC189" s="22"/>
      <c r="HD189" s="22"/>
      <c r="HE189" s="22"/>
      <c r="HF189" s="22"/>
      <c r="HG189" s="22"/>
      <c r="HH189" s="22"/>
      <c r="HI189" s="22"/>
      <c r="HJ189" s="22"/>
      <c r="HK189" s="22"/>
      <c r="HL189" s="22"/>
      <c r="HM189" s="22"/>
      <c r="HN189" s="22"/>
      <c r="HO189" s="22"/>
      <c r="HP189" s="22"/>
      <c r="HQ189" s="22"/>
      <c r="HR189" s="22"/>
      <c r="HS189" s="22"/>
      <c r="HT189" s="22"/>
      <c r="HU189" s="22"/>
      <c r="HV189" s="22"/>
      <c r="HW189" s="22"/>
      <c r="HX189" s="22"/>
      <c r="HY189" s="22"/>
      <c r="HZ189" s="22"/>
      <c r="IA189" s="22"/>
      <c r="IB189" s="22"/>
      <c r="IC189" s="22"/>
      <c r="ID189" s="22"/>
      <c r="IE189" s="22"/>
      <c r="IF189" s="22"/>
      <c r="IG189" s="22"/>
      <c r="IH189" s="22"/>
      <c r="II189" s="22"/>
      <c r="IJ189" s="22"/>
      <c r="IK189" s="22"/>
      <c r="IL189" s="22"/>
      <c r="IM189" s="22"/>
      <c r="IN189" s="22"/>
      <c r="IO189" s="22"/>
      <c r="IP189" s="22"/>
      <c r="IQ189" s="22"/>
      <c r="IR189" s="22"/>
      <c r="IS189" s="22"/>
      <c r="IT189" s="22"/>
      <c r="IU189" s="22"/>
    </row>
    <row r="190" spans="1:255" ht="18" x14ac:dyDescent="0.2">
      <c r="A190" s="17"/>
      <c r="B190" s="185" t="s">
        <v>138</v>
      </c>
      <c r="C190" s="73" t="s">
        <v>84</v>
      </c>
      <c r="D190" s="137">
        <v>1010</v>
      </c>
      <c r="E190" s="70">
        <f>ROUND(E187*D190,2)</f>
        <v>5.15</v>
      </c>
      <c r="F190" s="70"/>
      <c r="G190" s="59"/>
      <c r="H190" s="70"/>
      <c r="I190" s="70"/>
      <c r="J190" s="70"/>
      <c r="K190" s="70"/>
      <c r="L190" s="70"/>
      <c r="M190" s="83"/>
      <c r="N190" s="83"/>
      <c r="O190" s="83"/>
      <c r="P190" s="83"/>
      <c r="Q190" s="83"/>
      <c r="R190" s="83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  <c r="FS190" s="20"/>
      <c r="FT190" s="20"/>
      <c r="FU190" s="20"/>
      <c r="FV190" s="20"/>
      <c r="FW190" s="20"/>
      <c r="FX190" s="20"/>
      <c r="FY190" s="20"/>
      <c r="FZ190" s="20"/>
      <c r="GA190" s="20"/>
      <c r="GB190" s="20"/>
      <c r="GC190" s="20"/>
      <c r="GD190" s="20"/>
      <c r="GE190" s="20"/>
      <c r="GF190" s="20"/>
      <c r="GG190" s="20"/>
      <c r="GH190" s="20"/>
      <c r="GI190" s="20"/>
      <c r="GJ190" s="20"/>
      <c r="GK190" s="20"/>
      <c r="GL190" s="20"/>
      <c r="GM190" s="20"/>
      <c r="GN190" s="20"/>
      <c r="GO190" s="20"/>
      <c r="GP190" s="20"/>
      <c r="GQ190" s="20"/>
      <c r="GR190" s="20"/>
      <c r="GS190" s="20"/>
      <c r="GT190" s="20"/>
      <c r="GU190" s="20"/>
      <c r="GV190" s="20"/>
      <c r="GW190" s="20"/>
      <c r="GX190" s="20"/>
      <c r="GY190" s="20"/>
      <c r="GZ190" s="20"/>
      <c r="HA190" s="20"/>
      <c r="HB190" s="20"/>
      <c r="HC190" s="20"/>
      <c r="HD190" s="20"/>
      <c r="HE190" s="20"/>
      <c r="HF190" s="20"/>
      <c r="HG190" s="20"/>
      <c r="HH190" s="20"/>
      <c r="HI190" s="20"/>
      <c r="HJ190" s="20"/>
      <c r="HK190" s="20"/>
      <c r="HL190" s="20"/>
      <c r="HM190" s="20"/>
      <c r="HN190" s="20"/>
      <c r="HO190" s="20"/>
      <c r="HP190" s="20"/>
      <c r="HQ190" s="20"/>
      <c r="HR190" s="20"/>
      <c r="HS190" s="20"/>
      <c r="HT190" s="20"/>
      <c r="HU190" s="20"/>
      <c r="HV190" s="20"/>
      <c r="HW190" s="20"/>
      <c r="HX190" s="20"/>
      <c r="HY190" s="20"/>
      <c r="HZ190" s="20"/>
      <c r="IA190" s="20"/>
      <c r="IB190" s="20"/>
      <c r="IC190" s="20"/>
      <c r="ID190" s="20"/>
      <c r="IE190" s="20"/>
      <c r="IF190" s="20"/>
      <c r="IG190" s="20"/>
      <c r="IH190" s="20"/>
      <c r="II190" s="20"/>
      <c r="IJ190" s="20"/>
      <c r="IK190" s="20"/>
      <c r="IL190" s="20"/>
      <c r="IM190" s="20"/>
      <c r="IN190" s="20"/>
      <c r="IO190" s="20"/>
      <c r="IP190" s="20"/>
      <c r="IQ190" s="20"/>
      <c r="IR190" s="20"/>
      <c r="IS190" s="20"/>
      <c r="IT190" s="20"/>
      <c r="IU190" s="20"/>
    </row>
    <row r="191" spans="1:255" ht="18" x14ac:dyDescent="0.3">
      <c r="A191" s="17"/>
      <c r="B191" s="171" t="s">
        <v>39</v>
      </c>
      <c r="C191" s="73" t="s">
        <v>19</v>
      </c>
      <c r="D191" s="137">
        <v>2.16</v>
      </c>
      <c r="E191" s="70">
        <f>ROUND(E187*D191,2)</f>
        <v>0.01</v>
      </c>
      <c r="F191" s="70"/>
      <c r="G191" s="59"/>
      <c r="H191" s="70"/>
      <c r="I191" s="70"/>
      <c r="J191" s="70"/>
      <c r="K191" s="70"/>
      <c r="L191" s="70"/>
      <c r="M191" s="83"/>
      <c r="N191" s="83"/>
      <c r="O191" s="97"/>
      <c r="P191" s="83"/>
      <c r="Q191" s="83"/>
      <c r="R191" s="83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  <c r="FM191" s="20"/>
      <c r="FN191" s="20"/>
      <c r="FO191" s="20"/>
      <c r="FP191" s="20"/>
      <c r="FQ191" s="20"/>
      <c r="FR191" s="20"/>
      <c r="FS191" s="20"/>
      <c r="FT191" s="20"/>
      <c r="FU191" s="20"/>
      <c r="FV191" s="20"/>
      <c r="FW191" s="20"/>
      <c r="FX191" s="20"/>
      <c r="FY191" s="20"/>
      <c r="FZ191" s="20"/>
      <c r="GA191" s="20"/>
      <c r="GB191" s="20"/>
      <c r="GC191" s="20"/>
      <c r="GD191" s="20"/>
      <c r="GE191" s="20"/>
      <c r="GF191" s="20"/>
      <c r="GG191" s="20"/>
      <c r="GH191" s="20"/>
      <c r="GI191" s="20"/>
      <c r="GJ191" s="20"/>
      <c r="GK191" s="20"/>
      <c r="GL191" s="20"/>
      <c r="GM191" s="20"/>
      <c r="GN191" s="20"/>
      <c r="GO191" s="20"/>
      <c r="GP191" s="20"/>
      <c r="GQ191" s="20"/>
      <c r="GR191" s="20"/>
      <c r="GS191" s="20"/>
      <c r="GT191" s="20"/>
      <c r="GU191" s="20"/>
      <c r="GV191" s="20"/>
      <c r="GW191" s="20"/>
      <c r="GX191" s="20"/>
      <c r="GY191" s="20"/>
      <c r="GZ191" s="20"/>
      <c r="HA191" s="20"/>
      <c r="HB191" s="20"/>
      <c r="HC191" s="20"/>
      <c r="HD191" s="20"/>
      <c r="HE191" s="20"/>
      <c r="HF191" s="20"/>
      <c r="HG191" s="20"/>
      <c r="HH191" s="20"/>
      <c r="HI191" s="20"/>
      <c r="HJ191" s="20"/>
      <c r="HK191" s="20"/>
      <c r="HL191" s="20"/>
      <c r="HM191" s="20"/>
      <c r="HN191" s="20"/>
      <c r="HO191" s="20"/>
      <c r="HP191" s="20"/>
      <c r="HQ191" s="20"/>
      <c r="HR191" s="20"/>
      <c r="HS191" s="20"/>
      <c r="HT191" s="20"/>
      <c r="HU191" s="20"/>
      <c r="HV191" s="20"/>
      <c r="HW191" s="20"/>
      <c r="HX191" s="20"/>
      <c r="HY191" s="20"/>
      <c r="HZ191" s="20"/>
      <c r="IA191" s="20"/>
      <c r="IB191" s="20"/>
      <c r="IC191" s="20"/>
      <c r="ID191" s="20"/>
      <c r="IE191" s="20"/>
      <c r="IF191" s="20"/>
      <c r="IG191" s="20"/>
      <c r="IH191" s="20"/>
      <c r="II191" s="20"/>
      <c r="IJ191" s="20"/>
      <c r="IK191" s="20"/>
      <c r="IL191" s="20"/>
      <c r="IM191" s="20"/>
      <c r="IN191" s="20"/>
      <c r="IO191" s="20"/>
      <c r="IP191" s="20"/>
      <c r="IQ191" s="20"/>
      <c r="IR191" s="20"/>
      <c r="IS191" s="20"/>
      <c r="IT191" s="20"/>
      <c r="IU191" s="20"/>
    </row>
    <row r="192" spans="1:255" s="31" customFormat="1" ht="93.75" customHeight="1" x14ac:dyDescent="0.2">
      <c r="A192" s="122">
        <v>13</v>
      </c>
      <c r="B192" s="212" t="s">
        <v>98</v>
      </c>
      <c r="C192" s="65" t="s">
        <v>21</v>
      </c>
      <c r="D192" s="67"/>
      <c r="E192" s="67">
        <v>18</v>
      </c>
      <c r="F192" s="67"/>
      <c r="G192" s="67"/>
      <c r="H192" s="67"/>
      <c r="I192" s="67"/>
      <c r="J192" s="67"/>
      <c r="K192" s="67"/>
      <c r="L192" s="67"/>
      <c r="M192" s="85"/>
      <c r="N192" s="85"/>
      <c r="O192" s="85"/>
      <c r="P192" s="85"/>
      <c r="Q192" s="85"/>
      <c r="R192" s="85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/>
      <c r="CY192" s="22"/>
      <c r="CZ192" s="22"/>
      <c r="DA192" s="22"/>
      <c r="DB192" s="22"/>
      <c r="DC192" s="22"/>
      <c r="DD192" s="22"/>
      <c r="DE192" s="22"/>
      <c r="DF192" s="22"/>
      <c r="DG192" s="22"/>
      <c r="DH192" s="22"/>
      <c r="DI192" s="22"/>
      <c r="DJ192" s="22"/>
      <c r="DK192" s="22"/>
      <c r="DL192" s="22"/>
      <c r="DM192" s="22"/>
      <c r="DN192" s="22"/>
      <c r="DO192" s="22"/>
      <c r="DP192" s="22"/>
      <c r="DQ192" s="22"/>
      <c r="DR192" s="22"/>
      <c r="DS192" s="22"/>
      <c r="DT192" s="22"/>
      <c r="DU192" s="22"/>
      <c r="DV192" s="22"/>
      <c r="DW192" s="22"/>
      <c r="DX192" s="22"/>
      <c r="DY192" s="22"/>
      <c r="DZ192" s="22"/>
      <c r="EA192" s="22"/>
      <c r="EB192" s="22"/>
      <c r="EC192" s="22"/>
      <c r="ED192" s="22"/>
      <c r="EE192" s="22"/>
      <c r="EF192" s="22"/>
      <c r="EG192" s="22"/>
      <c r="EH192" s="22"/>
      <c r="EI192" s="22"/>
      <c r="EJ192" s="22"/>
      <c r="EK192" s="22"/>
      <c r="EL192" s="22"/>
      <c r="EM192" s="22"/>
      <c r="EN192" s="22"/>
      <c r="EO192" s="22"/>
      <c r="EP192" s="22"/>
      <c r="EQ192" s="22"/>
      <c r="ER192" s="22"/>
      <c r="ES192" s="22"/>
      <c r="ET192" s="22"/>
      <c r="EU192" s="22"/>
      <c r="EV192" s="22"/>
      <c r="EW192" s="22"/>
      <c r="EX192" s="22"/>
      <c r="EY192" s="22"/>
      <c r="EZ192" s="22"/>
      <c r="FA192" s="22"/>
      <c r="FB192" s="22"/>
      <c r="FC192" s="22"/>
      <c r="FD192" s="22"/>
      <c r="FE192" s="22"/>
      <c r="FF192" s="22"/>
      <c r="FG192" s="22"/>
      <c r="FH192" s="22"/>
      <c r="FI192" s="22"/>
      <c r="FJ192" s="22"/>
      <c r="FK192" s="22"/>
      <c r="FL192" s="22"/>
      <c r="FM192" s="22"/>
      <c r="FN192" s="22"/>
      <c r="FO192" s="22"/>
      <c r="FP192" s="22"/>
      <c r="FQ192" s="22"/>
      <c r="FR192" s="22"/>
      <c r="FS192" s="22"/>
      <c r="FT192" s="22"/>
      <c r="FU192" s="22"/>
      <c r="FV192" s="22"/>
      <c r="FW192" s="22"/>
      <c r="FX192" s="22"/>
      <c r="FY192" s="22"/>
      <c r="FZ192" s="22"/>
      <c r="GA192" s="22"/>
      <c r="GB192" s="22"/>
      <c r="GC192" s="22"/>
      <c r="GD192" s="22"/>
      <c r="GE192" s="22"/>
      <c r="GF192" s="22"/>
      <c r="GG192" s="22"/>
      <c r="GH192" s="22"/>
      <c r="GI192" s="22"/>
      <c r="GJ192" s="22"/>
      <c r="GK192" s="22"/>
      <c r="GL192" s="22"/>
      <c r="GM192" s="22"/>
      <c r="GN192" s="22"/>
      <c r="GO192" s="22"/>
      <c r="GP192" s="22"/>
      <c r="GQ192" s="22"/>
      <c r="GR192" s="22"/>
      <c r="GS192" s="22"/>
      <c r="GT192" s="22"/>
      <c r="GU192" s="22"/>
      <c r="GV192" s="22"/>
      <c r="GW192" s="22"/>
      <c r="GX192" s="22"/>
      <c r="GY192" s="22"/>
      <c r="GZ192" s="22"/>
      <c r="HA192" s="22"/>
      <c r="HB192" s="22"/>
      <c r="HC192" s="22"/>
      <c r="HD192" s="22"/>
      <c r="HE192" s="22"/>
      <c r="HF192" s="22"/>
      <c r="HG192" s="22"/>
      <c r="HH192" s="22"/>
      <c r="HI192" s="22"/>
      <c r="HJ192" s="22"/>
      <c r="HK192" s="22"/>
      <c r="HL192" s="22"/>
      <c r="HM192" s="22"/>
      <c r="HN192" s="22"/>
      <c r="HO192" s="22"/>
      <c r="HP192" s="22"/>
      <c r="HQ192" s="22"/>
      <c r="HR192" s="22"/>
      <c r="HS192" s="22"/>
      <c r="HT192" s="22"/>
      <c r="HU192" s="22"/>
      <c r="HV192" s="22"/>
      <c r="HW192" s="22"/>
      <c r="HX192" s="22"/>
      <c r="HY192" s="22"/>
      <c r="HZ192" s="22"/>
      <c r="IA192" s="22"/>
      <c r="IB192" s="22"/>
      <c r="IC192" s="22"/>
      <c r="ID192" s="22"/>
      <c r="IE192" s="22"/>
      <c r="IF192" s="22"/>
      <c r="IG192" s="22"/>
      <c r="IH192" s="22"/>
      <c r="II192" s="22"/>
      <c r="IJ192" s="22"/>
      <c r="IK192" s="22"/>
      <c r="IL192" s="22"/>
      <c r="IM192" s="22"/>
      <c r="IN192" s="22"/>
      <c r="IO192" s="22"/>
      <c r="IP192" s="22"/>
      <c r="IQ192" s="22"/>
      <c r="IR192" s="22"/>
      <c r="IS192" s="22"/>
      <c r="IT192" s="22"/>
      <c r="IU192" s="22"/>
    </row>
    <row r="193" spans="1:255" s="25" customFormat="1" ht="18" x14ac:dyDescent="0.2">
      <c r="A193" s="17"/>
      <c r="B193" s="131" t="s">
        <v>33</v>
      </c>
      <c r="C193" s="193" t="s">
        <v>17</v>
      </c>
      <c r="D193" s="129">
        <f>10.2/1000</f>
        <v>1.0199999999999999E-2</v>
      </c>
      <c r="E193" s="70">
        <f>ROUND(E192*D193,2)</f>
        <v>0.18</v>
      </c>
      <c r="F193" s="70"/>
      <c r="G193" s="70"/>
      <c r="H193" s="70"/>
      <c r="I193" s="59"/>
      <c r="J193" s="70"/>
      <c r="K193" s="70"/>
      <c r="L193" s="70"/>
      <c r="M193" s="85"/>
      <c r="N193" s="85"/>
      <c r="O193" s="85"/>
      <c r="P193" s="85"/>
      <c r="Q193" s="85"/>
      <c r="R193" s="85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/>
      <c r="CY193" s="22"/>
      <c r="CZ193" s="22"/>
      <c r="DA193" s="22"/>
      <c r="DB193" s="22"/>
      <c r="DC193" s="22"/>
      <c r="DD193" s="22"/>
      <c r="DE193" s="22"/>
      <c r="DF193" s="22"/>
      <c r="DG193" s="22"/>
      <c r="DH193" s="22"/>
      <c r="DI193" s="22"/>
      <c r="DJ193" s="22"/>
      <c r="DK193" s="22"/>
      <c r="DL193" s="22"/>
      <c r="DM193" s="22"/>
      <c r="DN193" s="22"/>
      <c r="DO193" s="22"/>
      <c r="DP193" s="22"/>
      <c r="DQ193" s="22"/>
      <c r="DR193" s="22"/>
      <c r="DS193" s="22"/>
      <c r="DT193" s="22"/>
      <c r="DU193" s="22"/>
      <c r="DV193" s="22"/>
      <c r="DW193" s="22"/>
      <c r="DX193" s="22"/>
      <c r="DY193" s="22"/>
      <c r="DZ193" s="22"/>
      <c r="EA193" s="22"/>
      <c r="EB193" s="22"/>
      <c r="EC193" s="22"/>
      <c r="ED193" s="22"/>
      <c r="EE193" s="22"/>
      <c r="EF193" s="22"/>
      <c r="EG193" s="22"/>
      <c r="EH193" s="22"/>
      <c r="EI193" s="22"/>
      <c r="EJ193" s="22"/>
      <c r="EK193" s="22"/>
      <c r="EL193" s="22"/>
      <c r="EM193" s="22"/>
      <c r="EN193" s="22"/>
      <c r="EO193" s="22"/>
      <c r="EP193" s="22"/>
      <c r="EQ193" s="22"/>
      <c r="ER193" s="22"/>
      <c r="ES193" s="22"/>
      <c r="ET193" s="22"/>
      <c r="EU193" s="22"/>
      <c r="EV193" s="22"/>
      <c r="EW193" s="22"/>
      <c r="EX193" s="22"/>
      <c r="EY193" s="22"/>
      <c r="EZ193" s="22"/>
      <c r="FA193" s="22"/>
      <c r="FB193" s="22"/>
      <c r="FC193" s="22"/>
      <c r="FD193" s="22"/>
      <c r="FE193" s="22"/>
      <c r="FF193" s="22"/>
      <c r="FG193" s="22"/>
      <c r="FH193" s="22"/>
      <c r="FI193" s="22"/>
      <c r="FJ193" s="22"/>
      <c r="FK193" s="22"/>
      <c r="FL193" s="22"/>
      <c r="FM193" s="22"/>
      <c r="FN193" s="22"/>
      <c r="FO193" s="22"/>
      <c r="FP193" s="22"/>
      <c r="FQ193" s="22"/>
      <c r="FR193" s="22"/>
      <c r="FS193" s="22"/>
      <c r="FT193" s="22"/>
      <c r="FU193" s="22"/>
      <c r="FV193" s="22"/>
      <c r="FW193" s="22"/>
      <c r="FX193" s="22"/>
      <c r="FY193" s="22"/>
      <c r="FZ193" s="22"/>
      <c r="GA193" s="22"/>
      <c r="GB193" s="22"/>
      <c r="GC193" s="22"/>
      <c r="GD193" s="22"/>
      <c r="GE193" s="22"/>
      <c r="GF193" s="22"/>
      <c r="GG193" s="22"/>
      <c r="GH193" s="22"/>
      <c r="GI193" s="22"/>
      <c r="GJ193" s="22"/>
      <c r="GK193" s="22"/>
      <c r="GL193" s="22"/>
      <c r="GM193" s="22"/>
      <c r="GN193" s="22"/>
      <c r="GO193" s="22"/>
      <c r="GP193" s="22"/>
      <c r="GQ193" s="22"/>
      <c r="GR193" s="22"/>
      <c r="GS193" s="22"/>
      <c r="GT193" s="22"/>
      <c r="GU193" s="22"/>
      <c r="GV193" s="22"/>
      <c r="GW193" s="22"/>
      <c r="GX193" s="22"/>
      <c r="GY193" s="22"/>
      <c r="GZ193" s="22"/>
      <c r="HA193" s="22"/>
      <c r="HB193" s="22"/>
      <c r="HC193" s="22"/>
      <c r="HD193" s="22"/>
      <c r="HE193" s="22"/>
      <c r="HF193" s="22"/>
      <c r="HG193" s="22"/>
      <c r="HH193" s="22"/>
      <c r="HI193" s="22"/>
      <c r="HJ193" s="22"/>
      <c r="HK193" s="22"/>
      <c r="HL193" s="22"/>
      <c r="HM193" s="22"/>
      <c r="HN193" s="22"/>
      <c r="HO193" s="22"/>
      <c r="HP193" s="22"/>
      <c r="HQ193" s="22"/>
      <c r="HR193" s="22"/>
      <c r="HS193" s="22"/>
      <c r="HT193" s="22"/>
      <c r="HU193" s="22"/>
      <c r="HV193" s="22"/>
      <c r="HW193" s="22"/>
      <c r="HX193" s="22"/>
      <c r="HY193" s="22"/>
      <c r="HZ193" s="22"/>
      <c r="IA193" s="22"/>
      <c r="IB193" s="22"/>
      <c r="IC193" s="22"/>
      <c r="ID193" s="22"/>
      <c r="IE193" s="22"/>
      <c r="IF193" s="22"/>
      <c r="IG193" s="22"/>
      <c r="IH193" s="22"/>
      <c r="II193" s="22"/>
      <c r="IJ193" s="22"/>
      <c r="IK193" s="22"/>
      <c r="IL193" s="22"/>
      <c r="IM193" s="22"/>
      <c r="IN193" s="22"/>
      <c r="IO193" s="22"/>
      <c r="IP193" s="22"/>
      <c r="IQ193" s="22"/>
      <c r="IR193" s="22"/>
      <c r="IS193" s="22"/>
      <c r="IT193" s="22"/>
      <c r="IU193" s="22"/>
    </row>
    <row r="194" spans="1:255" s="25" customFormat="1" ht="18" x14ac:dyDescent="0.2">
      <c r="A194" s="17"/>
      <c r="B194" s="213" t="s">
        <v>41</v>
      </c>
      <c r="C194" s="193" t="s">
        <v>22</v>
      </c>
      <c r="D194" s="129">
        <f>22.8/1000</f>
        <v>2.2800000000000001E-2</v>
      </c>
      <c r="E194" s="70">
        <f>ROUND(E192*D194,2)</f>
        <v>0.41</v>
      </c>
      <c r="F194" s="70"/>
      <c r="G194" s="70"/>
      <c r="H194" s="70"/>
      <c r="I194" s="70"/>
      <c r="J194" s="70"/>
      <c r="K194" s="70"/>
      <c r="L194" s="59"/>
      <c r="M194" s="85"/>
      <c r="N194" s="85"/>
      <c r="O194" s="85"/>
      <c r="P194" s="85"/>
      <c r="Q194" s="85"/>
      <c r="R194" s="85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/>
      <c r="CY194" s="22"/>
      <c r="CZ194" s="22"/>
      <c r="DA194" s="22"/>
      <c r="DB194" s="22"/>
      <c r="DC194" s="22"/>
      <c r="DD194" s="22"/>
      <c r="DE194" s="22"/>
      <c r="DF194" s="22"/>
      <c r="DG194" s="22"/>
      <c r="DH194" s="22"/>
      <c r="DI194" s="22"/>
      <c r="DJ194" s="22"/>
      <c r="DK194" s="22"/>
      <c r="DL194" s="22"/>
      <c r="DM194" s="22"/>
      <c r="DN194" s="22"/>
      <c r="DO194" s="22"/>
      <c r="DP194" s="22"/>
      <c r="DQ194" s="22"/>
      <c r="DR194" s="22"/>
      <c r="DS194" s="22"/>
      <c r="DT194" s="22"/>
      <c r="DU194" s="22"/>
      <c r="DV194" s="22"/>
      <c r="DW194" s="22"/>
      <c r="DX194" s="22"/>
      <c r="DY194" s="22"/>
      <c r="DZ194" s="22"/>
      <c r="EA194" s="22"/>
      <c r="EB194" s="22"/>
      <c r="EC194" s="22"/>
      <c r="ED194" s="22"/>
      <c r="EE194" s="22"/>
      <c r="EF194" s="22"/>
      <c r="EG194" s="22"/>
      <c r="EH194" s="22"/>
      <c r="EI194" s="22"/>
      <c r="EJ194" s="22"/>
      <c r="EK194" s="22"/>
      <c r="EL194" s="22"/>
      <c r="EM194" s="22"/>
      <c r="EN194" s="22"/>
      <c r="EO194" s="22"/>
      <c r="EP194" s="22"/>
      <c r="EQ194" s="22"/>
      <c r="ER194" s="22"/>
      <c r="ES194" s="22"/>
      <c r="ET194" s="22"/>
      <c r="EU194" s="22"/>
      <c r="EV194" s="22"/>
      <c r="EW194" s="22"/>
      <c r="EX194" s="22"/>
      <c r="EY194" s="22"/>
      <c r="EZ194" s="22"/>
      <c r="FA194" s="22"/>
      <c r="FB194" s="22"/>
      <c r="FC194" s="22"/>
      <c r="FD194" s="22"/>
      <c r="FE194" s="22"/>
      <c r="FF194" s="22"/>
      <c r="FG194" s="22"/>
      <c r="FH194" s="22"/>
      <c r="FI194" s="22"/>
      <c r="FJ194" s="22"/>
      <c r="FK194" s="22"/>
      <c r="FL194" s="22"/>
      <c r="FM194" s="22"/>
      <c r="FN194" s="22"/>
      <c r="FO194" s="22"/>
      <c r="FP194" s="22"/>
      <c r="FQ194" s="22"/>
      <c r="FR194" s="22"/>
      <c r="FS194" s="22"/>
      <c r="FT194" s="22"/>
      <c r="FU194" s="22"/>
      <c r="FV194" s="22"/>
      <c r="FW194" s="22"/>
      <c r="FX194" s="22"/>
      <c r="FY194" s="22"/>
      <c r="FZ194" s="22"/>
      <c r="GA194" s="22"/>
      <c r="GB194" s="22"/>
      <c r="GC194" s="22"/>
      <c r="GD194" s="22"/>
      <c r="GE194" s="22"/>
      <c r="GF194" s="22"/>
      <c r="GG194" s="22"/>
      <c r="GH194" s="22"/>
      <c r="GI194" s="22"/>
      <c r="GJ194" s="22"/>
      <c r="GK194" s="22"/>
      <c r="GL194" s="22"/>
      <c r="GM194" s="22"/>
      <c r="GN194" s="22"/>
      <c r="GO194" s="22"/>
      <c r="GP194" s="22"/>
      <c r="GQ194" s="22"/>
      <c r="GR194" s="22"/>
      <c r="GS194" s="22"/>
      <c r="GT194" s="22"/>
      <c r="GU194" s="22"/>
      <c r="GV194" s="22"/>
      <c r="GW194" s="22"/>
      <c r="GX194" s="22"/>
      <c r="GY194" s="22"/>
      <c r="GZ194" s="22"/>
      <c r="HA194" s="22"/>
      <c r="HB194" s="22"/>
      <c r="HC194" s="22"/>
      <c r="HD194" s="22"/>
      <c r="HE194" s="22"/>
      <c r="HF194" s="22"/>
      <c r="HG194" s="22"/>
      <c r="HH194" s="22"/>
      <c r="HI194" s="22"/>
      <c r="HJ194" s="22"/>
      <c r="HK194" s="22"/>
      <c r="HL194" s="22"/>
      <c r="HM194" s="22"/>
      <c r="HN194" s="22"/>
      <c r="HO194" s="22"/>
      <c r="HP194" s="22"/>
      <c r="HQ194" s="22"/>
      <c r="HR194" s="22"/>
      <c r="HS194" s="22"/>
      <c r="HT194" s="22"/>
      <c r="HU194" s="22"/>
      <c r="HV194" s="22"/>
      <c r="HW194" s="22"/>
      <c r="HX194" s="22"/>
      <c r="HY194" s="22"/>
      <c r="HZ194" s="22"/>
      <c r="IA194" s="22"/>
      <c r="IB194" s="22"/>
      <c r="IC194" s="22"/>
      <c r="ID194" s="22"/>
      <c r="IE194" s="22"/>
      <c r="IF194" s="22"/>
      <c r="IG194" s="22"/>
      <c r="IH194" s="22"/>
      <c r="II194" s="22"/>
      <c r="IJ194" s="22"/>
      <c r="IK194" s="22"/>
      <c r="IL194" s="22"/>
      <c r="IM194" s="22"/>
      <c r="IN194" s="22"/>
      <c r="IO194" s="22"/>
      <c r="IP194" s="22"/>
      <c r="IQ194" s="22"/>
      <c r="IR194" s="22"/>
      <c r="IS194" s="22"/>
      <c r="IT194" s="22"/>
      <c r="IU194" s="22"/>
    </row>
    <row r="195" spans="1:255" s="25" customFormat="1" ht="18" x14ac:dyDescent="0.2">
      <c r="A195" s="17"/>
      <c r="B195" s="213" t="s">
        <v>18</v>
      </c>
      <c r="C195" s="73" t="s">
        <v>19</v>
      </c>
      <c r="D195" s="187">
        <f>2.09/1000</f>
        <v>2.0899999999999998E-3</v>
      </c>
      <c r="E195" s="70">
        <f>ROUND(E192*D195,2)</f>
        <v>0.04</v>
      </c>
      <c r="F195" s="70"/>
      <c r="G195" s="70"/>
      <c r="H195" s="70"/>
      <c r="I195" s="70"/>
      <c r="J195" s="70"/>
      <c r="K195" s="70"/>
      <c r="L195" s="59"/>
      <c r="M195" s="85"/>
      <c r="N195" s="83"/>
      <c r="O195" s="83"/>
      <c r="P195" s="83"/>
      <c r="Q195" s="83"/>
      <c r="R195" s="83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  <c r="ES195" s="20"/>
      <c r="ET195" s="20"/>
      <c r="EU195" s="20"/>
      <c r="EV195" s="20"/>
      <c r="EW195" s="20"/>
      <c r="EX195" s="20"/>
      <c r="EY195" s="20"/>
      <c r="EZ195" s="20"/>
      <c r="FA195" s="20"/>
      <c r="FB195" s="20"/>
      <c r="FC195" s="20"/>
      <c r="FD195" s="20"/>
      <c r="FE195" s="20"/>
      <c r="FF195" s="20"/>
      <c r="FG195" s="20"/>
      <c r="FH195" s="20"/>
      <c r="FI195" s="20"/>
      <c r="FJ195" s="20"/>
      <c r="FK195" s="20"/>
      <c r="FL195" s="20"/>
      <c r="FM195" s="20"/>
      <c r="FN195" s="20"/>
      <c r="FO195" s="20"/>
      <c r="FP195" s="20"/>
      <c r="FQ195" s="20"/>
      <c r="FR195" s="20"/>
      <c r="FS195" s="20"/>
      <c r="FT195" s="20"/>
      <c r="FU195" s="20"/>
      <c r="FV195" s="20"/>
      <c r="FW195" s="20"/>
      <c r="FX195" s="20"/>
      <c r="FY195" s="20"/>
      <c r="FZ195" s="20"/>
      <c r="GA195" s="20"/>
      <c r="GB195" s="20"/>
      <c r="GC195" s="20"/>
      <c r="GD195" s="20"/>
      <c r="GE195" s="20"/>
      <c r="GF195" s="20"/>
      <c r="GG195" s="20"/>
      <c r="GH195" s="20"/>
      <c r="GI195" s="20"/>
      <c r="GJ195" s="20"/>
      <c r="GK195" s="20"/>
      <c r="GL195" s="20"/>
      <c r="GM195" s="20"/>
      <c r="GN195" s="20"/>
      <c r="GO195" s="20"/>
      <c r="GP195" s="20"/>
      <c r="GQ195" s="20"/>
      <c r="GR195" s="20"/>
      <c r="GS195" s="20"/>
      <c r="GT195" s="20"/>
      <c r="GU195" s="20"/>
      <c r="GV195" s="20"/>
      <c r="GW195" s="20"/>
      <c r="GX195" s="20"/>
      <c r="GY195" s="20"/>
      <c r="GZ195" s="20"/>
      <c r="HA195" s="20"/>
      <c r="HB195" s="20"/>
      <c r="HC195" s="20"/>
      <c r="HD195" s="20"/>
      <c r="HE195" s="20"/>
      <c r="HF195" s="20"/>
      <c r="HG195" s="20"/>
      <c r="HH195" s="20"/>
      <c r="HI195" s="20"/>
      <c r="HJ195" s="20"/>
      <c r="HK195" s="20"/>
      <c r="HL195" s="20"/>
      <c r="HM195" s="20"/>
      <c r="HN195" s="20"/>
      <c r="HO195" s="20"/>
      <c r="HP195" s="20"/>
      <c r="HQ195" s="20"/>
      <c r="HR195" s="20"/>
      <c r="HS195" s="20"/>
      <c r="HT195" s="20"/>
      <c r="HU195" s="20"/>
      <c r="HV195" s="20"/>
      <c r="HW195" s="20"/>
      <c r="HX195" s="20"/>
      <c r="HY195" s="20"/>
      <c r="HZ195" s="20"/>
      <c r="IA195" s="20"/>
      <c r="IB195" s="20"/>
      <c r="IC195" s="20"/>
      <c r="ID195" s="20"/>
      <c r="IE195" s="20"/>
      <c r="IF195" s="20"/>
      <c r="IG195" s="20"/>
      <c r="IH195" s="20"/>
      <c r="II195" s="20"/>
      <c r="IJ195" s="20"/>
      <c r="IK195" s="20"/>
      <c r="IL195" s="20"/>
      <c r="IM195" s="20"/>
      <c r="IN195" s="20"/>
      <c r="IO195" s="20"/>
      <c r="IP195" s="20"/>
      <c r="IQ195" s="20"/>
      <c r="IR195" s="20"/>
      <c r="IS195" s="20"/>
      <c r="IT195" s="20"/>
      <c r="IU195" s="20"/>
    </row>
    <row r="196" spans="1:255" s="25" customFormat="1" ht="18" x14ac:dyDescent="0.2">
      <c r="A196" s="17"/>
      <c r="B196" s="145" t="s">
        <v>25</v>
      </c>
      <c r="C196" s="73" t="s">
        <v>21</v>
      </c>
      <c r="D196" s="187">
        <f>0.04/1000</f>
        <v>4.0000000000000003E-5</v>
      </c>
      <c r="E196" s="70">
        <f>ROUND(E192*D196,2)</f>
        <v>0</v>
      </c>
      <c r="F196" s="70"/>
      <c r="G196" s="59"/>
      <c r="H196" s="70"/>
      <c r="I196" s="70"/>
      <c r="J196" s="70"/>
      <c r="K196" s="70"/>
      <c r="L196" s="70"/>
      <c r="M196" s="85"/>
      <c r="N196" s="83"/>
      <c r="O196" s="83"/>
      <c r="P196" s="83"/>
      <c r="Q196" s="83"/>
      <c r="R196" s="83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  <c r="DV196" s="20"/>
      <c r="DW196" s="20"/>
      <c r="DX196" s="20"/>
      <c r="DY196" s="20"/>
      <c r="DZ196" s="20"/>
      <c r="EA196" s="20"/>
      <c r="EB196" s="20"/>
      <c r="EC196" s="20"/>
      <c r="ED196" s="20"/>
      <c r="EE196" s="20"/>
      <c r="EF196" s="20"/>
      <c r="EG196" s="20"/>
      <c r="EH196" s="20"/>
      <c r="EI196" s="20"/>
      <c r="EJ196" s="20"/>
      <c r="EK196" s="20"/>
      <c r="EL196" s="20"/>
      <c r="EM196" s="20"/>
      <c r="EN196" s="20"/>
      <c r="EO196" s="20"/>
      <c r="EP196" s="20"/>
      <c r="EQ196" s="20"/>
      <c r="ER196" s="20"/>
      <c r="ES196" s="20"/>
      <c r="ET196" s="20"/>
      <c r="EU196" s="20"/>
      <c r="EV196" s="20"/>
      <c r="EW196" s="20"/>
      <c r="EX196" s="20"/>
      <c r="EY196" s="20"/>
      <c r="EZ196" s="20"/>
      <c r="FA196" s="20"/>
      <c r="FB196" s="20"/>
      <c r="FC196" s="20"/>
      <c r="FD196" s="20"/>
      <c r="FE196" s="20"/>
      <c r="FF196" s="20"/>
      <c r="FG196" s="20"/>
      <c r="FH196" s="20"/>
      <c r="FI196" s="20"/>
      <c r="FJ196" s="20"/>
      <c r="FK196" s="20"/>
      <c r="FL196" s="20"/>
      <c r="FM196" s="20"/>
      <c r="FN196" s="20"/>
      <c r="FO196" s="20"/>
      <c r="FP196" s="20"/>
      <c r="FQ196" s="20"/>
      <c r="FR196" s="20"/>
      <c r="FS196" s="20"/>
      <c r="FT196" s="20"/>
      <c r="FU196" s="20"/>
      <c r="FV196" s="20"/>
      <c r="FW196" s="20"/>
      <c r="FX196" s="20"/>
      <c r="FY196" s="20"/>
      <c r="FZ196" s="20"/>
      <c r="GA196" s="20"/>
      <c r="GB196" s="20"/>
      <c r="GC196" s="20"/>
      <c r="GD196" s="20"/>
      <c r="GE196" s="20"/>
      <c r="GF196" s="20"/>
      <c r="GG196" s="20"/>
      <c r="GH196" s="20"/>
      <c r="GI196" s="20"/>
      <c r="GJ196" s="20"/>
      <c r="GK196" s="20"/>
      <c r="GL196" s="20"/>
      <c r="GM196" s="20"/>
      <c r="GN196" s="20"/>
      <c r="GO196" s="20"/>
      <c r="GP196" s="20"/>
      <c r="GQ196" s="20"/>
      <c r="GR196" s="20"/>
      <c r="GS196" s="20"/>
      <c r="GT196" s="20"/>
      <c r="GU196" s="20"/>
      <c r="GV196" s="20"/>
      <c r="GW196" s="20"/>
      <c r="GX196" s="20"/>
      <c r="GY196" s="20"/>
      <c r="GZ196" s="20"/>
      <c r="HA196" s="20"/>
      <c r="HB196" s="20"/>
      <c r="HC196" s="20"/>
      <c r="HD196" s="20"/>
      <c r="HE196" s="20"/>
      <c r="HF196" s="20"/>
      <c r="HG196" s="20"/>
      <c r="HH196" s="20"/>
      <c r="HI196" s="20"/>
      <c r="HJ196" s="20"/>
      <c r="HK196" s="20"/>
      <c r="HL196" s="20"/>
      <c r="HM196" s="20"/>
      <c r="HN196" s="20"/>
      <c r="HO196" s="20"/>
      <c r="HP196" s="20"/>
      <c r="HQ196" s="20"/>
      <c r="HR196" s="20"/>
      <c r="HS196" s="20"/>
      <c r="HT196" s="20"/>
      <c r="HU196" s="20"/>
      <c r="HV196" s="20"/>
      <c r="HW196" s="20"/>
      <c r="HX196" s="20"/>
      <c r="HY196" s="20"/>
      <c r="HZ196" s="20"/>
      <c r="IA196" s="20"/>
      <c r="IB196" s="20"/>
      <c r="IC196" s="20"/>
      <c r="ID196" s="20"/>
      <c r="IE196" s="20"/>
      <c r="IF196" s="20"/>
      <c r="IG196" s="20"/>
      <c r="IH196" s="20"/>
      <c r="II196" s="20"/>
      <c r="IJ196" s="20"/>
      <c r="IK196" s="20"/>
      <c r="IL196" s="20"/>
      <c r="IM196" s="20"/>
      <c r="IN196" s="20"/>
      <c r="IO196" s="20"/>
      <c r="IP196" s="20"/>
      <c r="IQ196" s="20"/>
      <c r="IR196" s="20"/>
      <c r="IS196" s="20"/>
      <c r="IT196" s="20"/>
      <c r="IU196" s="20"/>
    </row>
    <row r="197" spans="1:255" s="24" customFormat="1" ht="33" x14ac:dyDescent="0.2">
      <c r="A197" s="41"/>
      <c r="B197" s="214" t="s">
        <v>131</v>
      </c>
      <c r="C197" s="197" t="s">
        <v>20</v>
      </c>
      <c r="D197" s="62"/>
      <c r="E197" s="62">
        <f>E192*1.8</f>
        <v>32.4</v>
      </c>
      <c r="F197" s="62"/>
      <c r="G197" s="62"/>
      <c r="H197" s="62"/>
      <c r="I197" s="62"/>
      <c r="J197" s="62"/>
      <c r="K197" s="70"/>
      <c r="L197" s="59"/>
      <c r="M197" s="100"/>
      <c r="N197" s="100"/>
      <c r="O197" s="100"/>
      <c r="P197" s="100"/>
      <c r="Q197" s="100"/>
      <c r="R197" s="100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  <c r="BT197" s="28"/>
      <c r="BU197" s="28"/>
      <c r="BV197" s="28"/>
      <c r="BW197" s="28"/>
      <c r="BX197" s="28"/>
      <c r="BY197" s="28"/>
      <c r="BZ197" s="28"/>
      <c r="CA197" s="28"/>
      <c r="CB197" s="28"/>
      <c r="CC197" s="28"/>
      <c r="CD197" s="28"/>
      <c r="CE197" s="28"/>
      <c r="CF197" s="28"/>
      <c r="CG197" s="28"/>
      <c r="CH197" s="28"/>
      <c r="CI197" s="28"/>
      <c r="CJ197" s="28"/>
      <c r="CK197" s="28"/>
      <c r="CL197" s="28"/>
      <c r="CM197" s="28"/>
      <c r="CN197" s="28"/>
      <c r="CO197" s="28"/>
      <c r="CP197" s="28"/>
      <c r="CQ197" s="28"/>
      <c r="CR197" s="28"/>
      <c r="CS197" s="28"/>
      <c r="CT197" s="28"/>
      <c r="CU197" s="28"/>
      <c r="CV197" s="28"/>
      <c r="CW197" s="28"/>
      <c r="CX197" s="28"/>
      <c r="CY197" s="28"/>
      <c r="CZ197" s="28"/>
      <c r="DA197" s="28"/>
      <c r="DB197" s="28"/>
      <c r="DC197" s="28"/>
      <c r="DD197" s="28"/>
      <c r="DE197" s="28"/>
      <c r="DF197" s="28"/>
      <c r="DG197" s="28"/>
      <c r="DH197" s="28"/>
      <c r="DI197" s="28"/>
      <c r="DJ197" s="28"/>
      <c r="DK197" s="28"/>
      <c r="DL197" s="28"/>
      <c r="DM197" s="28"/>
      <c r="DN197" s="28"/>
      <c r="DO197" s="28"/>
      <c r="DP197" s="28"/>
      <c r="DQ197" s="28"/>
      <c r="DR197" s="28"/>
      <c r="DS197" s="28"/>
      <c r="DT197" s="28"/>
      <c r="DU197" s="28"/>
      <c r="DV197" s="28"/>
      <c r="DW197" s="28"/>
      <c r="DX197" s="28"/>
      <c r="DY197" s="28"/>
      <c r="DZ197" s="28"/>
      <c r="EA197" s="28"/>
      <c r="EB197" s="28"/>
      <c r="EC197" s="28"/>
      <c r="ED197" s="28"/>
      <c r="EE197" s="28"/>
      <c r="EF197" s="28"/>
      <c r="EG197" s="28"/>
      <c r="EH197" s="28"/>
      <c r="EI197" s="28"/>
      <c r="EJ197" s="28"/>
      <c r="EK197" s="28"/>
      <c r="EL197" s="28"/>
      <c r="EM197" s="28"/>
      <c r="EN197" s="28"/>
      <c r="EO197" s="28"/>
      <c r="EP197" s="28"/>
      <c r="EQ197" s="28"/>
      <c r="ER197" s="28"/>
      <c r="ES197" s="28"/>
      <c r="ET197" s="28"/>
      <c r="EU197" s="28"/>
      <c r="EV197" s="28"/>
      <c r="EW197" s="28"/>
      <c r="EX197" s="28"/>
      <c r="EY197" s="28"/>
      <c r="EZ197" s="28"/>
      <c r="FA197" s="28"/>
      <c r="FB197" s="28"/>
      <c r="FC197" s="28"/>
      <c r="FD197" s="28"/>
      <c r="FE197" s="28"/>
      <c r="FF197" s="28"/>
      <c r="FG197" s="28"/>
      <c r="FH197" s="28"/>
      <c r="FI197" s="28"/>
      <c r="FJ197" s="28"/>
      <c r="FK197" s="28"/>
      <c r="FL197" s="28"/>
      <c r="FM197" s="28"/>
      <c r="FN197" s="28"/>
      <c r="FO197" s="28"/>
      <c r="FP197" s="28"/>
      <c r="FQ197" s="28"/>
      <c r="FR197" s="28"/>
      <c r="FS197" s="28"/>
      <c r="FT197" s="28"/>
      <c r="FU197" s="28"/>
      <c r="FV197" s="28"/>
      <c r="FW197" s="28"/>
      <c r="FX197" s="28"/>
      <c r="FY197" s="28"/>
      <c r="FZ197" s="28"/>
      <c r="GA197" s="28"/>
      <c r="GB197" s="28"/>
      <c r="GC197" s="28"/>
      <c r="GD197" s="28"/>
      <c r="GE197" s="28"/>
      <c r="GF197" s="28"/>
      <c r="GG197" s="28"/>
      <c r="GH197" s="28"/>
      <c r="GI197" s="28"/>
      <c r="GJ197" s="28"/>
      <c r="GK197" s="28"/>
      <c r="GL197" s="28"/>
      <c r="GM197" s="28"/>
      <c r="GN197" s="28"/>
      <c r="GO197" s="28"/>
      <c r="GP197" s="28"/>
      <c r="GQ197" s="28"/>
      <c r="GR197" s="28"/>
      <c r="GS197" s="28"/>
      <c r="GT197" s="28"/>
      <c r="GU197" s="28"/>
      <c r="GV197" s="28"/>
      <c r="GW197" s="28"/>
      <c r="GX197" s="28"/>
      <c r="GY197" s="28"/>
      <c r="GZ197" s="28"/>
      <c r="HA197" s="28"/>
      <c r="HB197" s="28"/>
      <c r="HC197" s="28"/>
      <c r="HD197" s="28"/>
      <c r="HE197" s="28"/>
      <c r="HF197" s="28"/>
      <c r="HG197" s="28"/>
      <c r="HH197" s="28"/>
      <c r="HI197" s="28"/>
      <c r="HJ197" s="28"/>
      <c r="HK197" s="28"/>
      <c r="HL197" s="28"/>
      <c r="HM197" s="28"/>
      <c r="HN197" s="28"/>
      <c r="HO197" s="28"/>
      <c r="HP197" s="28"/>
      <c r="HQ197" s="28"/>
      <c r="HR197" s="28"/>
      <c r="HS197" s="28"/>
      <c r="HT197" s="28"/>
      <c r="HU197" s="28"/>
      <c r="HV197" s="28"/>
      <c r="HW197" s="28"/>
      <c r="HX197" s="28"/>
      <c r="HY197" s="28"/>
      <c r="HZ197" s="28"/>
      <c r="IA197" s="28"/>
      <c r="IB197" s="28"/>
      <c r="IC197" s="28"/>
      <c r="ID197" s="28"/>
      <c r="IE197" s="28"/>
      <c r="IF197" s="28"/>
      <c r="IG197" s="28"/>
      <c r="IH197" s="28"/>
      <c r="II197" s="28"/>
      <c r="IJ197" s="28"/>
      <c r="IK197" s="28"/>
      <c r="IL197" s="28"/>
      <c r="IM197" s="28"/>
      <c r="IN197" s="28"/>
      <c r="IO197" s="28"/>
      <c r="IP197" s="28"/>
      <c r="IQ197" s="28"/>
      <c r="IR197" s="28"/>
      <c r="IS197" s="28"/>
      <c r="IT197" s="28"/>
      <c r="IU197" s="28"/>
    </row>
    <row r="198" spans="1:255" s="14" customFormat="1" ht="18" x14ac:dyDescent="0.2">
      <c r="A198" s="122">
        <v>14</v>
      </c>
      <c r="B198" s="64" t="s">
        <v>99</v>
      </c>
      <c r="C198" s="65" t="s">
        <v>21</v>
      </c>
      <c r="D198" s="67"/>
      <c r="E198" s="202">
        <f>E192</f>
        <v>18</v>
      </c>
      <c r="F198" s="67"/>
      <c r="G198" s="67"/>
      <c r="H198" s="67"/>
      <c r="I198" s="67"/>
      <c r="J198" s="67"/>
      <c r="K198" s="67"/>
      <c r="L198" s="67"/>
      <c r="M198" s="85"/>
      <c r="N198" s="95"/>
      <c r="O198" s="85"/>
      <c r="P198" s="95"/>
      <c r="Q198" s="85"/>
      <c r="R198" s="85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/>
      <c r="CY198" s="22"/>
      <c r="CZ198" s="22"/>
      <c r="DA198" s="22"/>
      <c r="DB198" s="22"/>
      <c r="DC198" s="22"/>
      <c r="DD198" s="22"/>
      <c r="DE198" s="22"/>
      <c r="DF198" s="22"/>
      <c r="DG198" s="22"/>
      <c r="DH198" s="22"/>
      <c r="DI198" s="22"/>
      <c r="DJ198" s="22"/>
      <c r="DK198" s="22"/>
      <c r="DL198" s="22"/>
      <c r="DM198" s="22"/>
      <c r="DN198" s="22"/>
      <c r="DO198" s="22"/>
      <c r="DP198" s="22"/>
      <c r="DQ198" s="22"/>
      <c r="DR198" s="22"/>
      <c r="DS198" s="22"/>
      <c r="DT198" s="22"/>
      <c r="DU198" s="22"/>
      <c r="DV198" s="22"/>
      <c r="DW198" s="22"/>
      <c r="DX198" s="22"/>
      <c r="DY198" s="22"/>
      <c r="DZ198" s="22"/>
      <c r="EA198" s="22"/>
      <c r="EB198" s="22"/>
      <c r="EC198" s="22"/>
      <c r="ED198" s="22"/>
      <c r="EE198" s="22"/>
      <c r="EF198" s="22"/>
      <c r="EG198" s="22"/>
      <c r="EH198" s="22"/>
      <c r="EI198" s="22"/>
      <c r="EJ198" s="22"/>
      <c r="EK198" s="22"/>
      <c r="EL198" s="22"/>
      <c r="EM198" s="22"/>
      <c r="EN198" s="22"/>
      <c r="EO198" s="22"/>
      <c r="EP198" s="22"/>
      <c r="EQ198" s="22"/>
      <c r="ER198" s="22"/>
      <c r="ES198" s="22"/>
      <c r="ET198" s="22"/>
      <c r="EU198" s="22"/>
      <c r="EV198" s="22"/>
      <c r="EW198" s="22"/>
      <c r="EX198" s="22"/>
      <c r="EY198" s="22"/>
      <c r="EZ198" s="22"/>
      <c r="FA198" s="22"/>
      <c r="FB198" s="22"/>
      <c r="FC198" s="22"/>
      <c r="FD198" s="22"/>
      <c r="FE198" s="22"/>
      <c r="FF198" s="22"/>
      <c r="FG198" s="22"/>
      <c r="FH198" s="22"/>
      <c r="FI198" s="22"/>
      <c r="FJ198" s="22"/>
      <c r="FK198" s="22"/>
      <c r="FL198" s="22"/>
      <c r="FM198" s="22"/>
      <c r="FN198" s="22"/>
      <c r="FO198" s="22"/>
      <c r="FP198" s="22"/>
      <c r="FQ198" s="22"/>
      <c r="FR198" s="22"/>
      <c r="FS198" s="22"/>
      <c r="FT198" s="22"/>
      <c r="FU198" s="22"/>
      <c r="FV198" s="22"/>
      <c r="FW198" s="22"/>
      <c r="FX198" s="22"/>
      <c r="FY198" s="22"/>
      <c r="FZ198" s="22"/>
      <c r="GA198" s="22"/>
      <c r="GB198" s="22"/>
      <c r="GC198" s="22"/>
      <c r="GD198" s="22"/>
      <c r="GE198" s="22"/>
      <c r="GF198" s="22"/>
      <c r="GG198" s="22"/>
      <c r="GH198" s="22"/>
      <c r="GI198" s="22"/>
      <c r="GJ198" s="22"/>
      <c r="GK198" s="22"/>
      <c r="GL198" s="22"/>
      <c r="GM198" s="22"/>
      <c r="GN198" s="22"/>
      <c r="GO198" s="22"/>
      <c r="GP198" s="22"/>
      <c r="GQ198" s="22"/>
      <c r="GR198" s="22"/>
      <c r="GS198" s="22"/>
      <c r="GT198" s="22"/>
      <c r="GU198" s="22"/>
      <c r="GV198" s="22"/>
      <c r="GW198" s="22"/>
      <c r="GX198" s="22"/>
      <c r="GY198" s="22"/>
      <c r="GZ198" s="22"/>
      <c r="HA198" s="22"/>
      <c r="HB198" s="22"/>
      <c r="HC198" s="22"/>
      <c r="HD198" s="22"/>
      <c r="HE198" s="22"/>
      <c r="HF198" s="22"/>
      <c r="HG198" s="22"/>
      <c r="HH198" s="22"/>
      <c r="HI198" s="22"/>
      <c r="HJ198" s="22"/>
      <c r="HK198" s="22"/>
      <c r="HL198" s="22"/>
      <c r="HM198" s="22"/>
      <c r="HN198" s="22"/>
      <c r="HO198" s="22"/>
      <c r="HP198" s="22"/>
      <c r="HQ198" s="22"/>
      <c r="HR198" s="22"/>
      <c r="HS198" s="22"/>
      <c r="HT198" s="22"/>
      <c r="HU198" s="22"/>
      <c r="HV198" s="22"/>
      <c r="HW198" s="22"/>
      <c r="HX198" s="22"/>
      <c r="HY198" s="22"/>
      <c r="HZ198" s="22"/>
      <c r="IA198" s="22"/>
      <c r="IB198" s="22"/>
      <c r="IC198" s="22"/>
      <c r="ID198" s="22"/>
      <c r="IE198" s="22"/>
      <c r="IF198" s="22"/>
      <c r="IG198" s="22"/>
      <c r="IH198" s="22"/>
      <c r="II198" s="22"/>
      <c r="IJ198" s="22"/>
      <c r="IK198" s="22"/>
      <c r="IL198" s="22"/>
      <c r="IM198" s="22"/>
      <c r="IN198" s="22"/>
      <c r="IO198" s="22"/>
      <c r="IP198" s="22"/>
      <c r="IQ198" s="22"/>
      <c r="IR198" s="22"/>
      <c r="IS198" s="22"/>
      <c r="IT198" s="22"/>
      <c r="IU198" s="22"/>
    </row>
    <row r="199" spans="1:255" ht="18" x14ac:dyDescent="0.2">
      <c r="A199" s="17"/>
      <c r="B199" s="131" t="s">
        <v>33</v>
      </c>
      <c r="C199" s="193" t="s">
        <v>17</v>
      </c>
      <c r="D199" s="70">
        <v>6.5</v>
      </c>
      <c r="E199" s="70">
        <f>ROUND(E198*D199,2)</f>
        <v>117</v>
      </c>
      <c r="F199" s="70"/>
      <c r="G199" s="70"/>
      <c r="H199" s="70"/>
      <c r="I199" s="59"/>
      <c r="J199" s="70"/>
      <c r="K199" s="70"/>
      <c r="L199" s="70"/>
      <c r="M199" s="85"/>
      <c r="N199" s="85"/>
      <c r="O199" s="85"/>
      <c r="P199" s="85"/>
      <c r="Q199" s="85"/>
      <c r="R199" s="85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/>
      <c r="CY199" s="22"/>
      <c r="CZ199" s="22"/>
      <c r="DA199" s="22"/>
      <c r="DB199" s="22"/>
      <c r="DC199" s="22"/>
      <c r="DD199" s="22"/>
      <c r="DE199" s="22"/>
      <c r="DF199" s="22"/>
      <c r="DG199" s="22"/>
      <c r="DH199" s="22"/>
      <c r="DI199" s="22"/>
      <c r="DJ199" s="22"/>
      <c r="DK199" s="22"/>
      <c r="DL199" s="22"/>
      <c r="DM199" s="22"/>
      <c r="DN199" s="22"/>
      <c r="DO199" s="22"/>
      <c r="DP199" s="22"/>
      <c r="DQ199" s="22"/>
      <c r="DR199" s="22"/>
      <c r="DS199" s="22"/>
      <c r="DT199" s="22"/>
      <c r="DU199" s="22"/>
      <c r="DV199" s="22"/>
      <c r="DW199" s="22"/>
      <c r="DX199" s="22"/>
      <c r="DY199" s="22"/>
      <c r="DZ199" s="22"/>
      <c r="EA199" s="22"/>
      <c r="EB199" s="22"/>
      <c r="EC199" s="22"/>
      <c r="ED199" s="22"/>
      <c r="EE199" s="22"/>
      <c r="EF199" s="22"/>
      <c r="EG199" s="22"/>
      <c r="EH199" s="22"/>
      <c r="EI199" s="22"/>
      <c r="EJ199" s="22"/>
      <c r="EK199" s="22"/>
      <c r="EL199" s="22"/>
      <c r="EM199" s="22"/>
      <c r="EN199" s="22"/>
      <c r="EO199" s="22"/>
      <c r="EP199" s="22"/>
      <c r="EQ199" s="22"/>
      <c r="ER199" s="22"/>
      <c r="ES199" s="22"/>
      <c r="ET199" s="22"/>
      <c r="EU199" s="22"/>
      <c r="EV199" s="22"/>
      <c r="EW199" s="22"/>
      <c r="EX199" s="22"/>
      <c r="EY199" s="22"/>
      <c r="EZ199" s="22"/>
      <c r="FA199" s="22"/>
      <c r="FB199" s="22"/>
      <c r="FC199" s="22"/>
      <c r="FD199" s="22"/>
      <c r="FE199" s="22"/>
      <c r="FF199" s="22"/>
      <c r="FG199" s="22"/>
      <c r="FH199" s="22"/>
      <c r="FI199" s="22"/>
      <c r="FJ199" s="22"/>
      <c r="FK199" s="22"/>
      <c r="FL199" s="22"/>
      <c r="FM199" s="22"/>
      <c r="FN199" s="22"/>
      <c r="FO199" s="22"/>
      <c r="FP199" s="22"/>
      <c r="FQ199" s="22"/>
      <c r="FR199" s="22"/>
      <c r="FS199" s="22"/>
      <c r="FT199" s="22"/>
      <c r="FU199" s="22"/>
      <c r="FV199" s="22"/>
      <c r="FW199" s="22"/>
      <c r="FX199" s="22"/>
      <c r="FY199" s="22"/>
      <c r="FZ199" s="22"/>
      <c r="GA199" s="22"/>
      <c r="GB199" s="22"/>
      <c r="GC199" s="22"/>
      <c r="GD199" s="22"/>
      <c r="GE199" s="22"/>
      <c r="GF199" s="22"/>
      <c r="GG199" s="22"/>
      <c r="GH199" s="22"/>
      <c r="GI199" s="22"/>
      <c r="GJ199" s="22"/>
      <c r="GK199" s="22"/>
      <c r="GL199" s="22"/>
      <c r="GM199" s="22"/>
      <c r="GN199" s="22"/>
      <c r="GO199" s="22"/>
      <c r="GP199" s="22"/>
      <c r="GQ199" s="22"/>
      <c r="GR199" s="22"/>
      <c r="GS199" s="22"/>
      <c r="GT199" s="22"/>
      <c r="GU199" s="22"/>
      <c r="GV199" s="22"/>
      <c r="GW199" s="22"/>
      <c r="GX199" s="22"/>
      <c r="GY199" s="22"/>
      <c r="GZ199" s="22"/>
      <c r="HA199" s="22"/>
      <c r="HB199" s="22"/>
      <c r="HC199" s="22"/>
      <c r="HD199" s="22"/>
      <c r="HE199" s="22"/>
      <c r="HF199" s="22"/>
      <c r="HG199" s="22"/>
      <c r="HH199" s="22"/>
      <c r="HI199" s="22"/>
      <c r="HJ199" s="22"/>
      <c r="HK199" s="22"/>
      <c r="HL199" s="22"/>
      <c r="HM199" s="22"/>
      <c r="HN199" s="22"/>
      <c r="HO199" s="22"/>
      <c r="HP199" s="22"/>
      <c r="HQ199" s="22"/>
      <c r="HR199" s="22"/>
      <c r="HS199" s="22"/>
      <c r="HT199" s="22"/>
      <c r="HU199" s="22"/>
      <c r="HV199" s="22"/>
      <c r="HW199" s="22"/>
      <c r="HX199" s="22"/>
      <c r="HY199" s="22"/>
      <c r="HZ199" s="22"/>
      <c r="IA199" s="22"/>
      <c r="IB199" s="22"/>
      <c r="IC199" s="22"/>
      <c r="ID199" s="22"/>
      <c r="IE199" s="22"/>
      <c r="IF199" s="22"/>
      <c r="IG199" s="22"/>
      <c r="IH199" s="22"/>
      <c r="II199" s="22"/>
      <c r="IJ199" s="22"/>
      <c r="IK199" s="22"/>
      <c r="IL199" s="22"/>
      <c r="IM199" s="22"/>
      <c r="IN199" s="22"/>
      <c r="IO199" s="22"/>
      <c r="IP199" s="22"/>
      <c r="IQ199" s="22"/>
      <c r="IR199" s="22"/>
      <c r="IS199" s="22"/>
      <c r="IT199" s="22"/>
      <c r="IU199" s="22"/>
    </row>
    <row r="200" spans="1:255" ht="18" x14ac:dyDescent="0.3">
      <c r="A200" s="17"/>
      <c r="B200" s="171" t="s">
        <v>18</v>
      </c>
      <c r="C200" s="193" t="s">
        <v>19</v>
      </c>
      <c r="D200" s="70">
        <v>2.16</v>
      </c>
      <c r="E200" s="70">
        <f>ROUND(E198*D200,2)</f>
        <v>38.880000000000003</v>
      </c>
      <c r="F200" s="70"/>
      <c r="G200" s="70"/>
      <c r="H200" s="70"/>
      <c r="I200" s="70"/>
      <c r="J200" s="70"/>
      <c r="K200" s="70"/>
      <c r="L200" s="59"/>
      <c r="M200" s="85"/>
      <c r="N200" s="85"/>
      <c r="O200" s="85"/>
      <c r="P200" s="85"/>
      <c r="Q200" s="85"/>
      <c r="R200" s="85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/>
      <c r="CY200" s="22"/>
      <c r="CZ200" s="22"/>
      <c r="DA200" s="22"/>
      <c r="DB200" s="22"/>
      <c r="DC200" s="22"/>
      <c r="DD200" s="22"/>
      <c r="DE200" s="22"/>
      <c r="DF200" s="22"/>
      <c r="DG200" s="22"/>
      <c r="DH200" s="22"/>
      <c r="DI200" s="22"/>
      <c r="DJ200" s="22"/>
      <c r="DK200" s="22"/>
      <c r="DL200" s="22"/>
      <c r="DM200" s="22"/>
      <c r="DN200" s="22"/>
      <c r="DO200" s="22"/>
      <c r="DP200" s="22"/>
      <c r="DQ200" s="22"/>
      <c r="DR200" s="22"/>
      <c r="DS200" s="22"/>
      <c r="DT200" s="22"/>
      <c r="DU200" s="22"/>
      <c r="DV200" s="22"/>
      <c r="DW200" s="22"/>
      <c r="DX200" s="22"/>
      <c r="DY200" s="22"/>
      <c r="DZ200" s="22"/>
      <c r="EA200" s="22"/>
      <c r="EB200" s="22"/>
      <c r="EC200" s="22"/>
      <c r="ED200" s="22"/>
      <c r="EE200" s="22"/>
      <c r="EF200" s="22"/>
      <c r="EG200" s="22"/>
      <c r="EH200" s="22"/>
      <c r="EI200" s="22"/>
      <c r="EJ200" s="22"/>
      <c r="EK200" s="22"/>
      <c r="EL200" s="22"/>
      <c r="EM200" s="22"/>
      <c r="EN200" s="22"/>
      <c r="EO200" s="22"/>
      <c r="EP200" s="22"/>
      <c r="EQ200" s="22"/>
      <c r="ER200" s="22"/>
      <c r="ES200" s="22"/>
      <c r="ET200" s="22"/>
      <c r="EU200" s="22"/>
      <c r="EV200" s="22"/>
      <c r="EW200" s="22"/>
      <c r="EX200" s="22"/>
      <c r="EY200" s="22"/>
      <c r="EZ200" s="22"/>
      <c r="FA200" s="22"/>
      <c r="FB200" s="22"/>
      <c r="FC200" s="22"/>
      <c r="FD200" s="22"/>
      <c r="FE200" s="22"/>
      <c r="FF200" s="22"/>
      <c r="FG200" s="22"/>
      <c r="FH200" s="22"/>
      <c r="FI200" s="22"/>
      <c r="FJ200" s="22"/>
      <c r="FK200" s="22"/>
      <c r="FL200" s="22"/>
      <c r="FM200" s="22"/>
      <c r="FN200" s="22"/>
      <c r="FO200" s="22"/>
      <c r="FP200" s="22"/>
      <c r="FQ200" s="22"/>
      <c r="FR200" s="22"/>
      <c r="FS200" s="22"/>
      <c r="FT200" s="22"/>
      <c r="FU200" s="22"/>
      <c r="FV200" s="22"/>
      <c r="FW200" s="22"/>
      <c r="FX200" s="22"/>
      <c r="FY200" s="22"/>
      <c r="FZ200" s="22"/>
      <c r="GA200" s="22"/>
      <c r="GB200" s="22"/>
      <c r="GC200" s="22"/>
      <c r="GD200" s="22"/>
      <c r="GE200" s="22"/>
      <c r="GF200" s="22"/>
      <c r="GG200" s="22"/>
      <c r="GH200" s="22"/>
      <c r="GI200" s="22"/>
      <c r="GJ200" s="22"/>
      <c r="GK200" s="22"/>
      <c r="GL200" s="22"/>
      <c r="GM200" s="22"/>
      <c r="GN200" s="22"/>
      <c r="GO200" s="22"/>
      <c r="GP200" s="22"/>
      <c r="GQ200" s="22"/>
      <c r="GR200" s="22"/>
      <c r="GS200" s="22"/>
      <c r="GT200" s="22"/>
      <c r="GU200" s="22"/>
      <c r="GV200" s="22"/>
      <c r="GW200" s="22"/>
      <c r="GX200" s="22"/>
      <c r="GY200" s="22"/>
      <c r="GZ200" s="22"/>
      <c r="HA200" s="22"/>
      <c r="HB200" s="22"/>
      <c r="HC200" s="22"/>
      <c r="HD200" s="22"/>
      <c r="HE200" s="22"/>
      <c r="HF200" s="22"/>
      <c r="HG200" s="22"/>
      <c r="HH200" s="22"/>
      <c r="HI200" s="22"/>
      <c r="HJ200" s="22"/>
      <c r="HK200" s="22"/>
      <c r="HL200" s="22"/>
      <c r="HM200" s="22"/>
      <c r="HN200" s="22"/>
      <c r="HO200" s="22"/>
      <c r="HP200" s="22"/>
      <c r="HQ200" s="22"/>
      <c r="HR200" s="22"/>
      <c r="HS200" s="22"/>
      <c r="HT200" s="22"/>
      <c r="HU200" s="22"/>
      <c r="HV200" s="22"/>
      <c r="HW200" s="22"/>
      <c r="HX200" s="22"/>
      <c r="HY200" s="22"/>
      <c r="HZ200" s="22"/>
      <c r="IA200" s="22"/>
      <c r="IB200" s="22"/>
      <c r="IC200" s="22"/>
      <c r="ID200" s="22"/>
      <c r="IE200" s="22"/>
      <c r="IF200" s="22"/>
      <c r="IG200" s="22"/>
      <c r="IH200" s="22"/>
      <c r="II200" s="22"/>
      <c r="IJ200" s="22"/>
      <c r="IK200" s="22"/>
      <c r="IL200" s="22"/>
      <c r="IM200" s="22"/>
      <c r="IN200" s="22"/>
      <c r="IO200" s="22"/>
      <c r="IP200" s="22"/>
      <c r="IQ200" s="22"/>
      <c r="IR200" s="22"/>
      <c r="IS200" s="22"/>
      <c r="IT200" s="22"/>
      <c r="IU200" s="22"/>
    </row>
    <row r="201" spans="1:255" ht="18" x14ac:dyDescent="0.3">
      <c r="A201" s="17"/>
      <c r="B201" s="171" t="s">
        <v>39</v>
      </c>
      <c r="C201" s="73" t="s">
        <v>19</v>
      </c>
      <c r="D201" s="137">
        <v>0.02</v>
      </c>
      <c r="E201" s="70">
        <f>ROUND(E198*D201,2)</f>
        <v>0.36</v>
      </c>
      <c r="F201" s="70"/>
      <c r="G201" s="59"/>
      <c r="H201" s="70"/>
      <c r="I201" s="70"/>
      <c r="J201" s="70"/>
      <c r="K201" s="70"/>
      <c r="L201" s="70"/>
      <c r="M201" s="83"/>
      <c r="N201" s="83"/>
      <c r="O201" s="83"/>
      <c r="P201" s="83"/>
      <c r="Q201" s="83"/>
      <c r="R201" s="83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  <c r="EC201" s="20"/>
      <c r="ED201" s="20"/>
      <c r="EE201" s="20"/>
      <c r="EF201" s="20"/>
      <c r="EG201" s="20"/>
      <c r="EH201" s="20"/>
      <c r="EI201" s="20"/>
      <c r="EJ201" s="20"/>
      <c r="EK201" s="20"/>
      <c r="EL201" s="20"/>
      <c r="EM201" s="20"/>
      <c r="EN201" s="20"/>
      <c r="EO201" s="20"/>
      <c r="EP201" s="20"/>
      <c r="EQ201" s="20"/>
      <c r="ER201" s="20"/>
      <c r="ES201" s="20"/>
      <c r="ET201" s="20"/>
      <c r="EU201" s="20"/>
      <c r="EV201" s="20"/>
      <c r="EW201" s="20"/>
      <c r="EX201" s="20"/>
      <c r="EY201" s="20"/>
      <c r="EZ201" s="20"/>
      <c r="FA201" s="20"/>
      <c r="FB201" s="20"/>
      <c r="FC201" s="20"/>
      <c r="FD201" s="20"/>
      <c r="FE201" s="20"/>
      <c r="FF201" s="20"/>
      <c r="FG201" s="20"/>
      <c r="FH201" s="20"/>
      <c r="FI201" s="20"/>
      <c r="FJ201" s="20"/>
      <c r="FK201" s="20"/>
      <c r="FL201" s="20"/>
      <c r="FM201" s="20"/>
      <c r="FN201" s="20"/>
      <c r="FO201" s="20"/>
      <c r="FP201" s="20"/>
      <c r="FQ201" s="20"/>
      <c r="FR201" s="20"/>
      <c r="FS201" s="20"/>
      <c r="FT201" s="20"/>
      <c r="FU201" s="20"/>
      <c r="FV201" s="20"/>
      <c r="FW201" s="20"/>
      <c r="FX201" s="20"/>
      <c r="FY201" s="20"/>
      <c r="FZ201" s="20"/>
      <c r="GA201" s="20"/>
      <c r="GB201" s="20"/>
      <c r="GC201" s="20"/>
      <c r="GD201" s="20"/>
      <c r="GE201" s="20"/>
      <c r="GF201" s="20"/>
      <c r="GG201" s="20"/>
      <c r="GH201" s="20"/>
      <c r="GI201" s="20"/>
      <c r="GJ201" s="20"/>
      <c r="GK201" s="20"/>
      <c r="GL201" s="20"/>
      <c r="GM201" s="20"/>
      <c r="GN201" s="20"/>
      <c r="GO201" s="20"/>
      <c r="GP201" s="20"/>
      <c r="GQ201" s="20"/>
      <c r="GR201" s="20"/>
      <c r="GS201" s="20"/>
      <c r="GT201" s="20"/>
      <c r="GU201" s="20"/>
      <c r="GV201" s="20"/>
      <c r="GW201" s="20"/>
      <c r="GX201" s="20"/>
      <c r="GY201" s="20"/>
      <c r="GZ201" s="20"/>
      <c r="HA201" s="20"/>
      <c r="HB201" s="20"/>
      <c r="HC201" s="20"/>
      <c r="HD201" s="20"/>
      <c r="HE201" s="20"/>
      <c r="HF201" s="20"/>
      <c r="HG201" s="20"/>
      <c r="HH201" s="20"/>
      <c r="HI201" s="20"/>
      <c r="HJ201" s="20"/>
      <c r="HK201" s="20"/>
      <c r="HL201" s="20"/>
      <c r="HM201" s="20"/>
      <c r="HN201" s="20"/>
      <c r="HO201" s="20"/>
      <c r="HP201" s="20"/>
      <c r="HQ201" s="20"/>
      <c r="HR201" s="20"/>
      <c r="HS201" s="20"/>
      <c r="HT201" s="20"/>
      <c r="HU201" s="20"/>
      <c r="HV201" s="20"/>
      <c r="HW201" s="20"/>
      <c r="HX201" s="20"/>
      <c r="HY201" s="20"/>
      <c r="HZ201" s="20"/>
      <c r="IA201" s="20"/>
      <c r="IB201" s="20"/>
      <c r="IC201" s="20"/>
      <c r="ID201" s="20"/>
      <c r="IE201" s="20"/>
      <c r="IF201" s="20"/>
      <c r="IG201" s="20"/>
      <c r="IH201" s="20"/>
      <c r="II201" s="20"/>
      <c r="IJ201" s="20"/>
      <c r="IK201" s="20"/>
      <c r="IL201" s="20"/>
      <c r="IM201" s="20"/>
      <c r="IN201" s="20"/>
      <c r="IO201" s="20"/>
      <c r="IP201" s="20"/>
      <c r="IQ201" s="20"/>
      <c r="IR201" s="20"/>
      <c r="IS201" s="20"/>
      <c r="IT201" s="20"/>
      <c r="IU201" s="20"/>
    </row>
    <row r="202" spans="1:255" s="14" customFormat="1" ht="33" x14ac:dyDescent="0.2">
      <c r="A202" s="122">
        <v>15</v>
      </c>
      <c r="B202" s="64" t="s">
        <v>100</v>
      </c>
      <c r="C202" s="65" t="s">
        <v>21</v>
      </c>
      <c r="D202" s="67"/>
      <c r="E202" s="202">
        <v>26.1</v>
      </c>
      <c r="F202" s="67"/>
      <c r="G202" s="67"/>
      <c r="H202" s="67"/>
      <c r="I202" s="67"/>
      <c r="J202" s="67"/>
      <c r="K202" s="67"/>
      <c r="L202" s="67"/>
      <c r="M202" s="85"/>
      <c r="N202" s="95"/>
      <c r="O202" s="85"/>
      <c r="P202" s="95"/>
      <c r="Q202" s="85"/>
      <c r="R202" s="85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/>
      <c r="CY202" s="22"/>
      <c r="CZ202" s="22"/>
      <c r="DA202" s="22"/>
      <c r="DB202" s="22"/>
      <c r="DC202" s="22"/>
      <c r="DD202" s="22"/>
      <c r="DE202" s="22"/>
      <c r="DF202" s="22"/>
      <c r="DG202" s="22"/>
      <c r="DH202" s="22"/>
      <c r="DI202" s="22"/>
      <c r="DJ202" s="22"/>
      <c r="DK202" s="22"/>
      <c r="DL202" s="22"/>
      <c r="DM202" s="22"/>
      <c r="DN202" s="22"/>
      <c r="DO202" s="22"/>
      <c r="DP202" s="22"/>
      <c r="DQ202" s="22"/>
      <c r="DR202" s="22"/>
      <c r="DS202" s="22"/>
      <c r="DT202" s="22"/>
      <c r="DU202" s="22"/>
      <c r="DV202" s="22"/>
      <c r="DW202" s="22"/>
      <c r="DX202" s="22"/>
      <c r="DY202" s="22"/>
      <c r="DZ202" s="22"/>
      <c r="EA202" s="22"/>
      <c r="EB202" s="22"/>
      <c r="EC202" s="22"/>
      <c r="ED202" s="22"/>
      <c r="EE202" s="22"/>
      <c r="EF202" s="22"/>
      <c r="EG202" s="22"/>
      <c r="EH202" s="22"/>
      <c r="EI202" s="22"/>
      <c r="EJ202" s="22"/>
      <c r="EK202" s="22"/>
      <c r="EL202" s="22"/>
      <c r="EM202" s="22"/>
      <c r="EN202" s="22"/>
      <c r="EO202" s="22"/>
      <c r="EP202" s="22"/>
      <c r="EQ202" s="22"/>
      <c r="ER202" s="22"/>
      <c r="ES202" s="22"/>
      <c r="ET202" s="22"/>
      <c r="EU202" s="22"/>
      <c r="EV202" s="22"/>
      <c r="EW202" s="22"/>
      <c r="EX202" s="22"/>
      <c r="EY202" s="22"/>
      <c r="EZ202" s="22"/>
      <c r="FA202" s="22"/>
      <c r="FB202" s="22"/>
      <c r="FC202" s="22"/>
      <c r="FD202" s="22"/>
      <c r="FE202" s="22"/>
      <c r="FF202" s="22"/>
      <c r="FG202" s="22"/>
      <c r="FH202" s="22"/>
      <c r="FI202" s="22"/>
      <c r="FJ202" s="22"/>
      <c r="FK202" s="22"/>
      <c r="FL202" s="22"/>
      <c r="FM202" s="22"/>
      <c r="FN202" s="22"/>
      <c r="FO202" s="22"/>
      <c r="FP202" s="22"/>
      <c r="FQ202" s="22"/>
      <c r="FR202" s="22"/>
      <c r="FS202" s="22"/>
      <c r="FT202" s="22"/>
      <c r="FU202" s="22"/>
      <c r="FV202" s="22"/>
      <c r="FW202" s="22"/>
      <c r="FX202" s="22"/>
      <c r="FY202" s="22"/>
      <c r="FZ202" s="22"/>
      <c r="GA202" s="22"/>
      <c r="GB202" s="22"/>
      <c r="GC202" s="22"/>
      <c r="GD202" s="22"/>
      <c r="GE202" s="22"/>
      <c r="GF202" s="22"/>
      <c r="GG202" s="22"/>
      <c r="GH202" s="22"/>
      <c r="GI202" s="22"/>
      <c r="GJ202" s="22"/>
      <c r="GK202" s="22"/>
      <c r="GL202" s="22"/>
      <c r="GM202" s="22"/>
      <c r="GN202" s="22"/>
      <c r="GO202" s="22"/>
      <c r="GP202" s="22"/>
      <c r="GQ202" s="22"/>
      <c r="GR202" s="22"/>
      <c r="GS202" s="22"/>
      <c r="GT202" s="22"/>
      <c r="GU202" s="22"/>
      <c r="GV202" s="22"/>
      <c r="GW202" s="22"/>
      <c r="GX202" s="22"/>
      <c r="GY202" s="22"/>
      <c r="GZ202" s="22"/>
      <c r="HA202" s="22"/>
      <c r="HB202" s="22"/>
      <c r="HC202" s="22"/>
      <c r="HD202" s="22"/>
      <c r="HE202" s="22"/>
      <c r="HF202" s="22"/>
      <c r="HG202" s="22"/>
      <c r="HH202" s="22"/>
      <c r="HI202" s="22"/>
      <c r="HJ202" s="22"/>
      <c r="HK202" s="22"/>
      <c r="HL202" s="22"/>
      <c r="HM202" s="22"/>
      <c r="HN202" s="22"/>
      <c r="HO202" s="22"/>
      <c r="HP202" s="22"/>
      <c r="HQ202" s="22"/>
      <c r="HR202" s="22"/>
      <c r="HS202" s="22"/>
      <c r="HT202" s="22"/>
      <c r="HU202" s="22"/>
      <c r="HV202" s="22"/>
      <c r="HW202" s="22"/>
      <c r="HX202" s="22"/>
      <c r="HY202" s="22"/>
      <c r="HZ202" s="22"/>
      <c r="IA202" s="22"/>
      <c r="IB202" s="22"/>
      <c r="IC202" s="22"/>
      <c r="ID202" s="22"/>
      <c r="IE202" s="22"/>
      <c r="IF202" s="22"/>
      <c r="IG202" s="22"/>
      <c r="IH202" s="22"/>
      <c r="II202" s="22"/>
      <c r="IJ202" s="22"/>
      <c r="IK202" s="22"/>
      <c r="IL202" s="22"/>
      <c r="IM202" s="22"/>
      <c r="IN202" s="22"/>
      <c r="IO202" s="22"/>
      <c r="IP202" s="22"/>
      <c r="IQ202" s="22"/>
      <c r="IR202" s="22"/>
      <c r="IS202" s="22"/>
      <c r="IT202" s="22"/>
      <c r="IU202" s="22"/>
    </row>
    <row r="203" spans="1:255" ht="18" x14ac:dyDescent="0.2">
      <c r="A203" s="17"/>
      <c r="B203" s="131" t="s">
        <v>33</v>
      </c>
      <c r="C203" s="193" t="s">
        <v>17</v>
      </c>
      <c r="D203" s="70">
        <v>2.78</v>
      </c>
      <c r="E203" s="70">
        <f>ROUND(E202*D203,2)</f>
        <v>72.56</v>
      </c>
      <c r="F203" s="70"/>
      <c r="G203" s="70"/>
      <c r="H203" s="70"/>
      <c r="I203" s="59"/>
      <c r="J203" s="70"/>
      <c r="K203" s="70"/>
      <c r="L203" s="70"/>
      <c r="M203" s="85"/>
      <c r="N203" s="85"/>
      <c r="O203" s="85"/>
      <c r="P203" s="85"/>
      <c r="Q203" s="85"/>
      <c r="R203" s="85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/>
      <c r="CY203" s="22"/>
      <c r="CZ203" s="22"/>
      <c r="DA203" s="22"/>
      <c r="DB203" s="22"/>
      <c r="DC203" s="22"/>
      <c r="DD203" s="22"/>
      <c r="DE203" s="22"/>
      <c r="DF203" s="22"/>
      <c r="DG203" s="22"/>
      <c r="DH203" s="22"/>
      <c r="DI203" s="22"/>
      <c r="DJ203" s="22"/>
      <c r="DK203" s="22"/>
      <c r="DL203" s="22"/>
      <c r="DM203" s="22"/>
      <c r="DN203" s="22"/>
      <c r="DO203" s="22"/>
      <c r="DP203" s="22"/>
      <c r="DQ203" s="22"/>
      <c r="DR203" s="22"/>
      <c r="DS203" s="22"/>
      <c r="DT203" s="22"/>
      <c r="DU203" s="22"/>
      <c r="DV203" s="22"/>
      <c r="DW203" s="22"/>
      <c r="DX203" s="22"/>
      <c r="DY203" s="22"/>
      <c r="DZ203" s="22"/>
      <c r="EA203" s="22"/>
      <c r="EB203" s="22"/>
      <c r="EC203" s="22"/>
      <c r="ED203" s="22"/>
      <c r="EE203" s="22"/>
      <c r="EF203" s="22"/>
      <c r="EG203" s="22"/>
      <c r="EH203" s="22"/>
      <c r="EI203" s="22"/>
      <c r="EJ203" s="22"/>
      <c r="EK203" s="22"/>
      <c r="EL203" s="22"/>
      <c r="EM203" s="22"/>
      <c r="EN203" s="22"/>
      <c r="EO203" s="22"/>
      <c r="EP203" s="22"/>
      <c r="EQ203" s="22"/>
      <c r="ER203" s="22"/>
      <c r="ES203" s="22"/>
      <c r="ET203" s="22"/>
      <c r="EU203" s="22"/>
      <c r="EV203" s="22"/>
      <c r="EW203" s="22"/>
      <c r="EX203" s="22"/>
      <c r="EY203" s="22"/>
      <c r="EZ203" s="22"/>
      <c r="FA203" s="22"/>
      <c r="FB203" s="22"/>
      <c r="FC203" s="22"/>
      <c r="FD203" s="22"/>
      <c r="FE203" s="22"/>
      <c r="FF203" s="22"/>
      <c r="FG203" s="22"/>
      <c r="FH203" s="22"/>
      <c r="FI203" s="22"/>
      <c r="FJ203" s="22"/>
      <c r="FK203" s="22"/>
      <c r="FL203" s="22"/>
      <c r="FM203" s="22"/>
      <c r="FN203" s="22"/>
      <c r="FO203" s="22"/>
      <c r="FP203" s="22"/>
      <c r="FQ203" s="22"/>
      <c r="FR203" s="22"/>
      <c r="FS203" s="22"/>
      <c r="FT203" s="22"/>
      <c r="FU203" s="22"/>
      <c r="FV203" s="22"/>
      <c r="FW203" s="22"/>
      <c r="FX203" s="22"/>
      <c r="FY203" s="22"/>
      <c r="FZ203" s="22"/>
      <c r="GA203" s="22"/>
      <c r="GB203" s="22"/>
      <c r="GC203" s="22"/>
      <c r="GD203" s="22"/>
      <c r="GE203" s="22"/>
      <c r="GF203" s="22"/>
      <c r="GG203" s="22"/>
      <c r="GH203" s="22"/>
      <c r="GI203" s="22"/>
      <c r="GJ203" s="22"/>
      <c r="GK203" s="22"/>
      <c r="GL203" s="22"/>
      <c r="GM203" s="22"/>
      <c r="GN203" s="22"/>
      <c r="GO203" s="22"/>
      <c r="GP203" s="22"/>
      <c r="GQ203" s="22"/>
      <c r="GR203" s="22"/>
      <c r="GS203" s="22"/>
      <c r="GT203" s="22"/>
      <c r="GU203" s="22"/>
      <c r="GV203" s="22"/>
      <c r="GW203" s="22"/>
      <c r="GX203" s="22"/>
      <c r="GY203" s="22"/>
      <c r="GZ203" s="22"/>
      <c r="HA203" s="22"/>
      <c r="HB203" s="22"/>
      <c r="HC203" s="22"/>
      <c r="HD203" s="22"/>
      <c r="HE203" s="22"/>
      <c r="HF203" s="22"/>
      <c r="HG203" s="22"/>
      <c r="HH203" s="22"/>
      <c r="HI203" s="22"/>
      <c r="HJ203" s="22"/>
      <c r="HK203" s="22"/>
      <c r="HL203" s="22"/>
      <c r="HM203" s="22"/>
      <c r="HN203" s="22"/>
      <c r="HO203" s="22"/>
      <c r="HP203" s="22"/>
      <c r="HQ203" s="22"/>
      <c r="HR203" s="22"/>
      <c r="HS203" s="22"/>
      <c r="HT203" s="22"/>
      <c r="HU203" s="22"/>
      <c r="HV203" s="22"/>
      <c r="HW203" s="22"/>
      <c r="HX203" s="22"/>
      <c r="HY203" s="22"/>
      <c r="HZ203" s="22"/>
      <c r="IA203" s="22"/>
      <c r="IB203" s="22"/>
      <c r="IC203" s="22"/>
      <c r="ID203" s="22"/>
      <c r="IE203" s="22"/>
      <c r="IF203" s="22"/>
      <c r="IG203" s="22"/>
      <c r="IH203" s="22"/>
      <c r="II203" s="22"/>
      <c r="IJ203" s="22"/>
      <c r="IK203" s="22"/>
      <c r="IL203" s="22"/>
      <c r="IM203" s="22"/>
      <c r="IN203" s="22"/>
      <c r="IO203" s="22"/>
      <c r="IP203" s="22"/>
      <c r="IQ203" s="22"/>
      <c r="IR203" s="22"/>
      <c r="IS203" s="22"/>
      <c r="IT203" s="22"/>
      <c r="IU203" s="22"/>
    </row>
    <row r="204" spans="1:255" ht="18" x14ac:dyDescent="0.3">
      <c r="A204" s="17"/>
      <c r="B204" s="171" t="s">
        <v>18</v>
      </c>
      <c r="C204" s="193" t="s">
        <v>19</v>
      </c>
      <c r="D204" s="129">
        <v>2.5999999999999999E-3</v>
      </c>
      <c r="E204" s="70">
        <f>ROUND(E202*D204,2)</f>
        <v>7.0000000000000007E-2</v>
      </c>
      <c r="F204" s="70"/>
      <c r="G204" s="70"/>
      <c r="H204" s="70"/>
      <c r="I204" s="70"/>
      <c r="J204" s="70"/>
      <c r="K204" s="70"/>
      <c r="L204" s="59"/>
      <c r="M204" s="85"/>
      <c r="N204" s="85"/>
      <c r="O204" s="85"/>
      <c r="P204" s="85"/>
      <c r="Q204" s="85"/>
      <c r="R204" s="85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/>
      <c r="CY204" s="22"/>
      <c r="CZ204" s="22"/>
      <c r="DA204" s="22"/>
      <c r="DB204" s="22"/>
      <c r="DC204" s="22"/>
      <c r="DD204" s="22"/>
      <c r="DE204" s="22"/>
      <c r="DF204" s="22"/>
      <c r="DG204" s="22"/>
      <c r="DH204" s="22"/>
      <c r="DI204" s="22"/>
      <c r="DJ204" s="22"/>
      <c r="DK204" s="22"/>
      <c r="DL204" s="22"/>
      <c r="DM204" s="22"/>
      <c r="DN204" s="22"/>
      <c r="DO204" s="22"/>
      <c r="DP204" s="22"/>
      <c r="DQ204" s="22"/>
      <c r="DR204" s="22"/>
      <c r="DS204" s="22"/>
      <c r="DT204" s="22"/>
      <c r="DU204" s="22"/>
      <c r="DV204" s="22"/>
      <c r="DW204" s="22"/>
      <c r="DX204" s="22"/>
      <c r="DY204" s="22"/>
      <c r="DZ204" s="22"/>
      <c r="EA204" s="22"/>
      <c r="EB204" s="22"/>
      <c r="EC204" s="22"/>
      <c r="ED204" s="22"/>
      <c r="EE204" s="22"/>
      <c r="EF204" s="22"/>
      <c r="EG204" s="22"/>
      <c r="EH204" s="22"/>
      <c r="EI204" s="22"/>
      <c r="EJ204" s="22"/>
      <c r="EK204" s="22"/>
      <c r="EL204" s="22"/>
      <c r="EM204" s="22"/>
      <c r="EN204" s="22"/>
      <c r="EO204" s="22"/>
      <c r="EP204" s="22"/>
      <c r="EQ204" s="22"/>
      <c r="ER204" s="22"/>
      <c r="ES204" s="22"/>
      <c r="ET204" s="22"/>
      <c r="EU204" s="22"/>
      <c r="EV204" s="22"/>
      <c r="EW204" s="22"/>
      <c r="EX204" s="22"/>
      <c r="EY204" s="22"/>
      <c r="EZ204" s="22"/>
      <c r="FA204" s="22"/>
      <c r="FB204" s="22"/>
      <c r="FC204" s="22"/>
      <c r="FD204" s="22"/>
      <c r="FE204" s="22"/>
      <c r="FF204" s="22"/>
      <c r="FG204" s="22"/>
      <c r="FH204" s="22"/>
      <c r="FI204" s="22"/>
      <c r="FJ204" s="22"/>
      <c r="FK204" s="22"/>
      <c r="FL204" s="22"/>
      <c r="FM204" s="22"/>
      <c r="FN204" s="22"/>
      <c r="FO204" s="22"/>
      <c r="FP204" s="22"/>
      <c r="FQ204" s="22"/>
      <c r="FR204" s="22"/>
      <c r="FS204" s="22"/>
      <c r="FT204" s="22"/>
      <c r="FU204" s="22"/>
      <c r="FV204" s="22"/>
      <c r="FW204" s="22"/>
      <c r="FX204" s="22"/>
      <c r="FY204" s="22"/>
      <c r="FZ204" s="22"/>
      <c r="GA204" s="22"/>
      <c r="GB204" s="22"/>
      <c r="GC204" s="22"/>
      <c r="GD204" s="22"/>
      <c r="GE204" s="22"/>
      <c r="GF204" s="22"/>
      <c r="GG204" s="22"/>
      <c r="GH204" s="22"/>
      <c r="GI204" s="22"/>
      <c r="GJ204" s="22"/>
      <c r="GK204" s="22"/>
      <c r="GL204" s="22"/>
      <c r="GM204" s="22"/>
      <c r="GN204" s="22"/>
      <c r="GO204" s="22"/>
      <c r="GP204" s="22"/>
      <c r="GQ204" s="22"/>
      <c r="GR204" s="22"/>
      <c r="GS204" s="22"/>
      <c r="GT204" s="22"/>
      <c r="GU204" s="22"/>
      <c r="GV204" s="22"/>
      <c r="GW204" s="22"/>
      <c r="GX204" s="22"/>
      <c r="GY204" s="22"/>
      <c r="GZ204" s="22"/>
      <c r="HA204" s="22"/>
      <c r="HB204" s="22"/>
      <c r="HC204" s="22"/>
      <c r="HD204" s="22"/>
      <c r="HE204" s="22"/>
      <c r="HF204" s="22"/>
      <c r="HG204" s="22"/>
      <c r="HH204" s="22"/>
      <c r="HI204" s="22"/>
      <c r="HJ204" s="22"/>
      <c r="HK204" s="22"/>
      <c r="HL204" s="22"/>
      <c r="HM204" s="22"/>
      <c r="HN204" s="22"/>
      <c r="HO204" s="22"/>
      <c r="HP204" s="22"/>
      <c r="HQ204" s="22"/>
      <c r="HR204" s="22"/>
      <c r="HS204" s="22"/>
      <c r="HT204" s="22"/>
      <c r="HU204" s="22"/>
      <c r="HV204" s="22"/>
      <c r="HW204" s="22"/>
      <c r="HX204" s="22"/>
      <c r="HY204" s="22"/>
      <c r="HZ204" s="22"/>
      <c r="IA204" s="22"/>
      <c r="IB204" s="22"/>
      <c r="IC204" s="22"/>
      <c r="ID204" s="22"/>
      <c r="IE204" s="22"/>
      <c r="IF204" s="22"/>
      <c r="IG204" s="22"/>
      <c r="IH204" s="22"/>
      <c r="II204" s="22"/>
      <c r="IJ204" s="22"/>
      <c r="IK204" s="22"/>
      <c r="IL204" s="22"/>
      <c r="IM204" s="22"/>
      <c r="IN204" s="22"/>
      <c r="IO204" s="22"/>
      <c r="IP204" s="22"/>
      <c r="IQ204" s="22"/>
      <c r="IR204" s="22"/>
      <c r="IS204" s="22"/>
      <c r="IT204" s="22"/>
      <c r="IU204" s="22"/>
    </row>
    <row r="205" spans="1:255" ht="18" x14ac:dyDescent="0.3">
      <c r="A205" s="17"/>
      <c r="B205" s="171" t="s">
        <v>101</v>
      </c>
      <c r="C205" s="73" t="s">
        <v>21</v>
      </c>
      <c r="D205" s="137">
        <v>1.01</v>
      </c>
      <c r="E205" s="70">
        <f>ROUND(E202*D205,2)</f>
        <v>26.36</v>
      </c>
      <c r="F205" s="70"/>
      <c r="G205" s="59"/>
      <c r="H205" s="70"/>
      <c r="I205" s="70"/>
      <c r="J205" s="70"/>
      <c r="K205" s="70"/>
      <c r="L205" s="70"/>
      <c r="M205" s="83"/>
      <c r="N205" s="83"/>
      <c r="O205" s="83"/>
      <c r="P205" s="83"/>
      <c r="Q205" s="83"/>
      <c r="R205" s="83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  <c r="DP205" s="20"/>
      <c r="DQ205" s="20"/>
      <c r="DR205" s="20"/>
      <c r="DS205" s="20"/>
      <c r="DT205" s="20"/>
      <c r="DU205" s="20"/>
      <c r="DV205" s="20"/>
      <c r="DW205" s="20"/>
      <c r="DX205" s="20"/>
      <c r="DY205" s="20"/>
      <c r="DZ205" s="20"/>
      <c r="EA205" s="20"/>
      <c r="EB205" s="20"/>
      <c r="EC205" s="20"/>
      <c r="ED205" s="20"/>
      <c r="EE205" s="20"/>
      <c r="EF205" s="20"/>
      <c r="EG205" s="20"/>
      <c r="EH205" s="20"/>
      <c r="EI205" s="20"/>
      <c r="EJ205" s="20"/>
      <c r="EK205" s="20"/>
      <c r="EL205" s="20"/>
      <c r="EM205" s="20"/>
      <c r="EN205" s="20"/>
      <c r="EO205" s="20"/>
      <c r="EP205" s="20"/>
      <c r="EQ205" s="20"/>
      <c r="ER205" s="20"/>
      <c r="ES205" s="20"/>
      <c r="ET205" s="20"/>
      <c r="EU205" s="20"/>
      <c r="EV205" s="20"/>
      <c r="EW205" s="20"/>
      <c r="EX205" s="20"/>
      <c r="EY205" s="20"/>
      <c r="EZ205" s="20"/>
      <c r="FA205" s="20"/>
      <c r="FB205" s="20"/>
      <c r="FC205" s="20"/>
      <c r="FD205" s="20"/>
      <c r="FE205" s="20"/>
      <c r="FF205" s="20"/>
      <c r="FG205" s="20"/>
      <c r="FH205" s="20"/>
      <c r="FI205" s="20"/>
      <c r="FJ205" s="20"/>
      <c r="FK205" s="20"/>
      <c r="FL205" s="20"/>
      <c r="FM205" s="20"/>
      <c r="FN205" s="20"/>
      <c r="FO205" s="20"/>
      <c r="FP205" s="20"/>
      <c r="FQ205" s="20"/>
      <c r="FR205" s="20"/>
      <c r="FS205" s="20"/>
      <c r="FT205" s="20"/>
      <c r="FU205" s="20"/>
      <c r="FV205" s="20"/>
      <c r="FW205" s="20"/>
      <c r="FX205" s="20"/>
      <c r="FY205" s="20"/>
      <c r="FZ205" s="20"/>
      <c r="GA205" s="20"/>
      <c r="GB205" s="20"/>
      <c r="GC205" s="20"/>
      <c r="GD205" s="20"/>
      <c r="GE205" s="20"/>
      <c r="GF205" s="20"/>
      <c r="GG205" s="20"/>
      <c r="GH205" s="20"/>
      <c r="GI205" s="20"/>
      <c r="GJ205" s="20"/>
      <c r="GK205" s="20"/>
      <c r="GL205" s="20"/>
      <c r="GM205" s="20"/>
      <c r="GN205" s="20"/>
      <c r="GO205" s="20"/>
      <c r="GP205" s="20"/>
      <c r="GQ205" s="20"/>
      <c r="GR205" s="20"/>
      <c r="GS205" s="20"/>
      <c r="GT205" s="20"/>
      <c r="GU205" s="20"/>
      <c r="GV205" s="20"/>
      <c r="GW205" s="20"/>
      <c r="GX205" s="20"/>
      <c r="GY205" s="20"/>
      <c r="GZ205" s="20"/>
      <c r="HA205" s="20"/>
      <c r="HB205" s="20"/>
      <c r="HC205" s="20"/>
      <c r="HD205" s="20"/>
      <c r="HE205" s="20"/>
      <c r="HF205" s="20"/>
      <c r="HG205" s="20"/>
      <c r="HH205" s="20"/>
      <c r="HI205" s="20"/>
      <c r="HJ205" s="20"/>
      <c r="HK205" s="20"/>
      <c r="HL205" s="20"/>
      <c r="HM205" s="20"/>
      <c r="HN205" s="20"/>
      <c r="HO205" s="20"/>
      <c r="HP205" s="20"/>
      <c r="HQ205" s="20"/>
      <c r="HR205" s="20"/>
      <c r="HS205" s="20"/>
      <c r="HT205" s="20"/>
      <c r="HU205" s="20"/>
      <c r="HV205" s="20"/>
      <c r="HW205" s="20"/>
      <c r="HX205" s="20"/>
      <c r="HY205" s="20"/>
      <c r="HZ205" s="20"/>
      <c r="IA205" s="20"/>
      <c r="IB205" s="20"/>
      <c r="IC205" s="20"/>
      <c r="ID205" s="20"/>
      <c r="IE205" s="20"/>
      <c r="IF205" s="20"/>
      <c r="IG205" s="20"/>
      <c r="IH205" s="20"/>
      <c r="II205" s="20"/>
      <c r="IJ205" s="20"/>
      <c r="IK205" s="20"/>
      <c r="IL205" s="20"/>
      <c r="IM205" s="20"/>
      <c r="IN205" s="20"/>
      <c r="IO205" s="20"/>
      <c r="IP205" s="20"/>
      <c r="IQ205" s="20"/>
      <c r="IR205" s="20"/>
      <c r="IS205" s="20"/>
      <c r="IT205" s="20"/>
      <c r="IU205" s="20"/>
    </row>
    <row r="206" spans="1:255" s="24" customFormat="1" ht="33" x14ac:dyDescent="0.2">
      <c r="A206" s="41"/>
      <c r="B206" s="215" t="s">
        <v>102</v>
      </c>
      <c r="C206" s="197" t="s">
        <v>20</v>
      </c>
      <c r="D206" s="62"/>
      <c r="E206" s="62">
        <f>E205*1.6</f>
        <v>42.176000000000002</v>
      </c>
      <c r="F206" s="62"/>
      <c r="G206" s="62"/>
      <c r="H206" s="62"/>
      <c r="I206" s="62"/>
      <c r="J206" s="62"/>
      <c r="K206" s="70"/>
      <c r="L206" s="59"/>
      <c r="M206" s="100"/>
      <c r="N206" s="100"/>
      <c r="O206" s="100"/>
      <c r="P206" s="100"/>
      <c r="Q206" s="100"/>
      <c r="R206" s="100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8"/>
      <c r="BZ206" s="28"/>
      <c r="CA206" s="28"/>
      <c r="CB206" s="28"/>
      <c r="CC206" s="28"/>
      <c r="CD206" s="28"/>
      <c r="CE206" s="28"/>
      <c r="CF206" s="28"/>
      <c r="CG206" s="28"/>
      <c r="CH206" s="28"/>
      <c r="CI206" s="28"/>
      <c r="CJ206" s="28"/>
      <c r="CK206" s="28"/>
      <c r="CL206" s="28"/>
      <c r="CM206" s="28"/>
      <c r="CN206" s="28"/>
      <c r="CO206" s="28"/>
      <c r="CP206" s="28"/>
      <c r="CQ206" s="28"/>
      <c r="CR206" s="28"/>
      <c r="CS206" s="28"/>
      <c r="CT206" s="28"/>
      <c r="CU206" s="28"/>
      <c r="CV206" s="28"/>
      <c r="CW206" s="28"/>
      <c r="CX206" s="28"/>
      <c r="CY206" s="28"/>
      <c r="CZ206" s="28"/>
      <c r="DA206" s="28"/>
      <c r="DB206" s="28"/>
      <c r="DC206" s="28"/>
      <c r="DD206" s="28"/>
      <c r="DE206" s="28"/>
      <c r="DF206" s="28"/>
      <c r="DG206" s="28"/>
      <c r="DH206" s="28"/>
      <c r="DI206" s="28"/>
      <c r="DJ206" s="28"/>
      <c r="DK206" s="28"/>
      <c r="DL206" s="28"/>
      <c r="DM206" s="28"/>
      <c r="DN206" s="28"/>
      <c r="DO206" s="28"/>
      <c r="DP206" s="28"/>
      <c r="DQ206" s="28"/>
      <c r="DR206" s="28"/>
      <c r="DS206" s="28"/>
      <c r="DT206" s="28"/>
      <c r="DU206" s="28"/>
      <c r="DV206" s="28"/>
      <c r="DW206" s="28"/>
      <c r="DX206" s="28"/>
      <c r="DY206" s="28"/>
      <c r="DZ206" s="28"/>
      <c r="EA206" s="28"/>
      <c r="EB206" s="28"/>
      <c r="EC206" s="28"/>
      <c r="ED206" s="28"/>
      <c r="EE206" s="28"/>
      <c r="EF206" s="28"/>
      <c r="EG206" s="28"/>
      <c r="EH206" s="28"/>
      <c r="EI206" s="28"/>
      <c r="EJ206" s="28"/>
      <c r="EK206" s="28"/>
      <c r="EL206" s="28"/>
      <c r="EM206" s="28"/>
      <c r="EN206" s="28"/>
      <c r="EO206" s="28"/>
      <c r="EP206" s="28"/>
      <c r="EQ206" s="28"/>
      <c r="ER206" s="28"/>
      <c r="ES206" s="28"/>
      <c r="ET206" s="28"/>
      <c r="EU206" s="28"/>
      <c r="EV206" s="28"/>
      <c r="EW206" s="28"/>
      <c r="EX206" s="28"/>
      <c r="EY206" s="28"/>
      <c r="EZ206" s="28"/>
      <c r="FA206" s="28"/>
      <c r="FB206" s="28"/>
      <c r="FC206" s="28"/>
      <c r="FD206" s="28"/>
      <c r="FE206" s="28"/>
      <c r="FF206" s="28"/>
      <c r="FG206" s="28"/>
      <c r="FH206" s="28"/>
      <c r="FI206" s="28"/>
      <c r="FJ206" s="28"/>
      <c r="FK206" s="28"/>
      <c r="FL206" s="28"/>
      <c r="FM206" s="28"/>
      <c r="FN206" s="28"/>
      <c r="FO206" s="28"/>
      <c r="FP206" s="28"/>
      <c r="FQ206" s="28"/>
      <c r="FR206" s="28"/>
      <c r="FS206" s="28"/>
      <c r="FT206" s="28"/>
      <c r="FU206" s="28"/>
      <c r="FV206" s="28"/>
      <c r="FW206" s="28"/>
      <c r="FX206" s="28"/>
      <c r="FY206" s="28"/>
      <c r="FZ206" s="28"/>
      <c r="GA206" s="28"/>
      <c r="GB206" s="28"/>
      <c r="GC206" s="28"/>
      <c r="GD206" s="28"/>
      <c r="GE206" s="28"/>
      <c r="GF206" s="28"/>
      <c r="GG206" s="28"/>
      <c r="GH206" s="28"/>
      <c r="GI206" s="28"/>
      <c r="GJ206" s="28"/>
      <c r="GK206" s="28"/>
      <c r="GL206" s="28"/>
      <c r="GM206" s="28"/>
      <c r="GN206" s="28"/>
      <c r="GO206" s="28"/>
      <c r="GP206" s="28"/>
      <c r="GQ206" s="28"/>
      <c r="GR206" s="28"/>
      <c r="GS206" s="28"/>
      <c r="GT206" s="28"/>
      <c r="GU206" s="28"/>
      <c r="GV206" s="28"/>
      <c r="GW206" s="28"/>
      <c r="GX206" s="28"/>
      <c r="GY206" s="28"/>
      <c r="GZ206" s="28"/>
      <c r="HA206" s="28"/>
      <c r="HB206" s="28"/>
      <c r="HC206" s="28"/>
      <c r="HD206" s="28"/>
      <c r="HE206" s="28"/>
      <c r="HF206" s="28"/>
      <c r="HG206" s="28"/>
      <c r="HH206" s="28"/>
      <c r="HI206" s="28"/>
      <c r="HJ206" s="28"/>
      <c r="HK206" s="28"/>
      <c r="HL206" s="28"/>
      <c r="HM206" s="28"/>
      <c r="HN206" s="28"/>
      <c r="HO206" s="28"/>
      <c r="HP206" s="28"/>
      <c r="HQ206" s="28"/>
      <c r="HR206" s="28"/>
      <c r="HS206" s="28"/>
      <c r="HT206" s="28"/>
      <c r="HU206" s="28"/>
      <c r="HV206" s="28"/>
      <c r="HW206" s="28"/>
      <c r="HX206" s="28"/>
      <c r="HY206" s="28"/>
      <c r="HZ206" s="28"/>
      <c r="IA206" s="28"/>
      <c r="IB206" s="28"/>
      <c r="IC206" s="28"/>
      <c r="ID206" s="28"/>
      <c r="IE206" s="28"/>
      <c r="IF206" s="28"/>
      <c r="IG206" s="28"/>
      <c r="IH206" s="28"/>
      <c r="II206" s="28"/>
      <c r="IJ206" s="28"/>
      <c r="IK206" s="28"/>
      <c r="IL206" s="28"/>
      <c r="IM206" s="28"/>
      <c r="IN206" s="28"/>
      <c r="IO206" s="28"/>
      <c r="IP206" s="28"/>
      <c r="IQ206" s="28"/>
      <c r="IR206" s="28"/>
      <c r="IS206" s="28"/>
      <c r="IT206" s="28"/>
      <c r="IU206" s="28"/>
    </row>
    <row r="207" spans="1:255" s="31" customFormat="1" ht="31.5" x14ac:dyDescent="0.2">
      <c r="A207" s="5">
        <v>16</v>
      </c>
      <c r="B207" s="162" t="s">
        <v>88</v>
      </c>
      <c r="C207" s="163" t="s">
        <v>21</v>
      </c>
      <c r="D207" s="216"/>
      <c r="E207" s="142">
        <v>172</v>
      </c>
      <c r="F207" s="67"/>
      <c r="G207" s="67"/>
      <c r="H207" s="67"/>
      <c r="I207" s="67"/>
      <c r="J207" s="67"/>
      <c r="K207" s="67"/>
      <c r="L207" s="57"/>
      <c r="M207" s="93"/>
      <c r="N207" s="93"/>
      <c r="O207" s="93"/>
      <c r="P207" s="93"/>
      <c r="Q207" s="93"/>
      <c r="R207" s="93"/>
    </row>
    <row r="208" spans="1:255" s="25" customFormat="1" ht="18" x14ac:dyDescent="0.2">
      <c r="A208" s="134"/>
      <c r="B208" s="131" t="s">
        <v>33</v>
      </c>
      <c r="C208" s="136" t="s">
        <v>17</v>
      </c>
      <c r="D208" s="179">
        <v>0.15</v>
      </c>
      <c r="E208" s="70">
        <f>ROUND(E207*D208,2)</f>
        <v>25.8</v>
      </c>
      <c r="F208" s="70"/>
      <c r="G208" s="70"/>
      <c r="H208" s="70"/>
      <c r="I208" s="59"/>
      <c r="J208" s="70"/>
      <c r="K208" s="70"/>
      <c r="L208" s="59"/>
      <c r="M208" s="82"/>
      <c r="N208" s="82"/>
      <c r="O208" s="82"/>
      <c r="P208" s="82"/>
      <c r="Q208" s="82"/>
      <c r="R208" s="82"/>
    </row>
    <row r="209" spans="1:255" s="25" customFormat="1" ht="18" x14ac:dyDescent="0.2">
      <c r="A209" s="134"/>
      <c r="B209" s="145" t="s">
        <v>29</v>
      </c>
      <c r="C209" s="165" t="s">
        <v>22</v>
      </c>
      <c r="D209" s="179">
        <v>2.1600000000000001E-2</v>
      </c>
      <c r="E209" s="70">
        <f>ROUND(E207*D209,2)</f>
        <v>3.72</v>
      </c>
      <c r="F209" s="70"/>
      <c r="G209" s="70"/>
      <c r="H209" s="70"/>
      <c r="I209" s="70"/>
      <c r="J209" s="143"/>
      <c r="K209" s="70"/>
      <c r="L209" s="59"/>
      <c r="M209" s="82"/>
      <c r="N209" s="82"/>
      <c r="O209" s="82"/>
      <c r="P209" s="82"/>
      <c r="Q209" s="82"/>
      <c r="R209" s="82"/>
    </row>
    <row r="210" spans="1:255" s="25" customFormat="1" ht="18" x14ac:dyDescent="0.2">
      <c r="A210" s="134"/>
      <c r="B210" s="145" t="s">
        <v>137</v>
      </c>
      <c r="C210" s="136" t="s">
        <v>22</v>
      </c>
      <c r="D210" s="179">
        <v>9.7000000000000003E-3</v>
      </c>
      <c r="E210" s="70">
        <f>ROUND(E207*D210,2)</f>
        <v>1.67</v>
      </c>
      <c r="F210" s="70"/>
      <c r="G210" s="70"/>
      <c r="H210" s="70"/>
      <c r="I210" s="70"/>
      <c r="J210" s="70"/>
      <c r="K210" s="70"/>
      <c r="L210" s="59"/>
      <c r="M210" s="82"/>
      <c r="N210" s="82"/>
      <c r="O210" s="82"/>
      <c r="P210" s="82"/>
      <c r="Q210" s="82"/>
      <c r="R210" s="82"/>
    </row>
    <row r="211" spans="1:255" s="25" customFormat="1" ht="30" x14ac:dyDescent="0.2">
      <c r="A211" s="134"/>
      <c r="B211" s="145" t="s">
        <v>51</v>
      </c>
      <c r="C211" s="136" t="s">
        <v>22</v>
      </c>
      <c r="D211" s="179">
        <v>2.7300000000000001E-2</v>
      </c>
      <c r="E211" s="70">
        <f>ROUND(E207*D211,2)</f>
        <v>4.7</v>
      </c>
      <c r="F211" s="70"/>
      <c r="G211" s="70"/>
      <c r="H211" s="70"/>
      <c r="I211" s="70"/>
      <c r="J211" s="70"/>
      <c r="K211" s="70"/>
      <c r="L211" s="59"/>
      <c r="M211" s="82"/>
      <c r="N211" s="82"/>
      <c r="O211" s="82"/>
      <c r="P211" s="82"/>
      <c r="Q211" s="82"/>
      <c r="R211" s="82"/>
    </row>
    <row r="212" spans="1:255" s="25" customFormat="1" ht="18" x14ac:dyDescent="0.2">
      <c r="A212" s="134"/>
      <c r="B212" s="145" t="s">
        <v>36</v>
      </c>
      <c r="C212" s="165" t="s">
        <v>21</v>
      </c>
      <c r="D212" s="179">
        <v>1.22</v>
      </c>
      <c r="E212" s="70">
        <f>ROUND(E207*D212,2)</f>
        <v>209.84</v>
      </c>
      <c r="F212" s="70"/>
      <c r="G212" s="59"/>
      <c r="H212" s="70"/>
      <c r="I212" s="70"/>
      <c r="J212" s="70"/>
      <c r="K212" s="70"/>
      <c r="L212" s="59"/>
      <c r="M212" s="82"/>
      <c r="N212" s="82"/>
      <c r="O212" s="82"/>
      <c r="P212" s="82"/>
      <c r="Q212" s="82"/>
      <c r="R212" s="82"/>
    </row>
    <row r="213" spans="1:255" s="25" customFormat="1" ht="18" x14ac:dyDescent="0.2">
      <c r="A213" s="134"/>
      <c r="B213" s="145" t="s">
        <v>37</v>
      </c>
      <c r="C213" s="165" t="s">
        <v>21</v>
      </c>
      <c r="D213" s="179">
        <v>7.0000000000000007E-2</v>
      </c>
      <c r="E213" s="70">
        <f>ROUND(E207*D213,2)</f>
        <v>12.04</v>
      </c>
      <c r="F213" s="70"/>
      <c r="G213" s="59"/>
      <c r="H213" s="70"/>
      <c r="I213" s="70"/>
      <c r="J213" s="70"/>
      <c r="K213" s="70"/>
      <c r="L213" s="59"/>
      <c r="M213" s="82"/>
      <c r="N213" s="82"/>
      <c r="O213" s="82"/>
      <c r="P213" s="82"/>
      <c r="Q213" s="82"/>
      <c r="R213" s="82"/>
    </row>
    <row r="214" spans="1:255" s="27" customFormat="1" ht="30" x14ac:dyDescent="0.25">
      <c r="A214" s="26"/>
      <c r="B214" s="152" t="s">
        <v>69</v>
      </c>
      <c r="C214" s="194" t="s">
        <v>86</v>
      </c>
      <c r="D214" s="63"/>
      <c r="E214" s="63">
        <f>E212*1.6</f>
        <v>335.74400000000003</v>
      </c>
      <c r="F214" s="63"/>
      <c r="G214" s="195"/>
      <c r="H214" s="63"/>
      <c r="I214" s="63"/>
      <c r="J214" s="62"/>
      <c r="K214" s="70"/>
      <c r="L214" s="59"/>
    </row>
    <row r="215" spans="1:255" s="14" customFormat="1" ht="33" x14ac:dyDescent="0.25">
      <c r="A215" s="35">
        <v>17</v>
      </c>
      <c r="B215" s="64" t="s">
        <v>107</v>
      </c>
      <c r="C215" s="65" t="s">
        <v>20</v>
      </c>
      <c r="D215" s="66"/>
      <c r="E215" s="79">
        <f>E218+E219</f>
        <v>2.0449999999999999</v>
      </c>
      <c r="F215" s="66"/>
      <c r="G215" s="66"/>
      <c r="H215" s="66"/>
      <c r="I215" s="67"/>
      <c r="J215" s="66"/>
      <c r="K215" s="66"/>
      <c r="L215" s="66"/>
      <c r="M215" s="91"/>
      <c r="N215" s="91"/>
      <c r="O215" s="91"/>
      <c r="P215" s="91"/>
      <c r="Q215" s="91"/>
      <c r="R215" s="91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  <c r="FN215" s="13"/>
      <c r="FO215" s="13"/>
      <c r="FP215" s="13"/>
      <c r="FQ215" s="13"/>
      <c r="FR215" s="13"/>
      <c r="FS215" s="13"/>
      <c r="FT215" s="13"/>
      <c r="FU215" s="13"/>
      <c r="FV215" s="13"/>
      <c r="FW215" s="13"/>
      <c r="FX215" s="13"/>
      <c r="FY215" s="13"/>
      <c r="FZ215" s="13"/>
      <c r="GA215" s="13"/>
      <c r="GB215" s="13"/>
      <c r="GC215" s="13"/>
      <c r="GD215" s="13"/>
      <c r="GE215" s="13"/>
      <c r="GF215" s="13"/>
      <c r="GG215" s="13"/>
      <c r="GH215" s="13"/>
      <c r="GI215" s="13"/>
      <c r="GJ215" s="13"/>
      <c r="GK215" s="13"/>
      <c r="GL215" s="13"/>
      <c r="GM215" s="13"/>
      <c r="GN215" s="13"/>
      <c r="GO215" s="13"/>
      <c r="GP215" s="13"/>
      <c r="GQ215" s="13"/>
      <c r="GR215" s="13"/>
      <c r="GS215" s="13"/>
      <c r="GT215" s="13"/>
      <c r="GU215" s="13"/>
      <c r="GV215" s="13"/>
      <c r="GW215" s="13"/>
      <c r="GX215" s="13"/>
      <c r="GY215" s="13"/>
      <c r="GZ215" s="13"/>
      <c r="HA215" s="13"/>
      <c r="HB215" s="13"/>
      <c r="HC215" s="13"/>
      <c r="HD215" s="13"/>
      <c r="HE215" s="13"/>
      <c r="HF215" s="13"/>
      <c r="HG215" s="13"/>
      <c r="HH215" s="13"/>
      <c r="HI215" s="13"/>
      <c r="HJ215" s="13"/>
      <c r="HK215" s="13"/>
      <c r="HL215" s="13"/>
      <c r="HM215" s="13"/>
      <c r="HN215" s="13"/>
      <c r="HO215" s="13"/>
      <c r="HP215" s="13"/>
      <c r="HQ215" s="13"/>
      <c r="HR215" s="13"/>
      <c r="HS215" s="13"/>
      <c r="HT215" s="13"/>
      <c r="HU215" s="13"/>
      <c r="HV215" s="13"/>
      <c r="HW215" s="13"/>
      <c r="HX215" s="13"/>
      <c r="HY215" s="13"/>
      <c r="HZ215" s="13"/>
      <c r="IA215" s="13"/>
      <c r="IB215" s="13"/>
      <c r="IC215" s="13"/>
      <c r="ID215" s="13"/>
      <c r="IE215" s="13"/>
      <c r="IF215" s="13"/>
      <c r="IG215" s="13"/>
      <c r="IH215" s="13"/>
      <c r="II215" s="13"/>
      <c r="IJ215" s="13"/>
      <c r="IK215" s="13"/>
      <c r="IL215" s="13"/>
      <c r="IM215" s="13"/>
      <c r="IN215" s="13"/>
      <c r="IO215" s="13"/>
      <c r="IP215" s="13"/>
      <c r="IQ215" s="13"/>
      <c r="IR215" s="13"/>
      <c r="IS215" s="13"/>
      <c r="IT215" s="13"/>
      <c r="IU215" s="13"/>
    </row>
    <row r="216" spans="1:255" ht="18" x14ac:dyDescent="0.35">
      <c r="A216" s="32"/>
      <c r="B216" s="131" t="s">
        <v>33</v>
      </c>
      <c r="C216" s="68" t="s">
        <v>17</v>
      </c>
      <c r="D216" s="69">
        <v>34.9</v>
      </c>
      <c r="E216" s="70">
        <f>ROUND(E215*D216,2)</f>
        <v>71.37</v>
      </c>
      <c r="F216" s="62"/>
      <c r="G216" s="69"/>
      <c r="H216" s="71"/>
      <c r="I216" s="59"/>
      <c r="J216" s="70"/>
      <c r="K216" s="69"/>
      <c r="L216" s="69"/>
      <c r="M216" s="86"/>
      <c r="N216" s="86"/>
      <c r="O216" s="86"/>
      <c r="P216" s="86"/>
      <c r="Q216" s="86"/>
      <c r="R216" s="86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  <c r="GX216" s="8"/>
      <c r="GY216" s="8"/>
      <c r="GZ216" s="8"/>
      <c r="HA216" s="8"/>
      <c r="HB216" s="8"/>
      <c r="HC216" s="8"/>
      <c r="HD216" s="8"/>
      <c r="HE216" s="8"/>
      <c r="HF216" s="8"/>
      <c r="HG216" s="8"/>
      <c r="HH216" s="8"/>
      <c r="HI216" s="8"/>
      <c r="HJ216" s="8"/>
      <c r="HK216" s="8"/>
      <c r="HL216" s="8"/>
      <c r="HM216" s="8"/>
      <c r="HN216" s="8"/>
      <c r="HO216" s="8"/>
      <c r="HP216" s="8"/>
      <c r="HQ216" s="8"/>
      <c r="HR216" s="8"/>
      <c r="HS216" s="8"/>
      <c r="HT216" s="8"/>
      <c r="HU216" s="8"/>
      <c r="HV216" s="8"/>
      <c r="HW216" s="8"/>
      <c r="HX216" s="8"/>
      <c r="HY216" s="8"/>
      <c r="HZ216" s="8"/>
      <c r="IA216" s="8"/>
      <c r="IB216" s="8"/>
      <c r="IC216" s="8"/>
      <c r="ID216" s="8"/>
      <c r="IE216" s="8"/>
      <c r="IF216" s="8"/>
      <c r="IG216" s="8"/>
      <c r="IH216" s="8"/>
      <c r="II216" s="8"/>
      <c r="IJ216" s="8"/>
      <c r="IK216" s="8"/>
      <c r="IL216" s="8"/>
      <c r="IM216" s="8"/>
      <c r="IN216" s="8"/>
      <c r="IO216" s="8"/>
      <c r="IP216" s="8"/>
      <c r="IQ216" s="8"/>
      <c r="IR216" s="8"/>
      <c r="IS216" s="8"/>
      <c r="IT216" s="8"/>
      <c r="IU216" s="8"/>
    </row>
    <row r="217" spans="1:255" ht="18" x14ac:dyDescent="0.3">
      <c r="A217" s="17"/>
      <c r="B217" s="171" t="s">
        <v>18</v>
      </c>
      <c r="C217" s="193" t="s">
        <v>19</v>
      </c>
      <c r="D217" s="129">
        <v>4.07</v>
      </c>
      <c r="E217" s="70">
        <f>ROUND(E215*D217,2)</f>
        <v>8.32</v>
      </c>
      <c r="F217" s="70"/>
      <c r="G217" s="70"/>
      <c r="H217" s="70"/>
      <c r="I217" s="70"/>
      <c r="J217" s="70"/>
      <c r="K217" s="70"/>
      <c r="L217" s="59"/>
      <c r="M217" s="85"/>
      <c r="N217" s="85"/>
      <c r="O217" s="85"/>
      <c r="P217" s="85"/>
      <c r="Q217" s="85"/>
      <c r="R217" s="85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/>
      <c r="CY217" s="22"/>
      <c r="CZ217" s="22"/>
      <c r="DA217" s="22"/>
      <c r="DB217" s="22"/>
      <c r="DC217" s="22"/>
      <c r="DD217" s="22"/>
      <c r="DE217" s="22"/>
      <c r="DF217" s="22"/>
      <c r="DG217" s="22"/>
      <c r="DH217" s="22"/>
      <c r="DI217" s="22"/>
      <c r="DJ217" s="22"/>
      <c r="DK217" s="22"/>
      <c r="DL217" s="22"/>
      <c r="DM217" s="22"/>
      <c r="DN217" s="22"/>
      <c r="DO217" s="22"/>
      <c r="DP217" s="22"/>
      <c r="DQ217" s="22"/>
      <c r="DR217" s="22"/>
      <c r="DS217" s="22"/>
      <c r="DT217" s="22"/>
      <c r="DU217" s="22"/>
      <c r="DV217" s="22"/>
      <c r="DW217" s="22"/>
      <c r="DX217" s="22"/>
      <c r="DY217" s="22"/>
      <c r="DZ217" s="22"/>
      <c r="EA217" s="22"/>
      <c r="EB217" s="22"/>
      <c r="EC217" s="22"/>
      <c r="ED217" s="22"/>
      <c r="EE217" s="22"/>
      <c r="EF217" s="22"/>
      <c r="EG217" s="22"/>
      <c r="EH217" s="22"/>
      <c r="EI217" s="22"/>
      <c r="EJ217" s="22"/>
      <c r="EK217" s="22"/>
      <c r="EL217" s="22"/>
      <c r="EM217" s="22"/>
      <c r="EN217" s="22"/>
      <c r="EO217" s="22"/>
      <c r="EP217" s="22"/>
      <c r="EQ217" s="22"/>
      <c r="ER217" s="22"/>
      <c r="ES217" s="22"/>
      <c r="ET217" s="22"/>
      <c r="EU217" s="22"/>
      <c r="EV217" s="22"/>
      <c r="EW217" s="22"/>
      <c r="EX217" s="22"/>
      <c r="EY217" s="22"/>
      <c r="EZ217" s="22"/>
      <c r="FA217" s="22"/>
      <c r="FB217" s="22"/>
      <c r="FC217" s="22"/>
      <c r="FD217" s="22"/>
      <c r="FE217" s="22"/>
      <c r="FF217" s="22"/>
      <c r="FG217" s="22"/>
      <c r="FH217" s="22"/>
      <c r="FI217" s="22"/>
      <c r="FJ217" s="22"/>
      <c r="FK217" s="22"/>
      <c r="FL217" s="22"/>
      <c r="FM217" s="22"/>
      <c r="FN217" s="22"/>
      <c r="FO217" s="22"/>
      <c r="FP217" s="22"/>
      <c r="FQ217" s="22"/>
      <c r="FR217" s="22"/>
      <c r="FS217" s="22"/>
      <c r="FT217" s="22"/>
      <c r="FU217" s="22"/>
      <c r="FV217" s="22"/>
      <c r="FW217" s="22"/>
      <c r="FX217" s="22"/>
      <c r="FY217" s="22"/>
      <c r="FZ217" s="22"/>
      <c r="GA217" s="22"/>
      <c r="GB217" s="22"/>
      <c r="GC217" s="22"/>
      <c r="GD217" s="22"/>
      <c r="GE217" s="22"/>
      <c r="GF217" s="22"/>
      <c r="GG217" s="22"/>
      <c r="GH217" s="22"/>
      <c r="GI217" s="22"/>
      <c r="GJ217" s="22"/>
      <c r="GK217" s="22"/>
      <c r="GL217" s="22"/>
      <c r="GM217" s="22"/>
      <c r="GN217" s="22"/>
      <c r="GO217" s="22"/>
      <c r="GP217" s="22"/>
      <c r="GQ217" s="22"/>
      <c r="GR217" s="22"/>
      <c r="GS217" s="22"/>
      <c r="GT217" s="22"/>
      <c r="GU217" s="22"/>
      <c r="GV217" s="22"/>
      <c r="GW217" s="22"/>
      <c r="GX217" s="22"/>
      <c r="GY217" s="22"/>
      <c r="GZ217" s="22"/>
      <c r="HA217" s="22"/>
      <c r="HB217" s="22"/>
      <c r="HC217" s="22"/>
      <c r="HD217" s="22"/>
      <c r="HE217" s="22"/>
      <c r="HF217" s="22"/>
      <c r="HG217" s="22"/>
      <c r="HH217" s="22"/>
      <c r="HI217" s="22"/>
      <c r="HJ217" s="22"/>
      <c r="HK217" s="22"/>
      <c r="HL217" s="22"/>
      <c r="HM217" s="22"/>
      <c r="HN217" s="22"/>
      <c r="HO217" s="22"/>
      <c r="HP217" s="22"/>
      <c r="HQ217" s="22"/>
      <c r="HR217" s="22"/>
      <c r="HS217" s="22"/>
      <c r="HT217" s="22"/>
      <c r="HU217" s="22"/>
      <c r="HV217" s="22"/>
      <c r="HW217" s="22"/>
      <c r="HX217" s="22"/>
      <c r="HY217" s="22"/>
      <c r="HZ217" s="22"/>
      <c r="IA217" s="22"/>
      <c r="IB217" s="22"/>
      <c r="IC217" s="22"/>
      <c r="ID217" s="22"/>
      <c r="IE217" s="22"/>
      <c r="IF217" s="22"/>
      <c r="IG217" s="22"/>
      <c r="IH217" s="22"/>
      <c r="II217" s="22"/>
      <c r="IJ217" s="22"/>
      <c r="IK217" s="22"/>
      <c r="IL217" s="22"/>
      <c r="IM217" s="22"/>
      <c r="IN217" s="22"/>
      <c r="IO217" s="22"/>
      <c r="IP217" s="22"/>
      <c r="IQ217" s="22"/>
      <c r="IR217" s="22"/>
      <c r="IS217" s="22"/>
      <c r="IT217" s="22"/>
      <c r="IU217" s="22"/>
    </row>
    <row r="218" spans="1:255" ht="18" x14ac:dyDescent="0.25">
      <c r="A218" s="33"/>
      <c r="B218" s="72" t="s">
        <v>108</v>
      </c>
      <c r="C218" s="73" t="s">
        <v>20</v>
      </c>
      <c r="D218" s="70" t="s">
        <v>120</v>
      </c>
      <c r="E218" s="74">
        <v>1.1659999999999999</v>
      </c>
      <c r="F218" s="69"/>
      <c r="G218" s="59"/>
      <c r="H218" s="70"/>
      <c r="I218" s="70"/>
      <c r="J218" s="70"/>
      <c r="K218" s="69"/>
      <c r="L218" s="69"/>
      <c r="M218" s="16"/>
      <c r="N218" s="16"/>
      <c r="O218" s="16"/>
      <c r="P218" s="16"/>
      <c r="Q218" s="16"/>
      <c r="R218" s="16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  <c r="DX218" s="12"/>
      <c r="DY218" s="12"/>
      <c r="DZ218" s="12"/>
      <c r="EA218" s="12"/>
      <c r="EB218" s="12"/>
      <c r="EC218" s="12"/>
      <c r="ED218" s="12"/>
      <c r="EE218" s="12"/>
      <c r="EF218" s="12"/>
      <c r="EG218" s="12"/>
      <c r="EH218" s="12"/>
      <c r="EI218" s="12"/>
      <c r="EJ218" s="12"/>
      <c r="EK218" s="12"/>
      <c r="EL218" s="12"/>
      <c r="EM218" s="12"/>
      <c r="EN218" s="12"/>
      <c r="EO218" s="12"/>
      <c r="EP218" s="12"/>
      <c r="EQ218" s="12"/>
      <c r="ER218" s="12"/>
      <c r="ES218" s="12"/>
      <c r="ET218" s="12"/>
      <c r="EU218" s="12"/>
      <c r="EV218" s="12"/>
      <c r="EW218" s="12"/>
      <c r="EX218" s="12"/>
      <c r="EY218" s="12"/>
      <c r="EZ218" s="12"/>
      <c r="FA218" s="12"/>
      <c r="FB218" s="12"/>
      <c r="FC218" s="12"/>
      <c r="FD218" s="12"/>
      <c r="FE218" s="12"/>
      <c r="FF218" s="12"/>
      <c r="FG218" s="12"/>
      <c r="FH218" s="12"/>
      <c r="FI218" s="12"/>
      <c r="FJ218" s="12"/>
      <c r="FK218" s="12"/>
      <c r="FL218" s="12"/>
      <c r="FM218" s="12"/>
      <c r="FN218" s="12"/>
      <c r="FO218" s="12"/>
      <c r="FP218" s="12"/>
      <c r="FQ218" s="12"/>
      <c r="FR218" s="12"/>
      <c r="FS218" s="12"/>
      <c r="FT218" s="12"/>
      <c r="FU218" s="12"/>
      <c r="FV218" s="12"/>
      <c r="FW218" s="12"/>
      <c r="FX218" s="12"/>
      <c r="FY218" s="12"/>
      <c r="FZ218" s="12"/>
      <c r="GA218" s="12"/>
      <c r="GB218" s="12"/>
      <c r="GC218" s="12"/>
      <c r="GD218" s="12"/>
      <c r="GE218" s="12"/>
      <c r="GF218" s="12"/>
      <c r="GG218" s="12"/>
      <c r="GH218" s="12"/>
      <c r="GI218" s="12"/>
      <c r="GJ218" s="12"/>
      <c r="GK218" s="12"/>
      <c r="GL218" s="12"/>
      <c r="GM218" s="12"/>
      <c r="GN218" s="12"/>
      <c r="GO218" s="12"/>
      <c r="GP218" s="12"/>
      <c r="GQ218" s="12"/>
      <c r="GR218" s="12"/>
      <c r="GS218" s="12"/>
      <c r="GT218" s="12"/>
      <c r="GU218" s="12"/>
      <c r="GV218" s="12"/>
      <c r="GW218" s="12"/>
      <c r="GX218" s="12"/>
      <c r="GY218" s="12"/>
      <c r="GZ218" s="12"/>
      <c r="HA218" s="12"/>
      <c r="HB218" s="12"/>
      <c r="HC218" s="12"/>
      <c r="HD218" s="12"/>
      <c r="HE218" s="12"/>
      <c r="HF218" s="12"/>
      <c r="HG218" s="12"/>
      <c r="HH218" s="12"/>
      <c r="HI218" s="12"/>
      <c r="HJ218" s="12"/>
      <c r="HK218" s="12"/>
      <c r="HL218" s="12"/>
      <c r="HM218" s="12"/>
      <c r="HN218" s="12"/>
      <c r="HO218" s="12"/>
      <c r="HP218" s="12"/>
      <c r="HQ218" s="12"/>
      <c r="HR218" s="12"/>
      <c r="HS218" s="12"/>
      <c r="HT218" s="12"/>
      <c r="HU218" s="12"/>
      <c r="HV218" s="12"/>
      <c r="HW218" s="12"/>
      <c r="HX218" s="12"/>
      <c r="HY218" s="12"/>
      <c r="HZ218" s="12"/>
      <c r="IA218" s="12"/>
      <c r="IB218" s="12"/>
      <c r="IC218" s="12"/>
      <c r="ID218" s="12"/>
      <c r="IE218" s="12"/>
      <c r="IF218" s="12"/>
      <c r="IG218" s="12"/>
      <c r="IH218" s="12"/>
      <c r="II218" s="12"/>
      <c r="IJ218" s="12"/>
      <c r="IK218" s="12"/>
      <c r="IL218" s="12"/>
      <c r="IM218" s="12"/>
      <c r="IN218" s="12"/>
      <c r="IO218" s="12"/>
      <c r="IP218" s="12"/>
      <c r="IQ218" s="12"/>
      <c r="IR218" s="12"/>
      <c r="IS218" s="12"/>
      <c r="IT218" s="12"/>
      <c r="IU218" s="12"/>
    </row>
    <row r="219" spans="1:255" ht="18" x14ac:dyDescent="0.25">
      <c r="A219" s="33"/>
      <c r="B219" s="72" t="s">
        <v>109</v>
      </c>
      <c r="C219" s="73" t="s">
        <v>20</v>
      </c>
      <c r="D219" s="70" t="s">
        <v>120</v>
      </c>
      <c r="E219" s="74">
        <v>0.879</v>
      </c>
      <c r="F219" s="69"/>
      <c r="G219" s="59"/>
      <c r="H219" s="70"/>
      <c r="I219" s="70"/>
      <c r="J219" s="70"/>
      <c r="K219" s="69"/>
      <c r="L219" s="69"/>
      <c r="M219" s="16"/>
      <c r="N219" s="16"/>
      <c r="O219" s="16"/>
      <c r="P219" s="16"/>
      <c r="Q219" s="16"/>
      <c r="R219" s="16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2"/>
      <c r="DY219" s="12"/>
      <c r="DZ219" s="12"/>
      <c r="EA219" s="12"/>
      <c r="EB219" s="12"/>
      <c r="EC219" s="12"/>
      <c r="ED219" s="12"/>
      <c r="EE219" s="12"/>
      <c r="EF219" s="12"/>
      <c r="EG219" s="12"/>
      <c r="EH219" s="12"/>
      <c r="EI219" s="12"/>
      <c r="EJ219" s="12"/>
      <c r="EK219" s="12"/>
      <c r="EL219" s="12"/>
      <c r="EM219" s="12"/>
      <c r="EN219" s="12"/>
      <c r="EO219" s="12"/>
      <c r="EP219" s="12"/>
      <c r="EQ219" s="12"/>
      <c r="ER219" s="12"/>
      <c r="ES219" s="12"/>
      <c r="ET219" s="12"/>
      <c r="EU219" s="12"/>
      <c r="EV219" s="12"/>
      <c r="EW219" s="12"/>
      <c r="EX219" s="12"/>
      <c r="EY219" s="12"/>
      <c r="EZ219" s="12"/>
      <c r="FA219" s="12"/>
      <c r="FB219" s="12"/>
      <c r="FC219" s="12"/>
      <c r="FD219" s="12"/>
      <c r="FE219" s="12"/>
      <c r="FF219" s="12"/>
      <c r="FG219" s="12"/>
      <c r="FH219" s="12"/>
      <c r="FI219" s="12"/>
      <c r="FJ219" s="12"/>
      <c r="FK219" s="12"/>
      <c r="FL219" s="12"/>
      <c r="FM219" s="12"/>
      <c r="FN219" s="12"/>
      <c r="FO219" s="12"/>
      <c r="FP219" s="12"/>
      <c r="FQ219" s="12"/>
      <c r="FR219" s="12"/>
      <c r="FS219" s="12"/>
      <c r="FT219" s="12"/>
      <c r="FU219" s="12"/>
      <c r="FV219" s="12"/>
      <c r="FW219" s="12"/>
      <c r="FX219" s="12"/>
      <c r="FY219" s="12"/>
      <c r="FZ219" s="12"/>
      <c r="GA219" s="12"/>
      <c r="GB219" s="12"/>
      <c r="GC219" s="12"/>
      <c r="GD219" s="12"/>
      <c r="GE219" s="12"/>
      <c r="GF219" s="12"/>
      <c r="GG219" s="12"/>
      <c r="GH219" s="12"/>
      <c r="GI219" s="12"/>
      <c r="GJ219" s="12"/>
      <c r="GK219" s="12"/>
      <c r="GL219" s="12"/>
      <c r="GM219" s="12"/>
      <c r="GN219" s="12"/>
      <c r="GO219" s="12"/>
      <c r="GP219" s="12"/>
      <c r="GQ219" s="12"/>
      <c r="GR219" s="12"/>
      <c r="GS219" s="12"/>
      <c r="GT219" s="12"/>
      <c r="GU219" s="12"/>
      <c r="GV219" s="12"/>
      <c r="GW219" s="12"/>
      <c r="GX219" s="12"/>
      <c r="GY219" s="12"/>
      <c r="GZ219" s="12"/>
      <c r="HA219" s="12"/>
      <c r="HB219" s="12"/>
      <c r="HC219" s="12"/>
      <c r="HD219" s="12"/>
      <c r="HE219" s="12"/>
      <c r="HF219" s="12"/>
      <c r="HG219" s="12"/>
      <c r="HH219" s="12"/>
      <c r="HI219" s="12"/>
      <c r="HJ219" s="12"/>
      <c r="HK219" s="12"/>
      <c r="HL219" s="12"/>
      <c r="HM219" s="12"/>
      <c r="HN219" s="12"/>
      <c r="HO219" s="12"/>
      <c r="HP219" s="12"/>
      <c r="HQ219" s="12"/>
      <c r="HR219" s="12"/>
      <c r="HS219" s="12"/>
      <c r="HT219" s="12"/>
      <c r="HU219" s="12"/>
      <c r="HV219" s="12"/>
      <c r="HW219" s="12"/>
      <c r="HX219" s="12"/>
      <c r="HY219" s="12"/>
      <c r="HZ219" s="12"/>
      <c r="IA219" s="12"/>
      <c r="IB219" s="12"/>
      <c r="IC219" s="12"/>
      <c r="ID219" s="12"/>
      <c r="IE219" s="12"/>
      <c r="IF219" s="12"/>
      <c r="IG219" s="12"/>
      <c r="IH219" s="12"/>
      <c r="II219" s="12"/>
      <c r="IJ219" s="12"/>
      <c r="IK219" s="12"/>
      <c r="IL219" s="12"/>
      <c r="IM219" s="12"/>
      <c r="IN219" s="12"/>
      <c r="IO219" s="12"/>
      <c r="IP219" s="12"/>
      <c r="IQ219" s="12"/>
      <c r="IR219" s="12"/>
      <c r="IS219" s="12"/>
      <c r="IT219" s="12"/>
      <c r="IU219" s="12"/>
    </row>
    <row r="220" spans="1:255" ht="18" x14ac:dyDescent="0.2">
      <c r="A220" s="17"/>
      <c r="B220" s="72" t="s">
        <v>110</v>
      </c>
      <c r="C220" s="80" t="s">
        <v>49</v>
      </c>
      <c r="D220" s="70">
        <v>3.3</v>
      </c>
      <c r="E220" s="74">
        <f>E215*D220</f>
        <v>6.7484999999999991</v>
      </c>
      <c r="F220" s="75"/>
      <c r="G220" s="59"/>
      <c r="H220" s="70"/>
      <c r="I220" s="70"/>
      <c r="J220" s="70"/>
      <c r="K220" s="69"/>
      <c r="L220" s="69"/>
      <c r="M220" s="85"/>
      <c r="N220" s="85"/>
      <c r="O220" s="85"/>
      <c r="P220" s="85"/>
      <c r="Q220" s="85"/>
      <c r="R220" s="85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/>
      <c r="CY220" s="22"/>
      <c r="CZ220" s="22"/>
      <c r="DA220" s="22"/>
      <c r="DB220" s="22"/>
      <c r="DC220" s="22"/>
      <c r="DD220" s="22"/>
      <c r="DE220" s="22"/>
      <c r="DF220" s="22"/>
      <c r="DG220" s="22"/>
      <c r="DH220" s="22"/>
      <c r="DI220" s="22"/>
      <c r="DJ220" s="22"/>
      <c r="DK220" s="22"/>
      <c r="DL220" s="22"/>
      <c r="DM220" s="22"/>
      <c r="DN220" s="22"/>
      <c r="DO220" s="22"/>
      <c r="DP220" s="22"/>
      <c r="DQ220" s="22"/>
      <c r="DR220" s="22"/>
      <c r="DS220" s="22"/>
      <c r="DT220" s="22"/>
      <c r="DU220" s="22"/>
      <c r="DV220" s="22"/>
      <c r="DW220" s="22"/>
      <c r="DX220" s="22"/>
      <c r="DY220" s="22"/>
      <c r="DZ220" s="22"/>
      <c r="EA220" s="22"/>
      <c r="EB220" s="22"/>
      <c r="EC220" s="22"/>
      <c r="ED220" s="22"/>
      <c r="EE220" s="22"/>
      <c r="EF220" s="22"/>
      <c r="EG220" s="22"/>
      <c r="EH220" s="22"/>
      <c r="EI220" s="22"/>
      <c r="EJ220" s="22"/>
      <c r="EK220" s="22"/>
      <c r="EL220" s="22"/>
      <c r="EM220" s="22"/>
      <c r="EN220" s="22"/>
      <c r="EO220" s="22"/>
      <c r="EP220" s="22"/>
      <c r="EQ220" s="22"/>
      <c r="ER220" s="22"/>
      <c r="ES220" s="22"/>
      <c r="ET220" s="22"/>
      <c r="EU220" s="22"/>
      <c r="EV220" s="22"/>
      <c r="EW220" s="22"/>
      <c r="EX220" s="22"/>
      <c r="EY220" s="22"/>
      <c r="EZ220" s="22"/>
      <c r="FA220" s="22"/>
      <c r="FB220" s="22"/>
      <c r="FC220" s="22"/>
      <c r="FD220" s="22"/>
      <c r="FE220" s="22"/>
      <c r="FF220" s="22"/>
      <c r="FG220" s="22"/>
      <c r="FH220" s="22"/>
      <c r="FI220" s="22"/>
      <c r="FJ220" s="22"/>
      <c r="FK220" s="22"/>
      <c r="FL220" s="22"/>
      <c r="FM220" s="22"/>
      <c r="FN220" s="22"/>
      <c r="FO220" s="22"/>
      <c r="FP220" s="22"/>
      <c r="FQ220" s="22"/>
      <c r="FR220" s="22"/>
      <c r="FS220" s="22"/>
      <c r="FT220" s="22"/>
      <c r="FU220" s="22"/>
      <c r="FV220" s="22"/>
      <c r="FW220" s="22"/>
      <c r="FX220" s="22"/>
      <c r="FY220" s="22"/>
      <c r="FZ220" s="22"/>
      <c r="GA220" s="22"/>
      <c r="GB220" s="22"/>
      <c r="GC220" s="22"/>
      <c r="GD220" s="22"/>
      <c r="GE220" s="22"/>
      <c r="GF220" s="22"/>
      <c r="GG220" s="22"/>
      <c r="GH220" s="22"/>
      <c r="GI220" s="22"/>
      <c r="GJ220" s="22"/>
      <c r="GK220" s="22"/>
      <c r="GL220" s="22"/>
      <c r="GM220" s="22"/>
      <c r="GN220" s="22"/>
      <c r="GO220" s="22"/>
      <c r="GP220" s="22"/>
      <c r="GQ220" s="22"/>
      <c r="GR220" s="22"/>
      <c r="GS220" s="22"/>
      <c r="GT220" s="22"/>
      <c r="GU220" s="22"/>
      <c r="GV220" s="22"/>
      <c r="GW220" s="22"/>
      <c r="GX220" s="22"/>
      <c r="GY220" s="22"/>
      <c r="GZ220" s="22"/>
      <c r="HA220" s="22"/>
      <c r="HB220" s="22"/>
      <c r="HC220" s="22"/>
      <c r="HD220" s="22"/>
      <c r="HE220" s="22"/>
      <c r="HF220" s="22"/>
      <c r="HG220" s="22"/>
      <c r="HH220" s="22"/>
      <c r="HI220" s="22"/>
      <c r="HJ220" s="22"/>
      <c r="HK220" s="22"/>
      <c r="HL220" s="22"/>
      <c r="HM220" s="22"/>
      <c r="HN220" s="22"/>
      <c r="HO220" s="22"/>
      <c r="HP220" s="22"/>
      <c r="HQ220" s="22"/>
      <c r="HR220" s="22"/>
      <c r="HS220" s="22"/>
      <c r="HT220" s="22"/>
      <c r="HU220" s="22"/>
      <c r="HV220" s="22"/>
      <c r="HW220" s="22"/>
      <c r="HX220" s="22"/>
      <c r="HY220" s="22"/>
      <c r="HZ220" s="22"/>
      <c r="IA220" s="22"/>
      <c r="IB220" s="22"/>
      <c r="IC220" s="22"/>
      <c r="ID220" s="22"/>
      <c r="IE220" s="22"/>
      <c r="IF220" s="22"/>
      <c r="IG220" s="22"/>
      <c r="IH220" s="22"/>
      <c r="II220" s="22"/>
      <c r="IJ220" s="22"/>
      <c r="IK220" s="22"/>
      <c r="IL220" s="22"/>
      <c r="IM220" s="22"/>
      <c r="IN220" s="22"/>
      <c r="IO220" s="22"/>
      <c r="IP220" s="22"/>
      <c r="IQ220" s="22"/>
      <c r="IR220" s="22"/>
      <c r="IS220" s="22"/>
      <c r="IT220" s="22"/>
      <c r="IU220" s="22"/>
    </row>
    <row r="221" spans="1:255" ht="18" x14ac:dyDescent="0.35">
      <c r="A221" s="34"/>
      <c r="B221" s="76" t="s">
        <v>111</v>
      </c>
      <c r="C221" s="80" t="s">
        <v>49</v>
      </c>
      <c r="D221" s="71">
        <v>15.2</v>
      </c>
      <c r="E221" s="74">
        <f>E215*D221</f>
        <v>31.083999999999996</v>
      </c>
      <c r="F221" s="75"/>
      <c r="G221" s="59"/>
      <c r="H221" s="70"/>
      <c r="I221" s="70"/>
      <c r="J221" s="70"/>
      <c r="K221" s="69"/>
      <c r="L221" s="69"/>
      <c r="M221" s="16"/>
      <c r="N221" s="16"/>
      <c r="O221" s="16"/>
      <c r="P221" s="16"/>
      <c r="Q221" s="16"/>
      <c r="R221" s="16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  <c r="DZ221" s="12"/>
      <c r="EA221" s="12"/>
      <c r="EB221" s="12"/>
      <c r="EC221" s="12"/>
      <c r="ED221" s="12"/>
      <c r="EE221" s="12"/>
      <c r="EF221" s="12"/>
      <c r="EG221" s="12"/>
      <c r="EH221" s="12"/>
      <c r="EI221" s="12"/>
      <c r="EJ221" s="12"/>
      <c r="EK221" s="12"/>
      <c r="EL221" s="12"/>
      <c r="EM221" s="12"/>
      <c r="EN221" s="12"/>
      <c r="EO221" s="12"/>
      <c r="EP221" s="12"/>
      <c r="EQ221" s="12"/>
      <c r="ER221" s="12"/>
      <c r="ES221" s="12"/>
      <c r="ET221" s="12"/>
      <c r="EU221" s="12"/>
      <c r="EV221" s="12"/>
      <c r="EW221" s="12"/>
      <c r="EX221" s="12"/>
      <c r="EY221" s="12"/>
      <c r="EZ221" s="12"/>
      <c r="FA221" s="12"/>
      <c r="FB221" s="12"/>
      <c r="FC221" s="12"/>
      <c r="FD221" s="12"/>
      <c r="FE221" s="12"/>
      <c r="FF221" s="12"/>
      <c r="FG221" s="12"/>
      <c r="FH221" s="12"/>
      <c r="FI221" s="12"/>
      <c r="FJ221" s="12"/>
      <c r="FK221" s="12"/>
      <c r="FL221" s="12"/>
      <c r="FM221" s="12"/>
      <c r="FN221" s="12"/>
      <c r="FO221" s="12"/>
      <c r="FP221" s="12"/>
      <c r="FQ221" s="12"/>
      <c r="FR221" s="12"/>
      <c r="FS221" s="12"/>
      <c r="FT221" s="12"/>
      <c r="FU221" s="12"/>
      <c r="FV221" s="12"/>
      <c r="FW221" s="12"/>
      <c r="FX221" s="12"/>
      <c r="FY221" s="12"/>
      <c r="FZ221" s="12"/>
      <c r="GA221" s="12"/>
      <c r="GB221" s="12"/>
      <c r="GC221" s="12"/>
      <c r="GD221" s="12"/>
      <c r="GE221" s="12"/>
      <c r="GF221" s="12"/>
      <c r="GG221" s="12"/>
      <c r="GH221" s="12"/>
      <c r="GI221" s="12"/>
      <c r="GJ221" s="12"/>
      <c r="GK221" s="12"/>
      <c r="GL221" s="12"/>
      <c r="GM221" s="12"/>
      <c r="GN221" s="12"/>
      <c r="GO221" s="12"/>
      <c r="GP221" s="12"/>
      <c r="GQ221" s="12"/>
      <c r="GR221" s="12"/>
      <c r="GS221" s="12"/>
      <c r="GT221" s="12"/>
      <c r="GU221" s="12"/>
      <c r="GV221" s="12"/>
      <c r="GW221" s="12"/>
      <c r="GX221" s="12"/>
      <c r="GY221" s="12"/>
      <c r="GZ221" s="12"/>
      <c r="HA221" s="12"/>
      <c r="HB221" s="12"/>
      <c r="HC221" s="12"/>
      <c r="HD221" s="12"/>
      <c r="HE221" s="12"/>
      <c r="HF221" s="12"/>
      <c r="HG221" s="12"/>
      <c r="HH221" s="12"/>
      <c r="HI221" s="12"/>
      <c r="HJ221" s="12"/>
      <c r="HK221" s="12"/>
      <c r="HL221" s="12"/>
      <c r="HM221" s="12"/>
      <c r="HN221" s="12"/>
      <c r="HO221" s="12"/>
      <c r="HP221" s="12"/>
      <c r="HQ221" s="12"/>
      <c r="HR221" s="12"/>
      <c r="HS221" s="12"/>
      <c r="HT221" s="12"/>
      <c r="HU221" s="12"/>
      <c r="HV221" s="12"/>
      <c r="HW221" s="12"/>
      <c r="HX221" s="12"/>
      <c r="HY221" s="12"/>
      <c r="HZ221" s="12"/>
      <c r="IA221" s="12"/>
      <c r="IB221" s="12"/>
      <c r="IC221" s="12"/>
      <c r="ID221" s="12"/>
      <c r="IE221" s="12"/>
      <c r="IF221" s="12"/>
      <c r="IG221" s="12"/>
      <c r="IH221" s="12"/>
      <c r="II221" s="12"/>
      <c r="IJ221" s="12"/>
      <c r="IK221" s="12"/>
      <c r="IL221" s="12"/>
      <c r="IM221" s="12"/>
      <c r="IN221" s="12"/>
      <c r="IO221" s="12"/>
      <c r="IP221" s="12"/>
      <c r="IQ221" s="12"/>
      <c r="IR221" s="12"/>
      <c r="IS221" s="12"/>
      <c r="IT221" s="12"/>
      <c r="IU221" s="12"/>
    </row>
    <row r="222" spans="1:255" ht="18" x14ac:dyDescent="0.3">
      <c r="A222" s="17"/>
      <c r="B222" s="171" t="s">
        <v>39</v>
      </c>
      <c r="C222" s="73" t="s">
        <v>19</v>
      </c>
      <c r="D222" s="137">
        <v>2.78</v>
      </c>
      <c r="E222" s="70">
        <f>ROUND(E215*D222,2)</f>
        <v>5.69</v>
      </c>
      <c r="F222" s="70"/>
      <c r="G222" s="59"/>
      <c r="H222" s="70"/>
      <c r="I222" s="70"/>
      <c r="J222" s="70"/>
      <c r="K222" s="70"/>
      <c r="L222" s="70"/>
      <c r="M222" s="83"/>
      <c r="N222" s="83"/>
      <c r="O222" s="83"/>
      <c r="P222" s="83"/>
      <c r="Q222" s="83"/>
      <c r="R222" s="83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  <c r="DO222" s="20"/>
      <c r="DP222" s="20"/>
      <c r="DQ222" s="20"/>
      <c r="DR222" s="20"/>
      <c r="DS222" s="20"/>
      <c r="DT222" s="20"/>
      <c r="DU222" s="20"/>
      <c r="DV222" s="20"/>
      <c r="DW222" s="20"/>
      <c r="DX222" s="20"/>
      <c r="DY222" s="20"/>
      <c r="DZ222" s="20"/>
      <c r="EA222" s="20"/>
      <c r="EB222" s="20"/>
      <c r="EC222" s="20"/>
      <c r="ED222" s="20"/>
      <c r="EE222" s="20"/>
      <c r="EF222" s="20"/>
      <c r="EG222" s="20"/>
      <c r="EH222" s="20"/>
      <c r="EI222" s="20"/>
      <c r="EJ222" s="20"/>
      <c r="EK222" s="20"/>
      <c r="EL222" s="20"/>
      <c r="EM222" s="20"/>
      <c r="EN222" s="20"/>
      <c r="EO222" s="20"/>
      <c r="EP222" s="20"/>
      <c r="EQ222" s="20"/>
      <c r="ER222" s="20"/>
      <c r="ES222" s="20"/>
      <c r="ET222" s="20"/>
      <c r="EU222" s="20"/>
      <c r="EV222" s="20"/>
      <c r="EW222" s="20"/>
      <c r="EX222" s="20"/>
      <c r="EY222" s="20"/>
      <c r="EZ222" s="20"/>
      <c r="FA222" s="20"/>
      <c r="FB222" s="20"/>
      <c r="FC222" s="20"/>
      <c r="FD222" s="20"/>
      <c r="FE222" s="20"/>
      <c r="FF222" s="20"/>
      <c r="FG222" s="20"/>
      <c r="FH222" s="20"/>
      <c r="FI222" s="20"/>
      <c r="FJ222" s="20"/>
      <c r="FK222" s="20"/>
      <c r="FL222" s="20"/>
      <c r="FM222" s="20"/>
      <c r="FN222" s="20"/>
      <c r="FO222" s="20"/>
      <c r="FP222" s="20"/>
      <c r="FQ222" s="20"/>
      <c r="FR222" s="20"/>
      <c r="FS222" s="20"/>
      <c r="FT222" s="20"/>
      <c r="FU222" s="20"/>
      <c r="FV222" s="20"/>
      <c r="FW222" s="20"/>
      <c r="FX222" s="20"/>
      <c r="FY222" s="20"/>
      <c r="FZ222" s="20"/>
      <c r="GA222" s="20"/>
      <c r="GB222" s="20"/>
      <c r="GC222" s="20"/>
      <c r="GD222" s="20"/>
      <c r="GE222" s="20"/>
      <c r="GF222" s="20"/>
      <c r="GG222" s="20"/>
      <c r="GH222" s="20"/>
      <c r="GI222" s="20"/>
      <c r="GJ222" s="20"/>
      <c r="GK222" s="20"/>
      <c r="GL222" s="20"/>
      <c r="GM222" s="20"/>
      <c r="GN222" s="20"/>
      <c r="GO222" s="20"/>
      <c r="GP222" s="20"/>
      <c r="GQ222" s="20"/>
      <c r="GR222" s="20"/>
      <c r="GS222" s="20"/>
      <c r="GT222" s="20"/>
      <c r="GU222" s="20"/>
      <c r="GV222" s="20"/>
      <c r="GW222" s="20"/>
      <c r="GX222" s="20"/>
      <c r="GY222" s="20"/>
      <c r="GZ222" s="20"/>
      <c r="HA222" s="20"/>
      <c r="HB222" s="20"/>
      <c r="HC222" s="20"/>
      <c r="HD222" s="20"/>
      <c r="HE222" s="20"/>
      <c r="HF222" s="20"/>
      <c r="HG222" s="20"/>
      <c r="HH222" s="20"/>
      <c r="HI222" s="20"/>
      <c r="HJ222" s="20"/>
      <c r="HK222" s="20"/>
      <c r="HL222" s="20"/>
      <c r="HM222" s="20"/>
      <c r="HN222" s="20"/>
      <c r="HO222" s="20"/>
      <c r="HP222" s="20"/>
      <c r="HQ222" s="20"/>
      <c r="HR222" s="20"/>
      <c r="HS222" s="20"/>
      <c r="HT222" s="20"/>
      <c r="HU222" s="20"/>
      <c r="HV222" s="20"/>
      <c r="HW222" s="20"/>
      <c r="HX222" s="20"/>
      <c r="HY222" s="20"/>
      <c r="HZ222" s="20"/>
      <c r="IA222" s="20"/>
      <c r="IB222" s="20"/>
      <c r="IC222" s="20"/>
      <c r="ID222" s="20"/>
      <c r="IE222" s="20"/>
      <c r="IF222" s="20"/>
      <c r="IG222" s="20"/>
      <c r="IH222" s="20"/>
      <c r="II222" s="20"/>
      <c r="IJ222" s="20"/>
      <c r="IK222" s="20"/>
      <c r="IL222" s="20"/>
      <c r="IM222" s="20"/>
      <c r="IN222" s="20"/>
      <c r="IO222" s="20"/>
      <c r="IP222" s="20"/>
      <c r="IQ222" s="20"/>
      <c r="IR222" s="20"/>
      <c r="IS222" s="20"/>
      <c r="IT222" s="20"/>
      <c r="IU222" s="20"/>
    </row>
    <row r="223" spans="1:255" s="44" customFormat="1" ht="33" x14ac:dyDescent="0.25">
      <c r="A223" s="41"/>
      <c r="B223" s="186" t="s">
        <v>116</v>
      </c>
      <c r="C223" s="77" t="s">
        <v>20</v>
      </c>
      <c r="D223" s="61"/>
      <c r="E223" s="217">
        <f>E215</f>
        <v>2.0449999999999999</v>
      </c>
      <c r="F223" s="62"/>
      <c r="G223" s="75"/>
      <c r="H223" s="62"/>
      <c r="I223" s="62"/>
      <c r="J223" s="62"/>
      <c r="K223" s="70"/>
      <c r="L223" s="59"/>
      <c r="M223" s="27"/>
      <c r="N223" s="27"/>
      <c r="O223" s="27"/>
      <c r="P223" s="27"/>
      <c r="Q223" s="27"/>
      <c r="R223" s="27"/>
    </row>
    <row r="224" spans="1:255" s="14" customFormat="1" ht="33.75" customHeight="1" x14ac:dyDescent="0.25">
      <c r="A224" s="35">
        <v>18</v>
      </c>
      <c r="B224" s="64" t="s">
        <v>112</v>
      </c>
      <c r="C224" s="65" t="s">
        <v>20</v>
      </c>
      <c r="D224" s="66"/>
      <c r="E224" s="79">
        <f>E215</f>
        <v>2.0449999999999999</v>
      </c>
      <c r="F224" s="78"/>
      <c r="G224" s="66"/>
      <c r="H224" s="66"/>
      <c r="I224" s="67"/>
      <c r="J224" s="66"/>
      <c r="K224" s="66"/>
      <c r="L224" s="66"/>
      <c r="M224" s="91"/>
      <c r="N224" s="91"/>
      <c r="O224" s="91"/>
      <c r="P224" s="91"/>
      <c r="Q224" s="91"/>
      <c r="R224" s="91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  <c r="FN224" s="13"/>
      <c r="FO224" s="13"/>
      <c r="FP224" s="13"/>
      <c r="FQ224" s="13"/>
      <c r="FR224" s="13"/>
      <c r="FS224" s="13"/>
      <c r="FT224" s="13"/>
      <c r="FU224" s="13"/>
      <c r="FV224" s="13"/>
      <c r="FW224" s="13"/>
      <c r="FX224" s="13"/>
      <c r="FY224" s="13"/>
      <c r="FZ224" s="13"/>
      <c r="GA224" s="13"/>
      <c r="GB224" s="13"/>
      <c r="GC224" s="13"/>
      <c r="GD224" s="13"/>
      <c r="GE224" s="13"/>
      <c r="GF224" s="13"/>
      <c r="GG224" s="13"/>
      <c r="GH224" s="13"/>
      <c r="GI224" s="13"/>
      <c r="GJ224" s="13"/>
      <c r="GK224" s="13"/>
      <c r="GL224" s="13"/>
      <c r="GM224" s="13"/>
      <c r="GN224" s="13"/>
      <c r="GO224" s="13"/>
      <c r="GP224" s="13"/>
      <c r="GQ224" s="13"/>
      <c r="GR224" s="13"/>
      <c r="GS224" s="13"/>
      <c r="GT224" s="13"/>
      <c r="GU224" s="13"/>
      <c r="GV224" s="13"/>
      <c r="GW224" s="13"/>
      <c r="GX224" s="13"/>
      <c r="GY224" s="13"/>
      <c r="GZ224" s="13"/>
      <c r="HA224" s="13"/>
      <c r="HB224" s="13"/>
      <c r="HC224" s="13"/>
      <c r="HD224" s="13"/>
      <c r="HE224" s="13"/>
      <c r="HF224" s="13"/>
      <c r="HG224" s="13"/>
      <c r="HH224" s="13"/>
      <c r="HI224" s="13"/>
      <c r="HJ224" s="13"/>
      <c r="HK224" s="13"/>
      <c r="HL224" s="13"/>
      <c r="HM224" s="13"/>
      <c r="HN224" s="13"/>
      <c r="HO224" s="13"/>
      <c r="HP224" s="13"/>
      <c r="HQ224" s="13"/>
      <c r="HR224" s="13"/>
      <c r="HS224" s="13"/>
      <c r="HT224" s="13"/>
      <c r="HU224" s="13"/>
      <c r="HV224" s="13"/>
      <c r="HW224" s="13"/>
      <c r="HX224" s="13"/>
      <c r="HY224" s="13"/>
      <c r="HZ224" s="13"/>
      <c r="IA224" s="13"/>
      <c r="IB224" s="13"/>
      <c r="IC224" s="13"/>
      <c r="ID224" s="13"/>
      <c r="IE224" s="13"/>
      <c r="IF224" s="13"/>
      <c r="IG224" s="13"/>
      <c r="IH224" s="13"/>
      <c r="II224" s="13"/>
      <c r="IJ224" s="13"/>
      <c r="IK224" s="13"/>
      <c r="IL224" s="13"/>
      <c r="IM224" s="13"/>
      <c r="IN224" s="13"/>
      <c r="IO224" s="13"/>
      <c r="IP224" s="13"/>
      <c r="IQ224" s="13"/>
      <c r="IR224" s="13"/>
      <c r="IS224" s="13"/>
      <c r="IT224" s="13"/>
      <c r="IU224" s="13"/>
    </row>
    <row r="225" spans="1:255" ht="18" x14ac:dyDescent="0.35">
      <c r="A225" s="32"/>
      <c r="B225" s="131" t="s">
        <v>33</v>
      </c>
      <c r="C225" s="68" t="s">
        <v>17</v>
      </c>
      <c r="D225" s="36">
        <v>9.2799999999999994</v>
      </c>
      <c r="E225" s="70">
        <f>ROUND(E224*D225,2)</f>
        <v>18.98</v>
      </c>
      <c r="F225" s="62"/>
      <c r="G225" s="59"/>
      <c r="H225" s="71"/>
      <c r="I225" s="59"/>
      <c r="J225" s="70"/>
      <c r="K225" s="70"/>
      <c r="L225" s="59"/>
      <c r="M225" s="86"/>
      <c r="N225" s="86"/>
      <c r="O225" s="86"/>
      <c r="P225" s="86"/>
      <c r="Q225" s="86"/>
      <c r="R225" s="86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8"/>
      <c r="FG225" s="8"/>
      <c r="FH225" s="8"/>
      <c r="FI225" s="8"/>
      <c r="FJ225" s="8"/>
      <c r="FK225" s="8"/>
      <c r="FL225" s="8"/>
      <c r="FM225" s="8"/>
      <c r="FN225" s="8"/>
      <c r="FO225" s="8"/>
      <c r="FP225" s="8"/>
      <c r="FQ225" s="8"/>
      <c r="FR225" s="8"/>
      <c r="FS225" s="8"/>
      <c r="FT225" s="8"/>
      <c r="FU225" s="8"/>
      <c r="FV225" s="8"/>
      <c r="FW225" s="8"/>
      <c r="FX225" s="8"/>
      <c r="FY225" s="8"/>
      <c r="FZ225" s="8"/>
      <c r="GA225" s="8"/>
      <c r="GB225" s="8"/>
      <c r="GC225" s="8"/>
      <c r="GD225" s="8"/>
      <c r="GE225" s="8"/>
      <c r="GF225" s="8"/>
      <c r="GG225" s="8"/>
      <c r="GH225" s="8"/>
      <c r="GI225" s="8"/>
      <c r="GJ225" s="8"/>
      <c r="GK225" s="8"/>
      <c r="GL225" s="8"/>
      <c r="GM225" s="8"/>
      <c r="GN225" s="8"/>
      <c r="GO225" s="8"/>
      <c r="GP225" s="8"/>
      <c r="GQ225" s="8"/>
      <c r="GR225" s="8"/>
      <c r="GS225" s="8"/>
      <c r="GT225" s="8"/>
      <c r="GU225" s="8"/>
      <c r="GV225" s="8"/>
      <c r="GW225" s="8"/>
      <c r="GX225" s="8"/>
      <c r="GY225" s="8"/>
      <c r="GZ225" s="8"/>
      <c r="HA225" s="8"/>
      <c r="HB225" s="8"/>
      <c r="HC225" s="8"/>
      <c r="HD225" s="8"/>
      <c r="HE225" s="8"/>
      <c r="HF225" s="8"/>
      <c r="HG225" s="8"/>
      <c r="HH225" s="8"/>
      <c r="HI225" s="8"/>
      <c r="HJ225" s="8"/>
      <c r="HK225" s="8"/>
      <c r="HL225" s="8"/>
      <c r="HM225" s="8"/>
      <c r="HN225" s="8"/>
      <c r="HO225" s="8"/>
      <c r="HP225" s="8"/>
      <c r="HQ225" s="8"/>
      <c r="HR225" s="8"/>
      <c r="HS225" s="8"/>
      <c r="HT225" s="8"/>
      <c r="HU225" s="8"/>
      <c r="HV225" s="8"/>
      <c r="HW225" s="8"/>
      <c r="HX225" s="8"/>
      <c r="HY225" s="8"/>
      <c r="HZ225" s="8"/>
      <c r="IA225" s="8"/>
      <c r="IB225" s="8"/>
      <c r="IC225" s="8"/>
      <c r="ID225" s="8"/>
      <c r="IE225" s="8"/>
      <c r="IF225" s="8"/>
      <c r="IG225" s="8"/>
      <c r="IH225" s="8"/>
      <c r="II225" s="8"/>
      <c r="IJ225" s="8"/>
      <c r="IK225" s="8"/>
      <c r="IL225" s="8"/>
      <c r="IM225" s="8"/>
      <c r="IN225" s="8"/>
      <c r="IO225" s="8"/>
      <c r="IP225" s="8"/>
      <c r="IQ225" s="8"/>
      <c r="IR225" s="8"/>
      <c r="IS225" s="8"/>
      <c r="IT225" s="8"/>
      <c r="IU225" s="8"/>
    </row>
    <row r="226" spans="1:255" s="20" customFormat="1" ht="18" x14ac:dyDescent="0.25">
      <c r="A226" s="33"/>
      <c r="B226" s="72" t="s">
        <v>113</v>
      </c>
      <c r="C226" s="73" t="s">
        <v>49</v>
      </c>
      <c r="D226" s="37">
        <v>4</v>
      </c>
      <c r="E226" s="70">
        <f>ROUND(E224*D226,2)</f>
        <v>8.18</v>
      </c>
      <c r="F226" s="75"/>
      <c r="G226" s="59"/>
      <c r="H226" s="70"/>
      <c r="I226" s="59"/>
      <c r="J226" s="70"/>
      <c r="K226" s="70"/>
      <c r="L226" s="59"/>
      <c r="M226" s="16"/>
      <c r="N226" s="16"/>
      <c r="O226" s="16"/>
      <c r="P226" s="16"/>
      <c r="Q226" s="16"/>
      <c r="R226" s="16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  <c r="EB226" s="12"/>
      <c r="EC226" s="12"/>
      <c r="ED226" s="12"/>
      <c r="EE226" s="12"/>
      <c r="EF226" s="12"/>
      <c r="EG226" s="12"/>
      <c r="EH226" s="12"/>
      <c r="EI226" s="12"/>
      <c r="EJ226" s="12"/>
      <c r="EK226" s="12"/>
      <c r="EL226" s="12"/>
      <c r="EM226" s="12"/>
      <c r="EN226" s="12"/>
      <c r="EO226" s="12"/>
      <c r="EP226" s="12"/>
      <c r="EQ226" s="12"/>
      <c r="ER226" s="12"/>
      <c r="ES226" s="12"/>
      <c r="ET226" s="12"/>
      <c r="EU226" s="12"/>
      <c r="EV226" s="12"/>
      <c r="EW226" s="12"/>
      <c r="EX226" s="12"/>
      <c r="EY226" s="12"/>
      <c r="EZ226" s="12"/>
      <c r="FA226" s="12"/>
      <c r="FB226" s="12"/>
      <c r="FC226" s="12"/>
      <c r="FD226" s="12"/>
      <c r="FE226" s="12"/>
      <c r="FF226" s="12"/>
      <c r="FG226" s="12"/>
      <c r="FH226" s="12"/>
      <c r="FI226" s="12"/>
      <c r="FJ226" s="12"/>
      <c r="FK226" s="12"/>
      <c r="FL226" s="12"/>
      <c r="FM226" s="12"/>
      <c r="FN226" s="12"/>
      <c r="FO226" s="12"/>
      <c r="FP226" s="12"/>
      <c r="FQ226" s="12"/>
      <c r="FR226" s="12"/>
      <c r="FS226" s="12"/>
      <c r="FT226" s="12"/>
      <c r="FU226" s="12"/>
      <c r="FV226" s="12"/>
      <c r="FW226" s="12"/>
      <c r="FX226" s="12"/>
      <c r="FY226" s="12"/>
      <c r="FZ226" s="12"/>
      <c r="GA226" s="12"/>
      <c r="GB226" s="12"/>
      <c r="GC226" s="12"/>
      <c r="GD226" s="12"/>
      <c r="GE226" s="12"/>
      <c r="GF226" s="12"/>
      <c r="GG226" s="12"/>
      <c r="GH226" s="12"/>
      <c r="GI226" s="12"/>
      <c r="GJ226" s="12"/>
      <c r="GK226" s="12"/>
      <c r="GL226" s="12"/>
      <c r="GM226" s="12"/>
      <c r="GN226" s="12"/>
      <c r="GO226" s="12"/>
      <c r="GP226" s="12"/>
      <c r="GQ226" s="12"/>
      <c r="GR226" s="12"/>
      <c r="GS226" s="12"/>
      <c r="GT226" s="12"/>
      <c r="GU226" s="12"/>
      <c r="GV226" s="12"/>
      <c r="GW226" s="12"/>
      <c r="GX226" s="12"/>
      <c r="GY226" s="12"/>
      <c r="GZ226" s="12"/>
      <c r="HA226" s="12"/>
      <c r="HB226" s="12"/>
      <c r="HC226" s="12"/>
      <c r="HD226" s="12"/>
      <c r="HE226" s="12"/>
      <c r="HF226" s="12"/>
      <c r="HG226" s="12"/>
      <c r="HH226" s="12"/>
      <c r="HI226" s="12"/>
      <c r="HJ226" s="12"/>
      <c r="HK226" s="12"/>
      <c r="HL226" s="12"/>
      <c r="HM226" s="12"/>
      <c r="HN226" s="12"/>
      <c r="HO226" s="12"/>
      <c r="HP226" s="12"/>
      <c r="HQ226" s="12"/>
      <c r="HR226" s="12"/>
      <c r="HS226" s="12"/>
      <c r="HT226" s="12"/>
      <c r="HU226" s="12"/>
      <c r="HV226" s="12"/>
      <c r="HW226" s="12"/>
      <c r="HX226" s="12"/>
      <c r="HY226" s="12"/>
      <c r="HZ226" s="12"/>
      <c r="IA226" s="12"/>
      <c r="IB226" s="12"/>
      <c r="IC226" s="12"/>
      <c r="ID226" s="12"/>
      <c r="IE226" s="12"/>
      <c r="IF226" s="12"/>
      <c r="IG226" s="12"/>
      <c r="IH226" s="12"/>
      <c r="II226" s="12"/>
      <c r="IJ226" s="12"/>
      <c r="IK226" s="12"/>
      <c r="IL226" s="12"/>
      <c r="IM226" s="12"/>
      <c r="IN226" s="12"/>
      <c r="IO226" s="12"/>
      <c r="IP226" s="12"/>
      <c r="IQ226" s="12"/>
      <c r="IR226" s="12"/>
      <c r="IS226" s="12"/>
      <c r="IT226" s="12"/>
      <c r="IU226" s="12"/>
    </row>
    <row r="227" spans="1:255" s="20" customFormat="1" ht="18" x14ac:dyDescent="0.25">
      <c r="A227" s="32"/>
      <c r="B227" s="72" t="s">
        <v>114</v>
      </c>
      <c r="C227" s="68" t="s">
        <v>49</v>
      </c>
      <c r="D227" s="36">
        <v>8</v>
      </c>
      <c r="E227" s="70">
        <f>ROUND(E224*D227,2)</f>
        <v>16.36</v>
      </c>
      <c r="F227" s="75"/>
      <c r="G227" s="59"/>
      <c r="H227" s="70"/>
      <c r="I227" s="59"/>
      <c r="J227" s="70"/>
      <c r="K227" s="70"/>
      <c r="L227" s="59"/>
      <c r="M227" s="86"/>
      <c r="N227" s="86"/>
      <c r="O227" s="86"/>
      <c r="P227" s="86"/>
      <c r="Q227" s="86"/>
      <c r="R227" s="86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/>
      <c r="FG227" s="8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8"/>
      <c r="FZ227" s="8"/>
      <c r="GA227" s="8"/>
      <c r="GB227" s="8"/>
      <c r="GC227" s="8"/>
      <c r="GD227" s="8"/>
      <c r="GE227" s="8"/>
      <c r="GF227" s="8"/>
      <c r="GG227" s="8"/>
      <c r="GH227" s="8"/>
      <c r="GI227" s="8"/>
      <c r="GJ227" s="8"/>
      <c r="GK227" s="8"/>
      <c r="GL227" s="8"/>
      <c r="GM227" s="8"/>
      <c r="GN227" s="8"/>
      <c r="GO227" s="8"/>
      <c r="GP227" s="8"/>
      <c r="GQ227" s="8"/>
      <c r="GR227" s="8"/>
      <c r="GS227" s="8"/>
      <c r="GT227" s="8"/>
      <c r="GU227" s="8"/>
      <c r="GV227" s="8"/>
      <c r="GW227" s="8"/>
      <c r="GX227" s="8"/>
      <c r="GY227" s="8"/>
      <c r="GZ227" s="8"/>
      <c r="HA227" s="8"/>
      <c r="HB227" s="8"/>
      <c r="HC227" s="8"/>
      <c r="HD227" s="8"/>
      <c r="HE227" s="8"/>
      <c r="HF227" s="8"/>
      <c r="HG227" s="8"/>
      <c r="HH227" s="8"/>
      <c r="HI227" s="8"/>
      <c r="HJ227" s="8"/>
      <c r="HK227" s="8"/>
      <c r="HL227" s="8"/>
      <c r="HM227" s="8"/>
      <c r="HN227" s="8"/>
      <c r="HO227" s="8"/>
      <c r="HP227" s="8"/>
      <c r="HQ227" s="8"/>
      <c r="HR227" s="8"/>
      <c r="HS227" s="8"/>
      <c r="HT227" s="8"/>
      <c r="HU227" s="8"/>
      <c r="HV227" s="8"/>
      <c r="HW227" s="8"/>
      <c r="HX227" s="8"/>
      <c r="HY227" s="8"/>
      <c r="HZ227" s="8"/>
      <c r="IA227" s="8"/>
      <c r="IB227" s="8"/>
      <c r="IC227" s="8"/>
      <c r="ID227" s="8"/>
      <c r="IE227" s="8"/>
      <c r="IF227" s="8"/>
      <c r="IG227" s="8"/>
      <c r="IH227" s="8"/>
      <c r="II227" s="8"/>
      <c r="IJ227" s="8"/>
      <c r="IK227" s="8"/>
      <c r="IL227" s="8"/>
      <c r="IM227" s="8"/>
      <c r="IN227" s="8"/>
      <c r="IO227" s="8"/>
      <c r="IP227" s="8"/>
      <c r="IQ227" s="8"/>
      <c r="IR227" s="8"/>
      <c r="IS227" s="8"/>
      <c r="IT227" s="8"/>
      <c r="IU227" s="8"/>
    </row>
    <row r="228" spans="1:255" s="22" customFormat="1" ht="18" x14ac:dyDescent="0.25">
      <c r="A228" s="134"/>
      <c r="B228" s="135" t="s">
        <v>50</v>
      </c>
      <c r="C228" s="136"/>
      <c r="D228" s="137"/>
      <c r="E228" s="138"/>
      <c r="F228" s="59"/>
      <c r="G228" s="57"/>
      <c r="H228" s="57"/>
      <c r="I228" s="57"/>
      <c r="J228" s="57"/>
      <c r="K228" s="57"/>
      <c r="L228" s="57"/>
      <c r="M228" s="85"/>
      <c r="N228" s="85"/>
      <c r="O228" s="85"/>
      <c r="P228" s="85"/>
      <c r="Q228" s="85"/>
      <c r="R228" s="85"/>
    </row>
    <row r="229" spans="1:255" s="3" customFormat="1" ht="18" x14ac:dyDescent="0.25">
      <c r="A229" s="134"/>
      <c r="B229" s="127" t="s">
        <v>106</v>
      </c>
      <c r="C229" s="128"/>
      <c r="D229" s="129"/>
      <c r="E229" s="70"/>
      <c r="F229" s="70"/>
      <c r="G229" s="70"/>
      <c r="H229" s="70"/>
      <c r="I229" s="130"/>
      <c r="J229" s="70"/>
      <c r="K229" s="70"/>
      <c r="L229" s="57"/>
      <c r="M229" s="85"/>
      <c r="N229" s="85"/>
      <c r="O229" s="85"/>
      <c r="P229" s="85"/>
      <c r="Q229" s="85"/>
      <c r="R229" s="85"/>
    </row>
    <row r="230" spans="1:255" s="25" customFormat="1" ht="31.5" x14ac:dyDescent="0.2">
      <c r="A230" s="134">
        <v>1</v>
      </c>
      <c r="B230" s="162" t="s">
        <v>60</v>
      </c>
      <c r="C230" s="163" t="s">
        <v>21</v>
      </c>
      <c r="D230" s="216"/>
      <c r="E230" s="142">
        <v>1505.46</v>
      </c>
      <c r="F230" s="70"/>
      <c r="G230" s="70"/>
      <c r="H230" s="70"/>
      <c r="I230" s="70"/>
      <c r="J230" s="70"/>
      <c r="K230" s="70"/>
      <c r="L230" s="59"/>
      <c r="M230" s="83"/>
      <c r="N230" s="83"/>
      <c r="O230" s="83"/>
      <c r="P230" s="83"/>
      <c r="Q230" s="83"/>
      <c r="R230" s="83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  <c r="CQ230" s="20"/>
      <c r="CR230" s="20"/>
      <c r="CS230" s="20"/>
      <c r="CT230" s="20"/>
      <c r="CU230" s="20"/>
      <c r="CV230" s="20"/>
      <c r="CW230" s="20"/>
      <c r="CX230" s="20"/>
      <c r="CY230" s="20"/>
      <c r="CZ230" s="20"/>
      <c r="DA230" s="20"/>
      <c r="DB230" s="20"/>
      <c r="DC230" s="20"/>
      <c r="DD230" s="20"/>
      <c r="DE230" s="20"/>
      <c r="DF230" s="20"/>
      <c r="DG230" s="20"/>
      <c r="DH230" s="20"/>
      <c r="DI230" s="20"/>
      <c r="DJ230" s="20"/>
      <c r="DK230" s="20"/>
      <c r="DL230" s="20"/>
      <c r="DM230" s="20"/>
      <c r="DN230" s="20"/>
      <c r="DO230" s="20"/>
      <c r="DP230" s="20"/>
      <c r="DQ230" s="20"/>
      <c r="DR230" s="20"/>
      <c r="DS230" s="20"/>
      <c r="DT230" s="20"/>
      <c r="DU230" s="20"/>
      <c r="DV230" s="20"/>
      <c r="DW230" s="20"/>
      <c r="DX230" s="20"/>
      <c r="DY230" s="20"/>
      <c r="DZ230" s="20"/>
      <c r="EA230" s="20"/>
      <c r="EB230" s="20"/>
      <c r="EC230" s="20"/>
      <c r="ED230" s="20"/>
      <c r="EE230" s="20"/>
      <c r="EF230" s="20"/>
      <c r="EG230" s="20"/>
      <c r="EH230" s="20"/>
      <c r="EI230" s="20"/>
      <c r="EJ230" s="20"/>
      <c r="EK230" s="20"/>
      <c r="EL230" s="20"/>
      <c r="EM230" s="20"/>
      <c r="EN230" s="20"/>
      <c r="EO230" s="20"/>
      <c r="EP230" s="20"/>
      <c r="EQ230" s="20"/>
      <c r="ER230" s="20"/>
      <c r="ES230" s="20"/>
      <c r="ET230" s="20"/>
      <c r="EU230" s="20"/>
      <c r="EV230" s="20"/>
      <c r="EW230" s="20"/>
      <c r="EX230" s="20"/>
      <c r="EY230" s="20"/>
      <c r="EZ230" s="20"/>
      <c r="FA230" s="20"/>
      <c r="FB230" s="20"/>
      <c r="FC230" s="20"/>
      <c r="FD230" s="20"/>
      <c r="FE230" s="20"/>
      <c r="FF230" s="20"/>
      <c r="FG230" s="20"/>
      <c r="FH230" s="20"/>
      <c r="FI230" s="20"/>
      <c r="FJ230" s="20"/>
      <c r="FK230" s="20"/>
      <c r="FL230" s="20"/>
      <c r="FM230" s="20"/>
      <c r="FN230" s="20"/>
      <c r="FO230" s="20"/>
      <c r="FP230" s="20"/>
      <c r="FQ230" s="20"/>
      <c r="FR230" s="20"/>
      <c r="FS230" s="20"/>
      <c r="FT230" s="20"/>
      <c r="FU230" s="20"/>
      <c r="FV230" s="20"/>
      <c r="FW230" s="20"/>
      <c r="FX230" s="20"/>
      <c r="FY230" s="20"/>
      <c r="FZ230" s="20"/>
      <c r="GA230" s="20"/>
      <c r="GB230" s="20"/>
      <c r="GC230" s="20"/>
      <c r="GD230" s="20"/>
      <c r="GE230" s="20"/>
      <c r="GF230" s="20"/>
      <c r="GG230" s="20"/>
      <c r="GH230" s="20"/>
      <c r="GI230" s="20"/>
      <c r="GJ230" s="20"/>
      <c r="GK230" s="20"/>
      <c r="GL230" s="20"/>
      <c r="GM230" s="20"/>
      <c r="GN230" s="20"/>
      <c r="GO230" s="20"/>
      <c r="GP230" s="20"/>
      <c r="GQ230" s="20"/>
      <c r="GR230" s="20"/>
      <c r="GS230" s="20"/>
      <c r="GT230" s="20"/>
      <c r="GU230" s="20"/>
      <c r="GV230" s="20"/>
      <c r="GW230" s="20"/>
      <c r="GX230" s="20"/>
      <c r="GY230" s="20"/>
      <c r="GZ230" s="20"/>
      <c r="HA230" s="20"/>
      <c r="HB230" s="20"/>
      <c r="HC230" s="20"/>
      <c r="HD230" s="20"/>
      <c r="HE230" s="20"/>
      <c r="HF230" s="20"/>
      <c r="HG230" s="20"/>
      <c r="HH230" s="20"/>
      <c r="HI230" s="20"/>
      <c r="HJ230" s="20"/>
      <c r="HK230" s="20"/>
      <c r="HL230" s="20"/>
      <c r="HM230" s="20"/>
      <c r="HN230" s="20"/>
      <c r="HO230" s="20"/>
      <c r="HP230" s="20"/>
      <c r="HQ230" s="20"/>
      <c r="HR230" s="20"/>
      <c r="HS230" s="20"/>
      <c r="HT230" s="20"/>
      <c r="HU230" s="20"/>
      <c r="HV230" s="20"/>
      <c r="HW230" s="20"/>
      <c r="HX230" s="20"/>
      <c r="HY230" s="20"/>
      <c r="HZ230" s="20"/>
      <c r="IA230" s="20"/>
      <c r="IB230" s="20"/>
      <c r="IC230" s="20"/>
      <c r="ID230" s="20"/>
      <c r="IE230" s="20"/>
      <c r="IF230" s="20"/>
      <c r="IG230" s="20"/>
      <c r="IH230" s="20"/>
      <c r="II230" s="20"/>
      <c r="IJ230" s="20"/>
      <c r="IK230" s="20"/>
      <c r="IL230" s="20"/>
      <c r="IM230" s="20"/>
      <c r="IN230" s="20"/>
      <c r="IO230" s="20"/>
      <c r="IP230" s="20"/>
    </row>
    <row r="231" spans="1:255" s="25" customFormat="1" ht="18" x14ac:dyDescent="0.2">
      <c r="A231" s="134"/>
      <c r="B231" s="131" t="s">
        <v>33</v>
      </c>
      <c r="C231" s="136" t="s">
        <v>17</v>
      </c>
      <c r="D231" s="137">
        <v>0.15</v>
      </c>
      <c r="E231" s="70">
        <f>ROUND(E230*D231,2)</f>
        <v>225.82</v>
      </c>
      <c r="F231" s="70"/>
      <c r="G231" s="70"/>
      <c r="H231" s="70"/>
      <c r="I231" s="59"/>
      <c r="J231" s="70"/>
      <c r="K231" s="70"/>
      <c r="L231" s="59"/>
      <c r="M231" s="83"/>
      <c r="N231" s="83"/>
      <c r="O231" s="83"/>
      <c r="P231" s="83"/>
      <c r="Q231" s="83"/>
      <c r="R231" s="83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  <c r="CQ231" s="20"/>
      <c r="CR231" s="20"/>
      <c r="CS231" s="20"/>
      <c r="CT231" s="20"/>
      <c r="CU231" s="20"/>
      <c r="CV231" s="20"/>
      <c r="CW231" s="20"/>
      <c r="CX231" s="20"/>
      <c r="CY231" s="20"/>
      <c r="CZ231" s="20"/>
      <c r="DA231" s="20"/>
      <c r="DB231" s="20"/>
      <c r="DC231" s="20"/>
      <c r="DD231" s="20"/>
      <c r="DE231" s="20"/>
      <c r="DF231" s="20"/>
      <c r="DG231" s="20"/>
      <c r="DH231" s="20"/>
      <c r="DI231" s="20"/>
      <c r="DJ231" s="20"/>
      <c r="DK231" s="20"/>
      <c r="DL231" s="20"/>
      <c r="DM231" s="20"/>
      <c r="DN231" s="20"/>
      <c r="DO231" s="20"/>
      <c r="DP231" s="20"/>
      <c r="DQ231" s="20"/>
      <c r="DR231" s="20"/>
      <c r="DS231" s="20"/>
      <c r="DT231" s="20"/>
      <c r="DU231" s="20"/>
      <c r="DV231" s="20"/>
      <c r="DW231" s="20"/>
      <c r="DX231" s="20"/>
      <c r="DY231" s="20"/>
      <c r="DZ231" s="20"/>
      <c r="EA231" s="20"/>
      <c r="EB231" s="20"/>
      <c r="EC231" s="20"/>
      <c r="ED231" s="20"/>
      <c r="EE231" s="20"/>
      <c r="EF231" s="20"/>
      <c r="EG231" s="20"/>
      <c r="EH231" s="20"/>
      <c r="EI231" s="20"/>
      <c r="EJ231" s="20"/>
      <c r="EK231" s="20"/>
      <c r="EL231" s="20"/>
      <c r="EM231" s="20"/>
      <c r="EN231" s="20"/>
      <c r="EO231" s="20"/>
      <c r="EP231" s="20"/>
      <c r="EQ231" s="20"/>
      <c r="ER231" s="20"/>
      <c r="ES231" s="20"/>
      <c r="ET231" s="20"/>
      <c r="EU231" s="20"/>
      <c r="EV231" s="20"/>
      <c r="EW231" s="20"/>
      <c r="EX231" s="20"/>
      <c r="EY231" s="20"/>
      <c r="EZ231" s="20"/>
      <c r="FA231" s="20"/>
      <c r="FB231" s="20"/>
      <c r="FC231" s="20"/>
      <c r="FD231" s="20"/>
      <c r="FE231" s="20"/>
      <c r="FF231" s="20"/>
      <c r="FG231" s="20"/>
      <c r="FH231" s="20"/>
      <c r="FI231" s="20"/>
      <c r="FJ231" s="20"/>
      <c r="FK231" s="20"/>
      <c r="FL231" s="20"/>
      <c r="FM231" s="20"/>
      <c r="FN231" s="20"/>
      <c r="FO231" s="20"/>
      <c r="FP231" s="20"/>
      <c r="FQ231" s="20"/>
      <c r="FR231" s="20"/>
      <c r="FS231" s="20"/>
      <c r="FT231" s="20"/>
      <c r="FU231" s="20"/>
      <c r="FV231" s="20"/>
      <c r="FW231" s="20"/>
      <c r="FX231" s="20"/>
      <c r="FY231" s="20"/>
      <c r="FZ231" s="20"/>
      <c r="GA231" s="20"/>
      <c r="GB231" s="20"/>
      <c r="GC231" s="20"/>
      <c r="GD231" s="20"/>
      <c r="GE231" s="20"/>
      <c r="GF231" s="20"/>
      <c r="GG231" s="20"/>
      <c r="GH231" s="20"/>
      <c r="GI231" s="20"/>
      <c r="GJ231" s="20"/>
      <c r="GK231" s="20"/>
      <c r="GL231" s="20"/>
      <c r="GM231" s="20"/>
      <c r="GN231" s="20"/>
      <c r="GO231" s="20"/>
      <c r="GP231" s="20"/>
      <c r="GQ231" s="20"/>
      <c r="GR231" s="20"/>
      <c r="GS231" s="20"/>
      <c r="GT231" s="20"/>
      <c r="GU231" s="20"/>
      <c r="GV231" s="20"/>
      <c r="GW231" s="20"/>
      <c r="GX231" s="20"/>
      <c r="GY231" s="20"/>
      <c r="GZ231" s="20"/>
      <c r="HA231" s="20"/>
      <c r="HB231" s="20"/>
      <c r="HC231" s="20"/>
      <c r="HD231" s="20"/>
      <c r="HE231" s="20"/>
      <c r="HF231" s="20"/>
      <c r="HG231" s="20"/>
      <c r="HH231" s="20"/>
      <c r="HI231" s="20"/>
      <c r="HJ231" s="20"/>
      <c r="HK231" s="20"/>
      <c r="HL231" s="20"/>
      <c r="HM231" s="20"/>
      <c r="HN231" s="20"/>
      <c r="HO231" s="20"/>
      <c r="HP231" s="20"/>
      <c r="HQ231" s="20"/>
      <c r="HR231" s="20"/>
      <c r="HS231" s="20"/>
      <c r="HT231" s="20"/>
      <c r="HU231" s="20"/>
      <c r="HV231" s="20"/>
      <c r="HW231" s="20"/>
      <c r="HX231" s="20"/>
      <c r="HY231" s="20"/>
      <c r="HZ231" s="20"/>
      <c r="IA231" s="20"/>
      <c r="IB231" s="20"/>
      <c r="IC231" s="20"/>
      <c r="ID231" s="20"/>
      <c r="IE231" s="20"/>
      <c r="IF231" s="20"/>
      <c r="IG231" s="20"/>
      <c r="IH231" s="20"/>
      <c r="II231" s="20"/>
      <c r="IJ231" s="20"/>
      <c r="IK231" s="20"/>
      <c r="IL231" s="20"/>
      <c r="IM231" s="20"/>
      <c r="IN231" s="20"/>
      <c r="IO231" s="20"/>
      <c r="IP231" s="20"/>
    </row>
    <row r="232" spans="1:255" s="25" customFormat="1" ht="18" x14ac:dyDescent="0.2">
      <c r="A232" s="134"/>
      <c r="B232" s="145" t="s">
        <v>29</v>
      </c>
      <c r="C232" s="136" t="s">
        <v>22</v>
      </c>
      <c r="D232" s="179">
        <v>2.1600000000000001E-2</v>
      </c>
      <c r="E232" s="70">
        <f>ROUND(E230*D232,2)</f>
        <v>32.520000000000003</v>
      </c>
      <c r="F232" s="70"/>
      <c r="G232" s="70"/>
      <c r="H232" s="70"/>
      <c r="I232" s="70"/>
      <c r="J232" s="70"/>
      <c r="K232" s="70"/>
      <c r="L232" s="59"/>
      <c r="M232" s="83"/>
      <c r="N232" s="83"/>
      <c r="O232" s="83"/>
      <c r="P232" s="83"/>
      <c r="Q232" s="83"/>
      <c r="R232" s="83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  <c r="CQ232" s="20"/>
      <c r="CR232" s="20"/>
      <c r="CS232" s="20"/>
      <c r="CT232" s="20"/>
      <c r="CU232" s="20"/>
      <c r="CV232" s="20"/>
      <c r="CW232" s="20"/>
      <c r="CX232" s="20"/>
      <c r="CY232" s="20"/>
      <c r="CZ232" s="20"/>
      <c r="DA232" s="20"/>
      <c r="DB232" s="20"/>
      <c r="DC232" s="20"/>
      <c r="DD232" s="20"/>
      <c r="DE232" s="20"/>
      <c r="DF232" s="20"/>
      <c r="DG232" s="20"/>
      <c r="DH232" s="20"/>
      <c r="DI232" s="20"/>
      <c r="DJ232" s="20"/>
      <c r="DK232" s="20"/>
      <c r="DL232" s="20"/>
      <c r="DM232" s="20"/>
      <c r="DN232" s="20"/>
      <c r="DO232" s="20"/>
      <c r="DP232" s="20"/>
      <c r="DQ232" s="20"/>
      <c r="DR232" s="20"/>
      <c r="DS232" s="20"/>
      <c r="DT232" s="20"/>
      <c r="DU232" s="20"/>
      <c r="DV232" s="20"/>
      <c r="DW232" s="20"/>
      <c r="DX232" s="20"/>
      <c r="DY232" s="20"/>
      <c r="DZ232" s="20"/>
      <c r="EA232" s="20"/>
      <c r="EB232" s="20"/>
      <c r="EC232" s="20"/>
      <c r="ED232" s="20"/>
      <c r="EE232" s="20"/>
      <c r="EF232" s="20"/>
      <c r="EG232" s="20"/>
      <c r="EH232" s="20"/>
      <c r="EI232" s="20"/>
      <c r="EJ232" s="20"/>
      <c r="EK232" s="20"/>
      <c r="EL232" s="20"/>
      <c r="EM232" s="20"/>
      <c r="EN232" s="20"/>
      <c r="EO232" s="20"/>
      <c r="EP232" s="20"/>
      <c r="EQ232" s="20"/>
      <c r="ER232" s="20"/>
      <c r="ES232" s="20"/>
      <c r="ET232" s="20"/>
      <c r="EU232" s="20"/>
      <c r="EV232" s="20"/>
      <c r="EW232" s="20"/>
      <c r="EX232" s="20"/>
      <c r="EY232" s="20"/>
      <c r="EZ232" s="20"/>
      <c r="FA232" s="20"/>
      <c r="FB232" s="20"/>
      <c r="FC232" s="20"/>
      <c r="FD232" s="20"/>
      <c r="FE232" s="20"/>
      <c r="FF232" s="20"/>
      <c r="FG232" s="20"/>
      <c r="FH232" s="20"/>
      <c r="FI232" s="20"/>
      <c r="FJ232" s="20"/>
      <c r="FK232" s="20"/>
      <c r="FL232" s="20"/>
      <c r="FM232" s="20"/>
      <c r="FN232" s="20"/>
      <c r="FO232" s="20"/>
      <c r="FP232" s="20"/>
      <c r="FQ232" s="20"/>
      <c r="FR232" s="20"/>
      <c r="FS232" s="20"/>
      <c r="FT232" s="20"/>
      <c r="FU232" s="20"/>
      <c r="FV232" s="20"/>
      <c r="FW232" s="20"/>
      <c r="FX232" s="20"/>
      <c r="FY232" s="20"/>
      <c r="FZ232" s="20"/>
      <c r="GA232" s="20"/>
      <c r="GB232" s="20"/>
      <c r="GC232" s="20"/>
      <c r="GD232" s="20"/>
      <c r="GE232" s="20"/>
      <c r="GF232" s="20"/>
      <c r="GG232" s="20"/>
      <c r="GH232" s="20"/>
      <c r="GI232" s="20"/>
      <c r="GJ232" s="20"/>
      <c r="GK232" s="20"/>
      <c r="GL232" s="20"/>
      <c r="GM232" s="20"/>
      <c r="GN232" s="20"/>
      <c r="GO232" s="20"/>
      <c r="GP232" s="20"/>
      <c r="GQ232" s="20"/>
      <c r="GR232" s="20"/>
      <c r="GS232" s="20"/>
      <c r="GT232" s="20"/>
      <c r="GU232" s="20"/>
      <c r="GV232" s="20"/>
      <c r="GW232" s="20"/>
      <c r="GX232" s="20"/>
      <c r="GY232" s="20"/>
      <c r="GZ232" s="20"/>
      <c r="HA232" s="20"/>
      <c r="HB232" s="20"/>
      <c r="HC232" s="20"/>
      <c r="HD232" s="20"/>
      <c r="HE232" s="20"/>
      <c r="HF232" s="20"/>
      <c r="HG232" s="20"/>
      <c r="HH232" s="20"/>
      <c r="HI232" s="20"/>
      <c r="HJ232" s="20"/>
      <c r="HK232" s="20"/>
      <c r="HL232" s="20"/>
      <c r="HM232" s="20"/>
      <c r="HN232" s="20"/>
      <c r="HO232" s="20"/>
      <c r="HP232" s="20"/>
      <c r="HQ232" s="20"/>
      <c r="HR232" s="20"/>
      <c r="HS232" s="20"/>
      <c r="HT232" s="20"/>
      <c r="HU232" s="20"/>
      <c r="HV232" s="20"/>
      <c r="HW232" s="20"/>
      <c r="HX232" s="20"/>
      <c r="HY232" s="20"/>
      <c r="HZ232" s="20"/>
      <c r="IA232" s="20"/>
      <c r="IB232" s="20"/>
      <c r="IC232" s="20"/>
      <c r="ID232" s="20"/>
      <c r="IE232" s="20"/>
      <c r="IF232" s="20"/>
      <c r="IG232" s="20"/>
      <c r="IH232" s="20"/>
      <c r="II232" s="20"/>
      <c r="IJ232" s="20"/>
      <c r="IK232" s="20"/>
      <c r="IL232" s="20"/>
      <c r="IM232" s="20"/>
      <c r="IN232" s="20"/>
      <c r="IO232" s="20"/>
      <c r="IP232" s="20"/>
    </row>
    <row r="233" spans="1:255" s="25" customFormat="1" ht="18" x14ac:dyDescent="0.2">
      <c r="A233" s="134"/>
      <c r="B233" s="145" t="s">
        <v>137</v>
      </c>
      <c r="C233" s="136" t="s">
        <v>22</v>
      </c>
      <c r="D233" s="179">
        <v>9.7000000000000003E-3</v>
      </c>
      <c r="E233" s="70">
        <f>ROUND(E230*D233,2)</f>
        <v>14.6</v>
      </c>
      <c r="F233" s="70"/>
      <c r="G233" s="70"/>
      <c r="H233" s="70"/>
      <c r="I233" s="70"/>
      <c r="J233" s="70"/>
      <c r="K233" s="70"/>
      <c r="L233" s="59"/>
      <c r="M233" s="83"/>
      <c r="N233" s="83"/>
      <c r="O233" s="83"/>
      <c r="P233" s="83"/>
      <c r="Q233" s="83"/>
      <c r="R233" s="83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  <c r="CQ233" s="20"/>
      <c r="CR233" s="20"/>
      <c r="CS233" s="20"/>
      <c r="CT233" s="20"/>
      <c r="CU233" s="20"/>
      <c r="CV233" s="20"/>
      <c r="CW233" s="20"/>
      <c r="CX233" s="20"/>
      <c r="CY233" s="20"/>
      <c r="CZ233" s="20"/>
      <c r="DA233" s="20"/>
      <c r="DB233" s="20"/>
      <c r="DC233" s="20"/>
      <c r="DD233" s="20"/>
      <c r="DE233" s="20"/>
      <c r="DF233" s="20"/>
      <c r="DG233" s="20"/>
      <c r="DH233" s="20"/>
      <c r="DI233" s="20"/>
      <c r="DJ233" s="20"/>
      <c r="DK233" s="20"/>
      <c r="DL233" s="20"/>
      <c r="DM233" s="20"/>
      <c r="DN233" s="20"/>
      <c r="DO233" s="20"/>
      <c r="DP233" s="20"/>
      <c r="DQ233" s="20"/>
      <c r="DR233" s="20"/>
      <c r="DS233" s="20"/>
      <c r="DT233" s="20"/>
      <c r="DU233" s="20"/>
      <c r="DV233" s="20"/>
      <c r="DW233" s="20"/>
      <c r="DX233" s="20"/>
      <c r="DY233" s="20"/>
      <c r="DZ233" s="20"/>
      <c r="EA233" s="20"/>
      <c r="EB233" s="20"/>
      <c r="EC233" s="20"/>
      <c r="ED233" s="20"/>
      <c r="EE233" s="20"/>
      <c r="EF233" s="20"/>
      <c r="EG233" s="20"/>
      <c r="EH233" s="20"/>
      <c r="EI233" s="20"/>
      <c r="EJ233" s="20"/>
      <c r="EK233" s="20"/>
      <c r="EL233" s="20"/>
      <c r="EM233" s="20"/>
      <c r="EN233" s="20"/>
      <c r="EO233" s="20"/>
      <c r="EP233" s="20"/>
      <c r="EQ233" s="20"/>
      <c r="ER233" s="20"/>
      <c r="ES233" s="20"/>
      <c r="ET233" s="20"/>
      <c r="EU233" s="20"/>
      <c r="EV233" s="20"/>
      <c r="EW233" s="20"/>
      <c r="EX233" s="20"/>
      <c r="EY233" s="20"/>
      <c r="EZ233" s="20"/>
      <c r="FA233" s="20"/>
      <c r="FB233" s="20"/>
      <c r="FC233" s="20"/>
      <c r="FD233" s="20"/>
      <c r="FE233" s="20"/>
      <c r="FF233" s="20"/>
      <c r="FG233" s="20"/>
      <c r="FH233" s="20"/>
      <c r="FI233" s="20"/>
      <c r="FJ233" s="20"/>
      <c r="FK233" s="20"/>
      <c r="FL233" s="20"/>
      <c r="FM233" s="20"/>
      <c r="FN233" s="20"/>
      <c r="FO233" s="20"/>
      <c r="FP233" s="20"/>
      <c r="FQ233" s="20"/>
      <c r="FR233" s="20"/>
      <c r="FS233" s="20"/>
      <c r="FT233" s="20"/>
      <c r="FU233" s="20"/>
      <c r="FV233" s="20"/>
      <c r="FW233" s="20"/>
      <c r="FX233" s="20"/>
      <c r="FY233" s="20"/>
      <c r="FZ233" s="20"/>
      <c r="GA233" s="20"/>
      <c r="GB233" s="20"/>
      <c r="GC233" s="20"/>
      <c r="GD233" s="20"/>
      <c r="GE233" s="20"/>
      <c r="GF233" s="20"/>
      <c r="GG233" s="20"/>
      <c r="GH233" s="20"/>
      <c r="GI233" s="20"/>
      <c r="GJ233" s="20"/>
      <c r="GK233" s="20"/>
      <c r="GL233" s="20"/>
      <c r="GM233" s="20"/>
      <c r="GN233" s="20"/>
      <c r="GO233" s="20"/>
      <c r="GP233" s="20"/>
      <c r="GQ233" s="20"/>
      <c r="GR233" s="20"/>
      <c r="GS233" s="20"/>
      <c r="GT233" s="20"/>
      <c r="GU233" s="20"/>
      <c r="GV233" s="20"/>
      <c r="GW233" s="20"/>
      <c r="GX233" s="20"/>
      <c r="GY233" s="20"/>
      <c r="GZ233" s="20"/>
      <c r="HA233" s="20"/>
      <c r="HB233" s="20"/>
      <c r="HC233" s="20"/>
      <c r="HD233" s="20"/>
      <c r="HE233" s="20"/>
      <c r="HF233" s="20"/>
      <c r="HG233" s="20"/>
      <c r="HH233" s="20"/>
      <c r="HI233" s="20"/>
      <c r="HJ233" s="20"/>
      <c r="HK233" s="20"/>
      <c r="HL233" s="20"/>
      <c r="HM233" s="20"/>
      <c r="HN233" s="20"/>
      <c r="HO233" s="20"/>
      <c r="HP233" s="20"/>
      <c r="HQ233" s="20"/>
      <c r="HR233" s="20"/>
      <c r="HS233" s="20"/>
      <c r="HT233" s="20"/>
      <c r="HU233" s="20"/>
      <c r="HV233" s="20"/>
      <c r="HW233" s="20"/>
      <c r="HX233" s="20"/>
      <c r="HY233" s="20"/>
      <c r="HZ233" s="20"/>
      <c r="IA233" s="20"/>
      <c r="IB233" s="20"/>
      <c r="IC233" s="20"/>
      <c r="ID233" s="20"/>
      <c r="IE233" s="20"/>
      <c r="IF233" s="20"/>
      <c r="IG233" s="20"/>
      <c r="IH233" s="20"/>
      <c r="II233" s="20"/>
      <c r="IJ233" s="20"/>
      <c r="IK233" s="20"/>
      <c r="IL233" s="20"/>
      <c r="IM233" s="20"/>
      <c r="IN233" s="20"/>
      <c r="IO233" s="20"/>
      <c r="IP233" s="20"/>
    </row>
    <row r="234" spans="1:255" s="25" customFormat="1" ht="30" x14ac:dyDescent="0.2">
      <c r="A234" s="134"/>
      <c r="B234" s="145" t="s">
        <v>51</v>
      </c>
      <c r="C234" s="136" t="s">
        <v>22</v>
      </c>
      <c r="D234" s="179">
        <v>2.7300000000000001E-2</v>
      </c>
      <c r="E234" s="70">
        <f>ROUND(E230*D234,2)</f>
        <v>41.1</v>
      </c>
      <c r="F234" s="70"/>
      <c r="G234" s="70"/>
      <c r="H234" s="70"/>
      <c r="I234" s="70"/>
      <c r="J234" s="70"/>
      <c r="K234" s="70"/>
      <c r="L234" s="59"/>
      <c r="M234" s="83"/>
      <c r="N234" s="83"/>
      <c r="O234" s="83"/>
      <c r="P234" s="83"/>
      <c r="Q234" s="83"/>
      <c r="R234" s="83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  <c r="CQ234" s="20"/>
      <c r="CR234" s="20"/>
      <c r="CS234" s="20"/>
      <c r="CT234" s="20"/>
      <c r="CU234" s="20"/>
      <c r="CV234" s="20"/>
      <c r="CW234" s="20"/>
      <c r="CX234" s="20"/>
      <c r="CY234" s="20"/>
      <c r="CZ234" s="20"/>
      <c r="DA234" s="20"/>
      <c r="DB234" s="20"/>
      <c r="DC234" s="20"/>
      <c r="DD234" s="20"/>
      <c r="DE234" s="20"/>
      <c r="DF234" s="20"/>
      <c r="DG234" s="20"/>
      <c r="DH234" s="20"/>
      <c r="DI234" s="20"/>
      <c r="DJ234" s="20"/>
      <c r="DK234" s="20"/>
      <c r="DL234" s="20"/>
      <c r="DM234" s="20"/>
      <c r="DN234" s="20"/>
      <c r="DO234" s="20"/>
      <c r="DP234" s="20"/>
      <c r="DQ234" s="20"/>
      <c r="DR234" s="20"/>
      <c r="DS234" s="20"/>
      <c r="DT234" s="20"/>
      <c r="DU234" s="20"/>
      <c r="DV234" s="20"/>
      <c r="DW234" s="20"/>
      <c r="DX234" s="20"/>
      <c r="DY234" s="20"/>
      <c r="DZ234" s="20"/>
      <c r="EA234" s="20"/>
      <c r="EB234" s="20"/>
      <c r="EC234" s="20"/>
      <c r="ED234" s="20"/>
      <c r="EE234" s="20"/>
      <c r="EF234" s="20"/>
      <c r="EG234" s="20"/>
      <c r="EH234" s="20"/>
      <c r="EI234" s="20"/>
      <c r="EJ234" s="20"/>
      <c r="EK234" s="20"/>
      <c r="EL234" s="20"/>
      <c r="EM234" s="20"/>
      <c r="EN234" s="20"/>
      <c r="EO234" s="20"/>
      <c r="EP234" s="20"/>
      <c r="EQ234" s="20"/>
      <c r="ER234" s="20"/>
      <c r="ES234" s="20"/>
      <c r="ET234" s="20"/>
      <c r="EU234" s="20"/>
      <c r="EV234" s="20"/>
      <c r="EW234" s="20"/>
      <c r="EX234" s="20"/>
      <c r="EY234" s="20"/>
      <c r="EZ234" s="20"/>
      <c r="FA234" s="20"/>
      <c r="FB234" s="20"/>
      <c r="FC234" s="20"/>
      <c r="FD234" s="20"/>
      <c r="FE234" s="20"/>
      <c r="FF234" s="20"/>
      <c r="FG234" s="20"/>
      <c r="FH234" s="20"/>
      <c r="FI234" s="20"/>
      <c r="FJ234" s="20"/>
      <c r="FK234" s="20"/>
      <c r="FL234" s="20"/>
      <c r="FM234" s="20"/>
      <c r="FN234" s="20"/>
      <c r="FO234" s="20"/>
      <c r="FP234" s="20"/>
      <c r="FQ234" s="20"/>
      <c r="FR234" s="20"/>
      <c r="FS234" s="20"/>
      <c r="FT234" s="20"/>
      <c r="FU234" s="20"/>
      <c r="FV234" s="20"/>
      <c r="FW234" s="20"/>
      <c r="FX234" s="20"/>
      <c r="FY234" s="20"/>
      <c r="FZ234" s="20"/>
      <c r="GA234" s="20"/>
      <c r="GB234" s="20"/>
      <c r="GC234" s="20"/>
      <c r="GD234" s="20"/>
      <c r="GE234" s="20"/>
      <c r="GF234" s="20"/>
      <c r="GG234" s="20"/>
      <c r="GH234" s="20"/>
      <c r="GI234" s="20"/>
      <c r="GJ234" s="20"/>
      <c r="GK234" s="20"/>
      <c r="GL234" s="20"/>
      <c r="GM234" s="20"/>
      <c r="GN234" s="20"/>
      <c r="GO234" s="20"/>
      <c r="GP234" s="20"/>
      <c r="GQ234" s="20"/>
      <c r="GR234" s="20"/>
      <c r="GS234" s="20"/>
      <c r="GT234" s="20"/>
      <c r="GU234" s="20"/>
      <c r="GV234" s="20"/>
      <c r="GW234" s="20"/>
      <c r="GX234" s="20"/>
      <c r="GY234" s="20"/>
      <c r="GZ234" s="20"/>
      <c r="HA234" s="20"/>
      <c r="HB234" s="20"/>
      <c r="HC234" s="20"/>
      <c r="HD234" s="20"/>
      <c r="HE234" s="20"/>
      <c r="HF234" s="20"/>
      <c r="HG234" s="20"/>
      <c r="HH234" s="20"/>
      <c r="HI234" s="20"/>
      <c r="HJ234" s="20"/>
      <c r="HK234" s="20"/>
      <c r="HL234" s="20"/>
      <c r="HM234" s="20"/>
      <c r="HN234" s="20"/>
      <c r="HO234" s="20"/>
      <c r="HP234" s="20"/>
      <c r="HQ234" s="20"/>
      <c r="HR234" s="20"/>
      <c r="HS234" s="20"/>
      <c r="HT234" s="20"/>
      <c r="HU234" s="20"/>
      <c r="HV234" s="20"/>
      <c r="HW234" s="20"/>
      <c r="HX234" s="20"/>
      <c r="HY234" s="20"/>
      <c r="HZ234" s="20"/>
      <c r="IA234" s="20"/>
      <c r="IB234" s="20"/>
      <c r="IC234" s="20"/>
      <c r="ID234" s="20"/>
      <c r="IE234" s="20"/>
      <c r="IF234" s="20"/>
      <c r="IG234" s="20"/>
      <c r="IH234" s="20"/>
      <c r="II234" s="20"/>
      <c r="IJ234" s="20"/>
      <c r="IK234" s="20"/>
      <c r="IL234" s="20"/>
      <c r="IM234" s="20"/>
      <c r="IN234" s="20"/>
      <c r="IO234" s="20"/>
      <c r="IP234" s="20"/>
    </row>
    <row r="235" spans="1:255" s="25" customFormat="1" ht="18" x14ac:dyDescent="0.2">
      <c r="A235" s="134"/>
      <c r="B235" s="145" t="s">
        <v>36</v>
      </c>
      <c r="C235" s="165" t="s">
        <v>21</v>
      </c>
      <c r="D235" s="137">
        <v>1.22</v>
      </c>
      <c r="E235" s="70">
        <f>ROUND(E230*D235,2)</f>
        <v>1836.66</v>
      </c>
      <c r="F235" s="70"/>
      <c r="G235" s="59"/>
      <c r="H235" s="70"/>
      <c r="I235" s="70"/>
      <c r="J235" s="70"/>
      <c r="K235" s="70"/>
      <c r="L235" s="59"/>
      <c r="M235" s="83"/>
      <c r="N235" s="83"/>
      <c r="O235" s="83"/>
      <c r="P235" s="83"/>
      <c r="Q235" s="83"/>
      <c r="R235" s="83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  <c r="CQ235" s="20"/>
      <c r="CR235" s="20"/>
      <c r="CS235" s="20"/>
      <c r="CT235" s="20"/>
      <c r="CU235" s="20"/>
      <c r="CV235" s="20"/>
      <c r="CW235" s="20"/>
      <c r="CX235" s="20"/>
      <c r="CY235" s="20"/>
      <c r="CZ235" s="20"/>
      <c r="DA235" s="20"/>
      <c r="DB235" s="20"/>
      <c r="DC235" s="20"/>
      <c r="DD235" s="20"/>
      <c r="DE235" s="20"/>
      <c r="DF235" s="20"/>
      <c r="DG235" s="20"/>
      <c r="DH235" s="20"/>
      <c r="DI235" s="20"/>
      <c r="DJ235" s="20"/>
      <c r="DK235" s="20"/>
      <c r="DL235" s="20"/>
      <c r="DM235" s="20"/>
      <c r="DN235" s="20"/>
      <c r="DO235" s="20"/>
      <c r="DP235" s="20"/>
      <c r="DQ235" s="20"/>
      <c r="DR235" s="20"/>
      <c r="DS235" s="20"/>
      <c r="DT235" s="20"/>
      <c r="DU235" s="20"/>
      <c r="DV235" s="20"/>
      <c r="DW235" s="20"/>
      <c r="DX235" s="20"/>
      <c r="DY235" s="20"/>
      <c r="DZ235" s="20"/>
      <c r="EA235" s="20"/>
      <c r="EB235" s="20"/>
      <c r="EC235" s="20"/>
      <c r="ED235" s="20"/>
      <c r="EE235" s="20"/>
      <c r="EF235" s="20"/>
      <c r="EG235" s="20"/>
      <c r="EH235" s="20"/>
      <c r="EI235" s="20"/>
      <c r="EJ235" s="20"/>
      <c r="EK235" s="20"/>
      <c r="EL235" s="20"/>
      <c r="EM235" s="20"/>
      <c r="EN235" s="20"/>
      <c r="EO235" s="20"/>
      <c r="EP235" s="20"/>
      <c r="EQ235" s="20"/>
      <c r="ER235" s="20"/>
      <c r="ES235" s="20"/>
      <c r="ET235" s="20"/>
      <c r="EU235" s="20"/>
      <c r="EV235" s="20"/>
      <c r="EW235" s="20"/>
      <c r="EX235" s="20"/>
      <c r="EY235" s="20"/>
      <c r="EZ235" s="20"/>
      <c r="FA235" s="20"/>
      <c r="FB235" s="20"/>
      <c r="FC235" s="20"/>
      <c r="FD235" s="20"/>
      <c r="FE235" s="20"/>
      <c r="FF235" s="20"/>
      <c r="FG235" s="20"/>
      <c r="FH235" s="20"/>
      <c r="FI235" s="20"/>
      <c r="FJ235" s="20"/>
      <c r="FK235" s="20"/>
      <c r="FL235" s="20"/>
      <c r="FM235" s="20"/>
      <c r="FN235" s="20"/>
      <c r="FO235" s="20"/>
      <c r="FP235" s="20"/>
      <c r="FQ235" s="20"/>
      <c r="FR235" s="20"/>
      <c r="FS235" s="20"/>
      <c r="FT235" s="20"/>
      <c r="FU235" s="20"/>
      <c r="FV235" s="20"/>
      <c r="FW235" s="20"/>
      <c r="FX235" s="20"/>
      <c r="FY235" s="20"/>
      <c r="FZ235" s="20"/>
      <c r="GA235" s="20"/>
      <c r="GB235" s="20"/>
      <c r="GC235" s="20"/>
      <c r="GD235" s="20"/>
      <c r="GE235" s="20"/>
      <c r="GF235" s="20"/>
      <c r="GG235" s="20"/>
      <c r="GH235" s="20"/>
      <c r="GI235" s="20"/>
      <c r="GJ235" s="20"/>
      <c r="GK235" s="20"/>
      <c r="GL235" s="20"/>
      <c r="GM235" s="20"/>
      <c r="GN235" s="20"/>
      <c r="GO235" s="20"/>
      <c r="GP235" s="20"/>
      <c r="GQ235" s="20"/>
      <c r="GR235" s="20"/>
      <c r="GS235" s="20"/>
      <c r="GT235" s="20"/>
      <c r="GU235" s="20"/>
      <c r="GV235" s="20"/>
      <c r="GW235" s="20"/>
      <c r="GX235" s="20"/>
      <c r="GY235" s="20"/>
      <c r="GZ235" s="20"/>
      <c r="HA235" s="20"/>
      <c r="HB235" s="20"/>
      <c r="HC235" s="20"/>
      <c r="HD235" s="20"/>
      <c r="HE235" s="20"/>
      <c r="HF235" s="20"/>
      <c r="HG235" s="20"/>
      <c r="HH235" s="20"/>
      <c r="HI235" s="20"/>
      <c r="HJ235" s="20"/>
      <c r="HK235" s="20"/>
      <c r="HL235" s="20"/>
      <c r="HM235" s="20"/>
      <c r="HN235" s="20"/>
      <c r="HO235" s="20"/>
      <c r="HP235" s="20"/>
      <c r="HQ235" s="20"/>
      <c r="HR235" s="20"/>
      <c r="HS235" s="20"/>
      <c r="HT235" s="20"/>
      <c r="HU235" s="20"/>
      <c r="HV235" s="20"/>
      <c r="HW235" s="20"/>
      <c r="HX235" s="20"/>
      <c r="HY235" s="20"/>
      <c r="HZ235" s="20"/>
      <c r="IA235" s="20"/>
      <c r="IB235" s="20"/>
      <c r="IC235" s="20"/>
      <c r="ID235" s="20"/>
      <c r="IE235" s="20"/>
      <c r="IF235" s="20"/>
      <c r="IG235" s="20"/>
      <c r="IH235" s="20"/>
      <c r="II235" s="20"/>
      <c r="IJ235" s="20"/>
      <c r="IK235" s="20"/>
      <c r="IL235" s="20"/>
      <c r="IM235" s="20"/>
      <c r="IN235" s="20"/>
      <c r="IO235" s="20"/>
      <c r="IP235" s="20"/>
    </row>
    <row r="236" spans="1:255" s="25" customFormat="1" ht="18" x14ac:dyDescent="0.2">
      <c r="A236" s="134"/>
      <c r="B236" s="145" t="s">
        <v>37</v>
      </c>
      <c r="C236" s="165" t="s">
        <v>21</v>
      </c>
      <c r="D236" s="137">
        <v>7.0000000000000007E-2</v>
      </c>
      <c r="E236" s="70">
        <f>ROUND(E230*D236,2)</f>
        <v>105.38</v>
      </c>
      <c r="F236" s="70"/>
      <c r="G236" s="59"/>
      <c r="H236" s="70"/>
      <c r="I236" s="70"/>
      <c r="J236" s="70"/>
      <c r="K236" s="70"/>
      <c r="L236" s="59"/>
      <c r="M236" s="83"/>
      <c r="N236" s="83"/>
      <c r="O236" s="83"/>
      <c r="P236" s="83"/>
      <c r="Q236" s="83"/>
      <c r="R236" s="83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  <c r="CQ236" s="20"/>
      <c r="CR236" s="20"/>
      <c r="CS236" s="20"/>
      <c r="CT236" s="20"/>
      <c r="CU236" s="20"/>
      <c r="CV236" s="20"/>
      <c r="CW236" s="20"/>
      <c r="CX236" s="20"/>
      <c r="CY236" s="20"/>
      <c r="CZ236" s="20"/>
      <c r="DA236" s="20"/>
      <c r="DB236" s="20"/>
      <c r="DC236" s="20"/>
      <c r="DD236" s="20"/>
      <c r="DE236" s="20"/>
      <c r="DF236" s="20"/>
      <c r="DG236" s="20"/>
      <c r="DH236" s="20"/>
      <c r="DI236" s="20"/>
      <c r="DJ236" s="20"/>
      <c r="DK236" s="20"/>
      <c r="DL236" s="20"/>
      <c r="DM236" s="20"/>
      <c r="DN236" s="20"/>
      <c r="DO236" s="20"/>
      <c r="DP236" s="20"/>
      <c r="DQ236" s="20"/>
      <c r="DR236" s="20"/>
      <c r="DS236" s="20"/>
      <c r="DT236" s="20"/>
      <c r="DU236" s="20"/>
      <c r="DV236" s="20"/>
      <c r="DW236" s="20"/>
      <c r="DX236" s="20"/>
      <c r="DY236" s="20"/>
      <c r="DZ236" s="20"/>
      <c r="EA236" s="20"/>
      <c r="EB236" s="20"/>
      <c r="EC236" s="20"/>
      <c r="ED236" s="20"/>
      <c r="EE236" s="20"/>
      <c r="EF236" s="20"/>
      <c r="EG236" s="20"/>
      <c r="EH236" s="20"/>
      <c r="EI236" s="20"/>
      <c r="EJ236" s="20"/>
      <c r="EK236" s="20"/>
      <c r="EL236" s="20"/>
      <c r="EM236" s="20"/>
      <c r="EN236" s="20"/>
      <c r="EO236" s="20"/>
      <c r="EP236" s="20"/>
      <c r="EQ236" s="20"/>
      <c r="ER236" s="20"/>
      <c r="ES236" s="20"/>
      <c r="ET236" s="20"/>
      <c r="EU236" s="20"/>
      <c r="EV236" s="20"/>
      <c r="EW236" s="20"/>
      <c r="EX236" s="20"/>
      <c r="EY236" s="20"/>
      <c r="EZ236" s="20"/>
      <c r="FA236" s="20"/>
      <c r="FB236" s="20"/>
      <c r="FC236" s="20"/>
      <c r="FD236" s="20"/>
      <c r="FE236" s="20"/>
      <c r="FF236" s="20"/>
      <c r="FG236" s="20"/>
      <c r="FH236" s="20"/>
      <c r="FI236" s="20"/>
      <c r="FJ236" s="20"/>
      <c r="FK236" s="20"/>
      <c r="FL236" s="20"/>
      <c r="FM236" s="20"/>
      <c r="FN236" s="20"/>
      <c r="FO236" s="20"/>
      <c r="FP236" s="20"/>
      <c r="FQ236" s="20"/>
      <c r="FR236" s="20"/>
      <c r="FS236" s="20"/>
      <c r="FT236" s="20"/>
      <c r="FU236" s="20"/>
      <c r="FV236" s="20"/>
      <c r="FW236" s="20"/>
      <c r="FX236" s="20"/>
      <c r="FY236" s="20"/>
      <c r="FZ236" s="20"/>
      <c r="GA236" s="20"/>
      <c r="GB236" s="20"/>
      <c r="GC236" s="20"/>
      <c r="GD236" s="20"/>
      <c r="GE236" s="20"/>
      <c r="GF236" s="20"/>
      <c r="GG236" s="20"/>
      <c r="GH236" s="20"/>
      <c r="GI236" s="20"/>
      <c r="GJ236" s="20"/>
      <c r="GK236" s="20"/>
      <c r="GL236" s="20"/>
      <c r="GM236" s="20"/>
      <c r="GN236" s="20"/>
      <c r="GO236" s="20"/>
      <c r="GP236" s="20"/>
      <c r="GQ236" s="20"/>
      <c r="GR236" s="20"/>
      <c r="GS236" s="20"/>
      <c r="GT236" s="20"/>
      <c r="GU236" s="20"/>
      <c r="GV236" s="20"/>
      <c r="GW236" s="20"/>
      <c r="GX236" s="20"/>
      <c r="GY236" s="20"/>
      <c r="GZ236" s="20"/>
      <c r="HA236" s="20"/>
      <c r="HB236" s="20"/>
      <c r="HC236" s="20"/>
      <c r="HD236" s="20"/>
      <c r="HE236" s="20"/>
      <c r="HF236" s="20"/>
      <c r="HG236" s="20"/>
      <c r="HH236" s="20"/>
      <c r="HI236" s="20"/>
      <c r="HJ236" s="20"/>
      <c r="HK236" s="20"/>
      <c r="HL236" s="20"/>
      <c r="HM236" s="20"/>
      <c r="HN236" s="20"/>
      <c r="HO236" s="20"/>
      <c r="HP236" s="20"/>
      <c r="HQ236" s="20"/>
      <c r="HR236" s="20"/>
      <c r="HS236" s="20"/>
      <c r="HT236" s="20"/>
      <c r="HU236" s="20"/>
      <c r="HV236" s="20"/>
      <c r="HW236" s="20"/>
      <c r="HX236" s="20"/>
      <c r="HY236" s="20"/>
      <c r="HZ236" s="20"/>
      <c r="IA236" s="20"/>
      <c r="IB236" s="20"/>
      <c r="IC236" s="20"/>
      <c r="ID236" s="20"/>
      <c r="IE236" s="20"/>
      <c r="IF236" s="20"/>
      <c r="IG236" s="20"/>
      <c r="IH236" s="20"/>
      <c r="II236" s="20"/>
      <c r="IJ236" s="20"/>
      <c r="IK236" s="20"/>
      <c r="IL236" s="20"/>
      <c r="IM236" s="20"/>
      <c r="IN236" s="20"/>
      <c r="IO236" s="20"/>
      <c r="IP236" s="20"/>
    </row>
    <row r="237" spans="1:255" s="45" customFormat="1" ht="30" x14ac:dyDescent="0.25">
      <c r="A237" s="151"/>
      <c r="B237" s="152" t="s">
        <v>69</v>
      </c>
      <c r="C237" s="153" t="s">
        <v>20</v>
      </c>
      <c r="D237" s="154"/>
      <c r="E237" s="154">
        <f>E235*1.6</f>
        <v>2938.6560000000004</v>
      </c>
      <c r="F237" s="62"/>
      <c r="G237" s="62"/>
      <c r="H237" s="62"/>
      <c r="I237" s="62"/>
      <c r="J237" s="62"/>
      <c r="K237" s="70"/>
      <c r="L237" s="59"/>
      <c r="M237" s="87"/>
      <c r="N237" s="87"/>
      <c r="O237" s="87"/>
      <c r="P237" s="87"/>
      <c r="Q237" s="87"/>
      <c r="R237" s="87"/>
    </row>
    <row r="238" spans="1:255" ht="31.5" x14ac:dyDescent="0.2">
      <c r="A238" s="134">
        <v>2</v>
      </c>
      <c r="B238" s="162" t="s">
        <v>132</v>
      </c>
      <c r="C238" s="163" t="s">
        <v>46</v>
      </c>
      <c r="D238" s="216"/>
      <c r="E238" s="142">
        <v>4367.8999999999996</v>
      </c>
      <c r="F238" s="70"/>
      <c r="G238" s="70"/>
      <c r="H238" s="70"/>
      <c r="I238" s="70"/>
      <c r="J238" s="70"/>
      <c r="K238" s="70"/>
      <c r="L238" s="59"/>
      <c r="M238" s="83"/>
      <c r="N238" s="83"/>
      <c r="O238" s="83"/>
      <c r="P238" s="83"/>
      <c r="Q238" s="83"/>
      <c r="R238" s="83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</row>
    <row r="239" spans="1:255" s="3" customFormat="1" ht="18" x14ac:dyDescent="0.25">
      <c r="A239" s="134"/>
      <c r="B239" s="131" t="s">
        <v>33</v>
      </c>
      <c r="C239" s="136" t="s">
        <v>17</v>
      </c>
      <c r="D239" s="218">
        <v>3.3000000000000002E-2</v>
      </c>
      <c r="E239" s="70">
        <f>ROUND(E238*D239,2)</f>
        <v>144.13999999999999</v>
      </c>
      <c r="F239" s="70"/>
      <c r="G239" s="70"/>
      <c r="H239" s="70"/>
      <c r="I239" s="59"/>
      <c r="J239" s="70"/>
      <c r="K239" s="70"/>
      <c r="L239" s="59"/>
      <c r="M239" s="85"/>
      <c r="N239" s="85"/>
      <c r="O239" s="85"/>
      <c r="P239" s="85"/>
      <c r="Q239" s="85"/>
      <c r="R239" s="85"/>
    </row>
    <row r="240" spans="1:255" ht="18" x14ac:dyDescent="0.2">
      <c r="A240" s="134"/>
      <c r="B240" s="145" t="s">
        <v>29</v>
      </c>
      <c r="C240" s="165" t="s">
        <v>22</v>
      </c>
      <c r="D240" s="187">
        <f>0.42/1000</f>
        <v>4.1999999999999996E-4</v>
      </c>
      <c r="E240" s="70">
        <f>ROUND(E238*D240,2)</f>
        <v>1.83</v>
      </c>
      <c r="F240" s="70"/>
      <c r="G240" s="70"/>
      <c r="H240" s="70"/>
      <c r="I240" s="70"/>
      <c r="J240" s="70"/>
      <c r="K240" s="70"/>
      <c r="L240" s="59"/>
      <c r="M240" s="83"/>
      <c r="N240" s="83"/>
      <c r="O240" s="83"/>
      <c r="P240" s="83"/>
      <c r="Q240" s="83"/>
      <c r="R240" s="83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</row>
    <row r="241" spans="1:248" s="47" customFormat="1" ht="18" x14ac:dyDescent="0.3">
      <c r="A241" s="134"/>
      <c r="B241" s="145" t="s">
        <v>34</v>
      </c>
      <c r="C241" s="182" t="s">
        <v>22</v>
      </c>
      <c r="D241" s="187">
        <f>2.58/1000</f>
        <v>2.5800000000000003E-3</v>
      </c>
      <c r="E241" s="70">
        <f>ROUND(E238*D241,2)</f>
        <v>11.27</v>
      </c>
      <c r="F241" s="70"/>
      <c r="G241" s="59"/>
      <c r="H241" s="70"/>
      <c r="I241" s="59"/>
      <c r="J241" s="70"/>
      <c r="K241" s="70"/>
      <c r="L241" s="59"/>
      <c r="M241" s="101"/>
      <c r="N241" s="102"/>
      <c r="O241" s="103"/>
      <c r="P241" s="103"/>
      <c r="Q241" s="103"/>
      <c r="R241" s="103"/>
    </row>
    <row r="242" spans="1:248" s="25" customFormat="1" ht="33" customHeight="1" x14ac:dyDescent="0.2">
      <c r="A242" s="219"/>
      <c r="B242" s="145" t="s">
        <v>134</v>
      </c>
      <c r="C242" s="182" t="s">
        <v>118</v>
      </c>
      <c r="D242" s="187">
        <f>11.2/1000</f>
        <v>1.12E-2</v>
      </c>
      <c r="E242" s="70">
        <f>ROUND(E238*D242,2)</f>
        <v>48.92</v>
      </c>
      <c r="F242" s="70"/>
      <c r="G242" s="59"/>
      <c r="H242" s="70"/>
      <c r="I242" s="59"/>
      <c r="J242" s="70"/>
      <c r="K242" s="70"/>
      <c r="L242" s="59"/>
      <c r="M242" s="83"/>
      <c r="N242" s="83"/>
      <c r="O242" s="83"/>
      <c r="P242" s="83"/>
      <c r="Q242" s="83"/>
      <c r="R242" s="83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  <c r="CQ242" s="20"/>
      <c r="CR242" s="20"/>
      <c r="CS242" s="20"/>
      <c r="CT242" s="20"/>
      <c r="CU242" s="20"/>
      <c r="CV242" s="20"/>
      <c r="CW242" s="20"/>
      <c r="CX242" s="20"/>
      <c r="CY242" s="20"/>
      <c r="CZ242" s="20"/>
      <c r="DA242" s="20"/>
      <c r="DB242" s="20"/>
      <c r="DC242" s="20"/>
      <c r="DD242" s="20"/>
      <c r="DE242" s="20"/>
      <c r="DF242" s="20"/>
      <c r="DG242" s="20"/>
      <c r="DH242" s="20"/>
      <c r="DI242" s="20"/>
      <c r="DJ242" s="20"/>
      <c r="DK242" s="20"/>
      <c r="DL242" s="20"/>
      <c r="DM242" s="20"/>
      <c r="DN242" s="20"/>
      <c r="DO242" s="20"/>
      <c r="DP242" s="20"/>
      <c r="DQ242" s="20"/>
      <c r="DR242" s="20"/>
      <c r="DS242" s="20"/>
      <c r="DT242" s="20"/>
      <c r="DU242" s="20"/>
      <c r="DV242" s="20"/>
      <c r="DW242" s="20"/>
      <c r="DX242" s="20"/>
      <c r="DY242" s="20"/>
      <c r="DZ242" s="20"/>
      <c r="EA242" s="20"/>
      <c r="EB242" s="20"/>
      <c r="EC242" s="20"/>
      <c r="ED242" s="20"/>
      <c r="EE242" s="20"/>
      <c r="EF242" s="20"/>
      <c r="EG242" s="20"/>
      <c r="EH242" s="20"/>
      <c r="EI242" s="20"/>
      <c r="EJ242" s="20"/>
      <c r="EK242" s="20"/>
      <c r="EL242" s="20"/>
      <c r="EM242" s="20"/>
      <c r="EN242" s="20"/>
      <c r="EO242" s="20"/>
      <c r="EP242" s="20"/>
      <c r="EQ242" s="20"/>
      <c r="ER242" s="20"/>
      <c r="ES242" s="20"/>
      <c r="ET242" s="20"/>
      <c r="EU242" s="20"/>
      <c r="EV242" s="20"/>
      <c r="EW242" s="20"/>
      <c r="EX242" s="20"/>
      <c r="EY242" s="20"/>
      <c r="EZ242" s="20"/>
      <c r="FA242" s="20"/>
      <c r="FB242" s="20"/>
      <c r="FC242" s="20"/>
      <c r="FD242" s="20"/>
      <c r="FE242" s="20"/>
      <c r="FF242" s="20"/>
      <c r="FG242" s="20"/>
      <c r="FH242" s="20"/>
      <c r="FI242" s="20"/>
      <c r="FJ242" s="20"/>
      <c r="FK242" s="20"/>
      <c r="FL242" s="20"/>
      <c r="FM242" s="20"/>
      <c r="FN242" s="20"/>
      <c r="FO242" s="20"/>
      <c r="FP242" s="20"/>
      <c r="FQ242" s="20"/>
      <c r="FR242" s="20"/>
      <c r="FS242" s="20"/>
      <c r="FT242" s="20"/>
      <c r="FU242" s="20"/>
      <c r="FV242" s="20"/>
      <c r="FW242" s="20"/>
      <c r="FX242" s="20"/>
      <c r="FY242" s="20"/>
      <c r="FZ242" s="20"/>
      <c r="GA242" s="20"/>
      <c r="GB242" s="20"/>
      <c r="GC242" s="20"/>
      <c r="GD242" s="20"/>
      <c r="GE242" s="20"/>
      <c r="GF242" s="20"/>
      <c r="GG242" s="20"/>
      <c r="GH242" s="20"/>
      <c r="GI242" s="20"/>
      <c r="GJ242" s="20"/>
      <c r="GK242" s="20"/>
      <c r="GL242" s="20"/>
      <c r="GM242" s="20"/>
      <c r="GN242" s="20"/>
      <c r="GO242" s="20"/>
      <c r="GP242" s="20"/>
      <c r="GQ242" s="20"/>
      <c r="GR242" s="20"/>
      <c r="GS242" s="20"/>
      <c r="GT242" s="20"/>
      <c r="GU242" s="20"/>
      <c r="GV242" s="20"/>
      <c r="GW242" s="20"/>
      <c r="GX242" s="20"/>
      <c r="GY242" s="20"/>
      <c r="GZ242" s="20"/>
      <c r="HA242" s="20"/>
      <c r="HB242" s="20"/>
      <c r="HC242" s="20"/>
      <c r="HD242" s="20"/>
      <c r="HE242" s="20"/>
      <c r="HF242" s="20"/>
      <c r="HG242" s="20"/>
      <c r="HH242" s="20"/>
      <c r="HI242" s="20"/>
      <c r="HJ242" s="20"/>
      <c r="HK242" s="20"/>
      <c r="HL242" s="20"/>
      <c r="HM242" s="20"/>
      <c r="HN242" s="20"/>
      <c r="HO242" s="20"/>
      <c r="HP242" s="20"/>
      <c r="HQ242" s="20"/>
      <c r="HR242" s="20"/>
      <c r="HS242" s="20"/>
      <c r="HT242" s="20"/>
      <c r="HU242" s="20"/>
      <c r="HV242" s="20"/>
      <c r="HW242" s="20"/>
      <c r="HX242" s="20"/>
      <c r="HY242" s="20"/>
      <c r="HZ242" s="20"/>
      <c r="IA242" s="20"/>
      <c r="IB242" s="20"/>
      <c r="IC242" s="20"/>
      <c r="ID242" s="20"/>
      <c r="IE242" s="20"/>
      <c r="IF242" s="20"/>
      <c r="IG242" s="20"/>
      <c r="IH242" s="20"/>
      <c r="II242" s="20"/>
      <c r="IJ242" s="20"/>
      <c r="IK242" s="20"/>
      <c r="IL242" s="20"/>
      <c r="IM242" s="20"/>
    </row>
    <row r="243" spans="1:248" s="25" customFormat="1" ht="18" x14ac:dyDescent="0.2">
      <c r="A243" s="219"/>
      <c r="B243" s="220" t="s">
        <v>135</v>
      </c>
      <c r="C243" s="182" t="s">
        <v>118</v>
      </c>
      <c r="D243" s="187">
        <f>24.8/1000</f>
        <v>2.4799999999999999E-2</v>
      </c>
      <c r="E243" s="70">
        <f>ROUND(E238*D243,2)</f>
        <v>108.32</v>
      </c>
      <c r="F243" s="70"/>
      <c r="G243" s="59"/>
      <c r="H243" s="70"/>
      <c r="I243" s="59"/>
      <c r="J243" s="70"/>
      <c r="K243" s="70"/>
      <c r="L243" s="59"/>
      <c r="M243" s="83"/>
      <c r="N243" s="83"/>
      <c r="O243" s="83"/>
      <c r="P243" s="83"/>
      <c r="Q243" s="83"/>
      <c r="R243" s="83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  <c r="CQ243" s="20"/>
      <c r="CR243" s="20"/>
      <c r="CS243" s="20"/>
      <c r="CT243" s="20"/>
      <c r="CU243" s="20"/>
      <c r="CV243" s="20"/>
      <c r="CW243" s="20"/>
      <c r="CX243" s="20"/>
      <c r="CY243" s="20"/>
      <c r="CZ243" s="20"/>
      <c r="DA243" s="20"/>
      <c r="DB243" s="20"/>
      <c r="DC243" s="20"/>
      <c r="DD243" s="20"/>
      <c r="DE243" s="20"/>
      <c r="DF243" s="20"/>
      <c r="DG243" s="20"/>
      <c r="DH243" s="20"/>
      <c r="DI243" s="20"/>
      <c r="DJ243" s="20"/>
      <c r="DK243" s="20"/>
      <c r="DL243" s="20"/>
      <c r="DM243" s="20"/>
      <c r="DN243" s="20"/>
      <c r="DO243" s="20"/>
      <c r="DP243" s="20"/>
      <c r="DQ243" s="20"/>
      <c r="DR243" s="20"/>
      <c r="DS243" s="20"/>
      <c r="DT243" s="20"/>
      <c r="DU243" s="20"/>
      <c r="DV243" s="20"/>
      <c r="DW243" s="20"/>
      <c r="DX243" s="20"/>
      <c r="DY243" s="20"/>
      <c r="DZ243" s="20"/>
      <c r="EA243" s="20"/>
      <c r="EB243" s="20"/>
      <c r="EC243" s="20"/>
      <c r="ED243" s="20"/>
      <c r="EE243" s="20"/>
      <c r="EF243" s="20"/>
      <c r="EG243" s="20"/>
      <c r="EH243" s="20"/>
      <c r="EI243" s="20"/>
      <c r="EJ243" s="20"/>
      <c r="EK243" s="20"/>
      <c r="EL243" s="20"/>
      <c r="EM243" s="20"/>
      <c r="EN243" s="20"/>
      <c r="EO243" s="20"/>
      <c r="EP243" s="20"/>
      <c r="EQ243" s="20"/>
      <c r="ER243" s="20"/>
      <c r="ES243" s="20"/>
      <c r="ET243" s="20"/>
      <c r="EU243" s="20"/>
      <c r="EV243" s="20"/>
      <c r="EW243" s="20"/>
      <c r="EX243" s="20"/>
      <c r="EY243" s="20"/>
      <c r="EZ243" s="20"/>
      <c r="FA243" s="20"/>
      <c r="FB243" s="20"/>
      <c r="FC243" s="20"/>
      <c r="FD243" s="20"/>
      <c r="FE243" s="20"/>
      <c r="FF243" s="20"/>
      <c r="FG243" s="20"/>
      <c r="FH243" s="20"/>
      <c r="FI243" s="20"/>
      <c r="FJ243" s="20"/>
      <c r="FK243" s="20"/>
      <c r="FL243" s="20"/>
      <c r="FM243" s="20"/>
      <c r="FN243" s="20"/>
      <c r="FO243" s="20"/>
      <c r="FP243" s="20"/>
      <c r="FQ243" s="20"/>
      <c r="FR243" s="20"/>
      <c r="FS243" s="20"/>
      <c r="FT243" s="20"/>
      <c r="FU243" s="20"/>
      <c r="FV243" s="20"/>
      <c r="FW243" s="20"/>
      <c r="FX243" s="20"/>
      <c r="FY243" s="20"/>
      <c r="FZ243" s="20"/>
      <c r="GA243" s="20"/>
      <c r="GB243" s="20"/>
      <c r="GC243" s="20"/>
      <c r="GD243" s="20"/>
      <c r="GE243" s="20"/>
      <c r="GF243" s="20"/>
      <c r="GG243" s="20"/>
      <c r="GH243" s="20"/>
      <c r="GI243" s="20"/>
      <c r="GJ243" s="20"/>
      <c r="GK243" s="20"/>
      <c r="GL243" s="20"/>
      <c r="GM243" s="20"/>
      <c r="GN243" s="20"/>
      <c r="GO243" s="20"/>
      <c r="GP243" s="20"/>
      <c r="GQ243" s="20"/>
      <c r="GR243" s="20"/>
      <c r="GS243" s="20"/>
      <c r="GT243" s="20"/>
      <c r="GU243" s="20"/>
      <c r="GV243" s="20"/>
      <c r="GW243" s="20"/>
      <c r="GX243" s="20"/>
      <c r="GY243" s="20"/>
      <c r="GZ243" s="20"/>
      <c r="HA243" s="20"/>
      <c r="HB243" s="20"/>
      <c r="HC243" s="20"/>
      <c r="HD243" s="20"/>
      <c r="HE243" s="20"/>
      <c r="HF243" s="20"/>
      <c r="HG243" s="20"/>
      <c r="HH243" s="20"/>
      <c r="HI243" s="20"/>
      <c r="HJ243" s="20"/>
      <c r="HK243" s="20"/>
      <c r="HL243" s="20"/>
      <c r="HM243" s="20"/>
      <c r="HN243" s="20"/>
      <c r="HO243" s="20"/>
      <c r="HP243" s="20"/>
      <c r="HQ243" s="20"/>
      <c r="HR243" s="20"/>
      <c r="HS243" s="20"/>
      <c r="HT243" s="20"/>
      <c r="HU243" s="20"/>
      <c r="HV243" s="20"/>
      <c r="HW243" s="20"/>
      <c r="HX243" s="20"/>
      <c r="HY243" s="20"/>
      <c r="HZ243" s="20"/>
      <c r="IA243" s="20"/>
      <c r="IB243" s="20"/>
      <c r="IC243" s="20"/>
      <c r="ID243" s="20"/>
      <c r="IE243" s="20"/>
      <c r="IF243" s="20"/>
      <c r="IG243" s="20"/>
      <c r="IH243" s="20"/>
      <c r="II243" s="20"/>
      <c r="IJ243" s="20"/>
      <c r="IK243" s="20"/>
      <c r="IL243" s="20"/>
      <c r="IM243" s="20"/>
    </row>
    <row r="244" spans="1:248" s="25" customFormat="1" ht="18" x14ac:dyDescent="0.2">
      <c r="A244" s="219"/>
      <c r="B244" s="145" t="s">
        <v>137</v>
      </c>
      <c r="C244" s="182" t="s">
        <v>118</v>
      </c>
      <c r="D244" s="187">
        <f>4.14/1000</f>
        <v>4.1399999999999996E-3</v>
      </c>
      <c r="E244" s="70">
        <f>ROUND(E238*D244,2)</f>
        <v>18.079999999999998</v>
      </c>
      <c r="F244" s="70"/>
      <c r="G244" s="59"/>
      <c r="H244" s="70"/>
      <c r="I244" s="59"/>
      <c r="J244" s="70"/>
      <c r="K244" s="70"/>
      <c r="L244" s="59"/>
      <c r="M244" s="83"/>
      <c r="N244" s="83"/>
      <c r="O244" s="83"/>
      <c r="P244" s="83"/>
      <c r="Q244" s="83"/>
      <c r="R244" s="83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20"/>
      <c r="DE244" s="20"/>
      <c r="DF244" s="20"/>
      <c r="DG244" s="20"/>
      <c r="DH244" s="20"/>
      <c r="DI244" s="20"/>
      <c r="DJ244" s="20"/>
      <c r="DK244" s="20"/>
      <c r="DL244" s="20"/>
      <c r="DM244" s="20"/>
      <c r="DN244" s="20"/>
      <c r="DO244" s="20"/>
      <c r="DP244" s="20"/>
      <c r="DQ244" s="20"/>
      <c r="DR244" s="20"/>
      <c r="DS244" s="20"/>
      <c r="DT244" s="20"/>
      <c r="DU244" s="20"/>
      <c r="DV244" s="20"/>
      <c r="DW244" s="20"/>
      <c r="DX244" s="20"/>
      <c r="DY244" s="20"/>
      <c r="DZ244" s="20"/>
      <c r="EA244" s="20"/>
      <c r="EB244" s="20"/>
      <c r="EC244" s="20"/>
      <c r="ED244" s="20"/>
      <c r="EE244" s="20"/>
      <c r="EF244" s="20"/>
      <c r="EG244" s="20"/>
      <c r="EH244" s="20"/>
      <c r="EI244" s="20"/>
      <c r="EJ244" s="20"/>
      <c r="EK244" s="20"/>
      <c r="EL244" s="20"/>
      <c r="EM244" s="20"/>
      <c r="EN244" s="20"/>
      <c r="EO244" s="20"/>
      <c r="EP244" s="20"/>
      <c r="EQ244" s="20"/>
      <c r="ER244" s="20"/>
      <c r="ES244" s="20"/>
      <c r="ET244" s="20"/>
      <c r="EU244" s="20"/>
      <c r="EV244" s="20"/>
      <c r="EW244" s="20"/>
      <c r="EX244" s="20"/>
      <c r="EY244" s="20"/>
      <c r="EZ244" s="20"/>
      <c r="FA244" s="20"/>
      <c r="FB244" s="20"/>
      <c r="FC244" s="20"/>
      <c r="FD244" s="20"/>
      <c r="FE244" s="20"/>
      <c r="FF244" s="20"/>
      <c r="FG244" s="20"/>
      <c r="FH244" s="20"/>
      <c r="FI244" s="20"/>
      <c r="FJ244" s="20"/>
      <c r="FK244" s="20"/>
      <c r="FL244" s="20"/>
      <c r="FM244" s="20"/>
      <c r="FN244" s="20"/>
      <c r="FO244" s="20"/>
      <c r="FP244" s="20"/>
      <c r="FQ244" s="20"/>
      <c r="FR244" s="20"/>
      <c r="FS244" s="20"/>
      <c r="FT244" s="20"/>
      <c r="FU244" s="20"/>
      <c r="FV244" s="20"/>
      <c r="FW244" s="20"/>
      <c r="FX244" s="20"/>
      <c r="FY244" s="20"/>
      <c r="FZ244" s="20"/>
      <c r="GA244" s="20"/>
      <c r="GB244" s="20"/>
      <c r="GC244" s="20"/>
      <c r="GD244" s="20"/>
      <c r="GE244" s="20"/>
      <c r="GF244" s="20"/>
      <c r="GG244" s="20"/>
      <c r="GH244" s="20"/>
      <c r="GI244" s="20"/>
      <c r="GJ244" s="20"/>
      <c r="GK244" s="20"/>
      <c r="GL244" s="20"/>
      <c r="GM244" s="20"/>
      <c r="GN244" s="20"/>
      <c r="GO244" s="20"/>
      <c r="GP244" s="20"/>
      <c r="GQ244" s="20"/>
      <c r="GR244" s="20"/>
      <c r="GS244" s="20"/>
      <c r="GT244" s="20"/>
      <c r="GU244" s="20"/>
      <c r="GV244" s="20"/>
      <c r="GW244" s="20"/>
      <c r="GX244" s="20"/>
      <c r="GY244" s="20"/>
      <c r="GZ244" s="20"/>
      <c r="HA244" s="20"/>
      <c r="HB244" s="20"/>
      <c r="HC244" s="20"/>
      <c r="HD244" s="20"/>
      <c r="HE244" s="20"/>
      <c r="HF244" s="20"/>
      <c r="HG244" s="20"/>
      <c r="HH244" s="20"/>
      <c r="HI244" s="20"/>
      <c r="HJ244" s="20"/>
      <c r="HK244" s="20"/>
      <c r="HL244" s="20"/>
      <c r="HM244" s="20"/>
      <c r="HN244" s="20"/>
      <c r="HO244" s="20"/>
      <c r="HP244" s="20"/>
      <c r="HQ244" s="20"/>
      <c r="HR244" s="20"/>
      <c r="HS244" s="20"/>
      <c r="HT244" s="20"/>
      <c r="HU244" s="20"/>
      <c r="HV244" s="20"/>
      <c r="HW244" s="20"/>
      <c r="HX244" s="20"/>
      <c r="HY244" s="20"/>
      <c r="HZ244" s="20"/>
      <c r="IA244" s="20"/>
      <c r="IB244" s="20"/>
      <c r="IC244" s="20"/>
      <c r="ID244" s="20"/>
      <c r="IE244" s="20"/>
      <c r="IF244" s="20"/>
      <c r="IG244" s="20"/>
      <c r="IH244" s="20"/>
      <c r="II244" s="20"/>
      <c r="IJ244" s="20"/>
      <c r="IK244" s="20"/>
      <c r="IL244" s="20"/>
      <c r="IM244" s="20"/>
    </row>
    <row r="245" spans="1:248" s="25" customFormat="1" ht="18" x14ac:dyDescent="0.2">
      <c r="A245" s="219"/>
      <c r="B245" s="145" t="s">
        <v>136</v>
      </c>
      <c r="C245" s="182" t="s">
        <v>118</v>
      </c>
      <c r="D245" s="187">
        <v>5.2999999999999998E-4</v>
      </c>
      <c r="E245" s="70">
        <f>ROUND(E238*D245,2)</f>
        <v>2.31</v>
      </c>
      <c r="F245" s="70"/>
      <c r="G245" s="59"/>
      <c r="H245" s="70"/>
      <c r="I245" s="59"/>
      <c r="J245" s="70"/>
      <c r="K245" s="70"/>
      <c r="L245" s="59"/>
      <c r="M245" s="83"/>
      <c r="N245" s="83"/>
      <c r="O245" s="83"/>
      <c r="P245" s="83"/>
      <c r="Q245" s="83"/>
      <c r="R245" s="83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20"/>
      <c r="DE245" s="20"/>
      <c r="DF245" s="20"/>
      <c r="DG245" s="20"/>
      <c r="DH245" s="20"/>
      <c r="DI245" s="20"/>
      <c r="DJ245" s="20"/>
      <c r="DK245" s="20"/>
      <c r="DL245" s="20"/>
      <c r="DM245" s="20"/>
      <c r="DN245" s="20"/>
      <c r="DO245" s="20"/>
      <c r="DP245" s="20"/>
      <c r="DQ245" s="20"/>
      <c r="DR245" s="20"/>
      <c r="DS245" s="20"/>
      <c r="DT245" s="20"/>
      <c r="DU245" s="20"/>
      <c r="DV245" s="20"/>
      <c r="DW245" s="20"/>
      <c r="DX245" s="20"/>
      <c r="DY245" s="20"/>
      <c r="DZ245" s="20"/>
      <c r="EA245" s="20"/>
      <c r="EB245" s="20"/>
      <c r="EC245" s="20"/>
      <c r="ED245" s="20"/>
      <c r="EE245" s="20"/>
      <c r="EF245" s="20"/>
      <c r="EG245" s="20"/>
      <c r="EH245" s="20"/>
      <c r="EI245" s="20"/>
      <c r="EJ245" s="20"/>
      <c r="EK245" s="20"/>
      <c r="EL245" s="20"/>
      <c r="EM245" s="20"/>
      <c r="EN245" s="20"/>
      <c r="EO245" s="20"/>
      <c r="EP245" s="20"/>
      <c r="EQ245" s="20"/>
      <c r="ER245" s="20"/>
      <c r="ES245" s="20"/>
      <c r="ET245" s="20"/>
      <c r="EU245" s="20"/>
      <c r="EV245" s="20"/>
      <c r="EW245" s="20"/>
      <c r="EX245" s="20"/>
      <c r="EY245" s="20"/>
      <c r="EZ245" s="20"/>
      <c r="FA245" s="20"/>
      <c r="FB245" s="20"/>
      <c r="FC245" s="20"/>
      <c r="FD245" s="20"/>
      <c r="FE245" s="20"/>
      <c r="FF245" s="20"/>
      <c r="FG245" s="20"/>
      <c r="FH245" s="20"/>
      <c r="FI245" s="20"/>
      <c r="FJ245" s="20"/>
      <c r="FK245" s="20"/>
      <c r="FL245" s="20"/>
      <c r="FM245" s="20"/>
      <c r="FN245" s="20"/>
      <c r="FO245" s="20"/>
      <c r="FP245" s="20"/>
      <c r="FQ245" s="20"/>
      <c r="FR245" s="20"/>
      <c r="FS245" s="20"/>
      <c r="FT245" s="20"/>
      <c r="FU245" s="20"/>
      <c r="FV245" s="20"/>
      <c r="FW245" s="20"/>
      <c r="FX245" s="20"/>
      <c r="FY245" s="20"/>
      <c r="FZ245" s="20"/>
      <c r="GA245" s="20"/>
      <c r="GB245" s="20"/>
      <c r="GC245" s="20"/>
      <c r="GD245" s="20"/>
      <c r="GE245" s="20"/>
      <c r="GF245" s="20"/>
      <c r="GG245" s="20"/>
      <c r="GH245" s="20"/>
      <c r="GI245" s="20"/>
      <c r="GJ245" s="20"/>
      <c r="GK245" s="20"/>
      <c r="GL245" s="20"/>
      <c r="GM245" s="20"/>
      <c r="GN245" s="20"/>
      <c r="GO245" s="20"/>
      <c r="GP245" s="20"/>
      <c r="GQ245" s="20"/>
      <c r="GR245" s="20"/>
      <c r="GS245" s="20"/>
      <c r="GT245" s="20"/>
      <c r="GU245" s="20"/>
      <c r="GV245" s="20"/>
      <c r="GW245" s="20"/>
      <c r="GX245" s="20"/>
      <c r="GY245" s="20"/>
      <c r="GZ245" s="20"/>
      <c r="HA245" s="20"/>
      <c r="HB245" s="20"/>
      <c r="HC245" s="20"/>
      <c r="HD245" s="20"/>
      <c r="HE245" s="20"/>
      <c r="HF245" s="20"/>
      <c r="HG245" s="20"/>
      <c r="HH245" s="20"/>
      <c r="HI245" s="20"/>
      <c r="HJ245" s="20"/>
      <c r="HK245" s="20"/>
      <c r="HL245" s="20"/>
      <c r="HM245" s="20"/>
      <c r="HN245" s="20"/>
      <c r="HO245" s="20"/>
      <c r="HP245" s="20"/>
      <c r="HQ245" s="20"/>
      <c r="HR245" s="20"/>
      <c r="HS245" s="20"/>
      <c r="HT245" s="20"/>
      <c r="HU245" s="20"/>
      <c r="HV245" s="20"/>
      <c r="HW245" s="20"/>
      <c r="HX245" s="20"/>
      <c r="HY245" s="20"/>
      <c r="HZ245" s="20"/>
      <c r="IA245" s="20"/>
      <c r="IB245" s="20"/>
      <c r="IC245" s="20"/>
      <c r="ID245" s="20"/>
      <c r="IE245" s="20"/>
      <c r="IF245" s="20"/>
      <c r="IG245" s="20"/>
      <c r="IH245" s="20"/>
      <c r="II245" s="20"/>
      <c r="IJ245" s="20"/>
      <c r="IK245" s="20"/>
      <c r="IL245" s="20"/>
      <c r="IM245" s="20"/>
    </row>
    <row r="246" spans="1:248" ht="18" x14ac:dyDescent="0.2">
      <c r="A246" s="134"/>
      <c r="B246" s="145" t="s">
        <v>25</v>
      </c>
      <c r="C246" s="165" t="s">
        <v>21</v>
      </c>
      <c r="D246" s="218">
        <f>1.26*0.15</f>
        <v>0.189</v>
      </c>
      <c r="E246" s="70">
        <f>ROUND(E238*D246,2)</f>
        <v>825.53</v>
      </c>
      <c r="F246" s="70"/>
      <c r="G246" s="59"/>
      <c r="H246" s="70"/>
      <c r="I246" s="70"/>
      <c r="J246" s="70"/>
      <c r="K246" s="70"/>
      <c r="L246" s="59"/>
      <c r="M246" s="83"/>
      <c r="N246" s="83"/>
      <c r="O246" s="83"/>
      <c r="P246" s="83"/>
      <c r="Q246" s="83"/>
      <c r="R246" s="83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</row>
    <row r="247" spans="1:248" ht="18" x14ac:dyDescent="0.2">
      <c r="A247" s="134"/>
      <c r="B247" s="145" t="s">
        <v>37</v>
      </c>
      <c r="C247" s="165" t="s">
        <v>21</v>
      </c>
      <c r="D247" s="218">
        <f>30/1000</f>
        <v>0.03</v>
      </c>
      <c r="E247" s="70">
        <f>ROUND(E238*D247,2)</f>
        <v>131.04</v>
      </c>
      <c r="F247" s="70"/>
      <c r="G247" s="59"/>
      <c r="H247" s="70"/>
      <c r="I247" s="70"/>
      <c r="J247" s="70"/>
      <c r="K247" s="70"/>
      <c r="L247" s="59"/>
      <c r="M247" s="83"/>
      <c r="N247" s="83"/>
      <c r="O247" s="83"/>
      <c r="P247" s="83"/>
      <c r="Q247" s="83"/>
      <c r="R247" s="83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</row>
    <row r="248" spans="1:248" s="38" customFormat="1" ht="30" x14ac:dyDescent="0.2">
      <c r="A248" s="151"/>
      <c r="B248" s="152" t="s">
        <v>67</v>
      </c>
      <c r="C248" s="153" t="s">
        <v>20</v>
      </c>
      <c r="D248" s="154"/>
      <c r="E248" s="154">
        <f>E246*1.6</f>
        <v>1320.848</v>
      </c>
      <c r="F248" s="62"/>
      <c r="G248" s="62"/>
      <c r="H248" s="62"/>
      <c r="I248" s="62"/>
      <c r="J248" s="62"/>
      <c r="K248" s="70"/>
      <c r="L248" s="59"/>
      <c r="M248" s="104"/>
      <c r="N248" s="104"/>
      <c r="O248" s="104"/>
      <c r="P248" s="104"/>
      <c r="Q248" s="104"/>
      <c r="R248" s="104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3"/>
      <c r="AW248" s="43"/>
      <c r="AX248" s="43"/>
      <c r="AY248" s="43"/>
      <c r="AZ248" s="43"/>
      <c r="BA248" s="43"/>
      <c r="BB248" s="43"/>
      <c r="BC248" s="43"/>
      <c r="BD248" s="43"/>
      <c r="BE248" s="43"/>
      <c r="BF248" s="43"/>
      <c r="BG248" s="43"/>
      <c r="BH248" s="43"/>
      <c r="BI248" s="43"/>
      <c r="BJ248" s="43"/>
      <c r="BK248" s="43"/>
      <c r="BL248" s="43"/>
      <c r="BM248" s="43"/>
      <c r="BN248" s="43"/>
      <c r="BO248" s="43"/>
      <c r="BP248" s="43"/>
      <c r="BQ248" s="43"/>
      <c r="BR248" s="43"/>
      <c r="BS248" s="43"/>
      <c r="BT248" s="43"/>
      <c r="BU248" s="43"/>
      <c r="BV248" s="43"/>
      <c r="BW248" s="43"/>
      <c r="BX248" s="43"/>
      <c r="BY248" s="43"/>
      <c r="BZ248" s="43"/>
      <c r="CA248" s="43"/>
      <c r="CB248" s="43"/>
      <c r="CC248" s="43"/>
      <c r="CD248" s="43"/>
      <c r="CE248" s="43"/>
      <c r="CF248" s="43"/>
      <c r="CG248" s="43"/>
      <c r="CH248" s="43"/>
      <c r="CI248" s="43"/>
      <c r="CJ248" s="43"/>
      <c r="CK248" s="43"/>
      <c r="CL248" s="43"/>
      <c r="CM248" s="43"/>
      <c r="CN248" s="43"/>
      <c r="CO248" s="43"/>
      <c r="CP248" s="43"/>
      <c r="CQ248" s="43"/>
      <c r="CR248" s="43"/>
      <c r="CS248" s="43"/>
      <c r="CT248" s="43"/>
      <c r="CU248" s="43"/>
      <c r="CV248" s="43"/>
      <c r="CW248" s="43"/>
      <c r="CX248" s="43"/>
      <c r="CY248" s="43"/>
      <c r="CZ248" s="43"/>
      <c r="DA248" s="43"/>
      <c r="DB248" s="43"/>
      <c r="DC248" s="43"/>
      <c r="DD248" s="43"/>
      <c r="DE248" s="43"/>
      <c r="DF248" s="43"/>
      <c r="DG248" s="43"/>
      <c r="DH248" s="43"/>
      <c r="DI248" s="43"/>
      <c r="DJ248" s="43"/>
      <c r="DK248" s="43"/>
      <c r="DL248" s="43"/>
      <c r="DM248" s="43"/>
      <c r="DN248" s="43"/>
      <c r="DO248" s="43"/>
      <c r="DP248" s="43"/>
      <c r="DQ248" s="43"/>
      <c r="DR248" s="43"/>
      <c r="DS248" s="43"/>
      <c r="DT248" s="43"/>
      <c r="DU248" s="43"/>
      <c r="DV248" s="43"/>
      <c r="DW248" s="43"/>
      <c r="DX248" s="43"/>
      <c r="DY248" s="43"/>
      <c r="DZ248" s="43"/>
      <c r="EA248" s="43"/>
      <c r="EB248" s="43"/>
      <c r="EC248" s="43"/>
      <c r="ED248" s="43"/>
      <c r="EE248" s="43"/>
      <c r="EF248" s="43"/>
      <c r="EG248" s="43"/>
      <c r="EH248" s="43"/>
      <c r="EI248" s="43"/>
      <c r="EJ248" s="43"/>
      <c r="EK248" s="43"/>
      <c r="EL248" s="43"/>
      <c r="EM248" s="43"/>
      <c r="EN248" s="43"/>
      <c r="EO248" s="43"/>
      <c r="EP248" s="43"/>
      <c r="EQ248" s="43"/>
      <c r="ER248" s="43"/>
      <c r="ES248" s="43"/>
      <c r="ET248" s="43"/>
      <c r="EU248" s="43"/>
      <c r="EV248" s="43"/>
      <c r="EW248" s="43"/>
      <c r="EX248" s="43"/>
      <c r="EY248" s="43"/>
      <c r="EZ248" s="43"/>
      <c r="FA248" s="43"/>
      <c r="FB248" s="43"/>
      <c r="FC248" s="43"/>
      <c r="FD248" s="43"/>
      <c r="FE248" s="43"/>
      <c r="FF248" s="43"/>
      <c r="FG248" s="43"/>
      <c r="FH248" s="43"/>
      <c r="FI248" s="43"/>
      <c r="FJ248" s="43"/>
      <c r="FK248" s="43"/>
      <c r="FL248" s="43"/>
      <c r="FM248" s="43"/>
      <c r="FN248" s="43"/>
      <c r="FO248" s="43"/>
      <c r="FP248" s="43"/>
      <c r="FQ248" s="43"/>
      <c r="FR248" s="43"/>
      <c r="FS248" s="43"/>
      <c r="FT248" s="43"/>
      <c r="FU248" s="43"/>
      <c r="FV248" s="43"/>
      <c r="FW248" s="43"/>
      <c r="FX248" s="43"/>
      <c r="FY248" s="43"/>
      <c r="FZ248" s="43"/>
      <c r="GA248" s="43"/>
      <c r="GB248" s="43"/>
      <c r="GC248" s="43"/>
      <c r="GD248" s="43"/>
      <c r="GE248" s="43"/>
      <c r="GF248" s="43"/>
      <c r="GG248" s="43"/>
      <c r="GH248" s="43"/>
      <c r="GI248" s="43"/>
      <c r="GJ248" s="43"/>
      <c r="GK248" s="43"/>
      <c r="GL248" s="43"/>
      <c r="GM248" s="43"/>
      <c r="GN248" s="43"/>
      <c r="GO248" s="43"/>
      <c r="GP248" s="43"/>
      <c r="GQ248" s="43"/>
      <c r="GR248" s="43"/>
      <c r="GS248" s="43"/>
      <c r="GT248" s="43"/>
      <c r="GU248" s="43"/>
      <c r="GV248" s="43"/>
      <c r="GW248" s="43"/>
      <c r="GX248" s="43"/>
      <c r="GY248" s="43"/>
      <c r="GZ248" s="43"/>
      <c r="HA248" s="43"/>
      <c r="HB248" s="43"/>
      <c r="HC248" s="43"/>
      <c r="HD248" s="43"/>
      <c r="HE248" s="43"/>
      <c r="HF248" s="43"/>
      <c r="HG248" s="43"/>
      <c r="HH248" s="43"/>
      <c r="HI248" s="43"/>
      <c r="HJ248" s="43"/>
      <c r="HK248" s="43"/>
      <c r="HL248" s="43"/>
      <c r="HM248" s="43"/>
      <c r="HN248" s="43"/>
      <c r="HO248" s="43"/>
      <c r="HP248" s="43"/>
      <c r="HQ248" s="43"/>
      <c r="HR248" s="43"/>
      <c r="HS248" s="43"/>
      <c r="HT248" s="43"/>
      <c r="HU248" s="43"/>
      <c r="HV248" s="43"/>
      <c r="HW248" s="43"/>
      <c r="HX248" s="43"/>
      <c r="HY248" s="43"/>
      <c r="HZ248" s="43"/>
      <c r="IA248" s="43"/>
      <c r="IB248" s="43"/>
      <c r="IC248" s="43"/>
      <c r="ID248" s="43"/>
      <c r="IE248" s="43"/>
      <c r="IF248" s="43"/>
      <c r="IG248" s="43"/>
      <c r="IH248" s="43"/>
      <c r="II248" s="43"/>
      <c r="IJ248" s="43"/>
      <c r="IK248" s="43"/>
      <c r="IL248" s="43"/>
      <c r="IM248" s="43"/>
      <c r="IN248" s="43"/>
    </row>
    <row r="249" spans="1:248" ht="18" x14ac:dyDescent="0.2">
      <c r="A249" s="134">
        <v>3</v>
      </c>
      <c r="B249" s="221" t="s">
        <v>52</v>
      </c>
      <c r="C249" s="222" t="s">
        <v>20</v>
      </c>
      <c r="D249" s="223"/>
      <c r="E249" s="58">
        <v>2.8159999999999998</v>
      </c>
      <c r="F249" s="224"/>
      <c r="G249" s="224"/>
      <c r="H249" s="57"/>
      <c r="I249" s="57"/>
      <c r="J249" s="224"/>
      <c r="K249" s="224"/>
      <c r="L249" s="57"/>
      <c r="M249" s="83"/>
      <c r="N249" s="83"/>
      <c r="O249" s="83"/>
      <c r="P249" s="83"/>
      <c r="Q249" s="83"/>
      <c r="R249" s="83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</row>
    <row r="250" spans="1:248" s="3" customFormat="1" ht="18" x14ac:dyDescent="0.25">
      <c r="A250" s="134"/>
      <c r="B250" s="220" t="s">
        <v>53</v>
      </c>
      <c r="C250" s="225" t="s">
        <v>54</v>
      </c>
      <c r="D250" s="226">
        <v>0.3</v>
      </c>
      <c r="E250" s="59">
        <f>E249*D250</f>
        <v>0.84479999999999988</v>
      </c>
      <c r="F250" s="227"/>
      <c r="G250" s="59"/>
      <c r="H250" s="227"/>
      <c r="I250" s="59"/>
      <c r="J250" s="59"/>
      <c r="K250" s="70"/>
      <c r="L250" s="59"/>
      <c r="M250" s="85"/>
      <c r="N250" s="85"/>
      <c r="O250" s="85"/>
      <c r="P250" s="85"/>
      <c r="Q250" s="85"/>
      <c r="R250" s="85"/>
    </row>
    <row r="251" spans="1:248" s="10" customFormat="1" ht="18" x14ac:dyDescent="0.35">
      <c r="A251" s="5"/>
      <c r="B251" s="228" t="s">
        <v>119</v>
      </c>
      <c r="C251" s="229" t="s">
        <v>20</v>
      </c>
      <c r="D251" s="230">
        <v>1.03</v>
      </c>
      <c r="E251" s="149">
        <f>E249*D251</f>
        <v>2.9004799999999999</v>
      </c>
      <c r="F251" s="70"/>
      <c r="G251" s="59"/>
      <c r="H251" s="231"/>
      <c r="I251" s="231"/>
      <c r="J251" s="231"/>
      <c r="K251" s="231"/>
      <c r="L251" s="59"/>
      <c r="M251" s="6"/>
      <c r="N251" s="6"/>
      <c r="O251" s="6"/>
      <c r="P251" s="6"/>
      <c r="Q251" s="6"/>
      <c r="R251" s="6"/>
    </row>
    <row r="252" spans="1:248" s="42" customFormat="1" ht="18" x14ac:dyDescent="0.25">
      <c r="A252" s="232"/>
      <c r="B252" s="186" t="s">
        <v>71</v>
      </c>
      <c r="C252" s="153" t="s">
        <v>20</v>
      </c>
      <c r="D252" s="62"/>
      <c r="E252" s="154">
        <f>E251</f>
        <v>2.9004799999999999</v>
      </c>
      <c r="F252" s="62"/>
      <c r="G252" s="62"/>
      <c r="H252" s="62"/>
      <c r="I252" s="62"/>
      <c r="J252" s="62"/>
      <c r="K252" s="70"/>
      <c r="L252" s="59"/>
      <c r="M252" s="105"/>
      <c r="N252" s="105"/>
      <c r="O252" s="105"/>
      <c r="P252" s="105"/>
      <c r="Q252" s="105"/>
      <c r="R252" s="105"/>
    </row>
    <row r="253" spans="1:248" s="9" customFormat="1" ht="78.75" x14ac:dyDescent="0.3">
      <c r="A253" s="148">
        <v>4</v>
      </c>
      <c r="B253" s="139" t="s">
        <v>55</v>
      </c>
      <c r="C253" s="140" t="s">
        <v>46</v>
      </c>
      <c r="D253" s="141"/>
      <c r="E253" s="233">
        <v>4023</v>
      </c>
      <c r="F253" s="59"/>
      <c r="G253" s="59"/>
      <c r="H253" s="59"/>
      <c r="I253" s="59"/>
      <c r="J253" s="59"/>
      <c r="K253" s="59"/>
      <c r="L253" s="59"/>
      <c r="M253" s="94"/>
      <c r="N253" s="94"/>
      <c r="O253" s="94"/>
      <c r="P253" s="94"/>
      <c r="Q253" s="94"/>
      <c r="R253" s="94"/>
    </row>
    <row r="254" spans="1:248" s="3" customFormat="1" ht="18" x14ac:dyDescent="0.25">
      <c r="A254" s="17"/>
      <c r="B254" s="131" t="s">
        <v>33</v>
      </c>
      <c r="C254" s="128" t="s">
        <v>16</v>
      </c>
      <c r="D254" s="74">
        <f>(37.5+0.07*4)/1000</f>
        <v>3.7780000000000001E-2</v>
      </c>
      <c r="E254" s="59">
        <f>E253*D254</f>
        <v>151.98894000000001</v>
      </c>
      <c r="F254" s="234"/>
      <c r="G254" s="234"/>
      <c r="H254" s="59"/>
      <c r="I254" s="59"/>
      <c r="J254" s="234"/>
      <c r="K254" s="234"/>
      <c r="L254" s="59"/>
      <c r="M254" s="85"/>
      <c r="N254" s="85"/>
      <c r="O254" s="85"/>
      <c r="P254" s="85"/>
      <c r="Q254" s="85"/>
      <c r="R254" s="85"/>
    </row>
    <row r="255" spans="1:248" s="2" customFormat="1" ht="30" x14ac:dyDescent="0.25">
      <c r="A255" s="134"/>
      <c r="B255" s="146" t="s">
        <v>56</v>
      </c>
      <c r="C255" s="235" t="s">
        <v>54</v>
      </c>
      <c r="D255" s="74">
        <v>3.0200000000000001E-3</v>
      </c>
      <c r="E255" s="59">
        <f>E253*D255</f>
        <v>12.149460000000001</v>
      </c>
      <c r="F255" s="234"/>
      <c r="G255" s="234"/>
      <c r="H255" s="59"/>
      <c r="I255" s="59"/>
      <c r="J255" s="59"/>
      <c r="K255" s="70"/>
      <c r="L255" s="59"/>
      <c r="M255" s="83"/>
      <c r="N255" s="83"/>
      <c r="O255" s="83"/>
      <c r="P255" s="83"/>
      <c r="Q255" s="83"/>
      <c r="R255" s="83"/>
    </row>
    <row r="256" spans="1:248" s="7" customFormat="1" ht="30" x14ac:dyDescent="0.35">
      <c r="A256" s="134"/>
      <c r="B256" s="145" t="s">
        <v>134</v>
      </c>
      <c r="C256" s="136" t="s">
        <v>22</v>
      </c>
      <c r="D256" s="129">
        <v>3.7000000000000002E-3</v>
      </c>
      <c r="E256" s="59">
        <f>E253*D256</f>
        <v>14.885100000000001</v>
      </c>
      <c r="F256" s="59"/>
      <c r="G256" s="59"/>
      <c r="H256" s="231"/>
      <c r="I256" s="227"/>
      <c r="J256" s="70"/>
      <c r="K256" s="70"/>
      <c r="L256" s="59"/>
      <c r="M256" s="84"/>
      <c r="N256" s="84"/>
      <c r="O256" s="84"/>
      <c r="P256" s="84"/>
      <c r="Q256" s="84"/>
      <c r="R256" s="84"/>
    </row>
    <row r="257" spans="1:247" s="7" customFormat="1" ht="18" x14ac:dyDescent="0.35">
      <c r="A257" s="134"/>
      <c r="B257" s="220" t="s">
        <v>135</v>
      </c>
      <c r="C257" s="236" t="s">
        <v>54</v>
      </c>
      <c r="D257" s="166">
        <v>1.11E-2</v>
      </c>
      <c r="E257" s="59">
        <f>E253*D257</f>
        <v>44.655300000000004</v>
      </c>
      <c r="F257" s="59"/>
      <c r="G257" s="59"/>
      <c r="H257" s="231"/>
      <c r="I257" s="227"/>
      <c r="J257" s="59"/>
      <c r="K257" s="70"/>
      <c r="L257" s="59"/>
      <c r="M257" s="84"/>
      <c r="N257" s="84"/>
      <c r="O257" s="84"/>
      <c r="P257" s="84"/>
      <c r="Q257" s="84"/>
      <c r="R257" s="84"/>
    </row>
    <row r="258" spans="1:247" s="2" customFormat="1" ht="18" x14ac:dyDescent="0.25">
      <c r="A258" s="134"/>
      <c r="B258" s="146" t="s">
        <v>18</v>
      </c>
      <c r="C258" s="128" t="s">
        <v>31</v>
      </c>
      <c r="D258" s="74">
        <v>2.3E-3</v>
      </c>
      <c r="E258" s="59">
        <f>E253*D258</f>
        <v>9.2529000000000003</v>
      </c>
      <c r="F258" s="59"/>
      <c r="G258" s="59"/>
      <c r="H258" s="59"/>
      <c r="I258" s="59"/>
      <c r="J258" s="59"/>
      <c r="K258" s="70"/>
      <c r="L258" s="59"/>
      <c r="M258" s="83"/>
      <c r="N258" s="83"/>
      <c r="O258" s="83"/>
      <c r="P258" s="83"/>
      <c r="Q258" s="83"/>
      <c r="R258" s="83"/>
    </row>
    <row r="259" spans="1:247" s="2" customFormat="1" ht="30" x14ac:dyDescent="0.25">
      <c r="A259" s="134"/>
      <c r="B259" s="146" t="s">
        <v>57</v>
      </c>
      <c r="C259" s="128" t="s">
        <v>20</v>
      </c>
      <c r="D259" s="129">
        <f>(93.1+4*11.6)/1000</f>
        <v>0.13950000000000001</v>
      </c>
      <c r="E259" s="59">
        <f>E253*D259</f>
        <v>561.20850000000007</v>
      </c>
      <c r="F259" s="59"/>
      <c r="G259" s="59"/>
      <c r="H259" s="59"/>
      <c r="I259" s="59"/>
      <c r="J259" s="59"/>
      <c r="K259" s="59"/>
      <c r="L259" s="59"/>
      <c r="M259" s="83"/>
      <c r="N259" s="83"/>
      <c r="O259" s="83"/>
      <c r="P259" s="83"/>
      <c r="Q259" s="83"/>
      <c r="R259" s="83"/>
    </row>
    <row r="260" spans="1:247" s="2" customFormat="1" ht="18" x14ac:dyDescent="0.25">
      <c r="A260" s="134"/>
      <c r="B260" s="146" t="s">
        <v>39</v>
      </c>
      <c r="C260" s="128" t="s">
        <v>31</v>
      </c>
      <c r="D260" s="74">
        <f>(14.5+0.2*4)/1000</f>
        <v>1.5300000000000001E-2</v>
      </c>
      <c r="E260" s="59">
        <f>E253*D260</f>
        <v>61.551900000000003</v>
      </c>
      <c r="F260" s="59"/>
      <c r="G260" s="59"/>
      <c r="H260" s="59"/>
      <c r="I260" s="59"/>
      <c r="J260" s="59"/>
      <c r="K260" s="59"/>
      <c r="L260" s="59"/>
      <c r="M260" s="83"/>
      <c r="N260" s="83"/>
      <c r="O260" s="83"/>
      <c r="P260" s="83"/>
      <c r="Q260" s="83"/>
      <c r="R260" s="83"/>
    </row>
    <row r="261" spans="1:247" s="2" customFormat="1" ht="30" x14ac:dyDescent="0.25">
      <c r="A261" s="134"/>
      <c r="B261" s="164" t="s">
        <v>70</v>
      </c>
      <c r="C261" s="136" t="s">
        <v>20</v>
      </c>
      <c r="D261" s="137"/>
      <c r="E261" s="137">
        <f>E259</f>
        <v>561.20850000000007</v>
      </c>
      <c r="F261" s="70"/>
      <c r="G261" s="70"/>
      <c r="H261" s="70"/>
      <c r="I261" s="70"/>
      <c r="J261" s="70"/>
      <c r="K261" s="70"/>
      <c r="L261" s="59"/>
      <c r="M261" s="83"/>
      <c r="N261" s="83"/>
      <c r="O261" s="83"/>
      <c r="P261" s="83"/>
      <c r="Q261" s="83"/>
      <c r="R261" s="83"/>
    </row>
    <row r="262" spans="1:247" s="2" customFormat="1" ht="18" x14ac:dyDescent="0.25">
      <c r="A262" s="134">
        <v>5</v>
      </c>
      <c r="B262" s="162" t="s">
        <v>52</v>
      </c>
      <c r="C262" s="163" t="s">
        <v>20</v>
      </c>
      <c r="D262" s="216"/>
      <c r="E262" s="237">
        <v>1.2070000000000001</v>
      </c>
      <c r="F262" s="59"/>
      <c r="G262" s="59"/>
      <c r="H262" s="59"/>
      <c r="I262" s="59"/>
      <c r="J262" s="59"/>
      <c r="K262" s="59"/>
      <c r="L262" s="59"/>
      <c r="M262" s="83"/>
      <c r="N262" s="83"/>
      <c r="O262" s="83"/>
      <c r="P262" s="83"/>
      <c r="Q262" s="83"/>
      <c r="R262" s="83"/>
    </row>
    <row r="263" spans="1:247" ht="18" x14ac:dyDescent="0.2">
      <c r="A263" s="134"/>
      <c r="B263" s="145" t="s">
        <v>53</v>
      </c>
      <c r="C263" s="136" t="s">
        <v>22</v>
      </c>
      <c r="D263" s="137">
        <v>0.3</v>
      </c>
      <c r="E263" s="59">
        <f>E262*D263</f>
        <v>0.36210000000000003</v>
      </c>
      <c r="F263" s="59"/>
      <c r="G263" s="59"/>
      <c r="H263" s="59"/>
      <c r="I263" s="59"/>
      <c r="J263" s="59"/>
      <c r="K263" s="70"/>
      <c r="L263" s="59"/>
    </row>
    <row r="264" spans="1:247" ht="18" x14ac:dyDescent="0.2">
      <c r="A264" s="134"/>
      <c r="B264" s="145" t="s">
        <v>119</v>
      </c>
      <c r="C264" s="238" t="s">
        <v>20</v>
      </c>
      <c r="D264" s="137">
        <v>1.03</v>
      </c>
      <c r="E264" s="59">
        <f>E262*D264</f>
        <v>1.2432100000000001</v>
      </c>
      <c r="F264" s="70"/>
      <c r="G264" s="59"/>
      <c r="H264" s="59"/>
      <c r="I264" s="59"/>
      <c r="J264" s="59"/>
      <c r="K264" s="59"/>
      <c r="L264" s="59"/>
      <c r="M264" s="83"/>
      <c r="N264" s="83"/>
      <c r="O264" s="83"/>
      <c r="P264" s="83"/>
      <c r="Q264" s="83"/>
      <c r="R264" s="83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</row>
    <row r="265" spans="1:247" s="38" customFormat="1" ht="18" x14ac:dyDescent="0.2">
      <c r="A265" s="151"/>
      <c r="B265" s="186" t="s">
        <v>71</v>
      </c>
      <c r="C265" s="153" t="s">
        <v>20</v>
      </c>
      <c r="D265" s="62"/>
      <c r="E265" s="154">
        <f>E264</f>
        <v>1.2432100000000001</v>
      </c>
      <c r="F265" s="62"/>
      <c r="G265" s="62"/>
      <c r="H265" s="62"/>
      <c r="I265" s="62"/>
      <c r="J265" s="62"/>
      <c r="K265" s="70"/>
      <c r="L265" s="59"/>
      <c r="M265" s="104"/>
      <c r="N265" s="104"/>
      <c r="O265" s="104"/>
      <c r="P265" s="104"/>
      <c r="Q265" s="104"/>
      <c r="R265" s="104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3"/>
      <c r="BD265" s="43"/>
      <c r="BE265" s="43"/>
      <c r="BF265" s="43"/>
      <c r="BG265" s="43"/>
      <c r="BH265" s="43"/>
      <c r="BI265" s="43"/>
      <c r="BJ265" s="43"/>
      <c r="BK265" s="43"/>
      <c r="BL265" s="43"/>
      <c r="BM265" s="43"/>
      <c r="BN265" s="43"/>
      <c r="BO265" s="43"/>
      <c r="BP265" s="43"/>
      <c r="BQ265" s="43"/>
      <c r="BR265" s="43"/>
      <c r="BS265" s="43"/>
      <c r="BT265" s="43"/>
      <c r="BU265" s="43"/>
      <c r="BV265" s="43"/>
      <c r="BW265" s="43"/>
      <c r="BX265" s="43"/>
      <c r="BY265" s="43"/>
      <c r="BZ265" s="43"/>
      <c r="CA265" s="43"/>
      <c r="CB265" s="43"/>
      <c r="CC265" s="43"/>
      <c r="CD265" s="43"/>
      <c r="CE265" s="43"/>
      <c r="CF265" s="43"/>
      <c r="CG265" s="43"/>
      <c r="CH265" s="43"/>
      <c r="CI265" s="43"/>
      <c r="CJ265" s="43"/>
      <c r="CK265" s="43"/>
      <c r="CL265" s="43"/>
      <c r="CM265" s="43"/>
      <c r="CN265" s="43"/>
      <c r="CO265" s="43"/>
      <c r="CP265" s="43"/>
      <c r="CQ265" s="43"/>
      <c r="CR265" s="43"/>
      <c r="CS265" s="43"/>
      <c r="CT265" s="43"/>
      <c r="CU265" s="43"/>
      <c r="CV265" s="43"/>
      <c r="CW265" s="43"/>
      <c r="CX265" s="43"/>
      <c r="CY265" s="43"/>
      <c r="CZ265" s="43"/>
      <c r="DA265" s="43"/>
      <c r="DB265" s="43"/>
      <c r="DC265" s="43"/>
      <c r="DD265" s="43"/>
      <c r="DE265" s="43"/>
      <c r="DF265" s="43"/>
      <c r="DG265" s="43"/>
      <c r="DH265" s="43"/>
      <c r="DI265" s="43"/>
      <c r="DJ265" s="43"/>
      <c r="DK265" s="43"/>
      <c r="DL265" s="43"/>
      <c r="DM265" s="43"/>
      <c r="DN265" s="43"/>
      <c r="DO265" s="43"/>
      <c r="DP265" s="43"/>
      <c r="DQ265" s="43"/>
      <c r="DR265" s="43"/>
      <c r="DS265" s="43"/>
      <c r="DT265" s="43"/>
      <c r="DU265" s="43"/>
      <c r="DV265" s="43"/>
      <c r="DW265" s="43"/>
      <c r="DX265" s="43"/>
      <c r="DY265" s="43"/>
      <c r="DZ265" s="43"/>
      <c r="EA265" s="43"/>
      <c r="EB265" s="43"/>
      <c r="EC265" s="43"/>
      <c r="ED265" s="43"/>
      <c r="EE265" s="43"/>
      <c r="EF265" s="43"/>
      <c r="EG265" s="43"/>
      <c r="EH265" s="43"/>
      <c r="EI265" s="43"/>
      <c r="EJ265" s="43"/>
      <c r="EK265" s="43"/>
      <c r="EL265" s="43"/>
      <c r="EM265" s="43"/>
      <c r="EN265" s="43"/>
      <c r="EO265" s="43"/>
      <c r="EP265" s="43"/>
      <c r="EQ265" s="43"/>
      <c r="ER265" s="43"/>
      <c r="ES265" s="43"/>
      <c r="ET265" s="43"/>
      <c r="EU265" s="43"/>
      <c r="EV265" s="43"/>
      <c r="EW265" s="43"/>
      <c r="EX265" s="43"/>
      <c r="EY265" s="43"/>
      <c r="EZ265" s="43"/>
      <c r="FA265" s="43"/>
      <c r="FB265" s="43"/>
      <c r="FC265" s="43"/>
      <c r="FD265" s="43"/>
      <c r="FE265" s="43"/>
      <c r="FF265" s="43"/>
      <c r="FG265" s="43"/>
      <c r="FH265" s="43"/>
      <c r="FI265" s="43"/>
      <c r="FJ265" s="43"/>
      <c r="FK265" s="43"/>
      <c r="FL265" s="43"/>
      <c r="FM265" s="43"/>
      <c r="FN265" s="43"/>
      <c r="FO265" s="43"/>
      <c r="FP265" s="43"/>
      <c r="FQ265" s="43"/>
      <c r="FR265" s="43"/>
      <c r="FS265" s="43"/>
      <c r="FT265" s="43"/>
      <c r="FU265" s="43"/>
      <c r="FV265" s="43"/>
      <c r="FW265" s="43"/>
      <c r="FX265" s="43"/>
      <c r="FY265" s="43"/>
      <c r="FZ265" s="43"/>
      <c r="GA265" s="43"/>
      <c r="GB265" s="43"/>
      <c r="GC265" s="43"/>
      <c r="GD265" s="43"/>
      <c r="GE265" s="43"/>
      <c r="GF265" s="43"/>
      <c r="GG265" s="43"/>
      <c r="GH265" s="43"/>
      <c r="GI265" s="43"/>
      <c r="GJ265" s="43"/>
      <c r="GK265" s="43"/>
      <c r="GL265" s="43"/>
      <c r="GM265" s="43"/>
      <c r="GN265" s="43"/>
      <c r="GO265" s="43"/>
      <c r="GP265" s="43"/>
      <c r="GQ265" s="43"/>
      <c r="GR265" s="43"/>
      <c r="GS265" s="43"/>
      <c r="GT265" s="43"/>
      <c r="GU265" s="43"/>
      <c r="GV265" s="43"/>
      <c r="GW265" s="43"/>
      <c r="GX265" s="43"/>
      <c r="GY265" s="43"/>
      <c r="GZ265" s="43"/>
      <c r="HA265" s="43"/>
      <c r="HB265" s="43"/>
      <c r="HC265" s="43"/>
      <c r="HD265" s="43"/>
      <c r="HE265" s="43"/>
      <c r="HF265" s="43"/>
      <c r="HG265" s="43"/>
      <c r="HH265" s="43"/>
      <c r="HI265" s="43"/>
      <c r="HJ265" s="43"/>
      <c r="HK265" s="43"/>
      <c r="HL265" s="43"/>
      <c r="HM265" s="43"/>
      <c r="HN265" s="43"/>
      <c r="HO265" s="43"/>
      <c r="HP265" s="43"/>
      <c r="HQ265" s="43"/>
      <c r="HR265" s="43"/>
      <c r="HS265" s="43"/>
      <c r="HT265" s="43"/>
      <c r="HU265" s="43"/>
      <c r="HV265" s="43"/>
      <c r="HW265" s="43"/>
      <c r="HX265" s="43"/>
      <c r="HY265" s="43"/>
      <c r="HZ265" s="43"/>
      <c r="IA265" s="43"/>
      <c r="IB265" s="43"/>
      <c r="IC265" s="43"/>
      <c r="ID265" s="43"/>
      <c r="IE265" s="43"/>
      <c r="IF265" s="43"/>
      <c r="IG265" s="43"/>
      <c r="IH265" s="43"/>
      <c r="II265" s="43"/>
      <c r="IJ265" s="43"/>
      <c r="IK265" s="43"/>
      <c r="IL265" s="43"/>
      <c r="IM265" s="43"/>
    </row>
    <row r="266" spans="1:247" ht="78.75" x14ac:dyDescent="0.2">
      <c r="A266" s="134">
        <v>6</v>
      </c>
      <c r="B266" s="139" t="s">
        <v>58</v>
      </c>
      <c r="C266" s="140" t="s">
        <v>46</v>
      </c>
      <c r="D266" s="141"/>
      <c r="E266" s="233">
        <v>4023</v>
      </c>
      <c r="F266" s="59"/>
      <c r="G266" s="59"/>
      <c r="H266" s="59"/>
      <c r="I266" s="59"/>
      <c r="J266" s="59"/>
      <c r="K266" s="59"/>
      <c r="L266" s="59"/>
      <c r="M266" s="83"/>
      <c r="N266" s="83"/>
      <c r="O266" s="83"/>
      <c r="P266" s="83"/>
      <c r="Q266" s="83"/>
      <c r="R266" s="83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</row>
    <row r="267" spans="1:247" s="3" customFormat="1" ht="18" x14ac:dyDescent="0.25">
      <c r="A267" s="17"/>
      <c r="B267" s="131" t="s">
        <v>33</v>
      </c>
      <c r="C267" s="128" t="s">
        <v>16</v>
      </c>
      <c r="D267" s="129">
        <v>3.7499999999999999E-2</v>
      </c>
      <c r="E267" s="59">
        <f>E266*D267</f>
        <v>150.86249999999998</v>
      </c>
      <c r="F267" s="234"/>
      <c r="G267" s="234"/>
      <c r="H267" s="59"/>
      <c r="I267" s="59"/>
      <c r="J267" s="234"/>
      <c r="K267" s="234"/>
      <c r="L267" s="59"/>
      <c r="M267" s="85"/>
      <c r="N267" s="85"/>
      <c r="O267" s="85"/>
      <c r="P267" s="85"/>
      <c r="Q267" s="85"/>
      <c r="R267" s="85"/>
    </row>
    <row r="268" spans="1:247" s="2" customFormat="1" ht="30" x14ac:dyDescent="0.25">
      <c r="A268" s="134"/>
      <c r="B268" s="146" t="s">
        <v>56</v>
      </c>
      <c r="C268" s="235" t="s">
        <v>54</v>
      </c>
      <c r="D268" s="74">
        <v>3.0200000000000001E-3</v>
      </c>
      <c r="E268" s="59">
        <f>E266*D268</f>
        <v>12.149460000000001</v>
      </c>
      <c r="F268" s="234"/>
      <c r="G268" s="234"/>
      <c r="H268" s="59"/>
      <c r="I268" s="59"/>
      <c r="J268" s="59"/>
      <c r="K268" s="70"/>
      <c r="L268" s="59"/>
      <c r="M268" s="83"/>
      <c r="N268" s="83"/>
      <c r="O268" s="83"/>
      <c r="P268" s="83"/>
      <c r="Q268" s="83"/>
      <c r="R268" s="83"/>
    </row>
    <row r="269" spans="1:247" s="7" customFormat="1" ht="30" x14ac:dyDescent="0.35">
      <c r="A269" s="134"/>
      <c r="B269" s="145" t="s">
        <v>134</v>
      </c>
      <c r="C269" s="136" t="s">
        <v>22</v>
      </c>
      <c r="D269" s="129">
        <v>3.7000000000000002E-3</v>
      </c>
      <c r="E269" s="59">
        <f>E266*D269</f>
        <v>14.885100000000001</v>
      </c>
      <c r="F269" s="59"/>
      <c r="G269" s="59"/>
      <c r="H269" s="231"/>
      <c r="I269" s="227"/>
      <c r="J269" s="70"/>
      <c r="K269" s="70"/>
      <c r="L269" s="59"/>
      <c r="M269" s="84"/>
      <c r="N269" s="84"/>
      <c r="O269" s="84"/>
      <c r="P269" s="84"/>
      <c r="Q269" s="84"/>
      <c r="R269" s="84"/>
    </row>
    <row r="270" spans="1:247" s="7" customFormat="1" ht="18" x14ac:dyDescent="0.35">
      <c r="A270" s="134"/>
      <c r="B270" s="220" t="s">
        <v>135</v>
      </c>
      <c r="C270" s="236" t="s">
        <v>54</v>
      </c>
      <c r="D270" s="166">
        <v>1.11E-2</v>
      </c>
      <c r="E270" s="59">
        <f>E266*D270</f>
        <v>44.655300000000004</v>
      </c>
      <c r="F270" s="59"/>
      <c r="G270" s="59"/>
      <c r="H270" s="231"/>
      <c r="I270" s="227"/>
      <c r="J270" s="59"/>
      <c r="K270" s="70"/>
      <c r="L270" s="59"/>
      <c r="M270" s="84"/>
      <c r="N270" s="84"/>
      <c r="O270" s="84"/>
      <c r="P270" s="84"/>
      <c r="Q270" s="84"/>
      <c r="R270" s="84"/>
    </row>
    <row r="271" spans="1:247" s="2" customFormat="1" ht="18" x14ac:dyDescent="0.25">
      <c r="A271" s="134"/>
      <c r="B271" s="146" t="s">
        <v>18</v>
      </c>
      <c r="C271" s="128" t="s">
        <v>31</v>
      </c>
      <c r="D271" s="74">
        <v>2.3E-3</v>
      </c>
      <c r="E271" s="59">
        <f>E266*D271</f>
        <v>9.2529000000000003</v>
      </c>
      <c r="F271" s="59"/>
      <c r="G271" s="59"/>
      <c r="H271" s="59"/>
      <c r="I271" s="59"/>
      <c r="J271" s="59"/>
      <c r="K271" s="70"/>
      <c r="L271" s="59"/>
      <c r="M271" s="83"/>
      <c r="N271" s="83"/>
      <c r="O271" s="83"/>
      <c r="P271" s="83"/>
      <c r="Q271" s="83"/>
      <c r="R271" s="83"/>
    </row>
    <row r="272" spans="1:247" s="2" customFormat="1" ht="30" x14ac:dyDescent="0.25">
      <c r="A272" s="134"/>
      <c r="B272" s="147" t="s">
        <v>59</v>
      </c>
      <c r="C272" s="128" t="s">
        <v>20</v>
      </c>
      <c r="D272" s="129">
        <v>9.74E-2</v>
      </c>
      <c r="E272" s="59">
        <f>E266*D272</f>
        <v>391.84019999999998</v>
      </c>
      <c r="F272" s="59"/>
      <c r="G272" s="59"/>
      <c r="H272" s="59"/>
      <c r="I272" s="59"/>
      <c r="J272" s="59"/>
      <c r="K272" s="59"/>
      <c r="L272" s="59"/>
      <c r="M272" s="83"/>
      <c r="N272" s="83"/>
      <c r="O272" s="83"/>
      <c r="P272" s="83"/>
      <c r="Q272" s="83"/>
      <c r="R272" s="83"/>
    </row>
    <row r="273" spans="1:18" s="2" customFormat="1" ht="18" x14ac:dyDescent="0.25">
      <c r="A273" s="134"/>
      <c r="B273" s="146" t="s">
        <v>39</v>
      </c>
      <c r="C273" s="128" t="s">
        <v>31</v>
      </c>
      <c r="D273" s="129">
        <v>1.4500000000000001E-2</v>
      </c>
      <c r="E273" s="59">
        <f>E266*D273</f>
        <v>58.333500000000001</v>
      </c>
      <c r="F273" s="59"/>
      <c r="G273" s="59"/>
      <c r="H273" s="59"/>
      <c r="I273" s="59"/>
      <c r="J273" s="59"/>
      <c r="K273" s="59"/>
      <c r="L273" s="59"/>
      <c r="M273" s="83"/>
      <c r="N273" s="83"/>
      <c r="O273" s="83"/>
      <c r="P273" s="83"/>
      <c r="Q273" s="83"/>
      <c r="R273" s="83"/>
    </row>
    <row r="274" spans="1:18" s="2" customFormat="1" ht="30" x14ac:dyDescent="0.25">
      <c r="A274" s="134"/>
      <c r="B274" s="164" t="s">
        <v>70</v>
      </c>
      <c r="C274" s="136" t="s">
        <v>20</v>
      </c>
      <c r="D274" s="137"/>
      <c r="E274" s="137">
        <f>E272</f>
        <v>391.84019999999998</v>
      </c>
      <c r="F274" s="70"/>
      <c r="G274" s="70"/>
      <c r="H274" s="70"/>
      <c r="I274" s="70"/>
      <c r="J274" s="70"/>
      <c r="K274" s="70"/>
      <c r="L274" s="59"/>
      <c r="M274" s="83"/>
      <c r="N274" s="83"/>
      <c r="O274" s="83"/>
      <c r="P274" s="83"/>
      <c r="Q274" s="83"/>
      <c r="R274" s="83"/>
    </row>
    <row r="275" spans="1:18" s="2" customFormat="1" ht="58.5" customHeight="1" x14ac:dyDescent="0.25">
      <c r="A275" s="134"/>
      <c r="B275" s="164" t="s">
        <v>144</v>
      </c>
      <c r="C275" s="136" t="s">
        <v>21</v>
      </c>
      <c r="D275" s="137"/>
      <c r="E275" s="137">
        <v>519.20000000000005</v>
      </c>
      <c r="F275" s="81"/>
      <c r="G275" s="239"/>
      <c r="H275" s="81"/>
      <c r="I275" s="81"/>
      <c r="J275" s="81"/>
      <c r="K275" s="81"/>
      <c r="L275" s="240"/>
      <c r="M275" s="83"/>
      <c r="N275" s="83"/>
      <c r="O275" s="83"/>
      <c r="P275" s="83"/>
      <c r="Q275" s="83"/>
      <c r="R275" s="83"/>
    </row>
    <row r="276" spans="1:18" s="2" customFormat="1" ht="37.5" customHeight="1" x14ac:dyDescent="0.25">
      <c r="A276" s="134"/>
      <c r="B276" s="241" t="s">
        <v>145</v>
      </c>
      <c r="C276" s="242" t="s">
        <v>146</v>
      </c>
      <c r="D276" s="243">
        <v>1.43</v>
      </c>
      <c r="E276" s="244">
        <f>D276*E275</f>
        <v>742.45600000000002</v>
      </c>
      <c r="F276" s="81"/>
      <c r="G276" s="81"/>
      <c r="H276" s="81"/>
      <c r="I276" s="245"/>
      <c r="J276" s="81"/>
      <c r="K276" s="239"/>
      <c r="L276" s="245"/>
      <c r="M276" s="83"/>
      <c r="N276" s="83"/>
      <c r="O276" s="83"/>
      <c r="P276" s="83"/>
      <c r="Q276" s="83"/>
      <c r="R276" s="83"/>
    </row>
    <row r="277" spans="1:18" ht="18" x14ac:dyDescent="0.2">
      <c r="A277" s="176"/>
      <c r="B277" s="135" t="s">
        <v>81</v>
      </c>
      <c r="C277" s="136"/>
      <c r="D277" s="137"/>
      <c r="E277" s="138"/>
      <c r="F277" s="59"/>
      <c r="G277" s="57"/>
      <c r="H277" s="57"/>
      <c r="I277" s="57"/>
      <c r="J277" s="57"/>
      <c r="K277" s="57"/>
      <c r="L277" s="57"/>
    </row>
    <row r="278" spans="1:18" s="3" customFormat="1" ht="40.5" customHeight="1" x14ac:dyDescent="0.25">
      <c r="A278" s="134"/>
      <c r="B278" s="127" t="s">
        <v>82</v>
      </c>
      <c r="C278" s="128"/>
      <c r="D278" s="129"/>
      <c r="E278" s="70"/>
      <c r="F278" s="70"/>
      <c r="G278" s="70"/>
      <c r="H278" s="70"/>
      <c r="I278" s="130"/>
      <c r="J278" s="70"/>
      <c r="K278" s="70"/>
      <c r="L278" s="57"/>
      <c r="M278" s="85"/>
      <c r="N278" s="85"/>
      <c r="O278" s="85"/>
      <c r="P278" s="85"/>
      <c r="Q278" s="85"/>
      <c r="R278" s="85"/>
    </row>
    <row r="279" spans="1:18" s="3" customFormat="1" ht="55.5" customHeight="1" x14ac:dyDescent="0.25">
      <c r="A279" s="134"/>
      <c r="B279" s="139" t="s">
        <v>44</v>
      </c>
      <c r="C279" s="140" t="s">
        <v>21</v>
      </c>
      <c r="D279" s="141"/>
      <c r="E279" s="142">
        <v>192</v>
      </c>
      <c r="F279" s="143"/>
      <c r="G279" s="143"/>
      <c r="H279" s="70"/>
      <c r="I279" s="130"/>
      <c r="J279" s="143"/>
      <c r="K279" s="70"/>
      <c r="L279" s="59"/>
      <c r="M279" s="85"/>
      <c r="N279" s="85"/>
      <c r="O279" s="85"/>
      <c r="P279" s="85"/>
      <c r="Q279" s="85"/>
      <c r="R279" s="85"/>
    </row>
    <row r="280" spans="1:18" s="2" customFormat="1" ht="18" x14ac:dyDescent="0.25">
      <c r="A280" s="134"/>
      <c r="B280" s="131" t="s">
        <v>33</v>
      </c>
      <c r="C280" s="128" t="s">
        <v>16</v>
      </c>
      <c r="D280" s="129">
        <v>1.55E-2</v>
      </c>
      <c r="E280" s="70">
        <f>ROUND(D280*E279,2)</f>
        <v>2.98</v>
      </c>
      <c r="F280" s="144"/>
      <c r="G280" s="144"/>
      <c r="H280" s="70"/>
      <c r="I280" s="59"/>
      <c r="J280" s="144"/>
      <c r="K280" s="70"/>
      <c r="L280" s="59"/>
      <c r="M280" s="83"/>
      <c r="N280" s="83"/>
      <c r="O280" s="83"/>
      <c r="P280" s="83"/>
      <c r="Q280" s="83"/>
      <c r="R280" s="83"/>
    </row>
    <row r="281" spans="1:18" s="2" customFormat="1" ht="18" x14ac:dyDescent="0.25">
      <c r="A281" s="134">
        <v>1</v>
      </c>
      <c r="B281" s="146" t="s">
        <v>23</v>
      </c>
      <c r="C281" s="128" t="s">
        <v>24</v>
      </c>
      <c r="D281" s="129">
        <v>3.4700000000000002E-2</v>
      </c>
      <c r="E281" s="70">
        <f>ROUND(D281*E279,2)</f>
        <v>6.66</v>
      </c>
      <c r="F281" s="144"/>
      <c r="G281" s="144"/>
      <c r="H281" s="143"/>
      <c r="I281" s="130"/>
      <c r="J281" s="143"/>
      <c r="K281" s="70"/>
      <c r="L281" s="59"/>
      <c r="M281" s="83"/>
      <c r="N281" s="83"/>
      <c r="O281" s="83"/>
      <c r="P281" s="83"/>
      <c r="Q281" s="83"/>
      <c r="R281" s="83"/>
    </row>
    <row r="282" spans="1:18" s="7" customFormat="1" ht="18" x14ac:dyDescent="0.25">
      <c r="A282" s="134"/>
      <c r="B282" s="147" t="s">
        <v>18</v>
      </c>
      <c r="C282" s="128" t="s">
        <v>31</v>
      </c>
      <c r="D282" s="74">
        <v>2.0899999999999998E-3</v>
      </c>
      <c r="E282" s="70">
        <f>ROUND(D282*E279,2)</f>
        <v>0.4</v>
      </c>
      <c r="F282" s="70"/>
      <c r="G282" s="130"/>
      <c r="H282" s="70"/>
      <c r="I282" s="130"/>
      <c r="J282" s="70"/>
      <c r="K282" s="70"/>
      <c r="L282" s="59"/>
      <c r="M282" s="84"/>
      <c r="N282" s="84"/>
      <c r="O282" s="84"/>
      <c r="P282" s="84"/>
      <c r="Q282" s="84"/>
      <c r="R282" s="84"/>
    </row>
    <row r="283" spans="1:18" s="7" customFormat="1" ht="18" x14ac:dyDescent="0.35">
      <c r="A283" s="134"/>
      <c r="B283" s="145" t="s">
        <v>25</v>
      </c>
      <c r="C283" s="128" t="s">
        <v>21</v>
      </c>
      <c r="D283" s="74">
        <v>4.0000000000000003E-5</v>
      </c>
      <c r="E283" s="70">
        <f>ROUND(D283*E279,2)</f>
        <v>0.01</v>
      </c>
      <c r="F283" s="70"/>
      <c r="G283" s="59"/>
      <c r="H283" s="150"/>
      <c r="I283" s="130"/>
      <c r="J283" s="150"/>
      <c r="K283" s="70"/>
      <c r="L283" s="59"/>
      <c r="M283" s="84"/>
      <c r="N283" s="84"/>
      <c r="O283" s="84"/>
      <c r="P283" s="84"/>
      <c r="Q283" s="84"/>
      <c r="R283" s="84"/>
    </row>
    <row r="284" spans="1:18" s="46" customFormat="1" ht="30" x14ac:dyDescent="0.25">
      <c r="A284" s="151"/>
      <c r="B284" s="152" t="s">
        <v>67</v>
      </c>
      <c r="C284" s="153" t="s">
        <v>20</v>
      </c>
      <c r="D284" s="154"/>
      <c r="E284" s="154">
        <f>E283*1.6</f>
        <v>1.6E-2</v>
      </c>
      <c r="F284" s="62"/>
      <c r="G284" s="62"/>
      <c r="H284" s="62"/>
      <c r="I284" s="62"/>
      <c r="J284" s="62"/>
      <c r="K284" s="70"/>
      <c r="L284" s="59"/>
      <c r="M284" s="87"/>
      <c r="N284" s="87"/>
      <c r="O284" s="87"/>
      <c r="P284" s="87"/>
      <c r="Q284" s="87"/>
      <c r="R284" s="87"/>
    </row>
    <row r="285" spans="1:18" s="8" customFormat="1" ht="18" x14ac:dyDescent="0.3">
      <c r="A285" s="148"/>
      <c r="B285" s="168" t="s">
        <v>35</v>
      </c>
      <c r="C285" s="136" t="s">
        <v>20</v>
      </c>
      <c r="D285" s="70"/>
      <c r="E285" s="137">
        <f>E279*1.75</f>
        <v>336</v>
      </c>
      <c r="F285" s="70"/>
      <c r="G285" s="70"/>
      <c r="H285" s="70"/>
      <c r="I285" s="70"/>
      <c r="J285" s="70"/>
      <c r="K285" s="70"/>
      <c r="L285" s="59"/>
      <c r="M285" s="86"/>
      <c r="N285" s="86"/>
      <c r="O285" s="86"/>
      <c r="P285" s="86"/>
      <c r="Q285" s="86"/>
      <c r="R285" s="86"/>
    </row>
    <row r="286" spans="1:18" ht="18" x14ac:dyDescent="0.2">
      <c r="A286" s="134"/>
      <c r="B286" s="169" t="s">
        <v>32</v>
      </c>
      <c r="C286" s="163" t="s">
        <v>21</v>
      </c>
      <c r="D286" s="67"/>
      <c r="E286" s="142">
        <f>E279</f>
        <v>192</v>
      </c>
      <c r="F286" s="70"/>
      <c r="G286" s="70"/>
      <c r="H286" s="70"/>
      <c r="I286" s="70"/>
      <c r="J286" s="70"/>
      <c r="K286" s="70"/>
      <c r="L286" s="59"/>
    </row>
    <row r="287" spans="1:18" ht="18" x14ac:dyDescent="0.2">
      <c r="A287" s="134"/>
      <c r="B287" s="131" t="s">
        <v>33</v>
      </c>
      <c r="C287" s="136" t="s">
        <v>17</v>
      </c>
      <c r="D287" s="74">
        <v>3.2299999999999998E-3</v>
      </c>
      <c r="E287" s="70">
        <f>ROUND(E286*D287,2)</f>
        <v>0.62</v>
      </c>
      <c r="F287" s="70"/>
      <c r="G287" s="70"/>
      <c r="H287" s="70"/>
      <c r="I287" s="59"/>
      <c r="J287" s="70"/>
      <c r="K287" s="70"/>
      <c r="L287" s="59"/>
    </row>
    <row r="288" spans="1:18" ht="18" x14ac:dyDescent="0.2">
      <c r="A288" s="134">
        <v>2</v>
      </c>
      <c r="B288" s="131" t="s">
        <v>34</v>
      </c>
      <c r="C288" s="136" t="s">
        <v>22</v>
      </c>
      <c r="D288" s="74">
        <v>3.62E-3</v>
      </c>
      <c r="E288" s="70">
        <f>ROUND(E286*D288,2)</f>
        <v>0.7</v>
      </c>
      <c r="F288" s="70"/>
      <c r="G288" s="70"/>
      <c r="H288" s="70"/>
      <c r="I288" s="70"/>
      <c r="J288" s="70"/>
      <c r="K288" s="70"/>
      <c r="L288" s="59"/>
    </row>
    <row r="289" spans="1:250" ht="18" x14ac:dyDescent="0.2">
      <c r="A289" s="134"/>
      <c r="B289" s="131" t="s">
        <v>18</v>
      </c>
      <c r="C289" s="136" t="s">
        <v>19</v>
      </c>
      <c r="D289" s="74">
        <v>1.8000000000000001E-4</v>
      </c>
      <c r="E289" s="70">
        <f>ROUND(E286*D289,2)</f>
        <v>0.03</v>
      </c>
      <c r="F289" s="70"/>
      <c r="G289" s="70"/>
      <c r="H289" s="70"/>
      <c r="I289" s="70"/>
      <c r="J289" s="70"/>
      <c r="K289" s="70"/>
      <c r="L289" s="59"/>
    </row>
    <row r="290" spans="1:250" ht="18" x14ac:dyDescent="0.2">
      <c r="A290" s="134"/>
      <c r="B290" s="145" t="s">
        <v>25</v>
      </c>
      <c r="C290" s="165" t="s">
        <v>21</v>
      </c>
      <c r="D290" s="74">
        <v>4.0000000000000003E-5</v>
      </c>
      <c r="E290" s="70">
        <f>ROUND(E286*D290,2)</f>
        <v>0.01</v>
      </c>
      <c r="F290" s="70"/>
      <c r="G290" s="59"/>
      <c r="H290" s="70"/>
      <c r="I290" s="70"/>
      <c r="J290" s="70"/>
      <c r="K290" s="70"/>
      <c r="L290" s="59"/>
    </row>
    <row r="291" spans="1:250" s="38" customFormat="1" ht="30" x14ac:dyDescent="0.2">
      <c r="A291" s="151"/>
      <c r="B291" s="152" t="s">
        <v>67</v>
      </c>
      <c r="C291" s="153" t="s">
        <v>20</v>
      </c>
      <c r="D291" s="154"/>
      <c r="E291" s="154">
        <f>E289*1.6</f>
        <v>4.8000000000000001E-2</v>
      </c>
      <c r="F291" s="62"/>
      <c r="G291" s="62"/>
      <c r="H291" s="62"/>
      <c r="I291" s="62"/>
      <c r="J291" s="62"/>
      <c r="K291" s="70"/>
      <c r="L291" s="59"/>
      <c r="M291" s="90"/>
      <c r="N291" s="90"/>
      <c r="O291" s="90"/>
      <c r="P291" s="90"/>
      <c r="Q291" s="90"/>
      <c r="R291" s="90"/>
    </row>
    <row r="292" spans="1:250" s="25" customFormat="1" ht="31.5" x14ac:dyDescent="0.2">
      <c r="A292" s="134">
        <v>1</v>
      </c>
      <c r="B292" s="162" t="s">
        <v>60</v>
      </c>
      <c r="C292" s="163" t="s">
        <v>21</v>
      </c>
      <c r="D292" s="216"/>
      <c r="E292" s="142">
        <v>128</v>
      </c>
      <c r="F292" s="70"/>
      <c r="G292" s="70"/>
      <c r="H292" s="70"/>
      <c r="I292" s="70"/>
      <c r="J292" s="70"/>
      <c r="K292" s="70"/>
      <c r="L292" s="59"/>
      <c r="M292" s="83"/>
      <c r="N292" s="83"/>
      <c r="O292" s="83"/>
      <c r="P292" s="83"/>
      <c r="Q292" s="83"/>
      <c r="R292" s="83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0"/>
      <c r="CP292" s="20"/>
      <c r="CQ292" s="20"/>
      <c r="CR292" s="20"/>
      <c r="CS292" s="20"/>
      <c r="CT292" s="20"/>
      <c r="CU292" s="20"/>
      <c r="CV292" s="20"/>
      <c r="CW292" s="20"/>
      <c r="CX292" s="20"/>
      <c r="CY292" s="20"/>
      <c r="CZ292" s="20"/>
      <c r="DA292" s="20"/>
      <c r="DB292" s="20"/>
      <c r="DC292" s="20"/>
      <c r="DD292" s="20"/>
      <c r="DE292" s="20"/>
      <c r="DF292" s="20"/>
      <c r="DG292" s="20"/>
      <c r="DH292" s="20"/>
      <c r="DI292" s="20"/>
      <c r="DJ292" s="20"/>
      <c r="DK292" s="20"/>
      <c r="DL292" s="20"/>
      <c r="DM292" s="20"/>
      <c r="DN292" s="20"/>
      <c r="DO292" s="20"/>
      <c r="DP292" s="20"/>
      <c r="DQ292" s="20"/>
      <c r="DR292" s="20"/>
      <c r="DS292" s="20"/>
      <c r="DT292" s="20"/>
      <c r="DU292" s="20"/>
      <c r="DV292" s="20"/>
      <c r="DW292" s="20"/>
      <c r="DX292" s="20"/>
      <c r="DY292" s="20"/>
      <c r="DZ292" s="20"/>
      <c r="EA292" s="20"/>
      <c r="EB292" s="20"/>
      <c r="EC292" s="20"/>
      <c r="ED292" s="20"/>
      <c r="EE292" s="20"/>
      <c r="EF292" s="20"/>
      <c r="EG292" s="20"/>
      <c r="EH292" s="20"/>
      <c r="EI292" s="20"/>
      <c r="EJ292" s="20"/>
      <c r="EK292" s="20"/>
      <c r="EL292" s="20"/>
      <c r="EM292" s="20"/>
      <c r="EN292" s="20"/>
      <c r="EO292" s="20"/>
      <c r="EP292" s="20"/>
      <c r="EQ292" s="20"/>
      <c r="ER292" s="20"/>
      <c r="ES292" s="20"/>
      <c r="ET292" s="20"/>
      <c r="EU292" s="20"/>
      <c r="EV292" s="20"/>
      <c r="EW292" s="20"/>
      <c r="EX292" s="20"/>
      <c r="EY292" s="20"/>
      <c r="EZ292" s="20"/>
      <c r="FA292" s="20"/>
      <c r="FB292" s="20"/>
      <c r="FC292" s="20"/>
      <c r="FD292" s="20"/>
      <c r="FE292" s="20"/>
      <c r="FF292" s="20"/>
      <c r="FG292" s="20"/>
      <c r="FH292" s="20"/>
      <c r="FI292" s="20"/>
      <c r="FJ292" s="20"/>
      <c r="FK292" s="20"/>
      <c r="FL292" s="20"/>
      <c r="FM292" s="20"/>
      <c r="FN292" s="20"/>
      <c r="FO292" s="20"/>
      <c r="FP292" s="20"/>
      <c r="FQ292" s="20"/>
      <c r="FR292" s="20"/>
      <c r="FS292" s="20"/>
      <c r="FT292" s="20"/>
      <c r="FU292" s="20"/>
      <c r="FV292" s="20"/>
      <c r="FW292" s="20"/>
      <c r="FX292" s="20"/>
      <c r="FY292" s="20"/>
      <c r="FZ292" s="20"/>
      <c r="GA292" s="20"/>
      <c r="GB292" s="20"/>
      <c r="GC292" s="20"/>
      <c r="GD292" s="20"/>
      <c r="GE292" s="20"/>
      <c r="GF292" s="20"/>
      <c r="GG292" s="20"/>
      <c r="GH292" s="20"/>
      <c r="GI292" s="20"/>
      <c r="GJ292" s="20"/>
      <c r="GK292" s="20"/>
      <c r="GL292" s="20"/>
      <c r="GM292" s="20"/>
      <c r="GN292" s="20"/>
      <c r="GO292" s="20"/>
      <c r="GP292" s="20"/>
      <c r="GQ292" s="20"/>
      <c r="GR292" s="20"/>
      <c r="GS292" s="20"/>
      <c r="GT292" s="20"/>
      <c r="GU292" s="20"/>
      <c r="GV292" s="20"/>
      <c r="GW292" s="20"/>
      <c r="GX292" s="20"/>
      <c r="GY292" s="20"/>
      <c r="GZ292" s="20"/>
      <c r="HA292" s="20"/>
      <c r="HB292" s="20"/>
      <c r="HC292" s="20"/>
      <c r="HD292" s="20"/>
      <c r="HE292" s="20"/>
      <c r="HF292" s="20"/>
      <c r="HG292" s="20"/>
      <c r="HH292" s="20"/>
      <c r="HI292" s="20"/>
      <c r="HJ292" s="20"/>
      <c r="HK292" s="20"/>
      <c r="HL292" s="20"/>
      <c r="HM292" s="20"/>
      <c r="HN292" s="20"/>
      <c r="HO292" s="20"/>
      <c r="HP292" s="20"/>
      <c r="HQ292" s="20"/>
      <c r="HR292" s="20"/>
      <c r="HS292" s="20"/>
      <c r="HT292" s="20"/>
      <c r="HU292" s="20"/>
      <c r="HV292" s="20"/>
      <c r="HW292" s="20"/>
      <c r="HX292" s="20"/>
      <c r="HY292" s="20"/>
      <c r="HZ292" s="20"/>
      <c r="IA292" s="20"/>
      <c r="IB292" s="20"/>
      <c r="IC292" s="20"/>
      <c r="ID292" s="20"/>
      <c r="IE292" s="20"/>
      <c r="IF292" s="20"/>
      <c r="IG292" s="20"/>
      <c r="IH292" s="20"/>
      <c r="II292" s="20"/>
      <c r="IJ292" s="20"/>
      <c r="IK292" s="20"/>
      <c r="IL292" s="20"/>
      <c r="IM292" s="20"/>
      <c r="IN292" s="20"/>
      <c r="IO292" s="20"/>
      <c r="IP292" s="20"/>
    </row>
    <row r="293" spans="1:250" s="25" customFormat="1" ht="18" x14ac:dyDescent="0.2">
      <c r="A293" s="134"/>
      <c r="B293" s="131" t="s">
        <v>33</v>
      </c>
      <c r="C293" s="136" t="s">
        <v>17</v>
      </c>
      <c r="D293" s="137">
        <v>0.15</v>
      </c>
      <c r="E293" s="70">
        <f>ROUND(E292*D293,2)</f>
        <v>19.2</v>
      </c>
      <c r="F293" s="70"/>
      <c r="G293" s="70"/>
      <c r="H293" s="70"/>
      <c r="I293" s="59"/>
      <c r="J293" s="70"/>
      <c r="K293" s="70"/>
      <c r="L293" s="59"/>
      <c r="M293" s="83"/>
      <c r="N293" s="83"/>
      <c r="O293" s="83"/>
      <c r="P293" s="83"/>
      <c r="Q293" s="83"/>
      <c r="R293" s="83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0"/>
      <c r="CP293" s="20"/>
      <c r="CQ293" s="20"/>
      <c r="CR293" s="20"/>
      <c r="CS293" s="20"/>
      <c r="CT293" s="20"/>
      <c r="CU293" s="20"/>
      <c r="CV293" s="20"/>
      <c r="CW293" s="20"/>
      <c r="CX293" s="20"/>
      <c r="CY293" s="20"/>
      <c r="CZ293" s="20"/>
      <c r="DA293" s="20"/>
      <c r="DB293" s="20"/>
      <c r="DC293" s="20"/>
      <c r="DD293" s="20"/>
      <c r="DE293" s="20"/>
      <c r="DF293" s="20"/>
      <c r="DG293" s="20"/>
      <c r="DH293" s="20"/>
      <c r="DI293" s="20"/>
      <c r="DJ293" s="20"/>
      <c r="DK293" s="20"/>
      <c r="DL293" s="20"/>
      <c r="DM293" s="20"/>
      <c r="DN293" s="20"/>
      <c r="DO293" s="20"/>
      <c r="DP293" s="20"/>
      <c r="DQ293" s="20"/>
      <c r="DR293" s="20"/>
      <c r="DS293" s="20"/>
      <c r="DT293" s="20"/>
      <c r="DU293" s="20"/>
      <c r="DV293" s="20"/>
      <c r="DW293" s="20"/>
      <c r="DX293" s="20"/>
      <c r="DY293" s="20"/>
      <c r="DZ293" s="20"/>
      <c r="EA293" s="20"/>
      <c r="EB293" s="20"/>
      <c r="EC293" s="20"/>
      <c r="ED293" s="20"/>
      <c r="EE293" s="20"/>
      <c r="EF293" s="20"/>
      <c r="EG293" s="20"/>
      <c r="EH293" s="20"/>
      <c r="EI293" s="20"/>
      <c r="EJ293" s="20"/>
      <c r="EK293" s="20"/>
      <c r="EL293" s="20"/>
      <c r="EM293" s="20"/>
      <c r="EN293" s="20"/>
      <c r="EO293" s="20"/>
      <c r="EP293" s="20"/>
      <c r="EQ293" s="20"/>
      <c r="ER293" s="20"/>
      <c r="ES293" s="20"/>
      <c r="ET293" s="20"/>
      <c r="EU293" s="20"/>
      <c r="EV293" s="20"/>
      <c r="EW293" s="20"/>
      <c r="EX293" s="20"/>
      <c r="EY293" s="20"/>
      <c r="EZ293" s="20"/>
      <c r="FA293" s="20"/>
      <c r="FB293" s="20"/>
      <c r="FC293" s="20"/>
      <c r="FD293" s="20"/>
      <c r="FE293" s="20"/>
      <c r="FF293" s="20"/>
      <c r="FG293" s="20"/>
      <c r="FH293" s="20"/>
      <c r="FI293" s="20"/>
      <c r="FJ293" s="20"/>
      <c r="FK293" s="20"/>
      <c r="FL293" s="20"/>
      <c r="FM293" s="20"/>
      <c r="FN293" s="20"/>
      <c r="FO293" s="20"/>
      <c r="FP293" s="20"/>
      <c r="FQ293" s="20"/>
      <c r="FR293" s="20"/>
      <c r="FS293" s="20"/>
      <c r="FT293" s="20"/>
      <c r="FU293" s="20"/>
      <c r="FV293" s="20"/>
      <c r="FW293" s="20"/>
      <c r="FX293" s="20"/>
      <c r="FY293" s="20"/>
      <c r="FZ293" s="20"/>
      <c r="GA293" s="20"/>
      <c r="GB293" s="20"/>
      <c r="GC293" s="20"/>
      <c r="GD293" s="20"/>
      <c r="GE293" s="20"/>
      <c r="GF293" s="20"/>
      <c r="GG293" s="20"/>
      <c r="GH293" s="20"/>
      <c r="GI293" s="20"/>
      <c r="GJ293" s="20"/>
      <c r="GK293" s="20"/>
      <c r="GL293" s="20"/>
      <c r="GM293" s="20"/>
      <c r="GN293" s="20"/>
      <c r="GO293" s="20"/>
      <c r="GP293" s="20"/>
      <c r="GQ293" s="20"/>
      <c r="GR293" s="20"/>
      <c r="GS293" s="20"/>
      <c r="GT293" s="20"/>
      <c r="GU293" s="20"/>
      <c r="GV293" s="20"/>
      <c r="GW293" s="20"/>
      <c r="GX293" s="20"/>
      <c r="GY293" s="20"/>
      <c r="GZ293" s="20"/>
      <c r="HA293" s="20"/>
      <c r="HB293" s="20"/>
      <c r="HC293" s="20"/>
      <c r="HD293" s="20"/>
      <c r="HE293" s="20"/>
      <c r="HF293" s="20"/>
      <c r="HG293" s="20"/>
      <c r="HH293" s="20"/>
      <c r="HI293" s="20"/>
      <c r="HJ293" s="20"/>
      <c r="HK293" s="20"/>
      <c r="HL293" s="20"/>
      <c r="HM293" s="20"/>
      <c r="HN293" s="20"/>
      <c r="HO293" s="20"/>
      <c r="HP293" s="20"/>
      <c r="HQ293" s="20"/>
      <c r="HR293" s="20"/>
      <c r="HS293" s="20"/>
      <c r="HT293" s="20"/>
      <c r="HU293" s="20"/>
      <c r="HV293" s="20"/>
      <c r="HW293" s="20"/>
      <c r="HX293" s="20"/>
      <c r="HY293" s="20"/>
      <c r="HZ293" s="20"/>
      <c r="IA293" s="20"/>
      <c r="IB293" s="20"/>
      <c r="IC293" s="20"/>
      <c r="ID293" s="20"/>
      <c r="IE293" s="20"/>
      <c r="IF293" s="20"/>
      <c r="IG293" s="20"/>
      <c r="IH293" s="20"/>
      <c r="II293" s="20"/>
      <c r="IJ293" s="20"/>
      <c r="IK293" s="20"/>
      <c r="IL293" s="20"/>
      <c r="IM293" s="20"/>
      <c r="IN293" s="20"/>
      <c r="IO293" s="20"/>
      <c r="IP293" s="20"/>
    </row>
    <row r="294" spans="1:250" s="25" customFormat="1" ht="18" x14ac:dyDescent="0.2">
      <c r="A294" s="134"/>
      <c r="B294" s="145" t="s">
        <v>29</v>
      </c>
      <c r="C294" s="136" t="s">
        <v>22</v>
      </c>
      <c r="D294" s="179">
        <v>2.1600000000000001E-2</v>
      </c>
      <c r="E294" s="70">
        <f>ROUND(E292*D294,2)</f>
        <v>2.76</v>
      </c>
      <c r="F294" s="70"/>
      <c r="G294" s="70"/>
      <c r="H294" s="70"/>
      <c r="I294" s="70"/>
      <c r="J294" s="70"/>
      <c r="K294" s="70"/>
      <c r="L294" s="59"/>
      <c r="M294" s="83"/>
      <c r="N294" s="83"/>
      <c r="O294" s="83"/>
      <c r="P294" s="83"/>
      <c r="Q294" s="83"/>
      <c r="R294" s="83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0"/>
      <c r="CP294" s="20"/>
      <c r="CQ294" s="20"/>
      <c r="CR294" s="20"/>
      <c r="CS294" s="20"/>
      <c r="CT294" s="20"/>
      <c r="CU294" s="20"/>
      <c r="CV294" s="20"/>
      <c r="CW294" s="20"/>
      <c r="CX294" s="20"/>
      <c r="CY294" s="20"/>
      <c r="CZ294" s="20"/>
      <c r="DA294" s="20"/>
      <c r="DB294" s="20"/>
      <c r="DC294" s="20"/>
      <c r="DD294" s="20"/>
      <c r="DE294" s="20"/>
      <c r="DF294" s="20"/>
      <c r="DG294" s="20"/>
      <c r="DH294" s="20"/>
      <c r="DI294" s="20"/>
      <c r="DJ294" s="20"/>
      <c r="DK294" s="20"/>
      <c r="DL294" s="20"/>
      <c r="DM294" s="20"/>
      <c r="DN294" s="20"/>
      <c r="DO294" s="20"/>
      <c r="DP294" s="20"/>
      <c r="DQ294" s="20"/>
      <c r="DR294" s="20"/>
      <c r="DS294" s="20"/>
      <c r="DT294" s="20"/>
      <c r="DU294" s="20"/>
      <c r="DV294" s="20"/>
      <c r="DW294" s="20"/>
      <c r="DX294" s="20"/>
      <c r="DY294" s="20"/>
      <c r="DZ294" s="20"/>
      <c r="EA294" s="20"/>
      <c r="EB294" s="20"/>
      <c r="EC294" s="20"/>
      <c r="ED294" s="20"/>
      <c r="EE294" s="20"/>
      <c r="EF294" s="20"/>
      <c r="EG294" s="20"/>
      <c r="EH294" s="20"/>
      <c r="EI294" s="20"/>
      <c r="EJ294" s="20"/>
      <c r="EK294" s="20"/>
      <c r="EL294" s="20"/>
      <c r="EM294" s="20"/>
      <c r="EN294" s="20"/>
      <c r="EO294" s="20"/>
      <c r="EP294" s="20"/>
      <c r="EQ294" s="20"/>
      <c r="ER294" s="20"/>
      <c r="ES294" s="20"/>
      <c r="ET294" s="20"/>
      <c r="EU294" s="20"/>
      <c r="EV294" s="20"/>
      <c r="EW294" s="20"/>
      <c r="EX294" s="20"/>
      <c r="EY294" s="20"/>
      <c r="EZ294" s="20"/>
      <c r="FA294" s="20"/>
      <c r="FB294" s="20"/>
      <c r="FC294" s="20"/>
      <c r="FD294" s="20"/>
      <c r="FE294" s="20"/>
      <c r="FF294" s="20"/>
      <c r="FG294" s="20"/>
      <c r="FH294" s="20"/>
      <c r="FI294" s="20"/>
      <c r="FJ294" s="20"/>
      <c r="FK294" s="20"/>
      <c r="FL294" s="20"/>
      <c r="FM294" s="20"/>
      <c r="FN294" s="20"/>
      <c r="FO294" s="20"/>
      <c r="FP294" s="20"/>
      <c r="FQ294" s="20"/>
      <c r="FR294" s="20"/>
      <c r="FS294" s="20"/>
      <c r="FT294" s="20"/>
      <c r="FU294" s="20"/>
      <c r="FV294" s="20"/>
      <c r="FW294" s="20"/>
      <c r="FX294" s="20"/>
      <c r="FY294" s="20"/>
      <c r="FZ294" s="20"/>
      <c r="GA294" s="20"/>
      <c r="GB294" s="20"/>
      <c r="GC294" s="20"/>
      <c r="GD294" s="20"/>
      <c r="GE294" s="20"/>
      <c r="GF294" s="20"/>
      <c r="GG294" s="20"/>
      <c r="GH294" s="20"/>
      <c r="GI294" s="20"/>
      <c r="GJ294" s="20"/>
      <c r="GK294" s="20"/>
      <c r="GL294" s="20"/>
      <c r="GM294" s="20"/>
      <c r="GN294" s="20"/>
      <c r="GO294" s="20"/>
      <c r="GP294" s="20"/>
      <c r="GQ294" s="20"/>
      <c r="GR294" s="20"/>
      <c r="GS294" s="20"/>
      <c r="GT294" s="20"/>
      <c r="GU294" s="20"/>
      <c r="GV294" s="20"/>
      <c r="GW294" s="20"/>
      <c r="GX294" s="20"/>
      <c r="GY294" s="20"/>
      <c r="GZ294" s="20"/>
      <c r="HA294" s="20"/>
      <c r="HB294" s="20"/>
      <c r="HC294" s="20"/>
      <c r="HD294" s="20"/>
      <c r="HE294" s="20"/>
      <c r="HF294" s="20"/>
      <c r="HG294" s="20"/>
      <c r="HH294" s="20"/>
      <c r="HI294" s="20"/>
      <c r="HJ294" s="20"/>
      <c r="HK294" s="20"/>
      <c r="HL294" s="20"/>
      <c r="HM294" s="20"/>
      <c r="HN294" s="20"/>
      <c r="HO294" s="20"/>
      <c r="HP294" s="20"/>
      <c r="HQ294" s="20"/>
      <c r="HR294" s="20"/>
      <c r="HS294" s="20"/>
      <c r="HT294" s="20"/>
      <c r="HU294" s="20"/>
      <c r="HV294" s="20"/>
      <c r="HW294" s="20"/>
      <c r="HX294" s="20"/>
      <c r="HY294" s="20"/>
      <c r="HZ294" s="20"/>
      <c r="IA294" s="20"/>
      <c r="IB294" s="20"/>
      <c r="IC294" s="20"/>
      <c r="ID294" s="20"/>
      <c r="IE294" s="20"/>
      <c r="IF294" s="20"/>
      <c r="IG294" s="20"/>
      <c r="IH294" s="20"/>
      <c r="II294" s="20"/>
      <c r="IJ294" s="20"/>
      <c r="IK294" s="20"/>
      <c r="IL294" s="20"/>
      <c r="IM294" s="20"/>
      <c r="IN294" s="20"/>
      <c r="IO294" s="20"/>
      <c r="IP294" s="20"/>
    </row>
    <row r="295" spans="1:250" s="25" customFormat="1" ht="30" x14ac:dyDescent="0.2">
      <c r="A295" s="134"/>
      <c r="B295" s="145" t="s">
        <v>51</v>
      </c>
      <c r="C295" s="136" t="s">
        <v>22</v>
      </c>
      <c r="D295" s="179">
        <v>2.7300000000000001E-2</v>
      </c>
      <c r="E295" s="70">
        <f>ROUND(E292*D295,2)</f>
        <v>3.49</v>
      </c>
      <c r="F295" s="70"/>
      <c r="G295" s="70"/>
      <c r="H295" s="70"/>
      <c r="I295" s="70"/>
      <c r="J295" s="70"/>
      <c r="K295" s="70"/>
      <c r="L295" s="59"/>
      <c r="M295" s="83"/>
      <c r="N295" s="83"/>
      <c r="O295" s="83"/>
      <c r="P295" s="83"/>
      <c r="Q295" s="83"/>
      <c r="R295" s="83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  <c r="CO295" s="20"/>
      <c r="CP295" s="20"/>
      <c r="CQ295" s="20"/>
      <c r="CR295" s="20"/>
      <c r="CS295" s="20"/>
      <c r="CT295" s="20"/>
      <c r="CU295" s="20"/>
      <c r="CV295" s="20"/>
      <c r="CW295" s="20"/>
      <c r="CX295" s="20"/>
      <c r="CY295" s="20"/>
      <c r="CZ295" s="20"/>
      <c r="DA295" s="20"/>
      <c r="DB295" s="20"/>
      <c r="DC295" s="20"/>
      <c r="DD295" s="20"/>
      <c r="DE295" s="20"/>
      <c r="DF295" s="20"/>
      <c r="DG295" s="20"/>
      <c r="DH295" s="20"/>
      <c r="DI295" s="20"/>
      <c r="DJ295" s="20"/>
      <c r="DK295" s="20"/>
      <c r="DL295" s="20"/>
      <c r="DM295" s="20"/>
      <c r="DN295" s="20"/>
      <c r="DO295" s="20"/>
      <c r="DP295" s="20"/>
      <c r="DQ295" s="20"/>
      <c r="DR295" s="20"/>
      <c r="DS295" s="20"/>
      <c r="DT295" s="20"/>
      <c r="DU295" s="20"/>
      <c r="DV295" s="20"/>
      <c r="DW295" s="20"/>
      <c r="DX295" s="20"/>
      <c r="DY295" s="20"/>
      <c r="DZ295" s="20"/>
      <c r="EA295" s="20"/>
      <c r="EB295" s="20"/>
      <c r="EC295" s="20"/>
      <c r="ED295" s="20"/>
      <c r="EE295" s="20"/>
      <c r="EF295" s="20"/>
      <c r="EG295" s="20"/>
      <c r="EH295" s="20"/>
      <c r="EI295" s="20"/>
      <c r="EJ295" s="20"/>
      <c r="EK295" s="20"/>
      <c r="EL295" s="20"/>
      <c r="EM295" s="20"/>
      <c r="EN295" s="20"/>
      <c r="EO295" s="20"/>
      <c r="EP295" s="20"/>
      <c r="EQ295" s="20"/>
      <c r="ER295" s="20"/>
      <c r="ES295" s="20"/>
      <c r="ET295" s="20"/>
      <c r="EU295" s="20"/>
      <c r="EV295" s="20"/>
      <c r="EW295" s="20"/>
      <c r="EX295" s="20"/>
      <c r="EY295" s="20"/>
      <c r="EZ295" s="20"/>
      <c r="FA295" s="20"/>
      <c r="FB295" s="20"/>
      <c r="FC295" s="20"/>
      <c r="FD295" s="20"/>
      <c r="FE295" s="20"/>
      <c r="FF295" s="20"/>
      <c r="FG295" s="20"/>
      <c r="FH295" s="20"/>
      <c r="FI295" s="20"/>
      <c r="FJ295" s="20"/>
      <c r="FK295" s="20"/>
      <c r="FL295" s="20"/>
      <c r="FM295" s="20"/>
      <c r="FN295" s="20"/>
      <c r="FO295" s="20"/>
      <c r="FP295" s="20"/>
      <c r="FQ295" s="20"/>
      <c r="FR295" s="20"/>
      <c r="FS295" s="20"/>
      <c r="FT295" s="20"/>
      <c r="FU295" s="20"/>
      <c r="FV295" s="20"/>
      <c r="FW295" s="20"/>
      <c r="FX295" s="20"/>
      <c r="FY295" s="20"/>
      <c r="FZ295" s="20"/>
      <c r="GA295" s="20"/>
      <c r="GB295" s="20"/>
      <c r="GC295" s="20"/>
      <c r="GD295" s="20"/>
      <c r="GE295" s="20"/>
      <c r="GF295" s="20"/>
      <c r="GG295" s="20"/>
      <c r="GH295" s="20"/>
      <c r="GI295" s="20"/>
      <c r="GJ295" s="20"/>
      <c r="GK295" s="20"/>
      <c r="GL295" s="20"/>
      <c r="GM295" s="20"/>
      <c r="GN295" s="20"/>
      <c r="GO295" s="20"/>
      <c r="GP295" s="20"/>
      <c r="GQ295" s="20"/>
      <c r="GR295" s="20"/>
      <c r="GS295" s="20"/>
      <c r="GT295" s="20"/>
      <c r="GU295" s="20"/>
      <c r="GV295" s="20"/>
      <c r="GW295" s="20"/>
      <c r="GX295" s="20"/>
      <c r="GY295" s="20"/>
      <c r="GZ295" s="20"/>
      <c r="HA295" s="20"/>
      <c r="HB295" s="20"/>
      <c r="HC295" s="20"/>
      <c r="HD295" s="20"/>
      <c r="HE295" s="20"/>
      <c r="HF295" s="20"/>
      <c r="HG295" s="20"/>
      <c r="HH295" s="20"/>
      <c r="HI295" s="20"/>
      <c r="HJ295" s="20"/>
      <c r="HK295" s="20"/>
      <c r="HL295" s="20"/>
      <c r="HM295" s="20"/>
      <c r="HN295" s="20"/>
      <c r="HO295" s="20"/>
      <c r="HP295" s="20"/>
      <c r="HQ295" s="20"/>
      <c r="HR295" s="20"/>
      <c r="HS295" s="20"/>
      <c r="HT295" s="20"/>
      <c r="HU295" s="20"/>
      <c r="HV295" s="20"/>
      <c r="HW295" s="20"/>
      <c r="HX295" s="20"/>
      <c r="HY295" s="20"/>
      <c r="HZ295" s="20"/>
      <c r="IA295" s="20"/>
      <c r="IB295" s="20"/>
      <c r="IC295" s="20"/>
      <c r="ID295" s="20"/>
      <c r="IE295" s="20"/>
      <c r="IF295" s="20"/>
      <c r="IG295" s="20"/>
      <c r="IH295" s="20"/>
      <c r="II295" s="20"/>
      <c r="IJ295" s="20"/>
      <c r="IK295" s="20"/>
      <c r="IL295" s="20"/>
      <c r="IM295" s="20"/>
      <c r="IN295" s="20"/>
      <c r="IO295" s="20"/>
      <c r="IP295" s="20"/>
    </row>
    <row r="296" spans="1:250" s="25" customFormat="1" ht="18" x14ac:dyDescent="0.2">
      <c r="A296" s="134"/>
      <c r="B296" s="145" t="s">
        <v>137</v>
      </c>
      <c r="C296" s="136" t="s">
        <v>22</v>
      </c>
      <c r="D296" s="179">
        <v>9.7000000000000003E-3</v>
      </c>
      <c r="E296" s="70">
        <f>ROUND(E292*D296,2)</f>
        <v>1.24</v>
      </c>
      <c r="F296" s="70"/>
      <c r="G296" s="70"/>
      <c r="H296" s="70"/>
      <c r="I296" s="70"/>
      <c r="J296" s="70"/>
      <c r="K296" s="70"/>
      <c r="L296" s="59"/>
      <c r="M296" s="83"/>
      <c r="N296" s="83"/>
      <c r="O296" s="83"/>
      <c r="P296" s="83"/>
      <c r="Q296" s="83"/>
      <c r="R296" s="83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0"/>
      <c r="CP296" s="20"/>
      <c r="CQ296" s="20"/>
      <c r="CR296" s="20"/>
      <c r="CS296" s="20"/>
      <c r="CT296" s="20"/>
      <c r="CU296" s="20"/>
      <c r="CV296" s="20"/>
      <c r="CW296" s="20"/>
      <c r="CX296" s="20"/>
      <c r="CY296" s="20"/>
      <c r="CZ296" s="20"/>
      <c r="DA296" s="20"/>
      <c r="DB296" s="20"/>
      <c r="DC296" s="20"/>
      <c r="DD296" s="20"/>
      <c r="DE296" s="20"/>
      <c r="DF296" s="20"/>
      <c r="DG296" s="20"/>
      <c r="DH296" s="20"/>
      <c r="DI296" s="20"/>
      <c r="DJ296" s="20"/>
      <c r="DK296" s="20"/>
      <c r="DL296" s="20"/>
      <c r="DM296" s="20"/>
      <c r="DN296" s="20"/>
      <c r="DO296" s="20"/>
      <c r="DP296" s="20"/>
      <c r="DQ296" s="20"/>
      <c r="DR296" s="20"/>
      <c r="DS296" s="20"/>
      <c r="DT296" s="20"/>
      <c r="DU296" s="20"/>
      <c r="DV296" s="20"/>
      <c r="DW296" s="20"/>
      <c r="DX296" s="20"/>
      <c r="DY296" s="20"/>
      <c r="DZ296" s="20"/>
      <c r="EA296" s="20"/>
      <c r="EB296" s="20"/>
      <c r="EC296" s="20"/>
      <c r="ED296" s="20"/>
      <c r="EE296" s="20"/>
      <c r="EF296" s="20"/>
      <c r="EG296" s="20"/>
      <c r="EH296" s="20"/>
      <c r="EI296" s="20"/>
      <c r="EJ296" s="20"/>
      <c r="EK296" s="20"/>
      <c r="EL296" s="20"/>
      <c r="EM296" s="20"/>
      <c r="EN296" s="20"/>
      <c r="EO296" s="20"/>
      <c r="EP296" s="20"/>
      <c r="EQ296" s="20"/>
      <c r="ER296" s="20"/>
      <c r="ES296" s="20"/>
      <c r="ET296" s="20"/>
      <c r="EU296" s="20"/>
      <c r="EV296" s="20"/>
      <c r="EW296" s="20"/>
      <c r="EX296" s="20"/>
      <c r="EY296" s="20"/>
      <c r="EZ296" s="20"/>
      <c r="FA296" s="20"/>
      <c r="FB296" s="20"/>
      <c r="FC296" s="20"/>
      <c r="FD296" s="20"/>
      <c r="FE296" s="20"/>
      <c r="FF296" s="20"/>
      <c r="FG296" s="20"/>
      <c r="FH296" s="20"/>
      <c r="FI296" s="20"/>
      <c r="FJ296" s="20"/>
      <c r="FK296" s="20"/>
      <c r="FL296" s="20"/>
      <c r="FM296" s="20"/>
      <c r="FN296" s="20"/>
      <c r="FO296" s="20"/>
      <c r="FP296" s="20"/>
      <c r="FQ296" s="20"/>
      <c r="FR296" s="20"/>
      <c r="FS296" s="20"/>
      <c r="FT296" s="20"/>
      <c r="FU296" s="20"/>
      <c r="FV296" s="20"/>
      <c r="FW296" s="20"/>
      <c r="FX296" s="20"/>
      <c r="FY296" s="20"/>
      <c r="FZ296" s="20"/>
      <c r="GA296" s="20"/>
      <c r="GB296" s="20"/>
      <c r="GC296" s="20"/>
      <c r="GD296" s="20"/>
      <c r="GE296" s="20"/>
      <c r="GF296" s="20"/>
      <c r="GG296" s="20"/>
      <c r="GH296" s="20"/>
      <c r="GI296" s="20"/>
      <c r="GJ296" s="20"/>
      <c r="GK296" s="20"/>
      <c r="GL296" s="20"/>
      <c r="GM296" s="20"/>
      <c r="GN296" s="20"/>
      <c r="GO296" s="20"/>
      <c r="GP296" s="20"/>
      <c r="GQ296" s="20"/>
      <c r="GR296" s="20"/>
      <c r="GS296" s="20"/>
      <c r="GT296" s="20"/>
      <c r="GU296" s="20"/>
      <c r="GV296" s="20"/>
      <c r="GW296" s="20"/>
      <c r="GX296" s="20"/>
      <c r="GY296" s="20"/>
      <c r="GZ296" s="20"/>
      <c r="HA296" s="20"/>
      <c r="HB296" s="20"/>
      <c r="HC296" s="20"/>
      <c r="HD296" s="20"/>
      <c r="HE296" s="20"/>
      <c r="HF296" s="20"/>
      <c r="HG296" s="20"/>
      <c r="HH296" s="20"/>
      <c r="HI296" s="20"/>
      <c r="HJ296" s="20"/>
      <c r="HK296" s="20"/>
      <c r="HL296" s="20"/>
      <c r="HM296" s="20"/>
      <c r="HN296" s="20"/>
      <c r="HO296" s="20"/>
      <c r="HP296" s="20"/>
      <c r="HQ296" s="20"/>
      <c r="HR296" s="20"/>
      <c r="HS296" s="20"/>
      <c r="HT296" s="20"/>
      <c r="HU296" s="20"/>
      <c r="HV296" s="20"/>
      <c r="HW296" s="20"/>
      <c r="HX296" s="20"/>
      <c r="HY296" s="20"/>
      <c r="HZ296" s="20"/>
      <c r="IA296" s="20"/>
      <c r="IB296" s="20"/>
      <c r="IC296" s="20"/>
      <c r="ID296" s="20"/>
      <c r="IE296" s="20"/>
      <c r="IF296" s="20"/>
      <c r="IG296" s="20"/>
      <c r="IH296" s="20"/>
      <c r="II296" s="20"/>
      <c r="IJ296" s="20"/>
      <c r="IK296" s="20"/>
      <c r="IL296" s="20"/>
      <c r="IM296" s="20"/>
      <c r="IN296" s="20"/>
      <c r="IO296" s="20"/>
      <c r="IP296" s="20"/>
    </row>
    <row r="297" spans="1:250" s="25" customFormat="1" ht="18" x14ac:dyDescent="0.2">
      <c r="A297" s="134"/>
      <c r="B297" s="145" t="s">
        <v>36</v>
      </c>
      <c r="C297" s="165" t="s">
        <v>21</v>
      </c>
      <c r="D297" s="137">
        <v>1.22</v>
      </c>
      <c r="E297" s="70">
        <f>ROUND(E292*D297,2)</f>
        <v>156.16</v>
      </c>
      <c r="F297" s="70"/>
      <c r="G297" s="59"/>
      <c r="H297" s="70"/>
      <c r="I297" s="70"/>
      <c r="J297" s="70"/>
      <c r="K297" s="70"/>
      <c r="L297" s="59"/>
      <c r="M297" s="83"/>
      <c r="N297" s="83"/>
      <c r="O297" s="83"/>
      <c r="P297" s="83"/>
      <c r="Q297" s="83"/>
      <c r="R297" s="83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0"/>
      <c r="CP297" s="20"/>
      <c r="CQ297" s="20"/>
      <c r="CR297" s="20"/>
      <c r="CS297" s="20"/>
      <c r="CT297" s="20"/>
      <c r="CU297" s="20"/>
      <c r="CV297" s="20"/>
      <c r="CW297" s="20"/>
      <c r="CX297" s="20"/>
      <c r="CY297" s="20"/>
      <c r="CZ297" s="20"/>
      <c r="DA297" s="20"/>
      <c r="DB297" s="20"/>
      <c r="DC297" s="20"/>
      <c r="DD297" s="20"/>
      <c r="DE297" s="20"/>
      <c r="DF297" s="20"/>
      <c r="DG297" s="20"/>
      <c r="DH297" s="20"/>
      <c r="DI297" s="20"/>
      <c r="DJ297" s="20"/>
      <c r="DK297" s="20"/>
      <c r="DL297" s="20"/>
      <c r="DM297" s="20"/>
      <c r="DN297" s="20"/>
      <c r="DO297" s="20"/>
      <c r="DP297" s="20"/>
      <c r="DQ297" s="20"/>
      <c r="DR297" s="20"/>
      <c r="DS297" s="20"/>
      <c r="DT297" s="20"/>
      <c r="DU297" s="20"/>
      <c r="DV297" s="20"/>
      <c r="DW297" s="20"/>
      <c r="DX297" s="20"/>
      <c r="DY297" s="20"/>
      <c r="DZ297" s="20"/>
      <c r="EA297" s="20"/>
      <c r="EB297" s="20"/>
      <c r="EC297" s="20"/>
      <c r="ED297" s="20"/>
      <c r="EE297" s="20"/>
      <c r="EF297" s="20"/>
      <c r="EG297" s="20"/>
      <c r="EH297" s="20"/>
      <c r="EI297" s="20"/>
      <c r="EJ297" s="20"/>
      <c r="EK297" s="20"/>
      <c r="EL297" s="20"/>
      <c r="EM297" s="20"/>
      <c r="EN297" s="20"/>
      <c r="EO297" s="20"/>
      <c r="EP297" s="20"/>
      <c r="EQ297" s="20"/>
      <c r="ER297" s="20"/>
      <c r="ES297" s="20"/>
      <c r="ET297" s="20"/>
      <c r="EU297" s="20"/>
      <c r="EV297" s="20"/>
      <c r="EW297" s="20"/>
      <c r="EX297" s="20"/>
      <c r="EY297" s="20"/>
      <c r="EZ297" s="20"/>
      <c r="FA297" s="20"/>
      <c r="FB297" s="20"/>
      <c r="FC297" s="20"/>
      <c r="FD297" s="20"/>
      <c r="FE297" s="20"/>
      <c r="FF297" s="20"/>
      <c r="FG297" s="20"/>
      <c r="FH297" s="20"/>
      <c r="FI297" s="20"/>
      <c r="FJ297" s="20"/>
      <c r="FK297" s="20"/>
      <c r="FL297" s="20"/>
      <c r="FM297" s="20"/>
      <c r="FN297" s="20"/>
      <c r="FO297" s="20"/>
      <c r="FP297" s="20"/>
      <c r="FQ297" s="20"/>
      <c r="FR297" s="20"/>
      <c r="FS297" s="20"/>
      <c r="FT297" s="20"/>
      <c r="FU297" s="20"/>
      <c r="FV297" s="20"/>
      <c r="FW297" s="20"/>
      <c r="FX297" s="20"/>
      <c r="FY297" s="20"/>
      <c r="FZ297" s="20"/>
      <c r="GA297" s="20"/>
      <c r="GB297" s="20"/>
      <c r="GC297" s="20"/>
      <c r="GD297" s="20"/>
      <c r="GE297" s="20"/>
      <c r="GF297" s="20"/>
      <c r="GG297" s="20"/>
      <c r="GH297" s="20"/>
      <c r="GI297" s="20"/>
      <c r="GJ297" s="20"/>
      <c r="GK297" s="20"/>
      <c r="GL297" s="20"/>
      <c r="GM297" s="20"/>
      <c r="GN297" s="20"/>
      <c r="GO297" s="20"/>
      <c r="GP297" s="20"/>
      <c r="GQ297" s="20"/>
      <c r="GR297" s="20"/>
      <c r="GS297" s="20"/>
      <c r="GT297" s="20"/>
      <c r="GU297" s="20"/>
      <c r="GV297" s="20"/>
      <c r="GW297" s="20"/>
      <c r="GX297" s="20"/>
      <c r="GY297" s="20"/>
      <c r="GZ297" s="20"/>
      <c r="HA297" s="20"/>
      <c r="HB297" s="20"/>
      <c r="HC297" s="20"/>
      <c r="HD297" s="20"/>
      <c r="HE297" s="20"/>
      <c r="HF297" s="20"/>
      <c r="HG297" s="20"/>
      <c r="HH297" s="20"/>
      <c r="HI297" s="20"/>
      <c r="HJ297" s="20"/>
      <c r="HK297" s="20"/>
      <c r="HL297" s="20"/>
      <c r="HM297" s="20"/>
      <c r="HN297" s="20"/>
      <c r="HO297" s="20"/>
      <c r="HP297" s="20"/>
      <c r="HQ297" s="20"/>
      <c r="HR297" s="20"/>
      <c r="HS297" s="20"/>
      <c r="HT297" s="20"/>
      <c r="HU297" s="20"/>
      <c r="HV297" s="20"/>
      <c r="HW297" s="20"/>
      <c r="HX297" s="20"/>
      <c r="HY297" s="20"/>
      <c r="HZ297" s="20"/>
      <c r="IA297" s="20"/>
      <c r="IB297" s="20"/>
      <c r="IC297" s="20"/>
      <c r="ID297" s="20"/>
      <c r="IE297" s="20"/>
      <c r="IF297" s="20"/>
      <c r="IG297" s="20"/>
      <c r="IH297" s="20"/>
      <c r="II297" s="20"/>
      <c r="IJ297" s="20"/>
      <c r="IK297" s="20"/>
      <c r="IL297" s="20"/>
      <c r="IM297" s="20"/>
      <c r="IN297" s="20"/>
      <c r="IO297" s="20"/>
      <c r="IP297" s="20"/>
    </row>
    <row r="298" spans="1:250" s="25" customFormat="1" ht="18" x14ac:dyDescent="0.2">
      <c r="A298" s="134"/>
      <c r="B298" s="145" t="s">
        <v>37</v>
      </c>
      <c r="C298" s="165" t="s">
        <v>21</v>
      </c>
      <c r="D298" s="137">
        <v>7.0000000000000007E-2</v>
      </c>
      <c r="E298" s="70">
        <f>ROUND(E292*D298,2)</f>
        <v>8.9600000000000009</v>
      </c>
      <c r="F298" s="70"/>
      <c r="G298" s="59"/>
      <c r="H298" s="70"/>
      <c r="I298" s="70"/>
      <c r="J298" s="70"/>
      <c r="K298" s="70"/>
      <c r="L298" s="59"/>
      <c r="M298" s="83"/>
      <c r="N298" s="83"/>
      <c r="O298" s="83"/>
      <c r="P298" s="83"/>
      <c r="Q298" s="83"/>
      <c r="R298" s="83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0"/>
      <c r="CP298" s="20"/>
      <c r="CQ298" s="20"/>
      <c r="CR298" s="20"/>
      <c r="CS298" s="20"/>
      <c r="CT298" s="20"/>
      <c r="CU298" s="20"/>
      <c r="CV298" s="20"/>
      <c r="CW298" s="20"/>
      <c r="CX298" s="20"/>
      <c r="CY298" s="20"/>
      <c r="CZ298" s="20"/>
      <c r="DA298" s="20"/>
      <c r="DB298" s="20"/>
      <c r="DC298" s="20"/>
      <c r="DD298" s="20"/>
      <c r="DE298" s="20"/>
      <c r="DF298" s="20"/>
      <c r="DG298" s="20"/>
      <c r="DH298" s="20"/>
      <c r="DI298" s="20"/>
      <c r="DJ298" s="20"/>
      <c r="DK298" s="20"/>
      <c r="DL298" s="20"/>
      <c r="DM298" s="20"/>
      <c r="DN298" s="20"/>
      <c r="DO298" s="20"/>
      <c r="DP298" s="20"/>
      <c r="DQ298" s="20"/>
      <c r="DR298" s="20"/>
      <c r="DS298" s="20"/>
      <c r="DT298" s="20"/>
      <c r="DU298" s="20"/>
      <c r="DV298" s="20"/>
      <c r="DW298" s="20"/>
      <c r="DX298" s="20"/>
      <c r="DY298" s="20"/>
      <c r="DZ298" s="20"/>
      <c r="EA298" s="20"/>
      <c r="EB298" s="20"/>
      <c r="EC298" s="20"/>
      <c r="ED298" s="20"/>
      <c r="EE298" s="20"/>
      <c r="EF298" s="20"/>
      <c r="EG298" s="20"/>
      <c r="EH298" s="20"/>
      <c r="EI298" s="20"/>
      <c r="EJ298" s="20"/>
      <c r="EK298" s="20"/>
      <c r="EL298" s="20"/>
      <c r="EM298" s="20"/>
      <c r="EN298" s="20"/>
      <c r="EO298" s="20"/>
      <c r="EP298" s="20"/>
      <c r="EQ298" s="20"/>
      <c r="ER298" s="20"/>
      <c r="ES298" s="20"/>
      <c r="ET298" s="20"/>
      <c r="EU298" s="20"/>
      <c r="EV298" s="20"/>
      <c r="EW298" s="20"/>
      <c r="EX298" s="20"/>
      <c r="EY298" s="20"/>
      <c r="EZ298" s="20"/>
      <c r="FA298" s="20"/>
      <c r="FB298" s="20"/>
      <c r="FC298" s="20"/>
      <c r="FD298" s="20"/>
      <c r="FE298" s="20"/>
      <c r="FF298" s="20"/>
      <c r="FG298" s="20"/>
      <c r="FH298" s="20"/>
      <c r="FI298" s="20"/>
      <c r="FJ298" s="20"/>
      <c r="FK298" s="20"/>
      <c r="FL298" s="20"/>
      <c r="FM298" s="20"/>
      <c r="FN298" s="20"/>
      <c r="FO298" s="20"/>
      <c r="FP298" s="20"/>
      <c r="FQ298" s="20"/>
      <c r="FR298" s="20"/>
      <c r="FS298" s="20"/>
      <c r="FT298" s="20"/>
      <c r="FU298" s="20"/>
      <c r="FV298" s="20"/>
      <c r="FW298" s="20"/>
      <c r="FX298" s="20"/>
      <c r="FY298" s="20"/>
      <c r="FZ298" s="20"/>
      <c r="GA298" s="20"/>
      <c r="GB298" s="20"/>
      <c r="GC298" s="20"/>
      <c r="GD298" s="20"/>
      <c r="GE298" s="20"/>
      <c r="GF298" s="20"/>
      <c r="GG298" s="20"/>
      <c r="GH298" s="20"/>
      <c r="GI298" s="20"/>
      <c r="GJ298" s="20"/>
      <c r="GK298" s="20"/>
      <c r="GL298" s="20"/>
      <c r="GM298" s="20"/>
      <c r="GN298" s="20"/>
      <c r="GO298" s="20"/>
      <c r="GP298" s="20"/>
      <c r="GQ298" s="20"/>
      <c r="GR298" s="20"/>
      <c r="GS298" s="20"/>
      <c r="GT298" s="20"/>
      <c r="GU298" s="20"/>
      <c r="GV298" s="20"/>
      <c r="GW298" s="20"/>
      <c r="GX298" s="20"/>
      <c r="GY298" s="20"/>
      <c r="GZ298" s="20"/>
      <c r="HA298" s="20"/>
      <c r="HB298" s="20"/>
      <c r="HC298" s="20"/>
      <c r="HD298" s="20"/>
      <c r="HE298" s="20"/>
      <c r="HF298" s="20"/>
      <c r="HG298" s="20"/>
      <c r="HH298" s="20"/>
      <c r="HI298" s="20"/>
      <c r="HJ298" s="20"/>
      <c r="HK298" s="20"/>
      <c r="HL298" s="20"/>
      <c r="HM298" s="20"/>
      <c r="HN298" s="20"/>
      <c r="HO298" s="20"/>
      <c r="HP298" s="20"/>
      <c r="HQ298" s="20"/>
      <c r="HR298" s="20"/>
      <c r="HS298" s="20"/>
      <c r="HT298" s="20"/>
      <c r="HU298" s="20"/>
      <c r="HV298" s="20"/>
      <c r="HW298" s="20"/>
      <c r="HX298" s="20"/>
      <c r="HY298" s="20"/>
      <c r="HZ298" s="20"/>
      <c r="IA298" s="20"/>
      <c r="IB298" s="20"/>
      <c r="IC298" s="20"/>
      <c r="ID298" s="20"/>
      <c r="IE298" s="20"/>
      <c r="IF298" s="20"/>
      <c r="IG298" s="20"/>
      <c r="IH298" s="20"/>
      <c r="II298" s="20"/>
      <c r="IJ298" s="20"/>
      <c r="IK298" s="20"/>
      <c r="IL298" s="20"/>
      <c r="IM298" s="20"/>
      <c r="IN298" s="20"/>
      <c r="IO298" s="20"/>
      <c r="IP298" s="20"/>
    </row>
    <row r="299" spans="1:250" s="45" customFormat="1" ht="30" x14ac:dyDescent="0.25">
      <c r="A299" s="151"/>
      <c r="B299" s="152" t="s">
        <v>69</v>
      </c>
      <c r="C299" s="153" t="s">
        <v>20</v>
      </c>
      <c r="D299" s="154"/>
      <c r="E299" s="154">
        <f>E297*1.6</f>
        <v>249.85599999999999</v>
      </c>
      <c r="F299" s="62"/>
      <c r="G299" s="62"/>
      <c r="H299" s="62"/>
      <c r="I299" s="62"/>
      <c r="J299" s="62"/>
      <c r="K299" s="70"/>
      <c r="L299" s="59"/>
      <c r="M299" s="87"/>
      <c r="N299" s="87"/>
      <c r="O299" s="87"/>
      <c r="P299" s="87"/>
      <c r="Q299" s="87"/>
      <c r="R299" s="87"/>
    </row>
    <row r="300" spans="1:250" ht="31.5" x14ac:dyDescent="0.2">
      <c r="A300" s="134">
        <v>2</v>
      </c>
      <c r="B300" s="162" t="s">
        <v>132</v>
      </c>
      <c r="C300" s="163" t="s">
        <v>46</v>
      </c>
      <c r="D300" s="216"/>
      <c r="E300" s="142">
        <v>716.8</v>
      </c>
      <c r="F300" s="70"/>
      <c r="G300" s="70"/>
      <c r="H300" s="70"/>
      <c r="I300" s="70"/>
      <c r="J300" s="70"/>
      <c r="K300" s="70"/>
      <c r="L300" s="59"/>
      <c r="M300" s="83"/>
      <c r="N300" s="83"/>
      <c r="O300" s="83"/>
      <c r="P300" s="83"/>
      <c r="Q300" s="83"/>
      <c r="R300" s="83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  <c r="II300" s="2"/>
      <c r="IJ300" s="2"/>
      <c r="IK300" s="2"/>
      <c r="IL300" s="2"/>
      <c r="IM300" s="2"/>
      <c r="IN300" s="2"/>
    </row>
    <row r="301" spans="1:250" s="3" customFormat="1" ht="18" x14ac:dyDescent="0.25">
      <c r="A301" s="134"/>
      <c r="B301" s="131" t="s">
        <v>33</v>
      </c>
      <c r="C301" s="136" t="s">
        <v>17</v>
      </c>
      <c r="D301" s="218">
        <v>3.3000000000000002E-2</v>
      </c>
      <c r="E301" s="70">
        <f>ROUND(E300*D301,2)</f>
        <v>23.65</v>
      </c>
      <c r="F301" s="70"/>
      <c r="G301" s="70"/>
      <c r="H301" s="70"/>
      <c r="I301" s="59"/>
      <c r="J301" s="70"/>
      <c r="K301" s="70"/>
      <c r="L301" s="59"/>
      <c r="M301" s="85"/>
      <c r="N301" s="85"/>
      <c r="O301" s="85"/>
      <c r="P301" s="85"/>
      <c r="Q301" s="85"/>
      <c r="R301" s="85"/>
    </row>
    <row r="302" spans="1:250" ht="18" x14ac:dyDescent="0.2">
      <c r="A302" s="134"/>
      <c r="B302" s="145" t="s">
        <v>29</v>
      </c>
      <c r="C302" s="165" t="s">
        <v>22</v>
      </c>
      <c r="D302" s="187">
        <f>0.42/1000</f>
        <v>4.1999999999999996E-4</v>
      </c>
      <c r="E302" s="70">
        <f>ROUND(E300*D302,2)</f>
        <v>0.3</v>
      </c>
      <c r="F302" s="70"/>
      <c r="G302" s="70"/>
      <c r="H302" s="70"/>
      <c r="I302" s="70"/>
      <c r="J302" s="70"/>
      <c r="K302" s="70"/>
      <c r="L302" s="59"/>
      <c r="M302" s="83"/>
      <c r="N302" s="83"/>
      <c r="O302" s="83"/>
      <c r="P302" s="83"/>
      <c r="Q302" s="83"/>
      <c r="R302" s="83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  <c r="II302" s="2"/>
      <c r="IJ302" s="2"/>
      <c r="IK302" s="2"/>
      <c r="IL302" s="2"/>
      <c r="IM302" s="2"/>
      <c r="IN302" s="2"/>
    </row>
    <row r="303" spans="1:250" s="47" customFormat="1" ht="18" x14ac:dyDescent="0.3">
      <c r="A303" s="134"/>
      <c r="B303" s="145" t="s">
        <v>34</v>
      </c>
      <c r="C303" s="182" t="s">
        <v>22</v>
      </c>
      <c r="D303" s="187">
        <f>2.58/1000</f>
        <v>2.5800000000000003E-3</v>
      </c>
      <c r="E303" s="70">
        <f>ROUND(E300*D303,2)</f>
        <v>1.85</v>
      </c>
      <c r="F303" s="70"/>
      <c r="G303" s="59"/>
      <c r="H303" s="70"/>
      <c r="I303" s="59"/>
      <c r="J303" s="70"/>
      <c r="K303" s="70"/>
      <c r="L303" s="59"/>
      <c r="M303" s="101"/>
      <c r="N303" s="102"/>
      <c r="O303" s="103"/>
      <c r="P303" s="103"/>
      <c r="Q303" s="103"/>
      <c r="R303" s="103"/>
    </row>
    <row r="304" spans="1:250" s="25" customFormat="1" ht="21.6" customHeight="1" x14ac:dyDescent="0.2">
      <c r="A304" s="219"/>
      <c r="B304" s="145" t="s">
        <v>134</v>
      </c>
      <c r="C304" s="182" t="s">
        <v>118</v>
      </c>
      <c r="D304" s="187">
        <f>11.2/1000</f>
        <v>1.12E-2</v>
      </c>
      <c r="E304" s="70">
        <f>ROUND(E300*D304,2)</f>
        <v>8.0299999999999994</v>
      </c>
      <c r="F304" s="70"/>
      <c r="G304" s="59"/>
      <c r="H304" s="70"/>
      <c r="I304" s="59"/>
      <c r="J304" s="70"/>
      <c r="K304" s="70"/>
      <c r="L304" s="59"/>
      <c r="M304" s="83"/>
      <c r="N304" s="83"/>
      <c r="O304" s="83"/>
      <c r="P304" s="83"/>
      <c r="Q304" s="83"/>
      <c r="R304" s="83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0"/>
      <c r="CP304" s="20"/>
      <c r="CQ304" s="20"/>
      <c r="CR304" s="20"/>
      <c r="CS304" s="20"/>
      <c r="CT304" s="20"/>
      <c r="CU304" s="20"/>
      <c r="CV304" s="20"/>
      <c r="CW304" s="20"/>
      <c r="CX304" s="20"/>
      <c r="CY304" s="20"/>
      <c r="CZ304" s="20"/>
      <c r="DA304" s="20"/>
      <c r="DB304" s="20"/>
      <c r="DC304" s="20"/>
      <c r="DD304" s="20"/>
      <c r="DE304" s="20"/>
      <c r="DF304" s="20"/>
      <c r="DG304" s="20"/>
      <c r="DH304" s="20"/>
      <c r="DI304" s="20"/>
      <c r="DJ304" s="20"/>
      <c r="DK304" s="20"/>
      <c r="DL304" s="20"/>
      <c r="DM304" s="20"/>
      <c r="DN304" s="20"/>
      <c r="DO304" s="20"/>
      <c r="DP304" s="20"/>
      <c r="DQ304" s="20"/>
      <c r="DR304" s="20"/>
      <c r="DS304" s="20"/>
      <c r="DT304" s="20"/>
      <c r="DU304" s="20"/>
      <c r="DV304" s="20"/>
      <c r="DW304" s="20"/>
      <c r="DX304" s="20"/>
      <c r="DY304" s="20"/>
      <c r="DZ304" s="20"/>
      <c r="EA304" s="20"/>
      <c r="EB304" s="20"/>
      <c r="EC304" s="20"/>
      <c r="ED304" s="20"/>
      <c r="EE304" s="20"/>
      <c r="EF304" s="20"/>
      <c r="EG304" s="20"/>
      <c r="EH304" s="20"/>
      <c r="EI304" s="20"/>
      <c r="EJ304" s="20"/>
      <c r="EK304" s="20"/>
      <c r="EL304" s="20"/>
      <c r="EM304" s="20"/>
      <c r="EN304" s="20"/>
      <c r="EO304" s="20"/>
      <c r="EP304" s="20"/>
      <c r="EQ304" s="20"/>
      <c r="ER304" s="20"/>
      <c r="ES304" s="20"/>
      <c r="ET304" s="20"/>
      <c r="EU304" s="20"/>
      <c r="EV304" s="20"/>
      <c r="EW304" s="20"/>
      <c r="EX304" s="20"/>
      <c r="EY304" s="20"/>
      <c r="EZ304" s="20"/>
      <c r="FA304" s="20"/>
      <c r="FB304" s="20"/>
      <c r="FC304" s="20"/>
      <c r="FD304" s="20"/>
      <c r="FE304" s="20"/>
      <c r="FF304" s="20"/>
      <c r="FG304" s="20"/>
      <c r="FH304" s="20"/>
      <c r="FI304" s="20"/>
      <c r="FJ304" s="20"/>
      <c r="FK304" s="20"/>
      <c r="FL304" s="20"/>
      <c r="FM304" s="20"/>
      <c r="FN304" s="20"/>
      <c r="FO304" s="20"/>
      <c r="FP304" s="20"/>
      <c r="FQ304" s="20"/>
      <c r="FR304" s="20"/>
      <c r="FS304" s="20"/>
      <c r="FT304" s="20"/>
      <c r="FU304" s="20"/>
      <c r="FV304" s="20"/>
      <c r="FW304" s="20"/>
      <c r="FX304" s="20"/>
      <c r="FY304" s="20"/>
      <c r="FZ304" s="20"/>
      <c r="GA304" s="20"/>
      <c r="GB304" s="20"/>
      <c r="GC304" s="20"/>
      <c r="GD304" s="20"/>
      <c r="GE304" s="20"/>
      <c r="GF304" s="20"/>
      <c r="GG304" s="20"/>
      <c r="GH304" s="20"/>
      <c r="GI304" s="20"/>
      <c r="GJ304" s="20"/>
      <c r="GK304" s="20"/>
      <c r="GL304" s="20"/>
      <c r="GM304" s="20"/>
      <c r="GN304" s="20"/>
      <c r="GO304" s="20"/>
      <c r="GP304" s="20"/>
      <c r="GQ304" s="20"/>
      <c r="GR304" s="20"/>
      <c r="GS304" s="20"/>
      <c r="GT304" s="20"/>
      <c r="GU304" s="20"/>
      <c r="GV304" s="20"/>
      <c r="GW304" s="20"/>
      <c r="GX304" s="20"/>
      <c r="GY304" s="20"/>
      <c r="GZ304" s="20"/>
      <c r="HA304" s="20"/>
      <c r="HB304" s="20"/>
      <c r="HC304" s="20"/>
      <c r="HD304" s="20"/>
      <c r="HE304" s="20"/>
      <c r="HF304" s="20"/>
      <c r="HG304" s="20"/>
      <c r="HH304" s="20"/>
      <c r="HI304" s="20"/>
      <c r="HJ304" s="20"/>
      <c r="HK304" s="20"/>
      <c r="HL304" s="20"/>
      <c r="HM304" s="20"/>
      <c r="HN304" s="20"/>
      <c r="HO304" s="20"/>
      <c r="HP304" s="20"/>
      <c r="HQ304" s="20"/>
      <c r="HR304" s="20"/>
      <c r="HS304" s="20"/>
      <c r="HT304" s="20"/>
      <c r="HU304" s="20"/>
      <c r="HV304" s="20"/>
      <c r="HW304" s="20"/>
      <c r="HX304" s="20"/>
      <c r="HY304" s="20"/>
      <c r="HZ304" s="20"/>
      <c r="IA304" s="20"/>
      <c r="IB304" s="20"/>
      <c r="IC304" s="20"/>
      <c r="ID304" s="20"/>
      <c r="IE304" s="20"/>
      <c r="IF304" s="20"/>
      <c r="IG304" s="20"/>
      <c r="IH304" s="20"/>
      <c r="II304" s="20"/>
      <c r="IJ304" s="20"/>
      <c r="IK304" s="20"/>
      <c r="IL304" s="20"/>
      <c r="IM304" s="20"/>
    </row>
    <row r="305" spans="1:248" s="25" customFormat="1" ht="18" x14ac:dyDescent="0.2">
      <c r="A305" s="219"/>
      <c r="B305" s="220" t="s">
        <v>135</v>
      </c>
      <c r="C305" s="182" t="s">
        <v>118</v>
      </c>
      <c r="D305" s="187">
        <f>24.8/1000</f>
        <v>2.4799999999999999E-2</v>
      </c>
      <c r="E305" s="70">
        <f>ROUND(E300*D305,2)</f>
        <v>17.78</v>
      </c>
      <c r="F305" s="70"/>
      <c r="G305" s="59"/>
      <c r="H305" s="70"/>
      <c r="I305" s="59"/>
      <c r="J305" s="70"/>
      <c r="K305" s="70"/>
      <c r="L305" s="59"/>
      <c r="M305" s="83"/>
      <c r="N305" s="83"/>
      <c r="O305" s="83"/>
      <c r="P305" s="83"/>
      <c r="Q305" s="83"/>
      <c r="R305" s="83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0"/>
      <c r="CP305" s="20"/>
      <c r="CQ305" s="20"/>
      <c r="CR305" s="20"/>
      <c r="CS305" s="20"/>
      <c r="CT305" s="20"/>
      <c r="CU305" s="20"/>
      <c r="CV305" s="20"/>
      <c r="CW305" s="20"/>
      <c r="CX305" s="20"/>
      <c r="CY305" s="20"/>
      <c r="CZ305" s="20"/>
      <c r="DA305" s="20"/>
      <c r="DB305" s="20"/>
      <c r="DC305" s="20"/>
      <c r="DD305" s="20"/>
      <c r="DE305" s="20"/>
      <c r="DF305" s="20"/>
      <c r="DG305" s="20"/>
      <c r="DH305" s="20"/>
      <c r="DI305" s="20"/>
      <c r="DJ305" s="20"/>
      <c r="DK305" s="20"/>
      <c r="DL305" s="20"/>
      <c r="DM305" s="20"/>
      <c r="DN305" s="20"/>
      <c r="DO305" s="20"/>
      <c r="DP305" s="20"/>
      <c r="DQ305" s="20"/>
      <c r="DR305" s="20"/>
      <c r="DS305" s="20"/>
      <c r="DT305" s="20"/>
      <c r="DU305" s="20"/>
      <c r="DV305" s="20"/>
      <c r="DW305" s="20"/>
      <c r="DX305" s="20"/>
      <c r="DY305" s="20"/>
      <c r="DZ305" s="20"/>
      <c r="EA305" s="20"/>
      <c r="EB305" s="20"/>
      <c r="EC305" s="20"/>
      <c r="ED305" s="20"/>
      <c r="EE305" s="20"/>
      <c r="EF305" s="20"/>
      <c r="EG305" s="20"/>
      <c r="EH305" s="20"/>
      <c r="EI305" s="20"/>
      <c r="EJ305" s="20"/>
      <c r="EK305" s="20"/>
      <c r="EL305" s="20"/>
      <c r="EM305" s="20"/>
      <c r="EN305" s="20"/>
      <c r="EO305" s="20"/>
      <c r="EP305" s="20"/>
      <c r="EQ305" s="20"/>
      <c r="ER305" s="20"/>
      <c r="ES305" s="20"/>
      <c r="ET305" s="20"/>
      <c r="EU305" s="20"/>
      <c r="EV305" s="20"/>
      <c r="EW305" s="20"/>
      <c r="EX305" s="20"/>
      <c r="EY305" s="20"/>
      <c r="EZ305" s="20"/>
      <c r="FA305" s="20"/>
      <c r="FB305" s="20"/>
      <c r="FC305" s="20"/>
      <c r="FD305" s="20"/>
      <c r="FE305" s="20"/>
      <c r="FF305" s="20"/>
      <c r="FG305" s="20"/>
      <c r="FH305" s="20"/>
      <c r="FI305" s="20"/>
      <c r="FJ305" s="20"/>
      <c r="FK305" s="20"/>
      <c r="FL305" s="20"/>
      <c r="FM305" s="20"/>
      <c r="FN305" s="20"/>
      <c r="FO305" s="20"/>
      <c r="FP305" s="20"/>
      <c r="FQ305" s="20"/>
      <c r="FR305" s="20"/>
      <c r="FS305" s="20"/>
      <c r="FT305" s="20"/>
      <c r="FU305" s="20"/>
      <c r="FV305" s="20"/>
      <c r="FW305" s="20"/>
      <c r="FX305" s="20"/>
      <c r="FY305" s="20"/>
      <c r="FZ305" s="20"/>
      <c r="GA305" s="20"/>
      <c r="GB305" s="20"/>
      <c r="GC305" s="20"/>
      <c r="GD305" s="20"/>
      <c r="GE305" s="20"/>
      <c r="GF305" s="20"/>
      <c r="GG305" s="20"/>
      <c r="GH305" s="20"/>
      <c r="GI305" s="20"/>
      <c r="GJ305" s="20"/>
      <c r="GK305" s="20"/>
      <c r="GL305" s="20"/>
      <c r="GM305" s="20"/>
      <c r="GN305" s="20"/>
      <c r="GO305" s="20"/>
      <c r="GP305" s="20"/>
      <c r="GQ305" s="20"/>
      <c r="GR305" s="20"/>
      <c r="GS305" s="20"/>
      <c r="GT305" s="20"/>
      <c r="GU305" s="20"/>
      <c r="GV305" s="20"/>
      <c r="GW305" s="20"/>
      <c r="GX305" s="20"/>
      <c r="GY305" s="20"/>
      <c r="GZ305" s="20"/>
      <c r="HA305" s="20"/>
      <c r="HB305" s="20"/>
      <c r="HC305" s="20"/>
      <c r="HD305" s="20"/>
      <c r="HE305" s="20"/>
      <c r="HF305" s="20"/>
      <c r="HG305" s="20"/>
      <c r="HH305" s="20"/>
      <c r="HI305" s="20"/>
      <c r="HJ305" s="20"/>
      <c r="HK305" s="20"/>
      <c r="HL305" s="20"/>
      <c r="HM305" s="20"/>
      <c r="HN305" s="20"/>
      <c r="HO305" s="20"/>
      <c r="HP305" s="20"/>
      <c r="HQ305" s="20"/>
      <c r="HR305" s="20"/>
      <c r="HS305" s="20"/>
      <c r="HT305" s="20"/>
      <c r="HU305" s="20"/>
      <c r="HV305" s="20"/>
      <c r="HW305" s="20"/>
      <c r="HX305" s="20"/>
      <c r="HY305" s="20"/>
      <c r="HZ305" s="20"/>
      <c r="IA305" s="20"/>
      <c r="IB305" s="20"/>
      <c r="IC305" s="20"/>
      <c r="ID305" s="20"/>
      <c r="IE305" s="20"/>
      <c r="IF305" s="20"/>
      <c r="IG305" s="20"/>
      <c r="IH305" s="20"/>
      <c r="II305" s="20"/>
      <c r="IJ305" s="20"/>
      <c r="IK305" s="20"/>
      <c r="IL305" s="20"/>
      <c r="IM305" s="20"/>
    </row>
    <row r="306" spans="1:248" s="25" customFormat="1" ht="18" x14ac:dyDescent="0.2">
      <c r="A306" s="219"/>
      <c r="B306" s="145" t="s">
        <v>137</v>
      </c>
      <c r="C306" s="182" t="s">
        <v>118</v>
      </c>
      <c r="D306" s="187">
        <f>4.14/1000</f>
        <v>4.1399999999999996E-3</v>
      </c>
      <c r="E306" s="70">
        <f>ROUND(E300*D306,2)</f>
        <v>2.97</v>
      </c>
      <c r="F306" s="70"/>
      <c r="G306" s="59"/>
      <c r="H306" s="70"/>
      <c r="I306" s="59"/>
      <c r="J306" s="70"/>
      <c r="K306" s="70"/>
      <c r="L306" s="59"/>
      <c r="M306" s="83"/>
      <c r="N306" s="83"/>
      <c r="O306" s="83"/>
      <c r="P306" s="83"/>
      <c r="Q306" s="83"/>
      <c r="R306" s="83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0"/>
      <c r="CP306" s="20"/>
      <c r="CQ306" s="20"/>
      <c r="CR306" s="20"/>
      <c r="CS306" s="20"/>
      <c r="CT306" s="20"/>
      <c r="CU306" s="20"/>
      <c r="CV306" s="20"/>
      <c r="CW306" s="20"/>
      <c r="CX306" s="20"/>
      <c r="CY306" s="20"/>
      <c r="CZ306" s="20"/>
      <c r="DA306" s="20"/>
      <c r="DB306" s="20"/>
      <c r="DC306" s="20"/>
      <c r="DD306" s="20"/>
      <c r="DE306" s="20"/>
      <c r="DF306" s="20"/>
      <c r="DG306" s="20"/>
      <c r="DH306" s="20"/>
      <c r="DI306" s="20"/>
      <c r="DJ306" s="20"/>
      <c r="DK306" s="20"/>
      <c r="DL306" s="20"/>
      <c r="DM306" s="20"/>
      <c r="DN306" s="20"/>
      <c r="DO306" s="20"/>
      <c r="DP306" s="20"/>
      <c r="DQ306" s="20"/>
      <c r="DR306" s="20"/>
      <c r="DS306" s="20"/>
      <c r="DT306" s="20"/>
      <c r="DU306" s="20"/>
      <c r="DV306" s="20"/>
      <c r="DW306" s="20"/>
      <c r="DX306" s="20"/>
      <c r="DY306" s="20"/>
      <c r="DZ306" s="20"/>
      <c r="EA306" s="20"/>
      <c r="EB306" s="20"/>
      <c r="EC306" s="20"/>
      <c r="ED306" s="20"/>
      <c r="EE306" s="20"/>
      <c r="EF306" s="20"/>
      <c r="EG306" s="20"/>
      <c r="EH306" s="20"/>
      <c r="EI306" s="20"/>
      <c r="EJ306" s="20"/>
      <c r="EK306" s="20"/>
      <c r="EL306" s="20"/>
      <c r="EM306" s="20"/>
      <c r="EN306" s="20"/>
      <c r="EO306" s="20"/>
      <c r="EP306" s="20"/>
      <c r="EQ306" s="20"/>
      <c r="ER306" s="20"/>
      <c r="ES306" s="20"/>
      <c r="ET306" s="20"/>
      <c r="EU306" s="20"/>
      <c r="EV306" s="20"/>
      <c r="EW306" s="20"/>
      <c r="EX306" s="20"/>
      <c r="EY306" s="20"/>
      <c r="EZ306" s="20"/>
      <c r="FA306" s="20"/>
      <c r="FB306" s="20"/>
      <c r="FC306" s="20"/>
      <c r="FD306" s="20"/>
      <c r="FE306" s="20"/>
      <c r="FF306" s="20"/>
      <c r="FG306" s="20"/>
      <c r="FH306" s="20"/>
      <c r="FI306" s="20"/>
      <c r="FJ306" s="20"/>
      <c r="FK306" s="20"/>
      <c r="FL306" s="20"/>
      <c r="FM306" s="20"/>
      <c r="FN306" s="20"/>
      <c r="FO306" s="20"/>
      <c r="FP306" s="20"/>
      <c r="FQ306" s="20"/>
      <c r="FR306" s="20"/>
      <c r="FS306" s="20"/>
      <c r="FT306" s="20"/>
      <c r="FU306" s="20"/>
      <c r="FV306" s="20"/>
      <c r="FW306" s="20"/>
      <c r="FX306" s="20"/>
      <c r="FY306" s="20"/>
      <c r="FZ306" s="20"/>
      <c r="GA306" s="20"/>
      <c r="GB306" s="20"/>
      <c r="GC306" s="20"/>
      <c r="GD306" s="20"/>
      <c r="GE306" s="20"/>
      <c r="GF306" s="20"/>
      <c r="GG306" s="20"/>
      <c r="GH306" s="20"/>
      <c r="GI306" s="20"/>
      <c r="GJ306" s="20"/>
      <c r="GK306" s="20"/>
      <c r="GL306" s="20"/>
      <c r="GM306" s="20"/>
      <c r="GN306" s="20"/>
      <c r="GO306" s="20"/>
      <c r="GP306" s="20"/>
      <c r="GQ306" s="20"/>
      <c r="GR306" s="20"/>
      <c r="GS306" s="20"/>
      <c r="GT306" s="20"/>
      <c r="GU306" s="20"/>
      <c r="GV306" s="20"/>
      <c r="GW306" s="20"/>
      <c r="GX306" s="20"/>
      <c r="GY306" s="20"/>
      <c r="GZ306" s="20"/>
      <c r="HA306" s="20"/>
      <c r="HB306" s="20"/>
      <c r="HC306" s="20"/>
      <c r="HD306" s="20"/>
      <c r="HE306" s="20"/>
      <c r="HF306" s="20"/>
      <c r="HG306" s="20"/>
      <c r="HH306" s="20"/>
      <c r="HI306" s="20"/>
      <c r="HJ306" s="20"/>
      <c r="HK306" s="20"/>
      <c r="HL306" s="20"/>
      <c r="HM306" s="20"/>
      <c r="HN306" s="20"/>
      <c r="HO306" s="20"/>
      <c r="HP306" s="20"/>
      <c r="HQ306" s="20"/>
      <c r="HR306" s="20"/>
      <c r="HS306" s="20"/>
      <c r="HT306" s="20"/>
      <c r="HU306" s="20"/>
      <c r="HV306" s="20"/>
      <c r="HW306" s="20"/>
      <c r="HX306" s="20"/>
      <c r="HY306" s="20"/>
      <c r="HZ306" s="20"/>
      <c r="IA306" s="20"/>
      <c r="IB306" s="20"/>
      <c r="IC306" s="20"/>
      <c r="ID306" s="20"/>
      <c r="IE306" s="20"/>
      <c r="IF306" s="20"/>
      <c r="IG306" s="20"/>
      <c r="IH306" s="20"/>
      <c r="II306" s="20"/>
      <c r="IJ306" s="20"/>
      <c r="IK306" s="20"/>
      <c r="IL306" s="20"/>
      <c r="IM306" s="20"/>
    </row>
    <row r="307" spans="1:248" s="25" customFormat="1" ht="18" x14ac:dyDescent="0.2">
      <c r="A307" s="219"/>
      <c r="B307" s="145" t="s">
        <v>136</v>
      </c>
      <c r="C307" s="182" t="s">
        <v>118</v>
      </c>
      <c r="D307" s="187">
        <v>5.2999999999999998E-4</v>
      </c>
      <c r="E307" s="70">
        <f>ROUND(E300*D307,2)</f>
        <v>0.38</v>
      </c>
      <c r="F307" s="70"/>
      <c r="G307" s="59"/>
      <c r="H307" s="70"/>
      <c r="I307" s="59"/>
      <c r="J307" s="70"/>
      <c r="K307" s="70"/>
      <c r="L307" s="59"/>
      <c r="M307" s="83"/>
      <c r="N307" s="83"/>
      <c r="O307" s="83"/>
      <c r="P307" s="83"/>
      <c r="Q307" s="83"/>
      <c r="R307" s="83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0"/>
      <c r="CP307" s="20"/>
      <c r="CQ307" s="20"/>
      <c r="CR307" s="20"/>
      <c r="CS307" s="20"/>
      <c r="CT307" s="20"/>
      <c r="CU307" s="20"/>
      <c r="CV307" s="20"/>
      <c r="CW307" s="20"/>
      <c r="CX307" s="20"/>
      <c r="CY307" s="20"/>
      <c r="CZ307" s="20"/>
      <c r="DA307" s="20"/>
      <c r="DB307" s="20"/>
      <c r="DC307" s="20"/>
      <c r="DD307" s="20"/>
      <c r="DE307" s="20"/>
      <c r="DF307" s="20"/>
      <c r="DG307" s="20"/>
      <c r="DH307" s="20"/>
      <c r="DI307" s="20"/>
      <c r="DJ307" s="20"/>
      <c r="DK307" s="20"/>
      <c r="DL307" s="20"/>
      <c r="DM307" s="20"/>
      <c r="DN307" s="20"/>
      <c r="DO307" s="20"/>
      <c r="DP307" s="20"/>
      <c r="DQ307" s="20"/>
      <c r="DR307" s="20"/>
      <c r="DS307" s="20"/>
      <c r="DT307" s="20"/>
      <c r="DU307" s="20"/>
      <c r="DV307" s="20"/>
      <c r="DW307" s="20"/>
      <c r="DX307" s="20"/>
      <c r="DY307" s="20"/>
      <c r="DZ307" s="20"/>
      <c r="EA307" s="20"/>
      <c r="EB307" s="20"/>
      <c r="EC307" s="20"/>
      <c r="ED307" s="20"/>
      <c r="EE307" s="20"/>
      <c r="EF307" s="20"/>
      <c r="EG307" s="20"/>
      <c r="EH307" s="20"/>
      <c r="EI307" s="20"/>
      <c r="EJ307" s="20"/>
      <c r="EK307" s="20"/>
      <c r="EL307" s="20"/>
      <c r="EM307" s="20"/>
      <c r="EN307" s="20"/>
      <c r="EO307" s="20"/>
      <c r="EP307" s="20"/>
      <c r="EQ307" s="20"/>
      <c r="ER307" s="20"/>
      <c r="ES307" s="20"/>
      <c r="ET307" s="20"/>
      <c r="EU307" s="20"/>
      <c r="EV307" s="20"/>
      <c r="EW307" s="20"/>
      <c r="EX307" s="20"/>
      <c r="EY307" s="20"/>
      <c r="EZ307" s="20"/>
      <c r="FA307" s="20"/>
      <c r="FB307" s="20"/>
      <c r="FC307" s="20"/>
      <c r="FD307" s="20"/>
      <c r="FE307" s="20"/>
      <c r="FF307" s="20"/>
      <c r="FG307" s="20"/>
      <c r="FH307" s="20"/>
      <c r="FI307" s="20"/>
      <c r="FJ307" s="20"/>
      <c r="FK307" s="20"/>
      <c r="FL307" s="20"/>
      <c r="FM307" s="20"/>
      <c r="FN307" s="20"/>
      <c r="FO307" s="20"/>
      <c r="FP307" s="20"/>
      <c r="FQ307" s="20"/>
      <c r="FR307" s="20"/>
      <c r="FS307" s="20"/>
      <c r="FT307" s="20"/>
      <c r="FU307" s="20"/>
      <c r="FV307" s="20"/>
      <c r="FW307" s="20"/>
      <c r="FX307" s="20"/>
      <c r="FY307" s="20"/>
      <c r="FZ307" s="20"/>
      <c r="GA307" s="20"/>
      <c r="GB307" s="20"/>
      <c r="GC307" s="20"/>
      <c r="GD307" s="20"/>
      <c r="GE307" s="20"/>
      <c r="GF307" s="20"/>
      <c r="GG307" s="20"/>
      <c r="GH307" s="20"/>
      <c r="GI307" s="20"/>
      <c r="GJ307" s="20"/>
      <c r="GK307" s="20"/>
      <c r="GL307" s="20"/>
      <c r="GM307" s="20"/>
      <c r="GN307" s="20"/>
      <c r="GO307" s="20"/>
      <c r="GP307" s="20"/>
      <c r="GQ307" s="20"/>
      <c r="GR307" s="20"/>
      <c r="GS307" s="20"/>
      <c r="GT307" s="20"/>
      <c r="GU307" s="20"/>
      <c r="GV307" s="20"/>
      <c r="GW307" s="20"/>
      <c r="GX307" s="20"/>
      <c r="GY307" s="20"/>
      <c r="GZ307" s="20"/>
      <c r="HA307" s="20"/>
      <c r="HB307" s="20"/>
      <c r="HC307" s="20"/>
      <c r="HD307" s="20"/>
      <c r="HE307" s="20"/>
      <c r="HF307" s="20"/>
      <c r="HG307" s="20"/>
      <c r="HH307" s="20"/>
      <c r="HI307" s="20"/>
      <c r="HJ307" s="20"/>
      <c r="HK307" s="20"/>
      <c r="HL307" s="20"/>
      <c r="HM307" s="20"/>
      <c r="HN307" s="20"/>
      <c r="HO307" s="20"/>
      <c r="HP307" s="20"/>
      <c r="HQ307" s="20"/>
      <c r="HR307" s="20"/>
      <c r="HS307" s="20"/>
      <c r="HT307" s="20"/>
      <c r="HU307" s="20"/>
      <c r="HV307" s="20"/>
      <c r="HW307" s="20"/>
      <c r="HX307" s="20"/>
      <c r="HY307" s="20"/>
      <c r="HZ307" s="20"/>
      <c r="IA307" s="20"/>
      <c r="IB307" s="20"/>
      <c r="IC307" s="20"/>
      <c r="ID307" s="20"/>
      <c r="IE307" s="20"/>
      <c r="IF307" s="20"/>
      <c r="IG307" s="20"/>
      <c r="IH307" s="20"/>
      <c r="II307" s="20"/>
      <c r="IJ307" s="20"/>
      <c r="IK307" s="20"/>
      <c r="IL307" s="20"/>
      <c r="IM307" s="20"/>
    </row>
    <row r="308" spans="1:248" ht="18" x14ac:dyDescent="0.2">
      <c r="A308" s="134"/>
      <c r="B308" s="145" t="s">
        <v>25</v>
      </c>
      <c r="C308" s="165" t="s">
        <v>21</v>
      </c>
      <c r="D308" s="218">
        <f>1.26*0.15</f>
        <v>0.189</v>
      </c>
      <c r="E308" s="70">
        <f>ROUND(E300*D308,2)</f>
        <v>135.47999999999999</v>
      </c>
      <c r="F308" s="70"/>
      <c r="G308" s="59"/>
      <c r="H308" s="70"/>
      <c r="I308" s="70"/>
      <c r="J308" s="70"/>
      <c r="K308" s="70"/>
      <c r="L308" s="59"/>
      <c r="M308" s="83"/>
      <c r="N308" s="83"/>
      <c r="O308" s="83"/>
      <c r="P308" s="83"/>
      <c r="Q308" s="83"/>
      <c r="R308" s="83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  <c r="II308" s="2"/>
      <c r="IJ308" s="2"/>
      <c r="IK308" s="2"/>
      <c r="IL308" s="2"/>
      <c r="IM308" s="2"/>
      <c r="IN308" s="2"/>
    </row>
    <row r="309" spans="1:248" ht="18" x14ac:dyDescent="0.2">
      <c r="A309" s="134"/>
      <c r="B309" s="145" t="s">
        <v>37</v>
      </c>
      <c r="C309" s="165" t="s">
        <v>21</v>
      </c>
      <c r="D309" s="218">
        <f>30/1000</f>
        <v>0.03</v>
      </c>
      <c r="E309" s="70">
        <f>ROUND(E300*D309,2)</f>
        <v>21.5</v>
      </c>
      <c r="F309" s="70"/>
      <c r="G309" s="59"/>
      <c r="H309" s="70"/>
      <c r="I309" s="70"/>
      <c r="J309" s="70"/>
      <c r="K309" s="70"/>
      <c r="L309" s="59"/>
      <c r="M309" s="83"/>
      <c r="N309" s="83"/>
      <c r="O309" s="83"/>
      <c r="P309" s="83"/>
      <c r="Q309" s="83"/>
      <c r="R309" s="83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  <c r="II309" s="2"/>
      <c r="IJ309" s="2"/>
      <c r="IK309" s="2"/>
      <c r="IL309" s="2"/>
      <c r="IM309" s="2"/>
      <c r="IN309" s="2"/>
    </row>
    <row r="310" spans="1:248" s="38" customFormat="1" ht="30" x14ac:dyDescent="0.2">
      <c r="A310" s="151"/>
      <c r="B310" s="152" t="s">
        <v>67</v>
      </c>
      <c r="C310" s="153" t="s">
        <v>20</v>
      </c>
      <c r="D310" s="154"/>
      <c r="E310" s="154">
        <f>E308*1.6</f>
        <v>216.768</v>
      </c>
      <c r="F310" s="62"/>
      <c r="G310" s="62"/>
      <c r="H310" s="62"/>
      <c r="I310" s="62"/>
      <c r="J310" s="62"/>
      <c r="K310" s="70"/>
      <c r="L310" s="59"/>
      <c r="M310" s="104"/>
      <c r="N310" s="104"/>
      <c r="O310" s="104"/>
      <c r="P310" s="104"/>
      <c r="Q310" s="104"/>
      <c r="R310" s="104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  <c r="AT310" s="43"/>
      <c r="AU310" s="43"/>
      <c r="AV310" s="43"/>
      <c r="AW310" s="43"/>
      <c r="AX310" s="43"/>
      <c r="AY310" s="43"/>
      <c r="AZ310" s="43"/>
      <c r="BA310" s="43"/>
      <c r="BB310" s="43"/>
      <c r="BC310" s="43"/>
      <c r="BD310" s="43"/>
      <c r="BE310" s="43"/>
      <c r="BF310" s="43"/>
      <c r="BG310" s="43"/>
      <c r="BH310" s="43"/>
      <c r="BI310" s="43"/>
      <c r="BJ310" s="43"/>
      <c r="BK310" s="43"/>
      <c r="BL310" s="43"/>
      <c r="BM310" s="43"/>
      <c r="BN310" s="43"/>
      <c r="BO310" s="43"/>
      <c r="BP310" s="43"/>
      <c r="BQ310" s="43"/>
      <c r="BR310" s="43"/>
      <c r="BS310" s="43"/>
      <c r="BT310" s="43"/>
      <c r="BU310" s="43"/>
      <c r="BV310" s="43"/>
      <c r="BW310" s="43"/>
      <c r="BX310" s="43"/>
      <c r="BY310" s="43"/>
      <c r="BZ310" s="43"/>
      <c r="CA310" s="43"/>
      <c r="CB310" s="43"/>
      <c r="CC310" s="43"/>
      <c r="CD310" s="43"/>
      <c r="CE310" s="43"/>
      <c r="CF310" s="43"/>
      <c r="CG310" s="43"/>
      <c r="CH310" s="43"/>
      <c r="CI310" s="43"/>
      <c r="CJ310" s="43"/>
      <c r="CK310" s="43"/>
      <c r="CL310" s="43"/>
      <c r="CM310" s="43"/>
      <c r="CN310" s="43"/>
      <c r="CO310" s="43"/>
      <c r="CP310" s="43"/>
      <c r="CQ310" s="43"/>
      <c r="CR310" s="43"/>
      <c r="CS310" s="43"/>
      <c r="CT310" s="43"/>
      <c r="CU310" s="43"/>
      <c r="CV310" s="43"/>
      <c r="CW310" s="43"/>
      <c r="CX310" s="43"/>
      <c r="CY310" s="43"/>
      <c r="CZ310" s="43"/>
      <c r="DA310" s="43"/>
      <c r="DB310" s="43"/>
      <c r="DC310" s="43"/>
      <c r="DD310" s="43"/>
      <c r="DE310" s="43"/>
      <c r="DF310" s="43"/>
      <c r="DG310" s="43"/>
      <c r="DH310" s="43"/>
      <c r="DI310" s="43"/>
      <c r="DJ310" s="43"/>
      <c r="DK310" s="43"/>
      <c r="DL310" s="43"/>
      <c r="DM310" s="43"/>
      <c r="DN310" s="43"/>
      <c r="DO310" s="43"/>
      <c r="DP310" s="43"/>
      <c r="DQ310" s="43"/>
      <c r="DR310" s="43"/>
      <c r="DS310" s="43"/>
      <c r="DT310" s="43"/>
      <c r="DU310" s="43"/>
      <c r="DV310" s="43"/>
      <c r="DW310" s="43"/>
      <c r="DX310" s="43"/>
      <c r="DY310" s="43"/>
      <c r="DZ310" s="43"/>
      <c r="EA310" s="43"/>
      <c r="EB310" s="43"/>
      <c r="EC310" s="43"/>
      <c r="ED310" s="43"/>
      <c r="EE310" s="43"/>
      <c r="EF310" s="43"/>
      <c r="EG310" s="43"/>
      <c r="EH310" s="43"/>
      <c r="EI310" s="43"/>
      <c r="EJ310" s="43"/>
      <c r="EK310" s="43"/>
      <c r="EL310" s="43"/>
      <c r="EM310" s="43"/>
      <c r="EN310" s="43"/>
      <c r="EO310" s="43"/>
      <c r="EP310" s="43"/>
      <c r="EQ310" s="43"/>
      <c r="ER310" s="43"/>
      <c r="ES310" s="43"/>
      <c r="ET310" s="43"/>
      <c r="EU310" s="43"/>
      <c r="EV310" s="43"/>
      <c r="EW310" s="43"/>
      <c r="EX310" s="43"/>
      <c r="EY310" s="43"/>
      <c r="EZ310" s="43"/>
      <c r="FA310" s="43"/>
      <c r="FB310" s="43"/>
      <c r="FC310" s="43"/>
      <c r="FD310" s="43"/>
      <c r="FE310" s="43"/>
      <c r="FF310" s="43"/>
      <c r="FG310" s="43"/>
      <c r="FH310" s="43"/>
      <c r="FI310" s="43"/>
      <c r="FJ310" s="43"/>
      <c r="FK310" s="43"/>
      <c r="FL310" s="43"/>
      <c r="FM310" s="43"/>
      <c r="FN310" s="43"/>
      <c r="FO310" s="43"/>
      <c r="FP310" s="43"/>
      <c r="FQ310" s="43"/>
      <c r="FR310" s="43"/>
      <c r="FS310" s="43"/>
      <c r="FT310" s="43"/>
      <c r="FU310" s="43"/>
      <c r="FV310" s="43"/>
      <c r="FW310" s="43"/>
      <c r="FX310" s="43"/>
      <c r="FY310" s="43"/>
      <c r="FZ310" s="43"/>
      <c r="GA310" s="43"/>
      <c r="GB310" s="43"/>
      <c r="GC310" s="43"/>
      <c r="GD310" s="43"/>
      <c r="GE310" s="43"/>
      <c r="GF310" s="43"/>
      <c r="GG310" s="43"/>
      <c r="GH310" s="43"/>
      <c r="GI310" s="43"/>
      <c r="GJ310" s="43"/>
      <c r="GK310" s="43"/>
      <c r="GL310" s="43"/>
      <c r="GM310" s="43"/>
      <c r="GN310" s="43"/>
      <c r="GO310" s="43"/>
      <c r="GP310" s="43"/>
      <c r="GQ310" s="43"/>
      <c r="GR310" s="43"/>
      <c r="GS310" s="43"/>
      <c r="GT310" s="43"/>
      <c r="GU310" s="43"/>
      <c r="GV310" s="43"/>
      <c r="GW310" s="43"/>
      <c r="GX310" s="43"/>
      <c r="GY310" s="43"/>
      <c r="GZ310" s="43"/>
      <c r="HA310" s="43"/>
      <c r="HB310" s="43"/>
      <c r="HC310" s="43"/>
      <c r="HD310" s="43"/>
      <c r="HE310" s="43"/>
      <c r="HF310" s="43"/>
      <c r="HG310" s="43"/>
      <c r="HH310" s="43"/>
      <c r="HI310" s="43"/>
      <c r="HJ310" s="43"/>
      <c r="HK310" s="43"/>
      <c r="HL310" s="43"/>
      <c r="HM310" s="43"/>
      <c r="HN310" s="43"/>
      <c r="HO310" s="43"/>
      <c r="HP310" s="43"/>
      <c r="HQ310" s="43"/>
      <c r="HR310" s="43"/>
      <c r="HS310" s="43"/>
      <c r="HT310" s="43"/>
      <c r="HU310" s="43"/>
      <c r="HV310" s="43"/>
      <c r="HW310" s="43"/>
      <c r="HX310" s="43"/>
      <c r="HY310" s="43"/>
      <c r="HZ310" s="43"/>
      <c r="IA310" s="43"/>
      <c r="IB310" s="43"/>
      <c r="IC310" s="43"/>
      <c r="ID310" s="43"/>
      <c r="IE310" s="43"/>
      <c r="IF310" s="43"/>
      <c r="IG310" s="43"/>
      <c r="IH310" s="43"/>
      <c r="II310" s="43"/>
      <c r="IJ310" s="43"/>
      <c r="IK310" s="43"/>
      <c r="IL310" s="43"/>
      <c r="IM310" s="43"/>
      <c r="IN310" s="43"/>
    </row>
    <row r="311" spans="1:248" ht="18" x14ac:dyDescent="0.2">
      <c r="A311" s="134">
        <v>3</v>
      </c>
      <c r="B311" s="221" t="s">
        <v>52</v>
      </c>
      <c r="C311" s="222" t="s">
        <v>20</v>
      </c>
      <c r="D311" s="223"/>
      <c r="E311" s="58">
        <v>0.44800000000000001</v>
      </c>
      <c r="F311" s="224"/>
      <c r="G311" s="224"/>
      <c r="H311" s="57"/>
      <c r="I311" s="57"/>
      <c r="J311" s="224"/>
      <c r="K311" s="224"/>
      <c r="L311" s="57"/>
      <c r="M311" s="83"/>
      <c r="N311" s="83"/>
      <c r="O311" s="83"/>
      <c r="P311" s="83"/>
      <c r="Q311" s="83"/>
      <c r="R311" s="83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  <c r="II311" s="2"/>
      <c r="IJ311" s="2"/>
      <c r="IK311" s="2"/>
      <c r="IL311" s="2"/>
      <c r="IM311" s="2"/>
      <c r="IN311" s="2"/>
    </row>
    <row r="312" spans="1:248" s="3" customFormat="1" ht="18" x14ac:dyDescent="0.25">
      <c r="A312" s="134"/>
      <c r="B312" s="220" t="s">
        <v>53</v>
      </c>
      <c r="C312" s="225" t="s">
        <v>54</v>
      </c>
      <c r="D312" s="226">
        <v>0.3</v>
      </c>
      <c r="E312" s="59">
        <f>E311*D312</f>
        <v>0.13439999999999999</v>
      </c>
      <c r="F312" s="227"/>
      <c r="G312" s="59"/>
      <c r="H312" s="227"/>
      <c r="I312" s="59"/>
      <c r="J312" s="59"/>
      <c r="K312" s="70"/>
      <c r="L312" s="59"/>
      <c r="M312" s="85"/>
      <c r="N312" s="85"/>
      <c r="O312" s="85"/>
      <c r="P312" s="85"/>
      <c r="Q312" s="85"/>
      <c r="R312" s="85"/>
    </row>
    <row r="313" spans="1:248" s="10" customFormat="1" ht="18" x14ac:dyDescent="0.35">
      <c r="A313" s="5"/>
      <c r="B313" s="145" t="s">
        <v>119</v>
      </c>
      <c r="C313" s="229" t="s">
        <v>20</v>
      </c>
      <c r="D313" s="230">
        <v>1.03</v>
      </c>
      <c r="E313" s="149">
        <f>E311*D313</f>
        <v>0.46144000000000002</v>
      </c>
      <c r="F313" s="70"/>
      <c r="G313" s="59"/>
      <c r="H313" s="231"/>
      <c r="I313" s="231"/>
      <c r="J313" s="231"/>
      <c r="K313" s="231"/>
      <c r="L313" s="59"/>
      <c r="M313" s="6"/>
      <c r="N313" s="6"/>
      <c r="O313" s="6"/>
      <c r="P313" s="6"/>
      <c r="Q313" s="6"/>
      <c r="R313" s="6"/>
    </row>
    <row r="314" spans="1:248" s="42" customFormat="1" ht="18" x14ac:dyDescent="0.25">
      <c r="A314" s="232"/>
      <c r="B314" s="186" t="s">
        <v>71</v>
      </c>
      <c r="C314" s="153" t="s">
        <v>20</v>
      </c>
      <c r="D314" s="62"/>
      <c r="E314" s="154">
        <f>E313</f>
        <v>0.46144000000000002</v>
      </c>
      <c r="F314" s="62"/>
      <c r="G314" s="62"/>
      <c r="H314" s="62"/>
      <c r="I314" s="62"/>
      <c r="J314" s="62"/>
      <c r="K314" s="70"/>
      <c r="L314" s="59"/>
      <c r="M314" s="105"/>
      <c r="N314" s="105"/>
      <c r="O314" s="105"/>
      <c r="P314" s="105"/>
      <c r="Q314" s="105"/>
      <c r="R314" s="105"/>
    </row>
    <row r="315" spans="1:248" s="9" customFormat="1" ht="78.75" x14ac:dyDescent="0.3">
      <c r="A315" s="148">
        <v>4</v>
      </c>
      <c r="B315" s="139" t="s">
        <v>55</v>
      </c>
      <c r="C315" s="140" t="s">
        <v>46</v>
      </c>
      <c r="D315" s="141"/>
      <c r="E315" s="233">
        <v>640</v>
      </c>
      <c r="F315" s="59"/>
      <c r="G315" s="59"/>
      <c r="H315" s="59"/>
      <c r="I315" s="59"/>
      <c r="J315" s="59"/>
      <c r="K315" s="59"/>
      <c r="L315" s="59"/>
      <c r="M315" s="94"/>
      <c r="N315" s="94"/>
      <c r="O315" s="94"/>
      <c r="P315" s="94"/>
      <c r="Q315" s="94"/>
      <c r="R315" s="94"/>
    </row>
    <row r="316" spans="1:248" s="3" customFormat="1" ht="18" x14ac:dyDescent="0.25">
      <c r="A316" s="17"/>
      <c r="B316" s="131" t="s">
        <v>33</v>
      </c>
      <c r="C316" s="128" t="s">
        <v>16</v>
      </c>
      <c r="D316" s="74">
        <f>(37.5+0.07*4)/1000</f>
        <v>3.7780000000000001E-2</v>
      </c>
      <c r="E316" s="59">
        <f>E315*D316</f>
        <v>24.179200000000002</v>
      </c>
      <c r="F316" s="234"/>
      <c r="G316" s="234"/>
      <c r="H316" s="59"/>
      <c r="I316" s="59"/>
      <c r="J316" s="234"/>
      <c r="K316" s="234"/>
      <c r="L316" s="59"/>
      <c r="M316" s="85"/>
      <c r="N316" s="85"/>
      <c r="O316" s="85"/>
      <c r="P316" s="85"/>
      <c r="Q316" s="85"/>
      <c r="R316" s="85"/>
    </row>
    <row r="317" spans="1:248" s="2" customFormat="1" ht="30" x14ac:dyDescent="0.25">
      <c r="A317" s="134"/>
      <c r="B317" s="146" t="s">
        <v>56</v>
      </c>
      <c r="C317" s="235" t="s">
        <v>54</v>
      </c>
      <c r="D317" s="74">
        <v>3.0200000000000001E-3</v>
      </c>
      <c r="E317" s="59">
        <f>E315*D317</f>
        <v>1.9328000000000001</v>
      </c>
      <c r="F317" s="234"/>
      <c r="G317" s="234"/>
      <c r="H317" s="59"/>
      <c r="I317" s="59"/>
      <c r="J317" s="59"/>
      <c r="K317" s="70"/>
      <c r="L317" s="59"/>
      <c r="M317" s="83"/>
      <c r="N317" s="83"/>
      <c r="O317" s="83"/>
      <c r="P317" s="83"/>
      <c r="Q317" s="83"/>
      <c r="R317" s="83"/>
    </row>
    <row r="318" spans="1:248" s="7" customFormat="1" ht="30" x14ac:dyDescent="0.35">
      <c r="A318" s="134"/>
      <c r="B318" s="145" t="s">
        <v>134</v>
      </c>
      <c r="C318" s="136" t="s">
        <v>22</v>
      </c>
      <c r="D318" s="129">
        <v>3.7000000000000002E-3</v>
      </c>
      <c r="E318" s="59">
        <f>E315*D318</f>
        <v>2.3680000000000003</v>
      </c>
      <c r="F318" s="59"/>
      <c r="G318" s="59"/>
      <c r="H318" s="231"/>
      <c r="I318" s="227"/>
      <c r="J318" s="70"/>
      <c r="K318" s="70"/>
      <c r="L318" s="59"/>
      <c r="M318" s="84"/>
      <c r="N318" s="84"/>
      <c r="O318" s="84"/>
      <c r="P318" s="84"/>
      <c r="Q318" s="84"/>
      <c r="R318" s="84"/>
    </row>
    <row r="319" spans="1:248" s="7" customFormat="1" ht="18" x14ac:dyDescent="0.35">
      <c r="A319" s="134"/>
      <c r="B319" s="220" t="s">
        <v>135</v>
      </c>
      <c r="C319" s="236" t="s">
        <v>54</v>
      </c>
      <c r="D319" s="166">
        <v>1.11E-2</v>
      </c>
      <c r="E319" s="59">
        <f>E315*D319</f>
        <v>7.1040000000000001</v>
      </c>
      <c r="F319" s="59"/>
      <c r="G319" s="59"/>
      <c r="H319" s="231"/>
      <c r="I319" s="227"/>
      <c r="J319" s="59"/>
      <c r="K319" s="70"/>
      <c r="L319" s="59"/>
      <c r="M319" s="84"/>
      <c r="N319" s="84"/>
      <c r="O319" s="84"/>
      <c r="P319" s="84"/>
      <c r="Q319" s="84"/>
      <c r="R319" s="84"/>
    </row>
    <row r="320" spans="1:248" s="2" customFormat="1" ht="18" x14ac:dyDescent="0.25">
      <c r="A320" s="134"/>
      <c r="B320" s="146" t="s">
        <v>18</v>
      </c>
      <c r="C320" s="128" t="s">
        <v>31</v>
      </c>
      <c r="D320" s="74">
        <v>2.3E-3</v>
      </c>
      <c r="E320" s="59">
        <f>E315*D320</f>
        <v>1.472</v>
      </c>
      <c r="F320" s="59"/>
      <c r="G320" s="59"/>
      <c r="H320" s="59"/>
      <c r="I320" s="59"/>
      <c r="J320" s="59"/>
      <c r="K320" s="70"/>
      <c r="L320" s="59"/>
      <c r="M320" s="83"/>
      <c r="N320" s="83"/>
      <c r="O320" s="83"/>
      <c r="P320" s="83"/>
      <c r="Q320" s="83"/>
      <c r="R320" s="83"/>
    </row>
    <row r="321" spans="1:247" s="2" customFormat="1" ht="30" x14ac:dyDescent="0.25">
      <c r="A321" s="134"/>
      <c r="B321" s="146" t="s">
        <v>57</v>
      </c>
      <c r="C321" s="128" t="s">
        <v>20</v>
      </c>
      <c r="D321" s="129">
        <f>(93.1+4*11.6)/1000</f>
        <v>0.13950000000000001</v>
      </c>
      <c r="E321" s="59">
        <f>E315*D321</f>
        <v>89.28</v>
      </c>
      <c r="F321" s="59"/>
      <c r="G321" s="59"/>
      <c r="H321" s="59"/>
      <c r="I321" s="59"/>
      <c r="J321" s="59"/>
      <c r="K321" s="59"/>
      <c r="L321" s="59"/>
      <c r="M321" s="83"/>
      <c r="N321" s="83"/>
      <c r="O321" s="83"/>
      <c r="P321" s="83"/>
      <c r="Q321" s="83"/>
      <c r="R321" s="83"/>
    </row>
    <row r="322" spans="1:247" s="2" customFormat="1" ht="18" x14ac:dyDescent="0.25">
      <c r="A322" s="134"/>
      <c r="B322" s="146" t="s">
        <v>39</v>
      </c>
      <c r="C322" s="128" t="s">
        <v>31</v>
      </c>
      <c r="D322" s="74">
        <f>(14.5+0.2*4)/1000</f>
        <v>1.5300000000000001E-2</v>
      </c>
      <c r="E322" s="59">
        <f>E315*D322</f>
        <v>9.7920000000000016</v>
      </c>
      <c r="F322" s="59"/>
      <c r="G322" s="59"/>
      <c r="H322" s="59"/>
      <c r="I322" s="59"/>
      <c r="J322" s="59"/>
      <c r="K322" s="59"/>
      <c r="L322" s="59"/>
      <c r="M322" s="83"/>
      <c r="N322" s="83"/>
      <c r="O322" s="83"/>
      <c r="P322" s="83"/>
      <c r="Q322" s="83"/>
      <c r="R322" s="83"/>
    </row>
    <row r="323" spans="1:247" s="2" customFormat="1" ht="30" x14ac:dyDescent="0.25">
      <c r="A323" s="134"/>
      <c r="B323" s="164" t="s">
        <v>70</v>
      </c>
      <c r="C323" s="136" t="s">
        <v>20</v>
      </c>
      <c r="D323" s="137"/>
      <c r="E323" s="137">
        <f>E321</f>
        <v>89.28</v>
      </c>
      <c r="F323" s="70"/>
      <c r="G323" s="70"/>
      <c r="H323" s="70"/>
      <c r="I323" s="70"/>
      <c r="J323" s="70"/>
      <c r="K323" s="70"/>
      <c r="L323" s="59"/>
      <c r="M323" s="83"/>
      <c r="N323" s="83"/>
      <c r="O323" s="83"/>
      <c r="P323" s="83"/>
      <c r="Q323" s="83"/>
      <c r="R323" s="83"/>
    </row>
    <row r="324" spans="1:247" s="2" customFormat="1" ht="18" x14ac:dyDescent="0.25">
      <c r="A324" s="134">
        <v>5</v>
      </c>
      <c r="B324" s="162" t="s">
        <v>52</v>
      </c>
      <c r="C324" s="163" t="s">
        <v>20</v>
      </c>
      <c r="D324" s="216"/>
      <c r="E324" s="237">
        <v>0.192</v>
      </c>
      <c r="F324" s="59"/>
      <c r="G324" s="59"/>
      <c r="H324" s="59"/>
      <c r="I324" s="59"/>
      <c r="J324" s="59"/>
      <c r="K324" s="59"/>
      <c r="L324" s="59"/>
      <c r="M324" s="83"/>
      <c r="N324" s="83"/>
      <c r="O324" s="83"/>
      <c r="P324" s="83"/>
      <c r="Q324" s="83"/>
      <c r="R324" s="83"/>
    </row>
    <row r="325" spans="1:247" ht="18" x14ac:dyDescent="0.2">
      <c r="A325" s="134"/>
      <c r="B325" s="145" t="s">
        <v>53</v>
      </c>
      <c r="C325" s="136" t="s">
        <v>22</v>
      </c>
      <c r="D325" s="137">
        <v>0.3</v>
      </c>
      <c r="E325" s="59">
        <f>E324*D325</f>
        <v>5.7599999999999998E-2</v>
      </c>
      <c r="F325" s="59"/>
      <c r="G325" s="59"/>
      <c r="H325" s="59"/>
      <c r="I325" s="59"/>
      <c r="J325" s="59"/>
      <c r="K325" s="70"/>
      <c r="L325" s="59"/>
    </row>
    <row r="326" spans="1:247" ht="18" x14ac:dyDescent="0.2">
      <c r="A326" s="134"/>
      <c r="B326" s="145" t="s">
        <v>119</v>
      </c>
      <c r="C326" s="238" t="s">
        <v>20</v>
      </c>
      <c r="D326" s="137">
        <v>1.03</v>
      </c>
      <c r="E326" s="59">
        <f>E324*D326</f>
        <v>0.19776000000000002</v>
      </c>
      <c r="F326" s="70"/>
      <c r="G326" s="59"/>
      <c r="H326" s="59"/>
      <c r="I326" s="59"/>
      <c r="J326" s="59"/>
      <c r="K326" s="59"/>
      <c r="L326" s="59"/>
      <c r="M326" s="83"/>
      <c r="N326" s="83"/>
      <c r="O326" s="83"/>
      <c r="P326" s="83"/>
      <c r="Q326" s="83"/>
      <c r="R326" s="83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  <c r="II326" s="2"/>
      <c r="IJ326" s="2"/>
      <c r="IK326" s="2"/>
      <c r="IL326" s="2"/>
      <c r="IM326" s="2"/>
    </row>
    <row r="327" spans="1:247" s="38" customFormat="1" ht="18" x14ac:dyDescent="0.2">
      <c r="A327" s="151"/>
      <c r="B327" s="186" t="s">
        <v>71</v>
      </c>
      <c r="C327" s="153" t="s">
        <v>20</v>
      </c>
      <c r="D327" s="62"/>
      <c r="E327" s="154">
        <f>E326</f>
        <v>0.19776000000000002</v>
      </c>
      <c r="F327" s="62"/>
      <c r="G327" s="62"/>
      <c r="H327" s="62"/>
      <c r="I327" s="62"/>
      <c r="J327" s="62"/>
      <c r="K327" s="70"/>
      <c r="L327" s="59"/>
      <c r="M327" s="104"/>
      <c r="N327" s="104"/>
      <c r="O327" s="104"/>
      <c r="P327" s="104"/>
      <c r="Q327" s="104"/>
      <c r="R327" s="104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  <c r="AT327" s="43"/>
      <c r="AU327" s="43"/>
      <c r="AV327" s="43"/>
      <c r="AW327" s="43"/>
      <c r="AX327" s="43"/>
      <c r="AY327" s="43"/>
      <c r="AZ327" s="43"/>
      <c r="BA327" s="43"/>
      <c r="BB327" s="43"/>
      <c r="BC327" s="43"/>
      <c r="BD327" s="43"/>
      <c r="BE327" s="43"/>
      <c r="BF327" s="43"/>
      <c r="BG327" s="43"/>
      <c r="BH327" s="43"/>
      <c r="BI327" s="43"/>
      <c r="BJ327" s="43"/>
      <c r="BK327" s="43"/>
      <c r="BL327" s="43"/>
      <c r="BM327" s="43"/>
      <c r="BN327" s="43"/>
      <c r="BO327" s="43"/>
      <c r="BP327" s="43"/>
      <c r="BQ327" s="43"/>
      <c r="BR327" s="43"/>
      <c r="BS327" s="43"/>
      <c r="BT327" s="43"/>
      <c r="BU327" s="43"/>
      <c r="BV327" s="43"/>
      <c r="BW327" s="43"/>
      <c r="BX327" s="43"/>
      <c r="BY327" s="43"/>
      <c r="BZ327" s="43"/>
      <c r="CA327" s="43"/>
      <c r="CB327" s="43"/>
      <c r="CC327" s="43"/>
      <c r="CD327" s="43"/>
      <c r="CE327" s="43"/>
      <c r="CF327" s="43"/>
      <c r="CG327" s="43"/>
      <c r="CH327" s="43"/>
      <c r="CI327" s="43"/>
      <c r="CJ327" s="43"/>
      <c r="CK327" s="43"/>
      <c r="CL327" s="43"/>
      <c r="CM327" s="43"/>
      <c r="CN327" s="43"/>
      <c r="CO327" s="43"/>
      <c r="CP327" s="43"/>
      <c r="CQ327" s="43"/>
      <c r="CR327" s="43"/>
      <c r="CS327" s="43"/>
      <c r="CT327" s="43"/>
      <c r="CU327" s="43"/>
      <c r="CV327" s="43"/>
      <c r="CW327" s="43"/>
      <c r="CX327" s="43"/>
      <c r="CY327" s="43"/>
      <c r="CZ327" s="43"/>
      <c r="DA327" s="43"/>
      <c r="DB327" s="43"/>
      <c r="DC327" s="43"/>
      <c r="DD327" s="43"/>
      <c r="DE327" s="43"/>
      <c r="DF327" s="43"/>
      <c r="DG327" s="43"/>
      <c r="DH327" s="43"/>
      <c r="DI327" s="43"/>
      <c r="DJ327" s="43"/>
      <c r="DK327" s="43"/>
      <c r="DL327" s="43"/>
      <c r="DM327" s="43"/>
      <c r="DN327" s="43"/>
      <c r="DO327" s="43"/>
      <c r="DP327" s="43"/>
      <c r="DQ327" s="43"/>
      <c r="DR327" s="43"/>
      <c r="DS327" s="43"/>
      <c r="DT327" s="43"/>
      <c r="DU327" s="43"/>
      <c r="DV327" s="43"/>
      <c r="DW327" s="43"/>
      <c r="DX327" s="43"/>
      <c r="DY327" s="43"/>
      <c r="DZ327" s="43"/>
      <c r="EA327" s="43"/>
      <c r="EB327" s="43"/>
      <c r="EC327" s="43"/>
      <c r="ED327" s="43"/>
      <c r="EE327" s="43"/>
      <c r="EF327" s="43"/>
      <c r="EG327" s="43"/>
      <c r="EH327" s="43"/>
      <c r="EI327" s="43"/>
      <c r="EJ327" s="43"/>
      <c r="EK327" s="43"/>
      <c r="EL327" s="43"/>
      <c r="EM327" s="43"/>
      <c r="EN327" s="43"/>
      <c r="EO327" s="43"/>
      <c r="EP327" s="43"/>
      <c r="EQ327" s="43"/>
      <c r="ER327" s="43"/>
      <c r="ES327" s="43"/>
      <c r="ET327" s="43"/>
      <c r="EU327" s="43"/>
      <c r="EV327" s="43"/>
      <c r="EW327" s="43"/>
      <c r="EX327" s="43"/>
      <c r="EY327" s="43"/>
      <c r="EZ327" s="43"/>
      <c r="FA327" s="43"/>
      <c r="FB327" s="43"/>
      <c r="FC327" s="43"/>
      <c r="FD327" s="43"/>
      <c r="FE327" s="43"/>
      <c r="FF327" s="43"/>
      <c r="FG327" s="43"/>
      <c r="FH327" s="43"/>
      <c r="FI327" s="43"/>
      <c r="FJ327" s="43"/>
      <c r="FK327" s="43"/>
      <c r="FL327" s="43"/>
      <c r="FM327" s="43"/>
      <c r="FN327" s="43"/>
      <c r="FO327" s="43"/>
      <c r="FP327" s="43"/>
      <c r="FQ327" s="43"/>
      <c r="FR327" s="43"/>
      <c r="FS327" s="43"/>
      <c r="FT327" s="43"/>
      <c r="FU327" s="43"/>
      <c r="FV327" s="43"/>
      <c r="FW327" s="43"/>
      <c r="FX327" s="43"/>
      <c r="FY327" s="43"/>
      <c r="FZ327" s="43"/>
      <c r="GA327" s="43"/>
      <c r="GB327" s="43"/>
      <c r="GC327" s="43"/>
      <c r="GD327" s="43"/>
      <c r="GE327" s="43"/>
      <c r="GF327" s="43"/>
      <c r="GG327" s="43"/>
      <c r="GH327" s="43"/>
      <c r="GI327" s="43"/>
      <c r="GJ327" s="43"/>
      <c r="GK327" s="43"/>
      <c r="GL327" s="43"/>
      <c r="GM327" s="43"/>
      <c r="GN327" s="43"/>
      <c r="GO327" s="43"/>
      <c r="GP327" s="43"/>
      <c r="GQ327" s="43"/>
      <c r="GR327" s="43"/>
      <c r="GS327" s="43"/>
      <c r="GT327" s="43"/>
      <c r="GU327" s="43"/>
      <c r="GV327" s="43"/>
      <c r="GW327" s="43"/>
      <c r="GX327" s="43"/>
      <c r="GY327" s="43"/>
      <c r="GZ327" s="43"/>
      <c r="HA327" s="43"/>
      <c r="HB327" s="43"/>
      <c r="HC327" s="43"/>
      <c r="HD327" s="43"/>
      <c r="HE327" s="43"/>
      <c r="HF327" s="43"/>
      <c r="HG327" s="43"/>
      <c r="HH327" s="43"/>
      <c r="HI327" s="43"/>
      <c r="HJ327" s="43"/>
      <c r="HK327" s="43"/>
      <c r="HL327" s="43"/>
      <c r="HM327" s="43"/>
      <c r="HN327" s="43"/>
      <c r="HO327" s="43"/>
      <c r="HP327" s="43"/>
      <c r="HQ327" s="43"/>
      <c r="HR327" s="43"/>
      <c r="HS327" s="43"/>
      <c r="HT327" s="43"/>
      <c r="HU327" s="43"/>
      <c r="HV327" s="43"/>
      <c r="HW327" s="43"/>
      <c r="HX327" s="43"/>
      <c r="HY327" s="43"/>
      <c r="HZ327" s="43"/>
      <c r="IA327" s="43"/>
      <c r="IB327" s="43"/>
      <c r="IC327" s="43"/>
      <c r="ID327" s="43"/>
      <c r="IE327" s="43"/>
      <c r="IF327" s="43"/>
      <c r="IG327" s="43"/>
      <c r="IH327" s="43"/>
      <c r="II327" s="43"/>
      <c r="IJ327" s="43"/>
      <c r="IK327" s="43"/>
      <c r="IL327" s="43"/>
      <c r="IM327" s="43"/>
    </row>
    <row r="328" spans="1:247" ht="78.75" x14ac:dyDescent="0.2">
      <c r="A328" s="134">
        <v>6</v>
      </c>
      <c r="B328" s="139" t="s">
        <v>58</v>
      </c>
      <c r="C328" s="140" t="s">
        <v>46</v>
      </c>
      <c r="D328" s="141"/>
      <c r="E328" s="233">
        <v>640</v>
      </c>
      <c r="F328" s="59"/>
      <c r="G328" s="59"/>
      <c r="H328" s="59"/>
      <c r="I328" s="59"/>
      <c r="J328" s="59"/>
      <c r="K328" s="59"/>
      <c r="L328" s="59"/>
      <c r="M328" s="83"/>
      <c r="N328" s="83"/>
      <c r="O328" s="83"/>
      <c r="P328" s="83"/>
      <c r="Q328" s="83"/>
      <c r="R328" s="83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  <c r="II328" s="2"/>
      <c r="IJ328" s="2"/>
      <c r="IK328" s="2"/>
      <c r="IL328" s="2"/>
      <c r="IM328" s="2"/>
    </row>
    <row r="329" spans="1:247" s="3" customFormat="1" ht="18" x14ac:dyDescent="0.25">
      <c r="A329" s="17"/>
      <c r="B329" s="131" t="s">
        <v>33</v>
      </c>
      <c r="C329" s="128" t="s">
        <v>16</v>
      </c>
      <c r="D329" s="74">
        <f>(37.5+0.07*0)/1000</f>
        <v>3.7499999999999999E-2</v>
      </c>
      <c r="E329" s="59">
        <f>E328*D329</f>
        <v>24</v>
      </c>
      <c r="F329" s="234"/>
      <c r="G329" s="234"/>
      <c r="H329" s="59"/>
      <c r="I329" s="59"/>
      <c r="J329" s="234"/>
      <c r="K329" s="234"/>
      <c r="L329" s="59"/>
      <c r="M329" s="85"/>
      <c r="N329" s="85"/>
      <c r="O329" s="85"/>
      <c r="P329" s="85"/>
      <c r="Q329" s="85"/>
      <c r="R329" s="85"/>
    </row>
    <row r="330" spans="1:247" s="2" customFormat="1" ht="30" x14ac:dyDescent="0.25">
      <c r="A330" s="134"/>
      <c r="B330" s="146" t="s">
        <v>56</v>
      </c>
      <c r="C330" s="235" t="s">
        <v>54</v>
      </c>
      <c r="D330" s="74">
        <v>3.0200000000000001E-3</v>
      </c>
      <c r="E330" s="59">
        <f>E328*D330</f>
        <v>1.9328000000000001</v>
      </c>
      <c r="F330" s="234"/>
      <c r="G330" s="234"/>
      <c r="H330" s="59"/>
      <c r="I330" s="59"/>
      <c r="J330" s="59"/>
      <c r="K330" s="70"/>
      <c r="L330" s="59"/>
      <c r="M330" s="83"/>
      <c r="N330" s="83"/>
      <c r="O330" s="83"/>
      <c r="P330" s="83"/>
      <c r="Q330" s="83"/>
      <c r="R330" s="83"/>
    </row>
    <row r="331" spans="1:247" s="7" customFormat="1" ht="30" x14ac:dyDescent="0.35">
      <c r="A331" s="134"/>
      <c r="B331" s="145" t="s">
        <v>134</v>
      </c>
      <c r="C331" s="136" t="s">
        <v>22</v>
      </c>
      <c r="D331" s="129">
        <v>3.7000000000000002E-3</v>
      </c>
      <c r="E331" s="59">
        <f>E328*D331</f>
        <v>2.3680000000000003</v>
      </c>
      <c r="F331" s="59"/>
      <c r="G331" s="59"/>
      <c r="H331" s="231"/>
      <c r="I331" s="227"/>
      <c r="J331" s="70"/>
      <c r="K331" s="70"/>
      <c r="L331" s="59"/>
      <c r="M331" s="84"/>
      <c r="N331" s="84"/>
      <c r="O331" s="84"/>
      <c r="P331" s="84"/>
      <c r="Q331" s="84"/>
      <c r="R331" s="84"/>
    </row>
    <row r="332" spans="1:247" s="7" customFormat="1" ht="18" x14ac:dyDescent="0.35">
      <c r="A332" s="134"/>
      <c r="B332" s="220" t="s">
        <v>135</v>
      </c>
      <c r="C332" s="236" t="s">
        <v>54</v>
      </c>
      <c r="D332" s="166">
        <v>1.11E-2</v>
      </c>
      <c r="E332" s="59">
        <f>E328*D332</f>
        <v>7.1040000000000001</v>
      </c>
      <c r="F332" s="59"/>
      <c r="G332" s="59"/>
      <c r="H332" s="231"/>
      <c r="I332" s="227"/>
      <c r="J332" s="59"/>
      <c r="K332" s="70"/>
      <c r="L332" s="59"/>
      <c r="M332" s="84"/>
      <c r="N332" s="84"/>
      <c r="O332" s="84"/>
      <c r="P332" s="84"/>
      <c r="Q332" s="84"/>
      <c r="R332" s="84"/>
    </row>
    <row r="333" spans="1:247" s="2" customFormat="1" ht="18" x14ac:dyDescent="0.25">
      <c r="A333" s="134"/>
      <c r="B333" s="146" t="s">
        <v>18</v>
      </c>
      <c r="C333" s="128" t="s">
        <v>31</v>
      </c>
      <c r="D333" s="74">
        <v>2.3E-3</v>
      </c>
      <c r="E333" s="59">
        <f>E328*D333</f>
        <v>1.472</v>
      </c>
      <c r="F333" s="59"/>
      <c r="G333" s="59"/>
      <c r="H333" s="59"/>
      <c r="I333" s="59"/>
      <c r="J333" s="59"/>
      <c r="K333" s="70"/>
      <c r="L333" s="59"/>
      <c r="M333" s="83"/>
      <c r="N333" s="83"/>
      <c r="O333" s="83"/>
      <c r="P333" s="83"/>
      <c r="Q333" s="83"/>
      <c r="R333" s="83"/>
    </row>
    <row r="334" spans="1:247" s="2" customFormat="1" ht="30" x14ac:dyDescent="0.25">
      <c r="A334" s="134"/>
      <c r="B334" s="147" t="s">
        <v>59</v>
      </c>
      <c r="C334" s="128" t="s">
        <v>20</v>
      </c>
      <c r="D334" s="129">
        <f>(97.4+12.1*0)/1000</f>
        <v>9.74E-2</v>
      </c>
      <c r="E334" s="59">
        <f>E328*D334</f>
        <v>62.335999999999999</v>
      </c>
      <c r="F334" s="59"/>
      <c r="G334" s="59"/>
      <c r="H334" s="59"/>
      <c r="I334" s="59"/>
      <c r="J334" s="59"/>
      <c r="K334" s="59"/>
      <c r="L334" s="59"/>
      <c r="M334" s="83"/>
      <c r="N334" s="83"/>
      <c r="O334" s="83"/>
      <c r="P334" s="83"/>
      <c r="Q334" s="83"/>
      <c r="R334" s="83"/>
    </row>
    <row r="335" spans="1:247" s="2" customFormat="1" ht="18" x14ac:dyDescent="0.25">
      <c r="A335" s="134"/>
      <c r="B335" s="146" t="s">
        <v>39</v>
      </c>
      <c r="C335" s="128" t="s">
        <v>31</v>
      </c>
      <c r="D335" s="74">
        <f>(14.5+0.2*0)/1000</f>
        <v>1.4500000000000001E-2</v>
      </c>
      <c r="E335" s="59">
        <f>E328*D335</f>
        <v>9.2800000000000011</v>
      </c>
      <c r="F335" s="59"/>
      <c r="G335" s="59"/>
      <c r="H335" s="59"/>
      <c r="I335" s="59"/>
      <c r="J335" s="59"/>
      <c r="K335" s="59"/>
      <c r="L335" s="59"/>
      <c r="M335" s="83"/>
      <c r="N335" s="83"/>
      <c r="O335" s="83"/>
      <c r="P335" s="83"/>
      <c r="Q335" s="83"/>
      <c r="R335" s="83"/>
    </row>
    <row r="336" spans="1:247" s="2" customFormat="1" ht="30" x14ac:dyDescent="0.25">
      <c r="A336" s="134"/>
      <c r="B336" s="164" t="s">
        <v>70</v>
      </c>
      <c r="C336" s="136" t="s">
        <v>20</v>
      </c>
      <c r="D336" s="137"/>
      <c r="E336" s="137">
        <f>E334</f>
        <v>62.335999999999999</v>
      </c>
      <c r="F336" s="70"/>
      <c r="G336" s="70"/>
      <c r="H336" s="70"/>
      <c r="I336" s="70"/>
      <c r="J336" s="70"/>
      <c r="K336" s="70"/>
      <c r="L336" s="59"/>
      <c r="M336" s="83"/>
      <c r="N336" s="83"/>
      <c r="O336" s="83"/>
      <c r="P336" s="83"/>
      <c r="Q336" s="83"/>
      <c r="R336" s="83"/>
    </row>
    <row r="337" spans="1:18" ht="18" x14ac:dyDescent="0.2">
      <c r="A337" s="176"/>
      <c r="B337" s="135" t="s">
        <v>83</v>
      </c>
      <c r="C337" s="136"/>
      <c r="D337" s="137"/>
      <c r="E337" s="138"/>
      <c r="F337" s="59"/>
      <c r="G337" s="246"/>
      <c r="H337" s="246"/>
      <c r="I337" s="246"/>
      <c r="J337" s="246"/>
      <c r="K337" s="246"/>
      <c r="L337" s="246"/>
    </row>
    <row r="338" spans="1:18" s="3" customFormat="1" ht="18" x14ac:dyDescent="0.35">
      <c r="A338" s="134"/>
      <c r="B338" s="127" t="s">
        <v>7</v>
      </c>
      <c r="C338" s="247"/>
      <c r="D338" s="248"/>
      <c r="E338" s="248"/>
      <c r="F338" s="248"/>
      <c r="G338" s="249"/>
      <c r="H338" s="249"/>
      <c r="I338" s="249"/>
      <c r="J338" s="249"/>
      <c r="K338" s="249"/>
      <c r="L338" s="249"/>
      <c r="M338" s="85"/>
      <c r="N338" s="85"/>
      <c r="O338" s="85"/>
      <c r="P338" s="85"/>
      <c r="Q338" s="85"/>
      <c r="R338" s="85"/>
    </row>
    <row r="339" spans="1:18" s="3" customFormat="1" ht="18" x14ac:dyDescent="0.35">
      <c r="A339" s="134"/>
      <c r="B339" s="250" t="s">
        <v>149</v>
      </c>
      <c r="C339" s="247"/>
      <c r="D339" s="248"/>
      <c r="E339" s="248"/>
      <c r="F339" s="248"/>
      <c r="G339" s="251"/>
      <c r="H339" s="251"/>
      <c r="I339" s="251"/>
      <c r="J339" s="251"/>
      <c r="K339" s="251"/>
      <c r="L339" s="249"/>
      <c r="M339" s="85"/>
      <c r="N339" s="85"/>
      <c r="O339" s="85"/>
      <c r="P339" s="85"/>
      <c r="Q339" s="85"/>
      <c r="R339" s="85"/>
    </row>
    <row r="340" spans="1:18" ht="18" x14ac:dyDescent="0.35">
      <c r="A340" s="252"/>
      <c r="B340" s="250" t="s">
        <v>61</v>
      </c>
      <c r="C340" s="247"/>
      <c r="D340" s="248"/>
      <c r="E340" s="248"/>
      <c r="F340" s="248"/>
      <c r="G340" s="251"/>
      <c r="H340" s="251"/>
      <c r="I340" s="251"/>
      <c r="J340" s="251"/>
      <c r="K340" s="251"/>
      <c r="L340" s="249"/>
    </row>
    <row r="341" spans="1:18" ht="18" x14ac:dyDescent="0.35">
      <c r="A341" s="252"/>
      <c r="B341" s="250" t="s">
        <v>150</v>
      </c>
      <c r="C341" s="247"/>
      <c r="D341" s="248"/>
      <c r="E341" s="248"/>
      <c r="F341" s="248"/>
      <c r="G341" s="251"/>
      <c r="H341" s="251"/>
      <c r="I341" s="251"/>
      <c r="J341" s="251"/>
      <c r="K341" s="251"/>
      <c r="L341" s="249"/>
    </row>
    <row r="342" spans="1:18" ht="18" x14ac:dyDescent="0.35">
      <c r="A342" s="252"/>
      <c r="B342" s="250" t="s">
        <v>62</v>
      </c>
      <c r="C342" s="247"/>
      <c r="D342" s="248"/>
      <c r="E342" s="248"/>
      <c r="F342" s="248"/>
      <c r="G342" s="251"/>
      <c r="H342" s="251"/>
      <c r="I342" s="251"/>
      <c r="J342" s="251"/>
      <c r="K342" s="251"/>
      <c r="L342" s="249"/>
    </row>
    <row r="343" spans="1:18" ht="18" x14ac:dyDescent="0.35">
      <c r="A343" s="252"/>
      <c r="B343" s="250" t="s">
        <v>147</v>
      </c>
      <c r="C343" s="247"/>
      <c r="D343" s="248"/>
      <c r="E343" s="248"/>
      <c r="F343" s="248"/>
      <c r="G343" s="251"/>
      <c r="H343" s="251"/>
      <c r="I343" s="251"/>
      <c r="J343" s="251"/>
      <c r="K343" s="251"/>
      <c r="L343" s="249"/>
    </row>
    <row r="344" spans="1:18" ht="18" x14ac:dyDescent="0.35">
      <c r="A344" s="252"/>
      <c r="B344" s="250" t="s">
        <v>62</v>
      </c>
      <c r="C344" s="247"/>
      <c r="D344" s="248"/>
      <c r="E344" s="248"/>
      <c r="F344" s="248"/>
      <c r="G344" s="251"/>
      <c r="H344" s="251"/>
      <c r="I344" s="251"/>
      <c r="J344" s="251"/>
      <c r="K344" s="251"/>
      <c r="L344" s="249"/>
    </row>
    <row r="345" spans="1:18" ht="18" x14ac:dyDescent="0.35">
      <c r="A345" s="252"/>
      <c r="B345" s="250" t="s">
        <v>63</v>
      </c>
      <c r="C345" s="247"/>
      <c r="D345" s="248"/>
      <c r="E345" s="248"/>
      <c r="F345" s="248"/>
      <c r="G345" s="251"/>
      <c r="H345" s="251"/>
      <c r="I345" s="251"/>
      <c r="J345" s="251"/>
      <c r="K345" s="251"/>
      <c r="L345" s="249"/>
    </row>
    <row r="346" spans="1:18" ht="18" x14ac:dyDescent="0.35">
      <c r="A346" s="252"/>
      <c r="B346" s="250" t="s">
        <v>62</v>
      </c>
      <c r="C346" s="247"/>
      <c r="D346" s="248"/>
      <c r="E346" s="248"/>
      <c r="F346" s="248"/>
      <c r="G346" s="251"/>
      <c r="H346" s="251"/>
      <c r="I346" s="251"/>
      <c r="J346" s="251"/>
      <c r="K346" s="251"/>
      <c r="L346" s="253"/>
      <c r="P346" s="106"/>
    </row>
    <row r="347" spans="1:18" ht="15.75" x14ac:dyDescent="0.25">
      <c r="A347" s="11"/>
    </row>
  </sheetData>
  <mergeCells count="11">
    <mergeCell ref="A2:L2"/>
    <mergeCell ref="H4:I4"/>
    <mergeCell ref="J4:K4"/>
    <mergeCell ref="A1:L1"/>
    <mergeCell ref="L4:L5"/>
    <mergeCell ref="G3:J3"/>
    <mergeCell ref="A4:A5"/>
    <mergeCell ref="B4:B5"/>
    <mergeCell ref="C4:C5"/>
    <mergeCell ref="D4:E4"/>
    <mergeCell ref="F4:G4"/>
  </mergeCells>
  <conditionalFormatting sqref="B14 B8:L8 E9:L9 G19 L19 L26 L45 L52 M10:IL10 M39:IL39 M279:IL279 M82:IL82 C70 M21:IG21 E273:F273 C272:F272 A255:A262 A264:A266 C266:L266 A288:A289 A284 C248:I248 A291 A127:A128 A119:A121 A123:A125 A103:A104 A89 A91:A92 A87 A94 B105:I105 A130 C87:I87 C94:I94 C130:I130 M240:IJ240 M251:II253 M255:IH262 M264:IH266 M339:IL339 A81:A85 A238:A240 C238:IJ238 B164 C109:F110 B154 B214 B237 B299 C291:I291 B9:C9 C121:E121 A107:A116 E172:F172 A246:A253 M246:IJ249 M310:IJ311 A310:A315 G26 G37 G45 G52 G61:G63 G75:G78 H109:L114 H121:K123 H158:IR159 H172:IT176 H251:L251 E259:F260 H259:L260 H264:L264 H272:L273 I13 I16 I23 I31 I34 I42 I49 I72 I96 I135 I142 I148 I150 I162 I169 I179 I188 I193 I199 I203 I208 I216 I225:I227 I231 I239 I241:I245 E254:L254 I293 I301 I303:I307 I316 I329 M67:IR67 M157:IR157 M163:IT163 M170:IT170 E255:J258 C256 C269:J269 A20:J20 K20:L21 A56:A57 M56:IJ57 M268:IH276 A268:A282 A347:A809 A337:A339 A6:L7 B249:L249 B273:C273 B289:J289 B282:J282 B125:L125 B128:J128 B106 B117:L117 B122:F123 B100:D100 B92:J92 B85:J85 A80:F80 A132:F132 A229:L229 B110:F114 B262:L262 B253:L253 A163:J163 A157:J157 A170:J170 A172:C172 B254:C255 A158:F159 B251:F251 B264:F264 B277:F277 A28:IJ29 A54:IJ55 A65:IR66 B81:L83 B89:L90 A101:L101 B107:L107 B118:K118 B126:K126 B267:L267 B278:L280 B286:L287 A68:IR69 A67:J67 A102:J102 B108:J108 B119:J119 B250:J250 B263:J263 B268:J268 B337:L337 B257:C260 B270:J271 A173:F176 B347:L807 A11:L12 A22:L22 A15:L15 A24:I24 A18:J18 A25:J25 A40:L41 A10:F10 A39:F39 B247:F247 A48:L48 A51:J51 A44:J44 A161:IT161 A168:IT168 A178:IT178 A186:IT187 A198:IT198 A180:J180 A189:J189 A200:J200 A204:J204 A184:F184 A165:F166 A181:F181 A190:F191 A202:IT202 A201:F201 A205:F205 A33:L33 A35:I35 A36:J36 A133:L134 A141:L141 A144:J144 A137:J137 A192:IT192 A194:J195 A147:IQ147 A207:L207 A213:F213 A228:F228 A149:D149 A151:J151 A78:F78 A73:J74 A71:B71 A76:B76 A95:L95 A235:E235 A230:IL230 A236:F236 B311:L311 B315:L315 B330:C330 B324:L324 B335:C335 B317:J317 B321:F322 B312:J312 B325:J325 B320:J320 B333:C333 A220:F222 A297:E297 A292:IL292 A298:F298 A215:F215 A218:F218 A219:C219 A224:F224 A226:C227 B59:D59 A60:I60 A61:F61 A155:IR155 A156:I156 B30:D30 A217:J217 B309:F309 B56:D56 B97:D97">
    <cfRule type="cellIs" dxfId="229" priority="438" stopIfTrue="1" operator="equal">
      <formula>8223.307275</formula>
    </cfRule>
  </conditionalFormatting>
  <conditionalFormatting sqref="E361:L361 E362:K365 C361:C365">
    <cfRule type="cellIs" dxfId="228" priority="437" stopIfTrue="1" operator="equal">
      <formula>8223.307275</formula>
    </cfRule>
  </conditionalFormatting>
  <conditionalFormatting sqref="E808:L808 E809:K812 C808:C812">
    <cfRule type="cellIs" dxfId="227" priority="436" stopIfTrue="1" operator="equal">
      <formula>8223.307275</formula>
    </cfRule>
  </conditionalFormatting>
  <conditionalFormatting sqref="E808:L808 E809:K812 C808:C812">
    <cfRule type="cellIs" dxfId="226" priority="435" stopIfTrue="1" operator="equal">
      <formula>8223.307275</formula>
    </cfRule>
  </conditionalFormatting>
  <conditionalFormatting sqref="B17:J17 A19 C19:E19 A26 C26:E26 H19:K19 H26:K26 A13:A14 C14:L14 A16:A17 C16:H16 A23 C23:H23 C13:H13 J13:L13 J16:L16 J23:L23 K17:L18 K24:L25 K27:L27 K32:L32 K35:L36 K38:L38 K43:L44 K46:L47 K50:L51 L53 K58:L58 K61:L61 K64:L64 K67:L67 K70:L70 K73:L74 K84:L85 K87:L88 K91:L92 K94:L94 K99:L99 K102:L102 K105:L105 K108:L108 K115:L116 K119:L119 K124:L124 K127:L128 K130:L131 K136:L137 K139:L140 K143:L144 K146:L146 K151:L151 K154:L154 K157:L157 K160:L160 K163:L163 K167:L167 K170:L170 K177:L177 K180:L180 K185:L185 K189:L189 K194:L195 K197:L197 K200:L200 K204:L204 K206:L206 K209:L211 K214:L214 K217:L217 K223:L223 K225:L227 K232:L234 K237:L237 K240:L245 K248:L248 K250:L250 K252:L252 K255:L258 K261:L261 K263:L263 K265:L265 K268:L271 K274:L274 K281:L282 K284:L285 K288:L289 K291:L291 K294:L296 K299:L299 K302:L307 K310:L310 K312:L312 K314:L314 K317:L320 K323:L323 K325:L325 K327:L327 K330:L333 K336:L336 K52:K53">
    <cfRule type="cellIs" dxfId="225" priority="432" stopIfTrue="1" operator="equal">
      <formula>8223.307275</formula>
    </cfRule>
  </conditionalFormatting>
  <conditionalFormatting sqref="G10:L10">
    <cfRule type="cellIs" dxfId="224" priority="416" stopIfTrue="1" operator="equal">
      <formula>8223.307275</formula>
    </cfRule>
  </conditionalFormatting>
  <conditionalFormatting sqref="B266">
    <cfRule type="cellIs" dxfId="223" priority="425" stopIfTrue="1" operator="equal">
      <formula>8223.307275</formula>
    </cfRule>
  </conditionalFormatting>
  <conditionalFormatting sqref="B238">
    <cfRule type="cellIs" dxfId="222" priority="429" stopIfTrue="1" operator="equal">
      <formula>8223.307275</formula>
    </cfRule>
  </conditionalFormatting>
  <conditionalFormatting sqref="B272">
    <cfRule type="cellIs" dxfId="221" priority="427" stopIfTrue="1" operator="equal">
      <formula>8223.307275</formula>
    </cfRule>
  </conditionalFormatting>
  <conditionalFormatting sqref="B272">
    <cfRule type="cellIs" dxfId="220" priority="426" stopIfTrue="1" operator="equal">
      <formula>8223.307275</formula>
    </cfRule>
  </conditionalFormatting>
  <conditionalFormatting sqref="D273">
    <cfRule type="cellIs" dxfId="219" priority="424" stopIfTrue="1" operator="equal">
      <formula>8223.307275</formula>
    </cfRule>
  </conditionalFormatting>
  <conditionalFormatting sqref="H283:L283 H290:L290 C283:E283 C290:E290 A290 B288:J288 A285 A283 C281:J281">
    <cfRule type="cellIs" dxfId="218" priority="391" stopIfTrue="1" operator="equal">
      <formula>8223.307275</formula>
    </cfRule>
  </conditionalFormatting>
  <conditionalFormatting sqref="B281">
    <cfRule type="cellIs" dxfId="217" priority="392" stopIfTrue="1" operator="equal">
      <formula>8223.307275</formula>
    </cfRule>
  </conditionalFormatting>
  <conditionalFormatting sqref="A21:I21">
    <cfRule type="cellIs" dxfId="216" priority="400" stopIfTrue="1" operator="equal">
      <formula>8223.307275</formula>
    </cfRule>
  </conditionalFormatting>
  <conditionalFormatting sqref="G39:L39">
    <cfRule type="cellIs" dxfId="215" priority="414" stopIfTrue="1" operator="equal">
      <formula>8223.307275</formula>
    </cfRule>
  </conditionalFormatting>
  <conditionalFormatting sqref="G80:L80">
    <cfRule type="cellIs" dxfId="214" priority="413" stopIfTrue="1" operator="equal">
      <formula>8223.307275</formula>
    </cfRule>
  </conditionalFormatting>
  <conditionalFormatting sqref="J24">
    <cfRule type="cellIs" dxfId="213" priority="409" stopIfTrue="1" operator="equal">
      <formula>8223.307275</formula>
    </cfRule>
  </conditionalFormatting>
  <conditionalFormatting sqref="B240:J240 C246:E246 C239:H239 H246:L247 J239:L239">
    <cfRule type="cellIs" dxfId="212" priority="408" stopIfTrue="1" operator="equal">
      <formula>8223.307275</formula>
    </cfRule>
  </conditionalFormatting>
  <conditionalFormatting sqref="F19 F26 F45 F52 F246">
    <cfRule type="cellIs" dxfId="211" priority="402" stopIfTrue="1" operator="equal">
      <formula>8223.307275</formula>
    </cfRule>
  </conditionalFormatting>
  <conditionalFormatting sqref="B19 B26 B246">
    <cfRule type="cellIs" dxfId="210" priority="401" stopIfTrue="1" operator="equal">
      <formula>8223.307275</formula>
    </cfRule>
  </conditionalFormatting>
  <conditionalFormatting sqref="J21">
    <cfRule type="cellIs" dxfId="209" priority="399" stopIfTrue="1" operator="equal">
      <formula>8223.307275</formula>
    </cfRule>
  </conditionalFormatting>
  <conditionalFormatting sqref="B43">
    <cfRule type="cellIs" dxfId="208" priority="397" stopIfTrue="1" operator="equal">
      <formula>8223.307275</formula>
    </cfRule>
  </conditionalFormatting>
  <conditionalFormatting sqref="J58">
    <cfRule type="cellIs" dxfId="207" priority="395" stopIfTrue="1" operator="equal">
      <formula>8223.307275</formula>
    </cfRule>
  </conditionalFormatting>
  <conditionalFormatting sqref="A45 H45:K45 A52 H52:J52 C52:E52 B50:J50 A42:A43 C43:J43 A49:A50 C49:H49 C45:E45 C42:H42 J42:L42 J49:L49">
    <cfRule type="cellIs" dxfId="206" priority="396" stopIfTrue="1" operator="equal">
      <formula>8223.307275</formula>
    </cfRule>
  </conditionalFormatting>
  <conditionalFormatting sqref="A58:I58">
    <cfRule type="cellIs" dxfId="205" priority="394" stopIfTrue="1" operator="equal">
      <formula>8223.307275</formula>
    </cfRule>
  </conditionalFormatting>
  <conditionalFormatting sqref="E106:L106">
    <cfRule type="cellIs" dxfId="204" priority="379" stopIfTrue="1" operator="equal">
      <formula>8223.307275</formula>
    </cfRule>
  </conditionalFormatting>
  <conditionalFormatting sqref="A129 B127:J127 H129:K129 A131 C129:E129">
    <cfRule type="cellIs" dxfId="203" priority="383" stopIfTrue="1" operator="equal">
      <formula>8223.307275</formula>
    </cfRule>
  </conditionalFormatting>
  <conditionalFormatting sqref="A122 B120:F120 H120:K120">
    <cfRule type="cellIs" dxfId="202" priority="382" stopIfTrue="1" operator="equal">
      <formula>8223.307275</formula>
    </cfRule>
  </conditionalFormatting>
  <conditionalFormatting sqref="A122 B120:F120 H120:K120">
    <cfRule type="cellIs" dxfId="201" priority="381" stopIfTrue="1" operator="equal">
      <formula>8223.307275</formula>
    </cfRule>
  </conditionalFormatting>
  <conditionalFormatting sqref="A122 B120:F120 H120:K120">
    <cfRule type="cellIs" dxfId="200" priority="380" stopIfTrue="1" operator="equal">
      <formula>8223.307275</formula>
    </cfRule>
  </conditionalFormatting>
  <conditionalFormatting sqref="F100:L100 A105:A106 B103:E104 H103:L104">
    <cfRule type="cellIs" dxfId="199" priority="375" stopIfTrue="1" operator="equal">
      <formula>8223.307275</formula>
    </cfRule>
  </conditionalFormatting>
  <conditionalFormatting sqref="F104">
    <cfRule type="cellIs" dxfId="198" priority="373" stopIfTrue="1" operator="equal">
      <formula>8223.307275</formula>
    </cfRule>
  </conditionalFormatting>
  <conditionalFormatting sqref="E100">
    <cfRule type="cellIs" dxfId="197" priority="374" stopIfTrue="1" operator="equal">
      <formula>8223.307275</formula>
    </cfRule>
  </conditionalFormatting>
  <conditionalFormatting sqref="L107">
    <cfRule type="cellIs" dxfId="196" priority="372" stopIfTrue="1" operator="equal">
      <formula>8223.307275</formula>
    </cfRule>
  </conditionalFormatting>
  <conditionalFormatting sqref="C106">
    <cfRule type="cellIs" dxfId="195" priority="371" stopIfTrue="1" operator="equal">
      <formula>8223.307275</formula>
    </cfRule>
  </conditionalFormatting>
  <conditionalFormatting sqref="J27 J38 J46 J53 J79 J87 J94 J130 J139 J146 J248 J284 J291 J310">
    <cfRule type="cellIs" dxfId="194" priority="369" stopIfTrue="1" operator="equal">
      <formula>8223.307275</formula>
    </cfRule>
  </conditionalFormatting>
  <conditionalFormatting sqref="B27 B38 B46 B53 B79 B87 B94 B130 B139 B146 B248 B284 B291 B310">
    <cfRule type="cellIs" dxfId="193" priority="370" stopIfTrue="1" operator="equal">
      <formula>8223.307275</formula>
    </cfRule>
  </conditionalFormatting>
  <conditionalFormatting sqref="L86 L93">
    <cfRule type="cellIs" dxfId="192" priority="368" stopIfTrue="1" operator="equal">
      <formula>8223.307275</formula>
    </cfRule>
  </conditionalFormatting>
  <conditionalFormatting sqref="B84">
    <cfRule type="cellIs" dxfId="191" priority="366" stopIfTrue="1" operator="equal">
      <formula>8223.307275</formula>
    </cfRule>
  </conditionalFormatting>
  <conditionalFormatting sqref="A88 H86:K86 A100 H93:K93 C86:D86 C93:D93 A93 B91:J91 A86 C84:J84">
    <cfRule type="cellIs" dxfId="190" priority="365" stopIfTrue="1" operator="equal">
      <formula>8223.307275</formula>
    </cfRule>
  </conditionalFormatting>
  <conditionalFormatting sqref="J105 J154 J214 J237 J299">
    <cfRule type="cellIs" dxfId="189" priority="361" stopIfTrue="1" operator="equal">
      <formula>8223.307275</formula>
    </cfRule>
  </conditionalFormatting>
  <conditionalFormatting sqref="A70 D70:J70 J116 J177">
    <cfRule type="cellIs" dxfId="188" priority="360" stopIfTrue="1" operator="equal">
      <formula>8223.307275</formula>
    </cfRule>
  </conditionalFormatting>
  <conditionalFormatting sqref="J32">
    <cfRule type="cellIs" dxfId="187" priority="358" stopIfTrue="1" operator="equal">
      <formula>8223.307275</formula>
    </cfRule>
  </conditionalFormatting>
  <conditionalFormatting sqref="A32:I32">
    <cfRule type="cellIs" dxfId="186" priority="357" stopIfTrue="1" operator="equal">
      <formula>8223.307275</formula>
    </cfRule>
  </conditionalFormatting>
  <conditionalFormatting sqref="A254 C252:I252">
    <cfRule type="cellIs" dxfId="185" priority="356" stopIfTrue="1" operator="equal">
      <formula>8223.307275</formula>
    </cfRule>
  </conditionalFormatting>
  <conditionalFormatting sqref="B252">
    <cfRule type="cellIs" dxfId="184" priority="355" stopIfTrue="1" operator="equal">
      <formula>8223.307275</formula>
    </cfRule>
  </conditionalFormatting>
  <conditionalFormatting sqref="J252">
    <cfRule type="cellIs" dxfId="183" priority="354" stopIfTrue="1" operator="equal">
      <formula>8223.307275</formula>
    </cfRule>
  </conditionalFormatting>
  <conditionalFormatting sqref="A27 C27:I27">
    <cfRule type="cellIs" dxfId="182" priority="352" stopIfTrue="1" operator="equal">
      <formula>8223.307275</formula>
    </cfRule>
  </conditionalFormatting>
  <conditionalFormatting sqref="A46 C46:I46">
    <cfRule type="cellIs" dxfId="181" priority="351" stopIfTrue="1" operator="equal">
      <formula>8223.307275</formula>
    </cfRule>
  </conditionalFormatting>
  <conditionalFormatting sqref="A47:I47">
    <cfRule type="cellIs" dxfId="180" priority="349" stopIfTrue="1" operator="equal">
      <formula>8223.307275</formula>
    </cfRule>
  </conditionalFormatting>
  <conditionalFormatting sqref="J47">
    <cfRule type="cellIs" dxfId="179" priority="350" stopIfTrue="1" operator="equal">
      <formula>8223.307275</formula>
    </cfRule>
  </conditionalFormatting>
  <conditionalFormatting sqref="J88">
    <cfRule type="cellIs" dxfId="178" priority="347" stopIfTrue="1" operator="equal">
      <formula>8223.307275</formula>
    </cfRule>
  </conditionalFormatting>
  <conditionalFormatting sqref="A90 B88:I88">
    <cfRule type="cellIs" dxfId="177" priority="346" stopIfTrue="1" operator="equal">
      <formula>8223.307275</formula>
    </cfRule>
  </conditionalFormatting>
  <conditionalFormatting sqref="A53 C53:I53">
    <cfRule type="cellIs" dxfId="176" priority="348" stopIfTrue="1" operator="equal">
      <formula>8223.307275</formula>
    </cfRule>
  </conditionalFormatting>
  <conditionalFormatting sqref="A117 D115:J115">
    <cfRule type="cellIs" dxfId="175" priority="344" stopIfTrue="1" operator="equal">
      <formula>8223.307275</formula>
    </cfRule>
  </conditionalFormatting>
  <conditionalFormatting sqref="C115">
    <cfRule type="cellIs" dxfId="174" priority="345" stopIfTrue="1" operator="equal">
      <formula>8223.307275</formula>
    </cfRule>
  </conditionalFormatting>
  <conditionalFormatting sqref="C124">
    <cfRule type="cellIs" dxfId="173" priority="341" stopIfTrue="1" operator="equal">
      <formula>8223.307275</formula>
    </cfRule>
  </conditionalFormatting>
  <conditionalFormatting sqref="C116">
    <cfRule type="cellIs" dxfId="172" priority="343" stopIfTrue="1" operator="equal">
      <formula>8223.307275</formula>
    </cfRule>
  </conditionalFormatting>
  <conditionalFormatting sqref="A118 D116:I116">
    <cfRule type="cellIs" dxfId="171" priority="342" stopIfTrue="1" operator="equal">
      <formula>8223.307275</formula>
    </cfRule>
  </conditionalFormatting>
  <conditionalFormatting sqref="A126 D124:J124 B124 B223">
    <cfRule type="cellIs" dxfId="170" priority="340" stopIfTrue="1" operator="equal">
      <formula>8223.307275</formula>
    </cfRule>
  </conditionalFormatting>
  <conditionalFormatting sqref="J261">
    <cfRule type="cellIs" dxfId="169" priority="337" stopIfTrue="1" operator="equal">
      <formula>8223.307275</formula>
    </cfRule>
  </conditionalFormatting>
  <conditionalFormatting sqref="A263 B261:I261">
    <cfRule type="cellIs" dxfId="168" priority="336" stopIfTrue="1" operator="equal">
      <formula>8223.307275</formula>
    </cfRule>
  </conditionalFormatting>
  <conditionalFormatting sqref="A267 C265:I265">
    <cfRule type="cellIs" dxfId="167" priority="334" stopIfTrue="1" operator="equal">
      <formula>8223.307275</formula>
    </cfRule>
  </conditionalFormatting>
  <conditionalFormatting sqref="J265">
    <cfRule type="cellIs" dxfId="166" priority="332" stopIfTrue="1" operator="equal">
      <formula>8223.307275</formula>
    </cfRule>
  </conditionalFormatting>
  <conditionalFormatting sqref="J274">
    <cfRule type="cellIs" dxfId="165" priority="331" stopIfTrue="1" operator="equal">
      <formula>8223.307275</formula>
    </cfRule>
  </conditionalFormatting>
  <conditionalFormatting sqref="B274:I274">
    <cfRule type="cellIs" dxfId="164" priority="330" stopIfTrue="1" operator="equal">
      <formula>8223.307275</formula>
    </cfRule>
  </conditionalFormatting>
  <conditionalFormatting sqref="C284:I284 A286">
    <cfRule type="cellIs" dxfId="163" priority="328" stopIfTrue="1" operator="equal">
      <formula>8223.307275</formula>
    </cfRule>
  </conditionalFormatting>
  <conditionalFormatting sqref="J285">
    <cfRule type="cellIs" dxfId="162" priority="327" stopIfTrue="1" operator="equal">
      <formula>8223.307275</formula>
    </cfRule>
  </conditionalFormatting>
  <conditionalFormatting sqref="A287 B285:I285">
    <cfRule type="cellIs" dxfId="161" priority="326" stopIfTrue="1" operator="equal">
      <formula>8223.307275</formula>
    </cfRule>
  </conditionalFormatting>
  <conditionalFormatting sqref="F138 F145 F196">
    <cfRule type="cellIs" dxfId="160" priority="288" stopIfTrue="1" operator="equal">
      <formula>8223.307275</formula>
    </cfRule>
  </conditionalFormatting>
  <conditionalFormatting sqref="F290 F283 F129 F93 F86">
    <cfRule type="cellIs" dxfId="159" priority="313" stopIfTrue="1" operator="equal">
      <formula>8223.307275</formula>
    </cfRule>
  </conditionalFormatting>
  <conditionalFormatting sqref="B290 B283 B129 B93 B86 B52 B45">
    <cfRule type="cellIs" dxfId="158" priority="312" stopIfTrue="1" operator="equal">
      <formula>8223.307275</formula>
    </cfRule>
  </conditionalFormatting>
  <conditionalFormatting sqref="A162 C162:H162 A169 C169:H169 A179 C179:H179 A188 C188:H188 A199 C199:H199 A203 C203:H203 A164 C164:F164 B182:F182 A171 C171:E171 A182:A183 C183:E183 H171:IT171 H164:IT166 H181:IT184 H190:IT191 H201:IT201 H205:IT205 J162:IT162 J169:IT169 J179:IT179 J188:IT188 J199:IT199 J203:IT203 M180:IT180 M189:IT189 M200:IT200 M204:IT204">
    <cfRule type="cellIs" dxfId="157" priority="279" stopIfTrue="1" operator="equal">
      <formula>8223.307275</formula>
    </cfRule>
  </conditionalFormatting>
  <conditionalFormatting sqref="A196:A197 B197:I197 C196:E196 H196:IT196 A193 C193:H193 M197:IT197 J193:IT193 M194:IT195">
    <cfRule type="cellIs" dxfId="156" priority="277" stopIfTrue="1" operator="equal">
      <formula>8223.307275</formula>
    </cfRule>
  </conditionalFormatting>
  <conditionalFormatting sqref="A196:A197 B197:I197 C196:E196 H196:L196 A193 C193:H193 J193:L193">
    <cfRule type="cellIs" dxfId="155" priority="278" stopIfTrue="1" operator="equal">
      <formula>8223.307275</formula>
    </cfRule>
  </conditionalFormatting>
  <conditionalFormatting sqref="A196:A197 B197:I197 C196:E196 H196:IT196 A193 C193:H193 M197:IT197 J193:IT193 M194:IT195">
    <cfRule type="cellIs" dxfId="154" priority="276" stopIfTrue="1" operator="equal">
      <formula>8223.307275</formula>
    </cfRule>
  </conditionalFormatting>
  <conditionalFormatting sqref="A37 C37:E37 H37:K37 A34 C34:H34 J34:K34">
    <cfRule type="cellIs" dxfId="153" priority="293" stopIfTrue="1" operator="equal">
      <formula>8223.307275</formula>
    </cfRule>
  </conditionalFormatting>
  <conditionalFormatting sqref="J35">
    <cfRule type="cellIs" dxfId="152" priority="292" stopIfTrue="1" operator="equal">
      <formula>8223.307275</formula>
    </cfRule>
  </conditionalFormatting>
  <conditionalFormatting sqref="F37">
    <cfRule type="cellIs" dxfId="151" priority="291" stopIfTrue="1" operator="equal">
      <formula>8223.307275</formula>
    </cfRule>
  </conditionalFormatting>
  <conditionalFormatting sqref="B37">
    <cfRule type="cellIs" dxfId="150" priority="290" stopIfTrue="1" operator="equal">
      <formula>8223.307275</formula>
    </cfRule>
  </conditionalFormatting>
  <conditionalFormatting sqref="A38 C38:I38">
    <cfRule type="cellIs" dxfId="149" priority="289" stopIfTrue="1" operator="equal">
      <formula>8223.307275</formula>
    </cfRule>
  </conditionalFormatting>
  <conditionalFormatting sqref="B167 B115">
    <cfRule type="cellIs" dxfId="148" priority="283" stopIfTrue="1" operator="equal">
      <formula>8223.307275</formula>
    </cfRule>
  </conditionalFormatting>
  <conditionalFormatting sqref="B138 B145 B196">
    <cfRule type="cellIs" dxfId="147" priority="286" stopIfTrue="1" operator="equal">
      <formula>8223.307275</formula>
    </cfRule>
  </conditionalFormatting>
  <conditionalFormatting sqref="J167">
    <cfRule type="cellIs" dxfId="146" priority="284" stopIfTrue="1" operator="equal">
      <formula>8223.307275</formula>
    </cfRule>
  </conditionalFormatting>
  <conditionalFormatting sqref="J197 J206">
    <cfRule type="cellIs" dxfId="145" priority="282" stopIfTrue="1" operator="equal">
      <formula>8223.307275</formula>
    </cfRule>
  </conditionalFormatting>
  <conditionalFormatting sqref="A167 C167:I167 M167:IT167">
    <cfRule type="cellIs" dxfId="144" priority="273" stopIfTrue="1" operator="equal">
      <formula>8223.307275</formula>
    </cfRule>
  </conditionalFormatting>
  <conditionalFormatting sqref="A167 C167:I167 M167:IT167">
    <cfRule type="cellIs" dxfId="143" priority="272" stopIfTrue="1" operator="equal">
      <formula>8223.307275</formula>
    </cfRule>
  </conditionalFormatting>
  <conditionalFormatting sqref="A138 H138:K138 A145 H145:K145 C138:E138 C145:E145 B143:J143 A140:I140 A135:A136 C136:J136 A142:A143 C142:H142 C135:H135 J135:L135 J142:L142">
    <cfRule type="cellIs" dxfId="142" priority="249" stopIfTrue="1" operator="equal">
      <formula>8223.307275</formula>
    </cfRule>
  </conditionalFormatting>
  <conditionalFormatting sqref="B211 B234 B295">
    <cfRule type="cellIs" dxfId="141" priority="280" stopIfTrue="1" operator="equal">
      <formula>8223.307275</formula>
    </cfRule>
  </conditionalFormatting>
  <conditionalFormatting sqref="A177 C177:I177 M177:IN177">
    <cfRule type="cellIs" dxfId="140" priority="267" stopIfTrue="1" operator="equal">
      <formula>8223.307275</formula>
    </cfRule>
  </conditionalFormatting>
  <conditionalFormatting sqref="A185 C185:I185">
    <cfRule type="cellIs" dxfId="139" priority="266" stopIfTrue="1" operator="equal">
      <formula>8223.307275</formula>
    </cfRule>
  </conditionalFormatting>
  <conditionalFormatting sqref="A167 C167:I167 M167:IN167">
    <cfRule type="cellIs" dxfId="138" priority="271" stopIfTrue="1" operator="equal">
      <formula>8223.307275</formula>
    </cfRule>
  </conditionalFormatting>
  <conditionalFormatting sqref="A185 C185:I185 M185:IT185">
    <cfRule type="cellIs" dxfId="137" priority="265" stopIfTrue="1" operator="equal">
      <formula>8223.307275</formula>
    </cfRule>
  </conditionalFormatting>
  <conditionalFormatting sqref="A177 C177:I177">
    <cfRule type="cellIs" dxfId="136" priority="270" stopIfTrue="1" operator="equal">
      <formula>8223.307275</formula>
    </cfRule>
  </conditionalFormatting>
  <conditionalFormatting sqref="A206:I206 M206:IT206">
    <cfRule type="cellIs" dxfId="135" priority="261" stopIfTrue="1" operator="equal">
      <formula>8223.307275</formula>
    </cfRule>
  </conditionalFormatting>
  <conditionalFormatting sqref="A177 C177:I177 M177:IT177">
    <cfRule type="cellIs" dxfId="134" priority="269" stopIfTrue="1" operator="equal">
      <formula>8223.307275</formula>
    </cfRule>
  </conditionalFormatting>
  <conditionalFormatting sqref="A196:A197 B197:I197 C196:E196 H196:IN196 A193 C193:H193 M197:IN197 J193:IN193 M194:IN195">
    <cfRule type="cellIs" dxfId="133" priority="275" stopIfTrue="1" operator="equal">
      <formula>8223.307275</formula>
    </cfRule>
  </conditionalFormatting>
  <conditionalFormatting sqref="A177 C177:I177 M177:IT177">
    <cfRule type="cellIs" dxfId="132" priority="268" stopIfTrue="1" operator="equal">
      <formula>8223.307275</formula>
    </cfRule>
  </conditionalFormatting>
  <conditionalFormatting sqref="A206:I206 M206:IT206">
    <cfRule type="cellIs" dxfId="131" priority="260" stopIfTrue="1" operator="equal">
      <formula>8223.307275</formula>
    </cfRule>
  </conditionalFormatting>
  <conditionalFormatting sqref="A167 C167:I167">
    <cfRule type="cellIs" dxfId="130" priority="274" stopIfTrue="1" operator="equal">
      <formula>8223.307275</formula>
    </cfRule>
  </conditionalFormatting>
  <conditionalFormatting sqref="A206:I206 M206:IN206">
    <cfRule type="cellIs" dxfId="129" priority="259" stopIfTrue="1" operator="equal">
      <formula>8223.307275</formula>
    </cfRule>
  </conditionalFormatting>
  <conditionalFormatting sqref="A206:I206">
    <cfRule type="cellIs" dxfId="128" priority="262" stopIfTrue="1" operator="equal">
      <formula>8223.307275</formula>
    </cfRule>
  </conditionalFormatting>
  <conditionalFormatting sqref="A185 C185:I185 M185:IT185">
    <cfRule type="cellIs" dxfId="127" priority="264" stopIfTrue="1" operator="equal">
      <formula>8223.307275</formula>
    </cfRule>
  </conditionalFormatting>
  <conditionalFormatting sqref="A185 C185:I185 M185:IN185">
    <cfRule type="cellIs" dxfId="126" priority="263" stopIfTrue="1" operator="equal">
      <formula>8223.307275</formula>
    </cfRule>
  </conditionalFormatting>
  <conditionalFormatting sqref="A139 C139:I139">
    <cfRule type="cellIs" dxfId="125" priority="248" stopIfTrue="1" operator="equal">
      <formula>8223.307275</formula>
    </cfRule>
  </conditionalFormatting>
  <conditionalFormatting sqref="A154 H154 D154:F154">
    <cfRule type="cellIs" dxfId="124" priority="241" stopIfTrue="1" operator="equal">
      <formula>8223.307275</formula>
    </cfRule>
  </conditionalFormatting>
  <conditionalFormatting sqref="B136">
    <cfRule type="cellIs" dxfId="123" priority="251" stopIfTrue="1" operator="equal">
      <formula>8223.307275</formula>
    </cfRule>
  </conditionalFormatting>
  <conditionalFormatting sqref="J140">
    <cfRule type="cellIs" dxfId="122" priority="250" stopIfTrue="1" operator="equal">
      <formula>8223.307275</formula>
    </cfRule>
  </conditionalFormatting>
  <conditionalFormatting sqref="E149">
    <cfRule type="cellIs" dxfId="121" priority="244" stopIfTrue="1" operator="equal">
      <formula>8223.307275</formula>
    </cfRule>
  </conditionalFormatting>
  <conditionalFormatting sqref="F153">
    <cfRule type="cellIs" dxfId="120" priority="243" stopIfTrue="1" operator="equal">
      <formula>8223.307275</formula>
    </cfRule>
  </conditionalFormatting>
  <conditionalFormatting sqref="C154">
    <cfRule type="cellIs" dxfId="119" priority="239" stopIfTrue="1" operator="equal">
      <formula>8223.307275</formula>
    </cfRule>
  </conditionalFormatting>
  <conditionalFormatting sqref="A148 C148:H148 J148:IQ148">
    <cfRule type="cellIs" dxfId="118" priority="258" stopIfTrue="1" operator="equal">
      <formula>8223.307275</formula>
    </cfRule>
  </conditionalFormatting>
  <conditionalFormatting sqref="C214">
    <cfRule type="cellIs" dxfId="117" priority="230" stopIfTrue="1" operator="equal">
      <formula>8223.307275</formula>
    </cfRule>
  </conditionalFormatting>
  <conditionalFormatting sqref="B212:E212 B209:I209 C211:I211 B210:J210 A208:A212 C208:H208 H212:L213 J208:L208 B233 B244 B296 B306">
    <cfRule type="cellIs" dxfId="116" priority="236" stopIfTrue="1" operator="equal">
      <formula>8223.307275</formula>
    </cfRule>
  </conditionalFormatting>
  <conditionalFormatting sqref="J209">
    <cfRule type="cellIs" dxfId="115" priority="235" stopIfTrue="1" operator="equal">
      <formula>8223.307275</formula>
    </cfRule>
  </conditionalFormatting>
  <conditionalFormatting sqref="F149:L149 A152:E153 H152:L153 A150 C150:H150 J150:L150">
    <cfRule type="cellIs" dxfId="114" priority="245" stopIfTrue="1" operator="equal">
      <formula>8223.307275</formula>
    </cfRule>
  </conditionalFormatting>
  <conditionalFormatting sqref="I214 G214">
    <cfRule type="cellIs" dxfId="113" priority="233" stopIfTrue="1" operator="equal">
      <formula>8223.307275</formula>
    </cfRule>
  </conditionalFormatting>
  <conditionalFormatting sqref="A214 H214 D214:F214">
    <cfRule type="cellIs" dxfId="112" priority="232" stopIfTrue="1" operator="equal">
      <formula>8223.307275</formula>
    </cfRule>
  </conditionalFormatting>
  <conditionalFormatting sqref="I154 G154">
    <cfRule type="cellIs" dxfId="111" priority="242" stopIfTrue="1" operator="equal">
      <formula>8223.307275</formula>
    </cfRule>
  </conditionalFormatting>
  <conditionalFormatting sqref="J211">
    <cfRule type="cellIs" dxfId="110" priority="238" stopIfTrue="1" operator="equal">
      <formula>8223.307275</formula>
    </cfRule>
  </conditionalFormatting>
  <conditionalFormatting sqref="M228:IM228">
    <cfRule type="cellIs" dxfId="109" priority="256" stopIfTrue="1" operator="equal">
      <formula>8223.307275</formula>
    </cfRule>
  </conditionalFormatting>
  <conditionalFormatting sqref="L138 L145">
    <cfRule type="cellIs" dxfId="108" priority="253" stopIfTrue="1" operator="equal">
      <formula>8223.307275</formula>
    </cfRule>
  </conditionalFormatting>
  <conditionalFormatting sqref="A146 C146:I146">
    <cfRule type="cellIs" dxfId="107" priority="247" stopIfTrue="1" operator="equal">
      <formula>8223.307275</formula>
    </cfRule>
  </conditionalFormatting>
  <conditionalFormatting sqref="B171 F171">
    <cfRule type="cellIs" dxfId="106" priority="229" stopIfTrue="1" operator="equal">
      <formula>8223.307275</formula>
    </cfRule>
  </conditionalFormatting>
  <conditionalFormatting sqref="C79 H78:L78">
    <cfRule type="cellIs" dxfId="105" priority="228" stopIfTrue="1" operator="equal">
      <formula>8223.307275</formula>
    </cfRule>
  </conditionalFormatting>
  <conditionalFormatting sqref="D71:L71 D76:F77 B109:B110 A72 C72:H72 B121 B183 A77:B77 H76:L77 J72:L72 F121 F183">
    <cfRule type="cellIs" dxfId="104" priority="227" stopIfTrue="1" operator="equal">
      <formula>8223.307275</formula>
    </cfRule>
  </conditionalFormatting>
  <conditionalFormatting sqref="C71">
    <cfRule type="cellIs" dxfId="103" priority="225" stopIfTrue="1" operator="equal">
      <formula>8223.307275</formula>
    </cfRule>
  </conditionalFormatting>
  <conditionalFormatting sqref="A79 D79:I79 K79:L79">
    <cfRule type="cellIs" dxfId="102" priority="226" stopIfTrue="1" operator="equal">
      <formula>8223.307275</formula>
    </cfRule>
  </conditionalFormatting>
  <conditionalFormatting sqref="C76:C77">
    <cfRule type="cellIs" dxfId="101" priority="224" stopIfTrue="1" operator="equal">
      <formula>8223.307275</formula>
    </cfRule>
  </conditionalFormatting>
  <conditionalFormatting sqref="A75:F75 H75:L75">
    <cfRule type="cellIs" dxfId="100" priority="222" stopIfTrue="1" operator="equal">
      <formula>8223.307275</formula>
    </cfRule>
  </conditionalFormatting>
  <conditionalFormatting sqref="M95:IJ98 C96:H96 J96:L96 A96:A98">
    <cfRule type="cellIs" dxfId="99" priority="220" stopIfTrue="1" operator="equal">
      <formula>8223.307275</formula>
    </cfRule>
  </conditionalFormatting>
  <conditionalFormatting sqref="J99">
    <cfRule type="cellIs" dxfId="98" priority="219" stopIfTrue="1" operator="equal">
      <formula>8223.307275</formula>
    </cfRule>
  </conditionalFormatting>
  <conditionalFormatting sqref="A99:I99">
    <cfRule type="cellIs" dxfId="97" priority="218" stopIfTrue="1" operator="equal">
      <formula>8223.307275</formula>
    </cfRule>
  </conditionalFormatting>
  <conditionalFormatting sqref="B232:J232 A231:A234 C231:H231 H235:IL236 J231:IL231 M232:IL234 C233:J234">
    <cfRule type="cellIs" dxfId="96" priority="215" stopIfTrue="1" operator="equal">
      <formula>8223.307275</formula>
    </cfRule>
  </conditionalFormatting>
  <conditionalFormatting sqref="A237 C237:I237">
    <cfRule type="cellIs" dxfId="95" priority="211" stopIfTrue="1" operator="equal">
      <formula>8223.307275</formula>
    </cfRule>
  </conditionalFormatting>
  <conditionalFormatting sqref="C334 A317:A324 A326:A328 A330:A335 C310:I310 M313:II315 M317:IH324 M326:IH328 M330:IH336 A300 C300:IJ300 C313:F313 C326:F326 C316:H316 C328:L328 C329 E330:J333 H313:L313 H321:L322 H326:L326 E334:F335 H334:L335 J316:L316 E329:H329 J329:L329 C318:J319 C331:C332">
    <cfRule type="cellIs" dxfId="94" priority="210" stopIfTrue="1" operator="equal">
      <formula>8223.307275</formula>
    </cfRule>
  </conditionalFormatting>
  <conditionalFormatting sqref="A336">
    <cfRule type="cellIs" dxfId="93" priority="207" stopIfTrue="1" operator="equal">
      <formula>8223.307275</formula>
    </cfRule>
  </conditionalFormatting>
  <conditionalFormatting sqref="B328">
    <cfRule type="cellIs" dxfId="92" priority="204" stopIfTrue="1" operator="equal">
      <formula>8223.307275</formula>
    </cfRule>
  </conditionalFormatting>
  <conditionalFormatting sqref="B336:I336">
    <cfRule type="cellIs" dxfId="91" priority="187" stopIfTrue="1" operator="equal">
      <formula>8223.307275</formula>
    </cfRule>
  </conditionalFormatting>
  <conditionalFormatting sqref="B334">
    <cfRule type="cellIs" dxfId="90" priority="206" stopIfTrue="1" operator="equal">
      <formula>8223.307275</formula>
    </cfRule>
  </conditionalFormatting>
  <conditionalFormatting sqref="B334">
    <cfRule type="cellIs" dxfId="89" priority="205" stopIfTrue="1" operator="equal">
      <formula>8223.307275</formula>
    </cfRule>
  </conditionalFormatting>
  <conditionalFormatting sqref="A316 C314:I314">
    <cfRule type="cellIs" dxfId="88" priority="196" stopIfTrue="1" operator="equal">
      <formula>8223.307275</formula>
    </cfRule>
  </conditionalFormatting>
  <conditionalFormatting sqref="J314">
    <cfRule type="cellIs" dxfId="87" priority="195" stopIfTrue="1" operator="equal">
      <formula>8223.307275</formula>
    </cfRule>
  </conditionalFormatting>
  <conditionalFormatting sqref="J323">
    <cfRule type="cellIs" dxfId="86" priority="194" stopIfTrue="1" operator="equal">
      <formula>8223.307275</formula>
    </cfRule>
  </conditionalFormatting>
  <conditionalFormatting sqref="A325 B323:I323">
    <cfRule type="cellIs" dxfId="85" priority="193" stopIfTrue="1" operator="equal">
      <formula>8223.307275</formula>
    </cfRule>
  </conditionalFormatting>
  <conditionalFormatting sqref="A329 C327:I327">
    <cfRule type="cellIs" dxfId="84" priority="191" stopIfTrue="1" operator="equal">
      <formula>8223.307275</formula>
    </cfRule>
  </conditionalFormatting>
  <conditionalFormatting sqref="J327">
    <cfRule type="cellIs" dxfId="83" priority="189" stopIfTrue="1" operator="equal">
      <formula>8223.307275</formula>
    </cfRule>
  </conditionalFormatting>
  <conditionalFormatting sqref="J336">
    <cfRule type="cellIs" dxfId="82" priority="188" stopIfTrue="1" operator="equal">
      <formula>8223.307275</formula>
    </cfRule>
  </conditionalFormatting>
  <conditionalFormatting sqref="H220:H221 J220:J221 M220:IT221">
    <cfRule type="cellIs" dxfId="81" priority="171" stopIfTrue="1" operator="equal">
      <formula>8223.307275</formula>
    </cfRule>
  </conditionalFormatting>
  <conditionalFormatting sqref="B294:J294 C295:J296 A293:A296 C293:H293 H297:IL298 J293:IL293 M294:IL296">
    <cfRule type="cellIs" dxfId="80" priority="183" stopIfTrue="1" operator="equal">
      <formula>8223.307275</formula>
    </cfRule>
  </conditionalFormatting>
  <conditionalFormatting sqref="A299 C299:I299">
    <cfRule type="cellIs" dxfId="79" priority="179" stopIfTrue="1" operator="equal">
      <formula>8223.307275</formula>
    </cfRule>
  </conditionalFormatting>
  <conditionalFormatting sqref="H215:H216 J215:J216 M215:IT216 A216 C216:F216 M218:IT218 J218 H218 D219 F219">
    <cfRule type="cellIs" dxfId="78" priority="170" stopIfTrue="1" operator="equal">
      <formula>8223.307275</formula>
    </cfRule>
  </conditionalFormatting>
  <conditionalFormatting sqref="H219 J219 M219:IT219 E219">
    <cfRule type="cellIs" dxfId="77" priority="169" stopIfTrue="1" operator="equal">
      <formula>8223.307275</formula>
    </cfRule>
  </conditionalFormatting>
  <conditionalFormatting sqref="A223 H223 J223 C223:F223">
    <cfRule type="cellIs" dxfId="76" priority="168" stopIfTrue="1" operator="equal">
      <formula>8223.307275</formula>
    </cfRule>
  </conditionalFormatting>
  <conditionalFormatting sqref="G215:G216 I215 K215:L216 K218:L221 I218:I221 G223 I223">
    <cfRule type="cellIs" dxfId="75" priority="167" stopIfTrue="1" operator="equal">
      <formula>8223.307275</formula>
    </cfRule>
  </conditionalFormatting>
  <conditionalFormatting sqref="H224:H227 J224:J227 M224:IT227 A225 C225 E225:F227">
    <cfRule type="cellIs" dxfId="74" priority="166" stopIfTrue="1" operator="equal">
      <formula>8223.307275</formula>
    </cfRule>
  </conditionalFormatting>
  <conditionalFormatting sqref="G224 I224 K224:L224">
    <cfRule type="cellIs" dxfId="73" priority="165" stopIfTrue="1" operator="equal">
      <formula>8223.307275</formula>
    </cfRule>
  </conditionalFormatting>
  <conditionalFormatting sqref="L34 L37">
    <cfRule type="cellIs" dxfId="72" priority="163" stopIfTrue="1" operator="equal">
      <formula>8223.307275</formula>
    </cfRule>
  </conditionalFormatting>
  <conditionalFormatting sqref="L118 L120:L123">
    <cfRule type="cellIs" dxfId="71" priority="161" stopIfTrue="1" operator="equal">
      <formula>8223.307275</formula>
    </cfRule>
  </conditionalFormatting>
  <conditionalFormatting sqref="L126 L129">
    <cfRule type="cellIs" dxfId="70" priority="160" stopIfTrue="1" operator="equal">
      <formula>8223.307275</formula>
    </cfRule>
  </conditionalFormatting>
  <conditionalFormatting sqref="E86">
    <cfRule type="cellIs" dxfId="69" priority="127" stopIfTrue="1" operator="equal">
      <formula>8223.307275</formula>
    </cfRule>
  </conditionalFormatting>
  <conditionalFormatting sqref="B70 B116 B177">
    <cfRule type="cellIs" dxfId="68" priority="152" stopIfTrue="1" operator="equal">
      <formula>8223.307275</formula>
    </cfRule>
  </conditionalFormatting>
  <conditionalFormatting sqref="B327 B314 B265 B185">
    <cfRule type="cellIs" dxfId="67" priority="150" stopIfTrue="1" operator="equal">
      <formula>8223.307275</formula>
    </cfRule>
  </conditionalFormatting>
  <conditionalFormatting sqref="J185">
    <cfRule type="cellIs" dxfId="66" priority="149" stopIfTrue="1" operator="equal">
      <formula>8223.307275</formula>
    </cfRule>
  </conditionalFormatting>
  <conditionalFormatting sqref="B329 B316 B293 B239 B231 B225 B216 B208 B203 B199 B193 B188 B179 B169 B162 B150 B148 B142 B135 B96 B72 B49 B42 B34 B23 B16 B13">
    <cfRule type="cellIs" dxfId="65" priority="148" stopIfTrue="1" operator="equal">
      <formula>8223.307275</formula>
    </cfRule>
  </conditionalFormatting>
  <conditionalFormatting sqref="A62:A63 B64:I64 H61:J61 J60:L60">
    <cfRule type="cellIs" dxfId="64" priority="146" stopIfTrue="1" operator="equal">
      <formula>8223.307275</formula>
    </cfRule>
  </conditionalFormatting>
  <conditionalFormatting sqref="F59:L59 A64 B62:E63 H62:L63">
    <cfRule type="cellIs" dxfId="63" priority="144" stopIfTrue="1" operator="equal">
      <formula>8223.307275</formula>
    </cfRule>
  </conditionalFormatting>
  <conditionalFormatting sqref="F63">
    <cfRule type="cellIs" dxfId="62" priority="142" stopIfTrue="1" operator="equal">
      <formula>8223.307275</formula>
    </cfRule>
  </conditionalFormatting>
  <conditionalFormatting sqref="E59">
    <cfRule type="cellIs" dxfId="61" priority="143" stopIfTrue="1" operator="equal">
      <formula>8223.307275</formula>
    </cfRule>
  </conditionalFormatting>
  <conditionalFormatting sqref="A59">
    <cfRule type="cellIs" dxfId="60" priority="141" stopIfTrue="1" operator="equal">
      <formula>8223.307275</formula>
    </cfRule>
  </conditionalFormatting>
  <conditionalFormatting sqref="J64">
    <cfRule type="cellIs" dxfId="59" priority="139" stopIfTrue="1" operator="equal">
      <formula>8223.307275</formula>
    </cfRule>
  </conditionalFormatting>
  <conditionalFormatting sqref="F62 F103 F152 F212 F235 F297">
    <cfRule type="cellIs" dxfId="58" priority="138" stopIfTrue="1" operator="equal">
      <formula>8223.307275</formula>
    </cfRule>
  </conditionalFormatting>
  <conditionalFormatting sqref="C160 J156:IR156">
    <cfRule type="cellIs" dxfId="57" priority="136" stopIfTrue="1" operator="equal">
      <formula>8223.307275</formula>
    </cfRule>
  </conditionalFormatting>
  <conditionalFormatting sqref="A160 D160:J160">
    <cfRule type="cellIs" dxfId="56" priority="135" stopIfTrue="1" operator="equal">
      <formula>8223.307275</formula>
    </cfRule>
  </conditionalFormatting>
  <conditionalFormatting sqref="B160">
    <cfRule type="cellIs" dxfId="55" priority="133" stopIfTrue="1" operator="equal">
      <formula>8223.307275</formula>
    </cfRule>
  </conditionalFormatting>
  <conditionalFormatting sqref="M30:IJ31 A30:A31 E30:L30 E31:H31 J31:K31">
    <cfRule type="cellIs" dxfId="54" priority="131" stopIfTrue="1" operator="equal">
      <formula>8223.307275</formula>
    </cfRule>
  </conditionalFormatting>
  <conditionalFormatting sqref="C31:D31">
    <cfRule type="cellIs" dxfId="53" priority="130" stopIfTrue="1" operator="equal">
      <formula>8223.307275</formula>
    </cfRule>
  </conditionalFormatting>
  <conditionalFormatting sqref="L31">
    <cfRule type="cellIs" dxfId="52" priority="129" stopIfTrue="1" operator="equal">
      <formula>8223.307275</formula>
    </cfRule>
  </conditionalFormatting>
  <conditionalFormatting sqref="B31">
    <cfRule type="cellIs" dxfId="51" priority="128" stopIfTrue="1" operator="equal">
      <formula>8223.307275</formula>
    </cfRule>
  </conditionalFormatting>
  <conditionalFormatting sqref="E93">
    <cfRule type="cellIs" dxfId="50" priority="126" stopIfTrue="1" operator="equal">
      <formula>8223.307275</formula>
    </cfRule>
  </conditionalFormatting>
  <conditionalFormatting sqref="D131:J131 B131">
    <cfRule type="cellIs" dxfId="49" priority="123" stopIfTrue="1" operator="equal">
      <formula>8223.307275</formula>
    </cfRule>
  </conditionalFormatting>
  <conditionalFormatting sqref="C131">
    <cfRule type="cellIs" dxfId="48" priority="122" stopIfTrue="1" operator="equal">
      <formula>8223.307275</formula>
    </cfRule>
  </conditionalFormatting>
  <conditionalFormatting sqref="D172">
    <cfRule type="cellIs" dxfId="47" priority="120" stopIfTrue="1" operator="equal">
      <formula>8223.307275</formula>
    </cfRule>
  </conditionalFormatting>
  <conditionalFormatting sqref="M217:IT217">
    <cfRule type="cellIs" dxfId="46" priority="119" stopIfTrue="1" operator="equal">
      <formula>8223.307275</formula>
    </cfRule>
  </conditionalFormatting>
  <conditionalFormatting sqref="H222:IT222">
    <cfRule type="cellIs" dxfId="45" priority="118" stopIfTrue="1" operator="equal">
      <formula>8223.307275</formula>
    </cfRule>
  </conditionalFormatting>
  <conditionalFormatting sqref="D225:D227">
    <cfRule type="cellIs" dxfId="44" priority="117" stopIfTrue="1" operator="equal">
      <formula>8223.307275</formula>
    </cfRule>
  </conditionalFormatting>
  <conditionalFormatting sqref="D241">
    <cfRule type="cellIs" dxfId="43" priority="106" stopIfTrue="1" operator="equal">
      <formula>8223.307275</formula>
    </cfRule>
  </conditionalFormatting>
  <conditionalFormatting sqref="D242:D245">
    <cfRule type="cellIs" dxfId="42" priority="99" stopIfTrue="1" operator="equal">
      <formula>8223.307275</formula>
    </cfRule>
  </conditionalFormatting>
  <conditionalFormatting sqref="A241">
    <cfRule type="cellIs" dxfId="41" priority="109" stopIfTrue="1" operator="equal">
      <formula>8223.307275</formula>
    </cfRule>
  </conditionalFormatting>
  <conditionalFormatting sqref="E241:F241 H241 J241">
    <cfRule type="cellIs" dxfId="40" priority="107" stopIfTrue="1" operator="equal">
      <formula>8223.307275</formula>
    </cfRule>
  </conditionalFormatting>
  <conditionalFormatting sqref="B241:C241">
    <cfRule type="cellIs" dxfId="39" priority="108" stopIfTrue="1" operator="equal">
      <formula>8223.307275</formula>
    </cfRule>
  </conditionalFormatting>
  <conditionalFormatting sqref="M242:II245">
    <cfRule type="cellIs" dxfId="38" priority="105" stopIfTrue="1" operator="equal">
      <formula>8223.307275</formula>
    </cfRule>
  </conditionalFormatting>
  <conditionalFormatting sqref="B242:C242 B245:C245 B307 C243:C244">
    <cfRule type="cellIs" dxfId="37" priority="101" stopIfTrue="1" operator="equal">
      <formula>8223.307275</formula>
    </cfRule>
  </conditionalFormatting>
  <conditionalFormatting sqref="A242:A245">
    <cfRule type="cellIs" dxfId="36" priority="103" stopIfTrue="1" operator="equal">
      <formula>8223.307275</formula>
    </cfRule>
  </conditionalFormatting>
  <conditionalFormatting sqref="D304:D307">
    <cfRule type="cellIs" dxfId="35" priority="64" stopIfTrue="1" operator="equal">
      <formula>8223.307275</formula>
    </cfRule>
  </conditionalFormatting>
  <conditionalFormatting sqref="E242:F245 H242:H245 J242:J245">
    <cfRule type="cellIs" dxfId="34" priority="100" stopIfTrue="1" operator="equal">
      <formula>8223.307275</formula>
    </cfRule>
  </conditionalFormatting>
  <conditionalFormatting sqref="C304:C307">
    <cfRule type="cellIs" dxfId="33" priority="66" stopIfTrue="1" operator="equal">
      <formula>8223.307275</formula>
    </cfRule>
  </conditionalFormatting>
  <conditionalFormatting sqref="M302:IJ302 A301:A302 A308:A309 M308:IJ309">
    <cfRule type="cellIs" dxfId="32" priority="79" stopIfTrue="1" operator="equal">
      <formula>8223.307275</formula>
    </cfRule>
  </conditionalFormatting>
  <conditionalFormatting sqref="B302:J302 C308:E308 C301:H301 H308:L309 J301:L301">
    <cfRule type="cellIs" dxfId="31" priority="78" stopIfTrue="1" operator="equal">
      <formula>8223.307275</formula>
    </cfRule>
  </conditionalFormatting>
  <conditionalFormatting sqref="F308">
    <cfRule type="cellIs" dxfId="30" priority="76" stopIfTrue="1" operator="equal">
      <formula>8223.307275</formula>
    </cfRule>
  </conditionalFormatting>
  <conditionalFormatting sqref="B308">
    <cfRule type="cellIs" dxfId="29" priority="75" stopIfTrue="1" operator="equal">
      <formula>8223.307275</formula>
    </cfRule>
  </conditionalFormatting>
  <conditionalFormatting sqref="B301">
    <cfRule type="cellIs" dxfId="28" priority="73" stopIfTrue="1" operator="equal">
      <formula>8223.307275</formula>
    </cfRule>
  </conditionalFormatting>
  <conditionalFormatting sqref="D303">
    <cfRule type="cellIs" dxfId="27" priority="69" stopIfTrue="1" operator="equal">
      <formula>8223.307275</formula>
    </cfRule>
  </conditionalFormatting>
  <conditionalFormatting sqref="A303">
    <cfRule type="cellIs" dxfId="26" priority="72" stopIfTrue="1" operator="equal">
      <formula>8223.307275</formula>
    </cfRule>
  </conditionalFormatting>
  <conditionalFormatting sqref="E303:F303 H303 J303">
    <cfRule type="cellIs" dxfId="25" priority="70" stopIfTrue="1" operator="equal">
      <formula>8223.307275</formula>
    </cfRule>
  </conditionalFormatting>
  <conditionalFormatting sqref="B303:C303">
    <cfRule type="cellIs" dxfId="24" priority="71" stopIfTrue="1" operator="equal">
      <formula>8223.307275</formula>
    </cfRule>
  </conditionalFormatting>
  <conditionalFormatting sqref="M304:II307">
    <cfRule type="cellIs" dxfId="23" priority="68" stopIfTrue="1" operator="equal">
      <formula>8223.307275</formula>
    </cfRule>
  </conditionalFormatting>
  <conditionalFormatting sqref="A304:A307">
    <cfRule type="cellIs" dxfId="22" priority="67" stopIfTrue="1" operator="equal">
      <formula>8223.307275</formula>
    </cfRule>
  </conditionalFormatting>
  <conditionalFormatting sqref="E304:F307 H304:H307 J304:J307">
    <cfRule type="cellIs" dxfId="21" priority="65" stopIfTrue="1" operator="equal">
      <formula>8223.307275</formula>
    </cfRule>
  </conditionalFormatting>
  <conditionalFormatting sqref="B313 B326">
    <cfRule type="cellIs" dxfId="20" priority="82" stopIfTrue="1" operator="equal">
      <formula>8223.307275</formula>
    </cfRule>
  </conditionalFormatting>
  <conditionalFormatting sqref="B300">
    <cfRule type="cellIs" dxfId="19" priority="80" stopIfTrue="1" operator="equal">
      <formula>8223.307275</formula>
    </cfRule>
  </conditionalFormatting>
  <conditionalFormatting sqref="D329:D335">
    <cfRule type="cellIs" dxfId="18" priority="63" stopIfTrue="1" operator="equal">
      <formula>8223.307275</formula>
    </cfRule>
  </conditionalFormatting>
  <conditionalFormatting sqref="D254:D260">
    <cfRule type="cellIs" dxfId="17" priority="21" stopIfTrue="1" operator="equal">
      <formula>8223.307275</formula>
    </cfRule>
  </conditionalFormatting>
  <conditionalFormatting sqref="G86 G93 G103:G104 G109:G114 G120:G123 G129 G138 G145 G152:G153 G158:G159 G164:G166 G171:G176 G181:G184 G190:G191 G196 G201 G205 G212:G213 G218:G222 G225:G227 G235:G236 G241:G247 G251 G259:G260 G264 G272:G273 G283 G290 G297:G298 G303:G309 G313 G321:G322 G326 G334:G335">
    <cfRule type="cellIs" dxfId="16" priority="20" stopIfTrue="1" operator="equal">
      <formula>8223.307275</formula>
    </cfRule>
  </conditionalFormatting>
  <conditionalFormatting sqref="G277:L277">
    <cfRule type="cellIs" dxfId="15" priority="19" stopIfTrue="1" operator="equal">
      <formula>8223.307275</formula>
    </cfRule>
  </conditionalFormatting>
  <conditionalFormatting sqref="G228:L228">
    <cfRule type="cellIs" dxfId="14" priority="18" stopIfTrue="1" operator="equal">
      <formula>8223.307275</formula>
    </cfRule>
  </conditionalFormatting>
  <conditionalFormatting sqref="G132:L132">
    <cfRule type="cellIs" dxfId="13" priority="17" stopIfTrue="1" operator="equal">
      <formula>8223.307275</formula>
    </cfRule>
  </conditionalFormatting>
  <conditionalFormatting sqref="B331 B318 B304 B269 B256">
    <cfRule type="cellIs" dxfId="12" priority="13" stopIfTrue="1" operator="equal">
      <formula>8223.307275</formula>
    </cfRule>
  </conditionalFormatting>
  <conditionalFormatting sqref="B332 B319 B305 B243">
    <cfRule type="cellIs" dxfId="11" priority="12" stopIfTrue="1" operator="equal">
      <formula>8223.307275</formula>
    </cfRule>
  </conditionalFormatting>
  <conditionalFormatting sqref="B57">
    <cfRule type="cellIs" dxfId="10" priority="7" stopIfTrue="1" operator="equal">
      <formula>8223.307275</formula>
    </cfRule>
  </conditionalFormatting>
  <conditionalFormatting sqref="B98">
    <cfRule type="cellIs" dxfId="9" priority="2" stopIfTrue="1" operator="equal">
      <formula>8223.307275</formula>
    </cfRule>
  </conditionalFormatting>
  <conditionalFormatting sqref="I57">
    <cfRule type="cellIs" dxfId="8" priority="11" stopIfTrue="1" operator="equal">
      <formula>8223.307275</formula>
    </cfRule>
  </conditionalFormatting>
  <conditionalFormatting sqref="E56:L56 E57:H57 J57:K57">
    <cfRule type="cellIs" dxfId="7" priority="10" stopIfTrue="1" operator="equal">
      <formula>8223.307275</formula>
    </cfRule>
  </conditionalFormatting>
  <conditionalFormatting sqref="C57:D57">
    <cfRule type="cellIs" dxfId="6" priority="9" stopIfTrue="1" operator="equal">
      <formula>8223.307275</formula>
    </cfRule>
  </conditionalFormatting>
  <conditionalFormatting sqref="L57">
    <cfRule type="cellIs" dxfId="5" priority="8" stopIfTrue="1" operator="equal">
      <formula>8223.307275</formula>
    </cfRule>
  </conditionalFormatting>
  <conditionalFormatting sqref="I98">
    <cfRule type="cellIs" dxfId="4" priority="6" stopIfTrue="1" operator="equal">
      <formula>8223.307275</formula>
    </cfRule>
  </conditionalFormatting>
  <conditionalFormatting sqref="E97:L97 E98:H98 J98:K98">
    <cfRule type="cellIs" dxfId="3" priority="5" stopIfTrue="1" operator="equal">
      <formula>8223.307275</formula>
    </cfRule>
  </conditionalFormatting>
  <conditionalFormatting sqref="C98:D98">
    <cfRule type="cellIs" dxfId="2" priority="4" stopIfTrue="1" operator="equal">
      <formula>8223.307275</formula>
    </cfRule>
  </conditionalFormatting>
  <conditionalFormatting sqref="L98">
    <cfRule type="cellIs" dxfId="1" priority="3" stopIfTrue="1" operator="equal">
      <formula>8223.307275</formula>
    </cfRule>
  </conditionalFormatting>
  <conditionalFormatting sqref="B275:E275">
    <cfRule type="cellIs" dxfId="0" priority="1" stopIfTrue="1" operator="equal">
      <formula>8223.307275</formula>
    </cfRule>
  </conditionalFormatting>
  <pageMargins left="7.874015748031496E-2" right="7.874015748031496E-2" top="0.74803149606299213" bottom="0.74803149606299213" header="0.31496062992125984" footer="0.31496062992125984"/>
  <pageSetup paperSize="9" scale="7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მოცულობითი უწყისი</vt:lpstr>
      <vt:lpstr>'მოცულობითი უწყისი'!Print_Area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PROJECT1</dc:creator>
  <cp:lastModifiedBy>Ucha</cp:lastModifiedBy>
  <cp:lastPrinted>2019-04-11T06:05:50Z</cp:lastPrinted>
  <dcterms:created xsi:type="dcterms:W3CDTF">2019-01-31T13:04:52Z</dcterms:created>
  <dcterms:modified xsi:type="dcterms:W3CDTF">2019-04-16T05:35:38Z</dcterms:modified>
</cp:coreProperties>
</file>