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cha\Desktop\"/>
    </mc:Choice>
  </mc:AlternateContent>
  <xr:revisionPtr revIDLastSave="0" documentId="13_ncr:1_{E1534CD0-D597-4150-9059-5808920EAA25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მოცულობითი უწყისი" sheetId="2" r:id="rId1"/>
  </sheets>
  <definedNames>
    <definedName name="_xlnm._FilterDatabase" localSheetId="0" hidden="1">'მოცულობითი უწყისი'!$A$6:$L$346</definedName>
    <definedName name="_xlnm.Print_Area" localSheetId="0">'მოცულობითი უწყისი'!$A$1:$L$347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6" i="2" l="1"/>
  <c r="E98" i="2" l="1"/>
  <c r="E79" i="2"/>
  <c r="E57" i="2"/>
  <c r="E32" i="2"/>
  <c r="E109" i="2" l="1"/>
  <c r="E107" i="2"/>
  <c r="E104" i="2"/>
  <c r="E103" i="2"/>
  <c r="E105" i="2" s="1"/>
  <c r="E102" i="2"/>
  <c r="E101" i="2"/>
  <c r="E99" i="2"/>
  <c r="D96" i="2"/>
  <c r="E96" i="2" s="1"/>
  <c r="E88" i="2"/>
  <c r="E86" i="2"/>
  <c r="E87" i="2" s="1"/>
  <c r="E85" i="2"/>
  <c r="E84" i="2"/>
  <c r="E83" i="2"/>
  <c r="E78" i="2"/>
  <c r="E77" i="2"/>
  <c r="E76" i="2"/>
  <c r="E74" i="2"/>
  <c r="E73" i="2"/>
  <c r="E72" i="2"/>
  <c r="E69" i="2"/>
  <c r="E68" i="2"/>
  <c r="E70" i="2" s="1"/>
  <c r="E67" i="2"/>
  <c r="E66" i="2"/>
  <c r="E63" i="2"/>
  <c r="E62" i="2"/>
  <c r="E64" i="2" s="1"/>
  <c r="E61" i="2"/>
  <c r="E60" i="2"/>
  <c r="E58" i="2"/>
  <c r="E47" i="2"/>
  <c r="E45" i="2"/>
  <c r="E46" i="2" s="1"/>
  <c r="E44" i="2"/>
  <c r="E43" i="2"/>
  <c r="E42" i="2"/>
  <c r="E13" i="2"/>
  <c r="E9" i="2"/>
  <c r="D260" i="2"/>
  <c r="D259" i="2"/>
  <c r="D254" i="2"/>
  <c r="D335" i="2"/>
  <c r="D321" i="2"/>
  <c r="D334" i="2"/>
  <c r="D329" i="2"/>
  <c r="D322" i="2"/>
  <c r="D316" i="2"/>
  <c r="D309" i="2"/>
  <c r="E309" i="2" s="1"/>
  <c r="D308" i="2"/>
  <c r="E308" i="2" s="1"/>
  <c r="E307" i="2"/>
  <c r="D306" i="2"/>
  <c r="E306" i="2" s="1"/>
  <c r="D305" i="2"/>
  <c r="E305" i="2" s="1"/>
  <c r="D304" i="2"/>
  <c r="E304" i="2" s="1"/>
  <c r="D303" i="2"/>
  <c r="E303" i="2" s="1"/>
  <c r="D302" i="2"/>
  <c r="E302" i="2" s="1"/>
  <c r="E301" i="2"/>
  <c r="D244" i="2"/>
  <c r="E244" i="2" s="1"/>
  <c r="D243" i="2"/>
  <c r="E243" i="2" s="1"/>
  <c r="D242" i="2"/>
  <c r="E242" i="2" s="1"/>
  <c r="D241" i="2"/>
  <c r="E241" i="2" s="1"/>
  <c r="D240" i="2"/>
  <c r="D247" i="2"/>
  <c r="E272" i="2"/>
  <c r="E245" i="2"/>
  <c r="D246" i="2"/>
  <c r="D196" i="2"/>
  <c r="D195" i="2"/>
  <c r="D194" i="2"/>
  <c r="D193" i="2"/>
  <c r="E197" i="2"/>
  <c r="D175" i="2"/>
  <c r="E175" i="2" s="1"/>
  <c r="D174" i="2"/>
  <c r="E174" i="2" s="1"/>
  <c r="D173" i="2"/>
  <c r="E176" i="2"/>
  <c r="E172" i="2"/>
  <c r="E171" i="2"/>
  <c r="E177" i="2" s="1"/>
  <c r="E170" i="2"/>
  <c r="E169" i="2"/>
  <c r="E173" i="2"/>
  <c r="D135" i="2"/>
  <c r="E131" i="2"/>
  <c r="E310" i="2" l="1"/>
  <c r="D148" i="2"/>
  <c r="D145" i="2"/>
  <c r="D144" i="2"/>
  <c r="D143" i="2"/>
  <c r="D142" i="2"/>
  <c r="D138" i="2"/>
  <c r="D137" i="2"/>
  <c r="D136" i="2"/>
  <c r="E129" i="2"/>
  <c r="D55" i="2"/>
  <c r="E55" i="2" s="1"/>
  <c r="E33" i="2"/>
  <c r="E31" i="2"/>
  <c r="D29" i="2"/>
  <c r="E29" i="2" s="1"/>
  <c r="E36" i="2" l="1"/>
  <c r="E34" i="2"/>
  <c r="E37" i="2"/>
  <c r="E35" i="2"/>
  <c r="E38" i="2" l="1"/>
  <c r="E335" i="2"/>
  <c r="E334" i="2"/>
  <c r="E333" i="2"/>
  <c r="E332" i="2"/>
  <c r="E331" i="2"/>
  <c r="E330" i="2"/>
  <c r="E329" i="2"/>
  <c r="E326" i="2"/>
  <c r="E325" i="2"/>
  <c r="E322" i="2"/>
  <c r="E321" i="2"/>
  <c r="E320" i="2"/>
  <c r="E319" i="2"/>
  <c r="E318" i="2"/>
  <c r="E317" i="2"/>
  <c r="E316" i="2"/>
  <c r="E313" i="2"/>
  <c r="E312" i="2"/>
  <c r="E298" i="2"/>
  <c r="E297" i="2"/>
  <c r="E296" i="2"/>
  <c r="E295" i="2"/>
  <c r="E294" i="2"/>
  <c r="E293" i="2"/>
  <c r="E286" i="2"/>
  <c r="E288" i="2" s="1"/>
  <c r="E285" i="2"/>
  <c r="E283" i="2"/>
  <c r="E282" i="2"/>
  <c r="E281" i="2"/>
  <c r="E280" i="2"/>
  <c r="E273" i="2"/>
  <c r="E274" i="2"/>
  <c r="E271" i="2"/>
  <c r="E270" i="2"/>
  <c r="E269" i="2"/>
  <c r="E268" i="2"/>
  <c r="E267" i="2"/>
  <c r="E264" i="2"/>
  <c r="E263" i="2"/>
  <c r="E260" i="2"/>
  <c r="E259" i="2"/>
  <c r="E258" i="2"/>
  <c r="E257" i="2"/>
  <c r="E256" i="2"/>
  <c r="E255" i="2"/>
  <c r="E254" i="2"/>
  <c r="E251" i="2"/>
  <c r="E250" i="2"/>
  <c r="E247" i="2"/>
  <c r="E246" i="2"/>
  <c r="E240" i="2"/>
  <c r="E239" i="2"/>
  <c r="E236" i="2"/>
  <c r="E235" i="2"/>
  <c r="E233" i="2"/>
  <c r="E234" i="2"/>
  <c r="E232" i="2"/>
  <c r="E231" i="2"/>
  <c r="E215" i="2"/>
  <c r="E223" i="2" s="1"/>
  <c r="E213" i="2"/>
  <c r="E212" i="2"/>
  <c r="E211" i="2"/>
  <c r="E210" i="2"/>
  <c r="E209" i="2"/>
  <c r="E208" i="2"/>
  <c r="E205" i="2"/>
  <c r="E204" i="2"/>
  <c r="E203" i="2"/>
  <c r="E198" i="2"/>
  <c r="E200" i="2" s="1"/>
  <c r="E196" i="2"/>
  <c r="E195" i="2"/>
  <c r="E194" i="2"/>
  <c r="E193" i="2"/>
  <c r="E191" i="2"/>
  <c r="E190" i="2"/>
  <c r="E189" i="2"/>
  <c r="E188" i="2"/>
  <c r="E184" i="2"/>
  <c r="E183" i="2"/>
  <c r="E182" i="2"/>
  <c r="E181" i="2"/>
  <c r="E180" i="2"/>
  <c r="E179" i="2"/>
  <c r="E167" i="2"/>
  <c r="E161" i="2"/>
  <c r="E157" i="2"/>
  <c r="E159" i="2"/>
  <c r="E158" i="2"/>
  <c r="E156" i="2"/>
  <c r="E153" i="2"/>
  <c r="E152" i="2"/>
  <c r="E151" i="2"/>
  <c r="E150" i="2"/>
  <c r="E148" i="2"/>
  <c r="E141" i="2"/>
  <c r="E142" i="2" s="1"/>
  <c r="E140" i="2"/>
  <c r="E138" i="2"/>
  <c r="E137" i="2"/>
  <c r="E136" i="2"/>
  <c r="E135" i="2"/>
  <c r="E130" i="2"/>
  <c r="E128" i="2"/>
  <c r="E127" i="2"/>
  <c r="E126" i="2"/>
  <c r="E123" i="2"/>
  <c r="E122" i="2"/>
  <c r="E121" i="2"/>
  <c r="E120" i="2"/>
  <c r="E119" i="2"/>
  <c r="E118" i="2"/>
  <c r="E115" i="2"/>
  <c r="E114" i="2"/>
  <c r="E113" i="2"/>
  <c r="E112" i="2"/>
  <c r="E111" i="2"/>
  <c r="E108" i="2"/>
  <c r="E89" i="2"/>
  <c r="E48" i="2"/>
  <c r="E15" i="2"/>
  <c r="E21" i="2" s="1"/>
  <c r="D14" i="2"/>
  <c r="E14" i="2" s="1"/>
  <c r="E19" i="2" l="1"/>
  <c r="E20" i="2" s="1"/>
  <c r="E17" i="2"/>
  <c r="E18" i="2"/>
  <c r="E16" i="2"/>
  <c r="E51" i="2"/>
  <c r="E49" i="2"/>
  <c r="E52" i="2"/>
  <c r="E50" i="2"/>
  <c r="E93" i="2"/>
  <c r="E94" i="2" s="1"/>
  <c r="E91" i="2"/>
  <c r="E92" i="2"/>
  <c r="E90" i="2"/>
  <c r="E185" i="2"/>
  <c r="E248" i="2"/>
  <c r="E265" i="2"/>
  <c r="E299" i="2"/>
  <c r="E314" i="2"/>
  <c r="E323" i="2"/>
  <c r="E139" i="2"/>
  <c r="E154" i="2"/>
  <c r="E252" i="2"/>
  <c r="E261" i="2"/>
  <c r="E327" i="2"/>
  <c r="E222" i="2"/>
  <c r="E220" i="2"/>
  <c r="E216" i="2"/>
  <c r="E224" i="2"/>
  <c r="E227" i="2" s="1"/>
  <c r="E221" i="2"/>
  <c r="E217" i="2"/>
  <c r="E166" i="2"/>
  <c r="E162" i="2"/>
  <c r="E163" i="2"/>
  <c r="E160" i="2"/>
  <c r="E237" i="2"/>
  <c r="E214" i="2"/>
  <c r="E290" i="2"/>
  <c r="E284" i="2"/>
  <c r="E287" i="2"/>
  <c r="E22" i="2"/>
  <c r="E145" i="2"/>
  <c r="E116" i="2"/>
  <c r="E124" i="2"/>
  <c r="E206" i="2"/>
  <c r="E201" i="2"/>
  <c r="E199" i="2"/>
  <c r="E144" i="2"/>
  <c r="E143" i="2"/>
  <c r="E336" i="2"/>
  <c r="E289" i="2"/>
  <c r="E53" i="2" l="1"/>
  <c r="E26" i="2"/>
  <c r="E27" i="2" s="1"/>
  <c r="E24" i="2"/>
  <c r="E25" i="2"/>
  <c r="E23" i="2"/>
  <c r="E226" i="2"/>
  <c r="E225" i="2"/>
  <c r="E146" i="2"/>
  <c r="E291" i="2"/>
</calcChain>
</file>

<file path=xl/sharedStrings.xml><?xml version="1.0" encoding="utf-8"?>
<sst xmlns="http://schemas.openxmlformats.org/spreadsheetml/2006/main" count="677" uniqueCount="151">
  <si>
    <t>#</t>
  </si>
  <si>
    <t>სამუშაოების, რესურსების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</si>
  <si>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</si>
  <si>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</si>
  <si>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</si>
  <si>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</si>
  <si>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მანქანა- მექანიზმები</t>
  </si>
  <si>
    <t>ჯამი</t>
  </si>
  <si>
    <t>ერთეულ</t>
  </si>
  <si>
    <t>სულ</t>
  </si>
  <si>
    <t xml:space="preserve">ერთ. ფასი </t>
  </si>
  <si>
    <t>ერთ. ფასი</t>
  </si>
  <si>
    <t>13</t>
  </si>
  <si>
    <t>თავი 1. მოსამზადებელი სამუშაოები</t>
  </si>
  <si>
    <t>ობიექტის აღდგენა და დამაგრება</t>
  </si>
  <si>
    <t>კმ</t>
  </si>
  <si>
    <t>კაც/სთ</t>
  </si>
  <si>
    <t>კ/სთ</t>
  </si>
  <si>
    <t>სხვა მანქანები</t>
  </si>
  <si>
    <t>ლარი</t>
  </si>
  <si>
    <t>ტ</t>
  </si>
  <si>
    <t>მ3</t>
  </si>
  <si>
    <t>მ/სთ</t>
  </si>
  <si>
    <t>ექსკავატორი 0.5 მ3</t>
  </si>
  <si>
    <t>მან/სთ</t>
  </si>
  <si>
    <t>ღორღი ფრ (0-40 მმ)</t>
  </si>
  <si>
    <t>ჯამი თავი 1</t>
  </si>
  <si>
    <t>თავი 2. მიწის ვაკისი</t>
  </si>
  <si>
    <t>არსებული გატალახიანებული საფუძვლის მასების მოხსნა გრეიდერით, 50 მ-ზე მოგროვებით</t>
  </si>
  <si>
    <t>ავტოგრეიდერი 108 ცხ. ძ.</t>
  </si>
  <si>
    <t>გრუნტის დატვირთვა ექსკავატორით თვითმცლელებზე</t>
  </si>
  <si>
    <t>ლ</t>
  </si>
  <si>
    <t>სამუშაოები ნაყარში</t>
  </si>
  <si>
    <t>შრომის დანახარჯი</t>
  </si>
  <si>
    <t>ბულდოზერი 108 ცხ. ძ.</t>
  </si>
  <si>
    <t>გრუნტის გატანა ნაყარში 3 კმ-ზე</t>
  </si>
  <si>
    <t>ქვიშა-ხრეში</t>
  </si>
  <si>
    <t>წყალი</t>
  </si>
  <si>
    <t>ჯამი თავი 2</t>
  </si>
  <si>
    <t>სხვა მასალები</t>
  </si>
  <si>
    <t>კარიერში  გრუნტის დამუშავება  ექსკავატორით, თვითმცლელებზე დატვირთვით, კედლის უკანა სივრცის შესავსებად</t>
  </si>
  <si>
    <t>ექსკავატორი 0,65 მ3 ციცხვით</t>
  </si>
  <si>
    <t>ჯამი თავი 3</t>
  </si>
  <si>
    <t>ჯამი თავი 4</t>
  </si>
  <si>
    <t>33ვ გრუნტის დამუშავება და დატვირთვა ექსკავატორით თვითმცლელებზე</t>
  </si>
  <si>
    <t xml:space="preserve"> მ3</t>
  </si>
  <si>
    <t>მ2</t>
  </si>
  <si>
    <t>ფარი ყალიბის</t>
  </si>
  <si>
    <t>სამშენებლო ჭანჭიკები</t>
  </si>
  <si>
    <t>კგ</t>
  </si>
  <si>
    <t>ჯამი თავი 5</t>
  </si>
  <si>
    <t xml:space="preserve">სატკეპნი საგზაო, თვითმავალი, პნევმოსვლით, 18 ტ </t>
  </si>
  <si>
    <t>თხევადი ბიტუმის მოსხმა</t>
  </si>
  <si>
    <t>ავტოგუდრონატორი 3500 ლ</t>
  </si>
  <si>
    <t>მანქ/სთ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</si>
  <si>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მარკა II,  სისქით 6 სმ</t>
  </si>
  <si>
    <t>ასფალტის დამგები</t>
  </si>
  <si>
    <t xml:space="preserve">ასფალტობეტონის მსხვილმარცვლოვანი ნარევი </t>
  </si>
  <si>
    <t>საფარის ზედა ფენის მოწყობა წვრილმარცვლოვანი, მკვრივი, ღორღოვანი ასფალტობეტონის ცხელი ნარევით ტიპი Б, მარკა II,  სისქით 4 სმ</t>
  </si>
  <si>
    <t xml:space="preserve">ასფალტობეტონის წვრილმარცვლოვანი ნარევი </t>
  </si>
  <si>
    <t>საფუძვლის ქვედა ფენის მოწყობა ქვიშა-ხრეშოვანი ნარევით</t>
  </si>
  <si>
    <t>ჯამი:</t>
  </si>
  <si>
    <t>სულ:</t>
  </si>
  <si>
    <t>დღგ 18%</t>
  </si>
  <si>
    <t>თავი 3. რკ.ბეტონის ანაკრები ღარის მოწყობა</t>
  </si>
  <si>
    <t>გრუნტის დამუშავება ხელით, ავტოთვითმცლელებზე დატვირთვით</t>
  </si>
  <si>
    <t>m/sT</t>
  </si>
  <si>
    <t>ღორღის ტრანსპორტირების ღირებულება 35 კმ-ზე</t>
  </si>
  <si>
    <t>გრუნტის მოზიდვა თვითმცლელებით 35 კმ-ზე</t>
  </si>
  <si>
    <t>ქვიშა-ხრეშის ტრანსპორტირების ღირებულება 35 კმ-ზე</t>
  </si>
  <si>
    <t>ასფალტბეტონის ტრანსპორტირების ღირებულება 35 კმ-ზე</t>
  </si>
  <si>
    <t>ბიტუმის ტრანსპორტირება 35-კმ-ზე</t>
  </si>
  <si>
    <t>ქვიშა-ხრეშოვანი საგების მოწყობა</t>
  </si>
  <si>
    <t>რკ.ბეტონის მონოლითური კიუვეტების მოწყობა</t>
  </si>
  <si>
    <t>ძელები III ხარ. 40-60 მმ</t>
  </si>
  <si>
    <t>დახერხილი მას. III ხარ. 25-32 მმ</t>
  </si>
  <si>
    <t>დახერხილი მას. III ხარ. 40 მმ და მეტი</t>
  </si>
  <si>
    <t>ლითონის ცხაურის მოწყობა</t>
  </si>
  <si>
    <t>სამშენებლო კავები</t>
  </si>
  <si>
    <t>ცხაურის შემცველი ლითონის ღირებულება</t>
  </si>
  <si>
    <t>A3 კლ. არმატურის ღირებულება</t>
  </si>
  <si>
    <t>ჯამი თავი 8</t>
  </si>
  <si>
    <t>თავი 9. მიერთებების მოწყობა</t>
  </si>
  <si>
    <t>ჯამი თავი 9</t>
  </si>
  <si>
    <t>მ</t>
  </si>
  <si>
    <t xml:space="preserve">  სიღნაღის მუნიციპალიტეტში, სოფ. ქვემო მაღაროში „კელმეჩური“-ს უბნის ს/გზის რეაბილიტაცია</t>
  </si>
  <si>
    <t xml:space="preserve"> ტ </t>
  </si>
  <si>
    <t xml:space="preserve">არმატურის ტრანსპორტირება 135 კმ-ზე </t>
  </si>
  <si>
    <t>სიცარიელეების შევსება ქვიშა-ხრეშოვანი ნარევით</t>
  </si>
  <si>
    <t>თავი 5.საყრდენი კედლის მოწყობა</t>
  </si>
  <si>
    <t>3 კატ. გრუნტის დამუშავება და დატვირთვა ექსკავატორით თვითმცლელებზე</t>
  </si>
  <si>
    <t>გრუნტის დამუშავება ხელით, ადგილზე მოსწორებით</t>
  </si>
  <si>
    <t xml:space="preserve">არმატურის ღეროების დაწყობა </t>
  </si>
  <si>
    <t>А1 კლ. Aარმატურისა და სამონტაჟო არმატურის  ღირებულება</t>
  </si>
  <si>
    <t>წასაცხები ჰიდროიზოლაცია ცხელი ბიტუმით (2 ფენა)</t>
  </si>
  <si>
    <t>აზბესტი</t>
  </si>
  <si>
    <t>დრენაჟის მოწყობა</t>
  </si>
  <si>
    <t>სადრენაჟე პლასტმასის მილის მოწყობა, დიამ. 10 სმ</t>
  </si>
  <si>
    <t>კარიერში  თიხის გრუნტის დამუშავება  ექსკავატორით, თვითმცლელებზე დატვირთვით, კედლის უკანა სივრცის შესავსებად</t>
  </si>
  <si>
    <t>პოხიერი თიხის ეკრანის მოწყობა</t>
  </si>
  <si>
    <t>სადრენაჟო ქვა-ყრილი რიყის ქვით</t>
  </si>
  <si>
    <t>რიყის ქვა</t>
  </si>
  <si>
    <t>ქვის მოზიდვა თვითმცლელებით 30 კმ-ზე</t>
  </si>
  <si>
    <t xml:space="preserve">რკ.ბეტონის ანაკრები ღარის მოწყობა </t>
  </si>
  <si>
    <t>ამწე მუხლუხა სვლაზე 16 ტ</t>
  </si>
  <si>
    <t>თავი 4. რკ.ბეტონის კიუვეტის მოწყობა ცხაურით</t>
  </si>
  <si>
    <t>თავი 6. საგზაო სამოსის მოწყობა</t>
  </si>
  <si>
    <t>მილზე ფოლადის მოაჯირების მოწყობა მილი-კვადრატებით</t>
  </si>
  <si>
    <t>მილი-კვადრატები 100X50X3</t>
  </si>
  <si>
    <t>მილი-კვადრატები 60X50X3</t>
  </si>
  <si>
    <t>სამონტაჟო ელემენტები</t>
  </si>
  <si>
    <t>ელექტროდები</t>
  </si>
  <si>
    <t>ლითონის მოაჯირების შეღებვა 2-ჯერ</t>
  </si>
  <si>
    <t>ოლიფა</t>
  </si>
  <si>
    <t>საღებავი</t>
  </si>
  <si>
    <t xml:space="preserve"> ბეტონის ტრანსპორტირება 35 კმ-ზე </t>
  </si>
  <si>
    <t>ლითონის ტრანსპორტირება 135 კმ-ზე</t>
  </si>
  <si>
    <t>grZ.m</t>
  </si>
  <si>
    <t xml:space="preserve"> მ/სთ </t>
  </si>
  <si>
    <t>ბიტუმის ემულსია</t>
  </si>
  <si>
    <t>პრ</t>
  </si>
  <si>
    <t>გრუნტის გატანა ნაყარში 3 კმ-ზე კ=1.75</t>
  </si>
  <si>
    <r>
      <t xml:space="preserve">ბეტონის მოსამზადებელი ფენა </t>
    </r>
    <r>
      <rPr>
        <b/>
        <sz val="12"/>
        <rFont val="Calibri"/>
        <family val="2"/>
        <charset val="204"/>
        <scheme val="minor"/>
      </rPr>
      <t xml:space="preserve">B30 </t>
    </r>
  </si>
  <si>
    <r>
      <t>ბეტონი</t>
    </r>
    <r>
      <rPr>
        <sz val="12"/>
        <rFont val="Calibri"/>
        <family val="2"/>
        <charset val="204"/>
        <scheme val="minor"/>
      </rPr>
      <t xml:space="preserve"> B22,5</t>
    </r>
  </si>
  <si>
    <r>
      <t xml:space="preserve">ბეტონის მოსამზადებელი ფენა </t>
    </r>
    <r>
      <rPr>
        <b/>
        <sz val="12"/>
        <rFont val="Calibri"/>
        <family val="2"/>
        <charset val="204"/>
        <scheme val="minor"/>
      </rPr>
      <t>B7,5</t>
    </r>
  </si>
  <si>
    <r>
      <t xml:space="preserve">ბეტონი </t>
    </r>
    <r>
      <rPr>
        <sz val="12"/>
        <rFont val="Calibri"/>
        <family val="2"/>
        <charset val="204"/>
        <scheme val="minor"/>
      </rPr>
      <t>B7,5</t>
    </r>
  </si>
  <si>
    <r>
      <t>ბეტონი</t>
    </r>
    <r>
      <rPr>
        <sz val="12"/>
        <rFont val="Sylfaen"/>
        <family val="1"/>
        <charset val="204"/>
      </rPr>
      <t xml:space="preserve"> B-25</t>
    </r>
  </si>
  <si>
    <r>
      <t xml:space="preserve">ცემენტის ხსნარი </t>
    </r>
    <r>
      <rPr>
        <sz val="12"/>
        <color rgb="FFFF0000"/>
        <rFont val="AcadNusx"/>
      </rPr>
      <t>m100</t>
    </r>
  </si>
  <si>
    <t>რკ- ბეტონის ღარის ტრანსპორტირების ღირებულება 35 კმ-ზე</t>
  </si>
  <si>
    <t>დახერხ. Mმას. III ხარ. 40-60 მმ</t>
  </si>
  <si>
    <r>
      <t>საყრდენი კედლის მონოლითური ბეტონი</t>
    </r>
    <r>
      <rPr>
        <b/>
        <sz val="12"/>
        <rFont val="Arial"/>
        <family val="2"/>
      </rPr>
      <t xml:space="preserve"> B25</t>
    </r>
  </si>
  <si>
    <t>გრუნტის მოზიდვა თვითმცლელებით 30 კმ-ზე კ=1.8</t>
  </si>
  <si>
    <t>საფუძვლის მოწყობა ღორღით  (ფრ. 0-40), ჰ-15 სმ</t>
  </si>
  <si>
    <t>გრუნტის დამუშავება ხელით, და დატვირთვა ხელით ა/მ</t>
  </si>
  <si>
    <t xml:space="preserve"> სატკეპნი საგზაო, თვითმავალი გლუვი  5 ტ  </t>
  </si>
  <si>
    <t>საგზაო სატკეპნი გლუვი10 ტ</t>
  </si>
  <si>
    <t xml:space="preserve"> ქვის ნამტვრევების  მანაწილებელი </t>
  </si>
  <si>
    <t>სარწყავი მანქანა 6000ლ</t>
  </si>
  <si>
    <t>მილები  110სმ PN12.5</t>
  </si>
  <si>
    <t>ცემენტის ხსნარი m100</t>
  </si>
  <si>
    <t>გრუნტის დატვირთვა ა/მ</t>
  </si>
  <si>
    <t>გრუნტის გადაზიდვა ნაყარში თვითმცლელებით 2679,59*1,75 3 კმ-ზე</t>
  </si>
  <si>
    <t>ბეტონი მ-300</t>
  </si>
  <si>
    <r>
      <t>ანაკრები რკ.ბეტონის ღარი  65</t>
    </r>
    <r>
      <rPr>
        <sz val="12"/>
        <color rgb="FFFF0000"/>
        <rFont val="AcadNusx"/>
      </rPr>
      <t>*25 sm</t>
    </r>
  </si>
  <si>
    <t>სიცარიელების შევსება გზასა და ღობეს შორის ქვიშა-ხრეშოვანი ნარევით</t>
  </si>
  <si>
    <t xml:space="preserve">SromiTi danaxarjebi </t>
  </si>
  <si>
    <t>kc/sT</t>
  </si>
  <si>
    <t>გაუთვალისწინებელი ხარჯი 3%</t>
  </si>
  <si>
    <t>(pirveli etapis samuSaoebi, ezoebSi Sesasvlelebis moasfaltebis gareSe)</t>
  </si>
  <si>
    <t>ზედნადები ხარჯები %</t>
  </si>
  <si>
    <t>გეგმიური დაგროვება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</si>
</sst>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0.0"/>
    <numFmt numFmtId="168" formatCode="0.0000"/>
    <numFmt numFmtId="169" formatCode="#,##0.000"/>
    <numFmt numFmtId="170" formatCode="0.00000"/>
    <numFmt numFmtId="171" formatCode="0;[Red]0"/>
    <numFmt numFmtId="172" formatCode="0.00;[Red]0.00"/>
    <numFmt numFmtId="173" formatCode="0.0;[Red]0.0"/>
    <numFmt numFmtId="174" formatCode="#,##0.0"/>
  </numFmts>
  <fonts count="5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cadMtavr"/>
    </font>
    <font>
      <sz val="10"/>
      <name val="Arial"/>
      <family val="2"/>
    </font>
    <font>
      <b/>
      <i/>
      <sz val="11"/>
      <name val="AcadNusx"/>
    </font>
    <font>
      <sz val="10"/>
      <name val="AcadNusx"/>
    </font>
    <font>
      <b/>
      <sz val="10"/>
      <name val="AcadNusx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FF0000"/>
      <name val="Sylfaen"/>
      <family val="1"/>
      <charset val="204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color rgb="FFC00000"/>
      <name val="Sylfaen"/>
      <family val="1"/>
      <charset val="204"/>
    </font>
    <font>
      <sz val="9"/>
      <color rgb="FFC00000"/>
      <name val="AcadNusx"/>
    </font>
    <font>
      <sz val="11"/>
      <color rgb="FFC00000"/>
      <name val="Calibri"/>
      <family val="2"/>
      <scheme val="minor"/>
    </font>
    <font>
      <sz val="10"/>
      <color rgb="FFC00000"/>
      <name val="AcadNusx"/>
    </font>
    <font>
      <b/>
      <i/>
      <sz val="10"/>
      <name val="AcadNusx"/>
    </font>
    <font>
      <sz val="10"/>
      <color rgb="FFC00000"/>
      <name val="Arial"/>
      <family val="2"/>
      <charset val="204"/>
    </font>
    <font>
      <b/>
      <sz val="10"/>
      <color rgb="FFC00000"/>
      <name val="AcadNusx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  <charset val="204"/>
    </font>
    <font>
      <sz val="12"/>
      <name val="AcadNusx"/>
    </font>
    <font>
      <b/>
      <sz val="12"/>
      <name val="AcadNusx"/>
    </font>
    <font>
      <b/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strike/>
      <sz val="12"/>
      <name val="Sylfaen"/>
      <family val="1"/>
      <charset val="204"/>
    </font>
    <font>
      <sz val="12"/>
      <color rgb="FFC00000"/>
      <name val="Sylfaen"/>
      <family val="1"/>
      <charset val="204"/>
    </font>
    <font>
      <sz val="12"/>
      <color rgb="FFC00000"/>
      <name val="Arial"/>
      <family val="2"/>
    </font>
    <font>
      <sz val="12"/>
      <color rgb="FFFF0000"/>
      <name val="Sylfaen"/>
      <family val="1"/>
      <charset val="204"/>
    </font>
    <font>
      <sz val="12"/>
      <color rgb="FFFF0000"/>
      <name val="Arial"/>
      <family val="2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color rgb="FFC00000"/>
      <name val="AcadNusx"/>
    </font>
    <font>
      <b/>
      <sz val="12"/>
      <color rgb="FFFF0000"/>
      <name val="Sylfaen"/>
      <family val="1"/>
      <charset val="204"/>
    </font>
    <font>
      <b/>
      <i/>
      <sz val="12"/>
      <name val="AcadNusx"/>
    </font>
    <font>
      <b/>
      <i/>
      <sz val="12"/>
      <name val="Sylfaen"/>
      <family val="1"/>
      <charset val="204"/>
    </font>
    <font>
      <b/>
      <sz val="12"/>
      <color rgb="FFC00000"/>
      <name val="Sylfaen"/>
      <family val="1"/>
      <charset val="204"/>
    </font>
    <font>
      <sz val="12"/>
      <color rgb="FFFF0000"/>
      <name val="AcadNusx"/>
    </font>
    <font>
      <b/>
      <sz val="12"/>
      <name val="AcadNusx"/>
      <family val="2"/>
    </font>
    <font>
      <sz val="12"/>
      <name val="AcadNusx"/>
      <family val="2"/>
    </font>
    <font>
      <sz val="12"/>
      <color rgb="FFC00000"/>
      <name val="AcadNusx"/>
      <family val="2"/>
    </font>
    <font>
      <b/>
      <sz val="12"/>
      <name val="Sylfaen"/>
      <family val="1"/>
    </font>
    <font>
      <sz val="12"/>
      <name val="AcadMtavr"/>
      <family val="2"/>
    </font>
    <font>
      <sz val="12"/>
      <name val="LitNusx"/>
    </font>
    <font>
      <b/>
      <sz val="10"/>
      <name val="AcadMtav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165" fontId="14" fillId="0" borderId="0" applyFont="0" applyFill="0" applyBorder="0" applyAlignment="0" applyProtection="0"/>
    <xf numFmtId="0" fontId="1" fillId="0" borderId="0"/>
    <xf numFmtId="0" fontId="3" fillId="0" borderId="0"/>
  </cellStyleXfs>
  <cellXfs count="25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11" fillId="0" borderId="0" xfId="0" applyFont="1"/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6" fillId="0" borderId="0" xfId="0" applyFont="1"/>
    <xf numFmtId="0" fontId="9" fillId="0" borderId="0" xfId="0" applyFont="1"/>
    <xf numFmtId="0" fontId="13" fillId="0" borderId="0" xfId="0" applyFont="1"/>
    <xf numFmtId="0" fontId="12" fillId="2" borderId="0" xfId="0" applyFont="1" applyFill="1"/>
    <xf numFmtId="0" fontId="5" fillId="2" borderId="2" xfId="0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" fillId="0" borderId="0" xfId="0" applyFont="1" applyFill="1"/>
    <xf numFmtId="164" fontId="19" fillId="2" borderId="2" xfId="2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17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2" fillId="0" borderId="0" xfId="0" applyFont="1" applyFill="1"/>
    <xf numFmtId="0" fontId="9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Fill="1" applyAlignment="1">
      <alignment vertical="center"/>
    </xf>
    <xf numFmtId="0" fontId="23" fillId="0" borderId="0" xfId="0" applyFont="1" applyFill="1"/>
    <xf numFmtId="0" fontId="21" fillId="2" borderId="2" xfId="0" applyFont="1" applyFill="1" applyBorder="1" applyAlignment="1">
      <alignment horizontal="center" vertical="center"/>
    </xf>
    <xf numFmtId="172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Fill="1"/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7" fillId="0" borderId="0" xfId="0" applyFont="1"/>
    <xf numFmtId="0" fontId="27" fillId="0" borderId="0" xfId="0" applyFont="1" applyAlignment="1">
      <alignment vertical="top"/>
    </xf>
    <xf numFmtId="0" fontId="27" fillId="0" borderId="0" xfId="0" applyFont="1"/>
    <xf numFmtId="2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2" fontId="30" fillId="2" borderId="2" xfId="0" applyNumberFormat="1" applyFont="1" applyFill="1" applyBorder="1" applyAlignment="1">
      <alignment horizontal="left" vertical="center" wrapText="1"/>
    </xf>
    <xf numFmtId="2" fontId="30" fillId="2" borderId="2" xfId="0" applyNumberFormat="1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/>
    </xf>
    <xf numFmtId="169" fontId="32" fillId="2" borderId="2" xfId="0" applyNumberFormat="1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horizontal="center" vertical="center"/>
    </xf>
    <xf numFmtId="4" fontId="33" fillId="2" borderId="2" xfId="0" applyNumberFormat="1" applyFont="1" applyFill="1" applyBorder="1" applyAlignment="1">
      <alignment horizontal="center" vertical="center"/>
    </xf>
    <xf numFmtId="168" fontId="34" fillId="2" borderId="2" xfId="0" applyNumberFormat="1" applyFont="1" applyFill="1" applyBorder="1" applyAlignment="1">
      <alignment horizontal="center" vertical="center"/>
    </xf>
    <xf numFmtId="2" fontId="34" fillId="2" borderId="2" xfId="0" applyNumberFormat="1" applyFont="1" applyFill="1" applyBorder="1" applyAlignment="1">
      <alignment horizontal="center" vertical="center"/>
    </xf>
    <xf numFmtId="165" fontId="34" fillId="2" borderId="2" xfId="2" applyFont="1" applyFill="1" applyBorder="1" applyAlignment="1">
      <alignment horizontal="center" vertical="center"/>
    </xf>
    <xf numFmtId="2" fontId="29" fillId="2" borderId="2" xfId="0" applyNumberFormat="1" applyFont="1" applyFill="1" applyBorder="1" applyAlignment="1">
      <alignment vertical="center" wrapText="1"/>
    </xf>
    <xf numFmtId="2" fontId="29" fillId="2" borderId="2" xfId="0" applyNumberFormat="1" applyFont="1" applyFill="1" applyBorder="1" applyAlignment="1">
      <alignment horizontal="center" vertical="center"/>
    </xf>
    <xf numFmtId="2" fontId="32" fillId="2" borderId="2" xfId="0" applyNumberFormat="1" applyFont="1" applyFill="1" applyBorder="1" applyAlignment="1">
      <alignment horizontal="center" vertical="center" wrapText="1"/>
    </xf>
    <xf numFmtId="2" fontId="32" fillId="2" borderId="2" xfId="0" applyNumberFormat="1" applyFont="1" applyFill="1" applyBorder="1" applyAlignment="1">
      <alignment horizontal="center" vertical="center"/>
    </xf>
    <xf numFmtId="2" fontId="28" fillId="2" borderId="2" xfId="0" applyNumberFormat="1" applyFont="1" applyFill="1" applyBorder="1" applyAlignment="1">
      <alignment horizontal="center" vertical="center" wrapText="1"/>
    </xf>
    <xf numFmtId="2" fontId="31" fillId="2" borderId="2" xfId="0" applyNumberFormat="1" applyFont="1" applyFill="1" applyBorder="1" applyAlignment="1">
      <alignment horizontal="center" vertical="center" wrapText="1"/>
    </xf>
    <xf numFmtId="2" fontId="31" fillId="2" borderId="2" xfId="0" applyNumberFormat="1" applyFont="1" applyFill="1" applyBorder="1" applyAlignment="1">
      <alignment horizontal="center" vertical="center"/>
    </xf>
    <xf numFmtId="2" fontId="31" fillId="2" borderId="2" xfId="0" applyNumberFormat="1" applyFont="1" applyFill="1" applyBorder="1" applyAlignment="1">
      <alignment horizontal="center"/>
    </xf>
    <xf numFmtId="2" fontId="28" fillId="2" borderId="2" xfId="0" applyNumberFormat="1" applyFont="1" applyFill="1" applyBorder="1" applyAlignment="1">
      <alignment vertical="center" wrapText="1"/>
    </xf>
    <xf numFmtId="2" fontId="28" fillId="2" borderId="2" xfId="1" applyNumberFormat="1" applyFont="1" applyFill="1" applyBorder="1" applyAlignment="1">
      <alignment horizontal="center" vertical="center"/>
    </xf>
    <xf numFmtId="170" fontId="31" fillId="2" borderId="2" xfId="0" applyNumberFormat="1" applyFont="1" applyFill="1" applyBorder="1" applyAlignment="1">
      <alignment horizontal="center" vertical="center"/>
    </xf>
    <xf numFmtId="2" fontId="34" fillId="2" borderId="2" xfId="0" applyNumberFormat="1" applyFont="1" applyFill="1" applyBorder="1" applyAlignment="1">
      <alignment horizontal="center" vertical="center" wrapText="1"/>
    </xf>
    <xf numFmtId="2" fontId="28" fillId="2" borderId="2" xfId="0" applyNumberFormat="1" applyFont="1" applyFill="1" applyBorder="1" applyAlignment="1">
      <alignment vertical="center"/>
    </xf>
    <xf numFmtId="2" fontId="41" fillId="2" borderId="2" xfId="1" applyNumberFormat="1" applyFont="1" applyFill="1" applyBorder="1" applyAlignment="1">
      <alignment horizontal="center" vertical="center"/>
    </xf>
    <xf numFmtId="2" fontId="45" fillId="2" borderId="2" xfId="0" applyNumberFormat="1" applyFont="1" applyFill="1" applyBorder="1" applyAlignment="1">
      <alignment horizontal="center" vertical="center" wrapText="1"/>
    </xf>
    <xf numFmtId="166" fontId="32" fillId="2" borderId="2" xfId="0" applyNumberFormat="1" applyFont="1" applyFill="1" applyBorder="1" applyAlignment="1">
      <alignment horizontal="center" vertical="center" wrapText="1"/>
    </xf>
    <xf numFmtId="2" fontId="48" fillId="2" borderId="2" xfId="1" applyNumberFormat="1" applyFont="1" applyFill="1" applyBorder="1" applyAlignment="1">
      <alignment horizontal="center" vertical="center"/>
    </xf>
    <xf numFmtId="0" fontId="51" fillId="2" borderId="2" xfId="0" applyFont="1" applyFill="1" applyBorder="1" applyAlignment="1">
      <alignment horizontal="center" vertical="center"/>
    </xf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/>
    <xf numFmtId="0" fontId="24" fillId="2" borderId="0" xfId="0" applyFont="1" applyFill="1" applyAlignment="1">
      <alignment vertical="center"/>
    </xf>
    <xf numFmtId="0" fontId="16" fillId="2" borderId="0" xfId="0" applyFont="1" applyFill="1"/>
    <xf numFmtId="0" fontId="17" fillId="2" borderId="0" xfId="0" applyFont="1" applyFill="1"/>
    <xf numFmtId="0" fontId="23" fillId="2" borderId="0" xfId="0" applyFont="1" applyFill="1"/>
    <xf numFmtId="0" fontId="6" fillId="2" borderId="0" xfId="0" applyFont="1" applyFill="1"/>
    <xf numFmtId="0" fontId="13" fillId="2" borderId="0" xfId="0" applyFont="1" applyFill="1"/>
    <xf numFmtId="0" fontId="9" fillId="2" borderId="0" xfId="0" applyFont="1" applyFill="1"/>
    <xf numFmtId="0" fontId="11" fillId="2" borderId="0" xfId="0" applyFont="1" applyFill="1"/>
    <xf numFmtId="2" fontId="6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3" fontId="6" fillId="2" borderId="0" xfId="0" applyNumberFormat="1" applyFont="1" applyFill="1" applyAlignment="1">
      <alignment vertical="center"/>
    </xf>
    <xf numFmtId="0" fontId="7" fillId="2" borderId="0" xfId="0" applyFont="1" applyFill="1"/>
    <xf numFmtId="0" fontId="21" fillId="2" borderId="0" xfId="0" applyFont="1" applyFill="1" applyAlignment="1">
      <alignment vertical="center"/>
    </xf>
    <xf numFmtId="172" fontId="21" fillId="2" borderId="0" xfId="0" applyNumberFormat="1" applyFont="1" applyFill="1" applyAlignment="1">
      <alignment vertical="center"/>
    </xf>
    <xf numFmtId="4" fontId="1" fillId="2" borderId="0" xfId="0" applyNumberFormat="1" applyFont="1" applyFill="1"/>
    <xf numFmtId="0" fontId="5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28" fillId="0" borderId="1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2" fontId="29" fillId="2" borderId="2" xfId="0" applyNumberFormat="1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167" fontId="29" fillId="2" borderId="2" xfId="0" applyNumberFormat="1" applyFont="1" applyFill="1" applyBorder="1" applyAlignment="1">
      <alignment horizontal="center" vertical="center" wrapText="1"/>
    </xf>
    <xf numFmtId="166" fontId="29" fillId="2" borderId="2" xfId="0" applyNumberFormat="1" applyFont="1" applyFill="1" applyBorder="1" applyAlignment="1">
      <alignment horizontal="center" vertical="center" wrapText="1"/>
    </xf>
    <xf numFmtId="2" fontId="29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top"/>
    </xf>
    <xf numFmtId="49" fontId="29" fillId="2" borderId="2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1" fontId="29" fillId="2" borderId="2" xfId="0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168" fontId="31" fillId="2" borderId="2" xfId="0" applyNumberFormat="1" applyFont="1" applyFill="1" applyBorder="1" applyAlignment="1">
      <alignment horizontal="center" vertical="center"/>
    </xf>
    <xf numFmtId="167" fontId="31" fillId="2" borderId="2" xfId="0" applyNumberFormat="1" applyFont="1" applyFill="1" applyBorder="1" applyAlignment="1">
      <alignment horizontal="center" vertical="center"/>
    </xf>
    <xf numFmtId="2" fontId="26" fillId="2" borderId="2" xfId="0" applyNumberFormat="1" applyFont="1" applyFill="1" applyBorder="1" applyAlignment="1">
      <alignment vertical="top" wrapText="1"/>
    </xf>
    <xf numFmtId="49" fontId="26" fillId="2" borderId="2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" fontId="30" fillId="2" borderId="2" xfId="1" applyNumberFormat="1" applyFont="1" applyFill="1" applyBorder="1" applyAlignment="1">
      <alignment horizontal="center" vertical="center" wrapText="1"/>
    </xf>
    <xf numFmtId="2" fontId="26" fillId="2" borderId="2" xfId="0" applyNumberFormat="1" applyFont="1" applyFill="1" applyBorder="1" applyAlignment="1">
      <alignment horizontal="center" vertical="center"/>
    </xf>
    <xf numFmtId="2" fontId="31" fillId="2" borderId="2" xfId="1" applyNumberFormat="1" applyFont="1" applyFill="1" applyBorder="1" applyAlignment="1">
      <alignment horizontal="center" vertical="center"/>
    </xf>
    <xf numFmtId="4" fontId="31" fillId="2" borderId="2" xfId="1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left" vertical="center" wrapText="1"/>
    </xf>
    <xf numFmtId="0" fontId="30" fillId="2" borderId="2" xfId="1" applyFont="1" applyFill="1" applyBorder="1" applyAlignment="1">
      <alignment horizontal="center" vertical="center"/>
    </xf>
    <xf numFmtId="0" fontId="32" fillId="2" borderId="2" xfId="1" applyFont="1" applyFill="1" applyBorder="1" applyAlignment="1">
      <alignment horizontal="center" vertical="center"/>
    </xf>
    <xf numFmtId="2" fontId="32" fillId="2" borderId="2" xfId="1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vertical="center"/>
    </xf>
    <xf numFmtId="2" fontId="26" fillId="2" borderId="2" xfId="0" applyNumberFormat="1" applyFont="1" applyFill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/>
    <xf numFmtId="4" fontId="31" fillId="2" borderId="2" xfId="0" applyNumberFormat="1" applyFont="1" applyFill="1" applyBorder="1" applyAlignment="1">
      <alignment horizontal="center"/>
    </xf>
    <xf numFmtId="0" fontId="31" fillId="2" borderId="2" xfId="0" applyFont="1" applyFill="1" applyBorder="1"/>
    <xf numFmtId="0" fontId="18" fillId="2" borderId="2" xfId="0" applyFont="1" applyFill="1" applyBorder="1" applyAlignment="1">
      <alignment horizontal="center" vertical="center"/>
    </xf>
    <xf numFmtId="2" fontId="35" fillId="2" borderId="2" xfId="1" applyNumberFormat="1" applyFont="1" applyFill="1" applyBorder="1" applyAlignment="1">
      <alignment horizontal="left" vertical="center" wrapText="1"/>
    </xf>
    <xf numFmtId="2" fontId="35" fillId="2" borderId="2" xfId="0" applyNumberFormat="1" applyFont="1" applyFill="1" applyBorder="1" applyAlignment="1">
      <alignment horizontal="center" vertical="center"/>
    </xf>
    <xf numFmtId="2" fontId="34" fillId="2" borderId="2" xfId="1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2" fontId="37" fillId="2" borderId="2" xfId="1" applyNumberFormat="1" applyFont="1" applyFill="1" applyBorder="1" applyAlignment="1">
      <alignment horizontal="left" vertical="center" wrapText="1"/>
    </xf>
    <xf numFmtId="2" fontId="37" fillId="2" borderId="2" xfId="0" applyNumberFormat="1" applyFont="1" applyFill="1" applyBorder="1" applyAlignment="1">
      <alignment horizontal="center" vertical="center"/>
    </xf>
    <xf numFmtId="2" fontId="36" fillId="2" borderId="2" xfId="1" applyNumberFormat="1" applyFont="1" applyFill="1" applyBorder="1" applyAlignment="1">
      <alignment horizontal="center" vertical="center"/>
    </xf>
    <xf numFmtId="2" fontId="36" fillId="2" borderId="2" xfId="0" applyNumberFormat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/>
    </xf>
    <xf numFmtId="0" fontId="31" fillId="2" borderId="2" xfId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vertical="center" wrapText="1"/>
    </xf>
    <xf numFmtId="2" fontId="30" fillId="2" borderId="2" xfId="0" applyNumberFormat="1" applyFont="1" applyFill="1" applyBorder="1" applyAlignment="1">
      <alignment horizontal="center" vertical="center"/>
    </xf>
    <xf numFmtId="2" fontId="26" fillId="2" borderId="2" xfId="1" applyNumberFormat="1" applyFont="1" applyFill="1" applyBorder="1" applyAlignment="1">
      <alignment horizontal="left" vertical="center" wrapText="1"/>
    </xf>
    <xf numFmtId="2" fontId="26" fillId="2" borderId="2" xfId="1" applyNumberFormat="1" applyFont="1" applyFill="1" applyBorder="1" applyAlignment="1">
      <alignment horizontal="center" vertical="center"/>
    </xf>
    <xf numFmtId="166" fontId="31" fillId="2" borderId="2" xfId="0" applyNumberFormat="1" applyFont="1" applyFill="1" applyBorder="1" applyAlignment="1">
      <alignment horizontal="center" vertical="center"/>
    </xf>
    <xf numFmtId="2" fontId="37" fillId="2" borderId="2" xfId="0" applyNumberFormat="1" applyFont="1" applyFill="1" applyBorder="1" applyAlignment="1">
      <alignment horizontal="left" vertical="center" wrapText="1"/>
    </xf>
    <xf numFmtId="2" fontId="26" fillId="2" borderId="2" xfId="0" applyNumberFormat="1" applyFont="1" applyFill="1" applyBorder="1" applyAlignment="1">
      <alignment horizontal="left" vertical="center" wrapText="1"/>
    </xf>
    <xf numFmtId="2" fontId="30" fillId="2" borderId="2" xfId="0" applyNumberFormat="1" applyFont="1" applyFill="1" applyBorder="1" applyAlignment="1">
      <alignment vertical="top" wrapText="1"/>
    </xf>
    <xf numFmtId="2" fontId="29" fillId="2" borderId="2" xfId="0" applyNumberFormat="1" applyFont="1" applyFill="1" applyBorder="1" applyAlignment="1">
      <alignment wrapText="1"/>
    </xf>
    <xf numFmtId="2" fontId="28" fillId="2" borderId="2" xfId="0" applyNumberFormat="1" applyFont="1" applyFill="1" applyBorder="1" applyAlignment="1">
      <alignment wrapText="1"/>
    </xf>
    <xf numFmtId="166" fontId="31" fillId="2" borderId="2" xfId="0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left" vertical="center" wrapText="1"/>
    </xf>
    <xf numFmtId="2" fontId="29" fillId="2" borderId="2" xfId="1" applyNumberFormat="1" applyFont="1" applyFill="1" applyBorder="1" applyAlignment="1">
      <alignment horizontal="center" vertical="center"/>
    </xf>
    <xf numFmtId="4" fontId="32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8" fontId="34" fillId="2" borderId="2" xfId="1" applyNumberFormat="1" applyFont="1" applyFill="1" applyBorder="1" applyAlignment="1">
      <alignment horizontal="center" vertical="center"/>
    </xf>
    <xf numFmtId="2" fontId="40" fillId="2" borderId="2" xfId="0" applyNumberFormat="1" applyFont="1" applyFill="1" applyBorder="1" applyAlignment="1">
      <alignment horizontal="left" vertical="center" wrapText="1"/>
    </xf>
    <xf numFmtId="168" fontId="31" fillId="2" borderId="2" xfId="1" applyNumberFormat="1" applyFont="1" applyFill="1" applyBorder="1" applyAlignment="1">
      <alignment horizontal="center" vertical="center"/>
    </xf>
    <xf numFmtId="2" fontId="26" fillId="2" borderId="2" xfId="0" applyNumberFormat="1" applyFont="1" applyFill="1" applyBorder="1" applyAlignment="1">
      <alignment vertical="center"/>
    </xf>
    <xf numFmtId="168" fontId="31" fillId="2" borderId="2" xfId="0" applyNumberFormat="1" applyFont="1" applyFill="1" applyBorder="1" applyAlignment="1">
      <alignment horizontal="center"/>
    </xf>
    <xf numFmtId="2" fontId="26" fillId="2" borderId="2" xfId="0" applyNumberFormat="1" applyFont="1" applyFill="1" applyBorder="1" applyAlignment="1">
      <alignment horizontal="center" vertical="center" wrapText="1"/>
    </xf>
    <xf numFmtId="2" fontId="30" fillId="2" borderId="2" xfId="0" applyNumberFormat="1" applyFont="1" applyFill="1" applyBorder="1" applyAlignment="1">
      <alignment wrapText="1"/>
    </xf>
    <xf numFmtId="168" fontId="32" fillId="2" borderId="2" xfId="0" applyNumberFormat="1" applyFont="1" applyFill="1" applyBorder="1" applyAlignment="1">
      <alignment horizontal="center" vertical="center"/>
    </xf>
    <xf numFmtId="2" fontId="26" fillId="2" borderId="2" xfId="0" applyNumberFormat="1" applyFont="1" applyFill="1" applyBorder="1" applyAlignment="1">
      <alignment wrapText="1"/>
    </xf>
    <xf numFmtId="2" fontId="41" fillId="2" borderId="2" xfId="0" applyNumberFormat="1" applyFont="1" applyFill="1" applyBorder="1" applyAlignment="1">
      <alignment horizontal="left" vertical="center" wrapText="1"/>
    </xf>
    <xf numFmtId="170" fontId="31" fillId="2" borderId="2" xfId="1" applyNumberFormat="1" applyFont="1" applyFill="1" applyBorder="1" applyAlignment="1">
      <alignment horizontal="center" vertical="center"/>
    </xf>
    <xf numFmtId="2" fontId="25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30" fillId="2" borderId="2" xfId="0" applyNumberFormat="1" applyFont="1" applyFill="1" applyBorder="1" applyAlignment="1">
      <alignment horizontal="left" vertical="center" wrapText="1"/>
    </xf>
    <xf numFmtId="2" fontId="35" fillId="2" borderId="2" xfId="0" applyNumberFormat="1" applyFont="1" applyFill="1" applyBorder="1" applyAlignment="1">
      <alignment horizontal="left" vertical="center" wrapText="1"/>
    </xf>
    <xf numFmtId="2" fontId="28" fillId="2" borderId="2" xfId="0" applyNumberFormat="1" applyFont="1" applyFill="1" applyBorder="1" applyAlignment="1">
      <alignment horizontal="center" vertical="center"/>
    </xf>
    <xf numFmtId="0" fontId="35" fillId="2" borderId="2" xfId="1" applyFont="1" applyFill="1" applyBorder="1" applyAlignment="1">
      <alignment horizontal="center" vertical="center"/>
    </xf>
    <xf numFmtId="165" fontId="34" fillId="2" borderId="2" xfId="2" applyFont="1" applyFill="1" applyBorder="1" applyAlignment="1">
      <alignment horizontal="center" vertical="center" wrapText="1"/>
    </xf>
    <xf numFmtId="168" fontId="32" fillId="2" borderId="2" xfId="0" applyNumberFormat="1" applyFont="1" applyFill="1" applyBorder="1" applyAlignment="1">
      <alignment horizontal="center" vertical="center" wrapText="1"/>
    </xf>
    <xf numFmtId="2" fontId="41" fillId="2" borderId="2" xfId="0" applyNumberFormat="1" applyFont="1" applyFill="1" applyBorder="1" applyAlignment="1">
      <alignment horizontal="center" vertical="center"/>
    </xf>
    <xf numFmtId="2" fontId="47" fillId="2" borderId="2" xfId="0" applyNumberFormat="1" applyFont="1" applyFill="1" applyBorder="1" applyAlignment="1">
      <alignment vertical="center" wrapText="1"/>
    </xf>
    <xf numFmtId="2" fontId="42" fillId="2" borderId="2" xfId="0" applyNumberFormat="1" applyFont="1" applyFill="1" applyBorder="1" applyAlignment="1">
      <alignment horizontal="center" vertical="center" wrapText="1"/>
    </xf>
    <xf numFmtId="171" fontId="28" fillId="2" borderId="2" xfId="0" applyNumberFormat="1" applyFont="1" applyFill="1" applyBorder="1" applyAlignment="1">
      <alignment horizontal="left" wrapText="1"/>
    </xf>
    <xf numFmtId="2" fontId="28" fillId="2" borderId="2" xfId="0" applyNumberFormat="1" applyFont="1" applyFill="1" applyBorder="1" applyAlignment="1"/>
    <xf numFmtId="166" fontId="32" fillId="2" borderId="2" xfId="0" applyNumberFormat="1" applyFont="1" applyFill="1" applyBorder="1" applyAlignment="1">
      <alignment horizontal="center" vertical="center"/>
    </xf>
    <xf numFmtId="2" fontId="48" fillId="2" borderId="2" xfId="0" applyNumberFormat="1" applyFont="1" applyFill="1" applyBorder="1" applyAlignment="1">
      <alignment wrapText="1"/>
    </xf>
    <xf numFmtId="0" fontId="22" fillId="2" borderId="2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 wrapText="1"/>
    </xf>
    <xf numFmtId="0" fontId="43" fillId="2" borderId="2" xfId="1" applyFont="1" applyFill="1" applyBorder="1" applyAlignment="1">
      <alignment horizontal="center" vertical="center"/>
    </xf>
    <xf numFmtId="0" fontId="44" fillId="2" borderId="2" xfId="1" applyFont="1" applyFill="1" applyBorder="1" applyAlignment="1">
      <alignment horizontal="center" vertical="center"/>
    </xf>
    <xf numFmtId="2" fontId="44" fillId="2" borderId="2" xfId="1" applyNumberFormat="1" applyFont="1" applyFill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2" fontId="44" fillId="2" borderId="2" xfId="0" applyNumberFormat="1" applyFont="1" applyFill="1" applyBorder="1" applyAlignment="1">
      <alignment horizontal="center" vertical="center"/>
    </xf>
    <xf numFmtId="167" fontId="44" fillId="2" borderId="2" xfId="0" applyNumberFormat="1" applyFont="1" applyFill="1" applyBorder="1" applyAlignment="1">
      <alignment horizontal="center" vertical="center"/>
    </xf>
    <xf numFmtId="2" fontId="29" fillId="2" borderId="2" xfId="0" applyNumberFormat="1" applyFont="1" applyFill="1" applyBorder="1" applyAlignment="1">
      <alignment vertical="top" wrapText="1"/>
    </xf>
    <xf numFmtId="2" fontId="28" fillId="2" borderId="2" xfId="0" applyNumberFormat="1" applyFont="1" applyFill="1" applyBorder="1" applyAlignment="1">
      <alignment vertical="top" wrapText="1"/>
    </xf>
    <xf numFmtId="2" fontId="49" fillId="2" borderId="2" xfId="0" applyNumberFormat="1" applyFont="1" applyFill="1" applyBorder="1" applyAlignment="1">
      <alignment vertical="top" wrapText="1"/>
    </xf>
    <xf numFmtId="2" fontId="41" fillId="2" borderId="2" xfId="0" applyNumberFormat="1" applyFont="1" applyFill="1" applyBorder="1" applyAlignment="1">
      <alignment vertical="top" wrapText="1"/>
    </xf>
    <xf numFmtId="1" fontId="32" fillId="2" borderId="2" xfId="1" applyNumberFormat="1" applyFont="1" applyFill="1" applyBorder="1" applyAlignment="1">
      <alignment horizontal="center" vertical="center"/>
    </xf>
    <xf numFmtId="166" fontId="34" fillId="2" borderId="2" xfId="0" applyNumberFormat="1" applyFont="1" applyFill="1" applyBorder="1" applyAlignment="1">
      <alignment horizontal="center" vertical="center"/>
    </xf>
    <xf numFmtId="166" fontId="31" fillId="2" borderId="2" xfId="1" applyNumberFormat="1" applyFont="1" applyFill="1" applyBorder="1" applyAlignment="1">
      <alignment horizontal="center" vertical="center"/>
    </xf>
    <xf numFmtId="1" fontId="5" fillId="2" borderId="2" xfId="2" applyNumberFormat="1" applyFont="1" applyFill="1" applyBorder="1" applyAlignment="1">
      <alignment horizontal="center" vertical="center"/>
    </xf>
    <xf numFmtId="171" fontId="26" fillId="2" borderId="2" xfId="0" applyNumberFormat="1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4" fontId="32" fillId="2" borderId="2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173" fontId="31" fillId="2" borderId="2" xfId="0" applyNumberFormat="1" applyFont="1" applyFill="1" applyBorder="1" applyAlignment="1">
      <alignment horizontal="center" vertical="center" wrapText="1"/>
    </xf>
    <xf numFmtId="4" fontId="31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/>
    <xf numFmtId="0" fontId="26" fillId="2" borderId="2" xfId="0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4" fontId="31" fillId="2" borderId="2" xfId="0" applyNumberFormat="1" applyFont="1" applyFill="1" applyBorder="1"/>
    <xf numFmtId="171" fontId="18" fillId="2" borderId="2" xfId="0" applyNumberFormat="1" applyFont="1" applyFill="1" applyBorder="1" applyAlignment="1">
      <alignment horizontal="center" vertical="center" wrapText="1"/>
    </xf>
    <xf numFmtId="4" fontId="32" fillId="2" borderId="2" xfId="1" applyNumberFormat="1" applyFont="1" applyFill="1" applyBorder="1" applyAlignment="1">
      <alignment horizontal="center" vertical="center"/>
    </xf>
    <xf numFmtId="4" fontId="31" fillId="2" borderId="2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horizontal="center" vertical="center" wrapText="1"/>
    </xf>
    <xf numFmtId="171" fontId="26" fillId="2" borderId="2" xfId="0" applyNumberFormat="1" applyFont="1" applyFill="1" applyBorder="1" applyAlignment="1">
      <alignment horizontal="center" vertical="center"/>
    </xf>
    <xf numFmtId="169" fontId="32" fillId="2" borderId="2" xfId="1" applyNumberFormat="1" applyFont="1" applyFill="1" applyBorder="1" applyAlignment="1">
      <alignment horizontal="center" vertical="center"/>
    </xf>
    <xf numFmtId="2" fontId="26" fillId="2" borderId="2" xfId="0" applyNumberFormat="1" applyFont="1" applyFill="1" applyBorder="1" applyAlignment="1">
      <alignment horizontal="center"/>
    </xf>
    <xf numFmtId="2" fontId="48" fillId="2" borderId="2" xfId="0" applyNumberFormat="1" applyFont="1" applyFill="1" applyBorder="1" applyAlignment="1">
      <alignment horizontal="center" vertical="center" wrapText="1"/>
    </xf>
    <xf numFmtId="2" fontId="47" fillId="2" borderId="2" xfId="0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vertical="center" wrapText="1"/>
    </xf>
    <xf numFmtId="0" fontId="51" fillId="2" borderId="2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/>
    </xf>
    <xf numFmtId="1" fontId="51" fillId="2" borderId="2" xfId="0" applyNumberFormat="1" applyFont="1" applyFill="1" applyBorder="1" applyAlignment="1">
      <alignment horizontal="center" vertical="center"/>
    </xf>
    <xf numFmtId="2" fontId="51" fillId="2" borderId="2" xfId="4" applyNumberFormat="1" applyFont="1" applyFill="1" applyBorder="1" applyAlignment="1">
      <alignment horizontal="center" vertical="center"/>
    </xf>
    <xf numFmtId="4" fontId="50" fillId="2" borderId="2" xfId="0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174" fontId="32" fillId="2" borderId="2" xfId="0" applyNumberFormat="1" applyFont="1" applyFill="1" applyBorder="1" applyAlignment="1">
      <alignment horizontal="right" vertical="center"/>
    </xf>
    <xf numFmtId="0" fontId="30" fillId="2" borderId="2" xfId="0" applyFont="1" applyFill="1" applyBorder="1" applyAlignment="1">
      <alignment horizontal="center" wrapText="1"/>
    </xf>
    <xf numFmtId="174" fontId="32" fillId="2" borderId="2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4" fontId="32" fillId="2" borderId="2" xfId="0" applyNumberFormat="1" applyFont="1" applyFill="1" applyBorder="1" applyAlignment="1">
      <alignment horizontal="right" vertical="center"/>
    </xf>
  </cellXfs>
  <cellStyles count="5">
    <cellStyle name="Comma" xfId="2" builtinId="3"/>
    <cellStyle name="Normal" xfId="0" builtinId="0"/>
    <cellStyle name="Normal_gare wyalsadfenigagarini 2_SMSH2008-IIkv ." xfId="4" xr:uid="{00000000-0005-0000-0000-000002000000}"/>
    <cellStyle name="Обычный 2 2" xfId="3" xr:uid="{00000000-0005-0000-0000-000003000000}"/>
    <cellStyle name="Обычный_Лист1" xfId="1" xr:uid="{00000000-0005-0000-0000-000004000000}"/>
  </cellStyles>
  <dxfs count="23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U347"/>
  <sheetViews>
    <sheetView tabSelected="1" zoomScale="80" zoomScaleNormal="80" zoomScaleSheetLayoutView="100" workbookViewId="0">
      <selection sqref="A1:L1"/>
    </sheetView>
  </sheetViews>
  <sheetFormatPr defaultColWidth="9.140625" defaultRowHeight="15" x14ac:dyDescent="0.2"/>
  <cols>
    <col min="1" max="1" width="3.5703125" style="1" customWidth="1"/>
    <col min="2" max="2" width="43.42578125" style="48" customWidth="1"/>
    <col min="3" max="3" width="9.140625" style="49" customWidth="1"/>
    <col min="4" max="4" width="10.42578125" style="49" customWidth="1"/>
    <col min="5" max="5" width="12.5703125" style="49" customWidth="1"/>
    <col min="6" max="6" width="12.7109375" style="49" customWidth="1"/>
    <col min="7" max="7" width="14.140625" style="49" customWidth="1"/>
    <col min="8" max="8" width="8" style="49" customWidth="1"/>
    <col min="9" max="9" width="13.5703125" style="49" customWidth="1"/>
    <col min="10" max="10" width="11.5703125" style="49" customWidth="1"/>
    <col min="11" max="11" width="15.85546875" style="49" customWidth="1"/>
    <col min="12" max="12" width="14.42578125" style="49" customWidth="1"/>
    <col min="13" max="18" width="9.140625" style="82"/>
    <col min="19" max="16384" width="9.140625" style="1"/>
  </cols>
  <sheetData>
    <row r="1" spans="1:18" ht="15.75" x14ac:dyDescent="0.2">
      <c r="A1" s="109" t="s">
        <v>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8" ht="16.5" customHeight="1" x14ac:dyDescent="0.2">
      <c r="A2" s="107" t="s">
        <v>148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8" ht="16.5" x14ac:dyDescent="0.2">
      <c r="A3" s="4"/>
      <c r="B3" s="52"/>
      <c r="C3" s="53"/>
      <c r="D3" s="53"/>
      <c r="E3" s="50"/>
      <c r="F3" s="54"/>
      <c r="G3" s="110"/>
      <c r="H3" s="110"/>
      <c r="I3" s="110"/>
      <c r="J3" s="110"/>
      <c r="K3" s="50"/>
      <c r="L3" s="51"/>
    </row>
    <row r="4" spans="1:18" ht="16.5" x14ac:dyDescent="0.2">
      <c r="A4" s="111" t="s">
        <v>0</v>
      </c>
      <c r="B4" s="112" t="s">
        <v>1</v>
      </c>
      <c r="C4" s="113" t="s">
        <v>2</v>
      </c>
      <c r="D4" s="114" t="s">
        <v>3</v>
      </c>
      <c r="E4" s="115"/>
      <c r="F4" s="114" t="s">
        <v>4</v>
      </c>
      <c r="G4" s="115"/>
      <c r="H4" s="114" t="s">
        <v>5</v>
      </c>
      <c r="I4" s="115"/>
      <c r="J4" s="114" t="s">
        <v>6</v>
      </c>
      <c r="K4" s="115"/>
      <c r="L4" s="116" t="s">
        <v>7</v>
      </c>
    </row>
    <row r="5" spans="1:18" ht="33" x14ac:dyDescent="0.2">
      <c r="A5" s="111"/>
      <c r="B5" s="117"/>
      <c r="C5" s="113"/>
      <c r="D5" s="118" t="s">
        <v>8</v>
      </c>
      <c r="E5" s="118" t="s">
        <v>9</v>
      </c>
      <c r="F5" s="118" t="s">
        <v>10</v>
      </c>
      <c r="G5" s="119" t="s">
        <v>7</v>
      </c>
      <c r="H5" s="120" t="s">
        <v>11</v>
      </c>
      <c r="I5" s="118" t="s">
        <v>7</v>
      </c>
      <c r="J5" s="118" t="s">
        <v>11</v>
      </c>
      <c r="K5" s="121" t="s">
        <v>7</v>
      </c>
      <c r="L5" s="116"/>
    </row>
    <row r="6" spans="1:18" ht="16.5" x14ac:dyDescent="0.2">
      <c r="A6" s="122">
        <v>1</v>
      </c>
      <c r="B6" s="123">
        <v>3</v>
      </c>
      <c r="C6" s="124">
        <v>4</v>
      </c>
      <c r="D6" s="125">
        <v>5</v>
      </c>
      <c r="E6" s="124">
        <v>6</v>
      </c>
      <c r="F6" s="126">
        <v>7</v>
      </c>
      <c r="G6" s="124">
        <v>8</v>
      </c>
      <c r="H6" s="125">
        <v>9</v>
      </c>
      <c r="I6" s="124">
        <v>10</v>
      </c>
      <c r="J6" s="125">
        <v>11</v>
      </c>
      <c r="K6" s="126">
        <v>12</v>
      </c>
      <c r="L6" s="124" t="s">
        <v>12</v>
      </c>
    </row>
    <row r="7" spans="1:18" s="2" customFormat="1" ht="31.5" x14ac:dyDescent="0.25">
      <c r="A7" s="17"/>
      <c r="B7" s="127" t="s">
        <v>13</v>
      </c>
      <c r="C7" s="128"/>
      <c r="D7" s="129"/>
      <c r="E7" s="70"/>
      <c r="F7" s="70"/>
      <c r="G7" s="70"/>
      <c r="H7" s="70"/>
      <c r="I7" s="130"/>
      <c r="J7" s="70"/>
      <c r="K7" s="70"/>
      <c r="L7" s="59"/>
      <c r="M7" s="83"/>
      <c r="N7" s="83"/>
      <c r="O7" s="83"/>
      <c r="P7" s="83"/>
      <c r="Q7" s="83"/>
      <c r="R7" s="83"/>
    </row>
    <row r="8" spans="1:18" s="6" customFormat="1" ht="18" x14ac:dyDescent="0.25">
      <c r="A8" s="5">
        <v>1</v>
      </c>
      <c r="B8" s="55" t="s">
        <v>14</v>
      </c>
      <c r="C8" s="56" t="s">
        <v>15</v>
      </c>
      <c r="D8" s="57"/>
      <c r="E8" s="58">
        <v>0.94399999999999995</v>
      </c>
      <c r="F8" s="59"/>
      <c r="G8" s="59"/>
      <c r="H8" s="60"/>
      <c r="I8" s="60"/>
      <c r="J8" s="60"/>
      <c r="K8" s="60"/>
      <c r="L8" s="60"/>
    </row>
    <row r="9" spans="1:18" s="7" customFormat="1" ht="18" x14ac:dyDescent="0.25">
      <c r="A9" s="5"/>
      <c r="B9" s="131" t="s">
        <v>33</v>
      </c>
      <c r="C9" s="132" t="s">
        <v>16</v>
      </c>
      <c r="D9" s="133">
        <v>93.22</v>
      </c>
      <c r="E9" s="59">
        <f>D9*E8</f>
        <v>87.999679999999998</v>
      </c>
      <c r="F9" s="59"/>
      <c r="G9" s="59"/>
      <c r="H9" s="59"/>
      <c r="I9" s="59"/>
      <c r="J9" s="59"/>
      <c r="K9" s="59"/>
      <c r="L9" s="59"/>
      <c r="M9" s="84"/>
      <c r="N9" s="84"/>
      <c r="O9" s="84"/>
      <c r="P9" s="84"/>
      <c r="Q9" s="84"/>
      <c r="R9" s="84"/>
    </row>
    <row r="10" spans="1:18" s="3" customFormat="1" ht="18" x14ac:dyDescent="0.25">
      <c r="A10" s="134"/>
      <c r="B10" s="135" t="s">
        <v>26</v>
      </c>
      <c r="C10" s="136"/>
      <c r="D10" s="137"/>
      <c r="E10" s="138"/>
      <c r="F10" s="59"/>
      <c r="G10" s="57"/>
      <c r="H10" s="57"/>
      <c r="I10" s="57"/>
      <c r="J10" s="57"/>
      <c r="K10" s="57"/>
      <c r="L10" s="57"/>
      <c r="M10" s="85"/>
      <c r="N10" s="85"/>
      <c r="O10" s="85"/>
      <c r="P10" s="85"/>
      <c r="Q10" s="85"/>
      <c r="R10" s="85"/>
    </row>
    <row r="11" spans="1:18" s="2" customFormat="1" ht="18" x14ac:dyDescent="0.25">
      <c r="A11" s="134"/>
      <c r="B11" s="127" t="s">
        <v>27</v>
      </c>
      <c r="C11" s="128"/>
      <c r="D11" s="129"/>
      <c r="E11" s="70"/>
      <c r="F11" s="70"/>
      <c r="G11" s="70"/>
      <c r="H11" s="70"/>
      <c r="I11" s="130"/>
      <c r="J11" s="70"/>
      <c r="K11" s="70"/>
      <c r="L11" s="57"/>
      <c r="M11" s="83"/>
      <c r="N11" s="83"/>
      <c r="O11" s="83"/>
      <c r="P11" s="83"/>
      <c r="Q11" s="83"/>
      <c r="R11" s="83"/>
    </row>
    <row r="12" spans="1:18" s="2" customFormat="1" ht="47.25" x14ac:dyDescent="0.25">
      <c r="A12" s="134">
        <v>1</v>
      </c>
      <c r="B12" s="139" t="s">
        <v>28</v>
      </c>
      <c r="C12" s="140" t="s">
        <v>21</v>
      </c>
      <c r="D12" s="141"/>
      <c r="E12" s="142">
        <v>2679.59</v>
      </c>
      <c r="F12" s="143"/>
      <c r="G12" s="143"/>
      <c r="H12" s="70"/>
      <c r="I12" s="130"/>
      <c r="J12" s="143"/>
      <c r="K12" s="70"/>
      <c r="L12" s="59"/>
      <c r="M12" s="83"/>
      <c r="N12" s="83"/>
      <c r="O12" s="83"/>
      <c r="P12" s="83"/>
      <c r="Q12" s="83"/>
      <c r="R12" s="83"/>
    </row>
    <row r="13" spans="1:18" s="7" customFormat="1" ht="18" x14ac:dyDescent="0.25">
      <c r="A13" s="134"/>
      <c r="B13" s="131" t="s">
        <v>33</v>
      </c>
      <c r="C13" s="128" t="s">
        <v>16</v>
      </c>
      <c r="D13" s="129">
        <v>7.4000000000000003E-3</v>
      </c>
      <c r="E13" s="70">
        <f>ROUND(D13*E12,2)</f>
        <v>19.829999999999998</v>
      </c>
      <c r="F13" s="144"/>
      <c r="G13" s="144"/>
      <c r="H13" s="70"/>
      <c r="I13" s="59"/>
      <c r="J13" s="144"/>
      <c r="K13" s="70"/>
      <c r="L13" s="59"/>
      <c r="M13" s="84"/>
      <c r="N13" s="84"/>
      <c r="O13" s="84"/>
      <c r="P13" s="84"/>
      <c r="Q13" s="84"/>
      <c r="R13" s="84"/>
    </row>
    <row r="14" spans="1:18" s="7" customFormat="1" ht="18" x14ac:dyDescent="0.25">
      <c r="A14" s="134"/>
      <c r="B14" s="145" t="s">
        <v>29</v>
      </c>
      <c r="C14" s="128" t="s">
        <v>24</v>
      </c>
      <c r="D14" s="129">
        <f>(26.8+4.48*3)/1000</f>
        <v>4.0240000000000005E-2</v>
      </c>
      <c r="E14" s="70">
        <f>ROUND(D14*E12,2)</f>
        <v>107.83</v>
      </c>
      <c r="F14" s="144"/>
      <c r="G14" s="144"/>
      <c r="H14" s="143"/>
      <c r="I14" s="130"/>
      <c r="J14" s="143"/>
      <c r="K14" s="70"/>
      <c r="L14" s="59"/>
      <c r="M14" s="84"/>
      <c r="N14" s="84"/>
      <c r="O14" s="84"/>
      <c r="P14" s="84"/>
      <c r="Q14" s="84"/>
      <c r="R14" s="84"/>
    </row>
    <row r="15" spans="1:18" s="2" customFormat="1" ht="31.5" x14ac:dyDescent="0.25">
      <c r="A15" s="134">
        <v>2</v>
      </c>
      <c r="B15" s="139" t="s">
        <v>30</v>
      </c>
      <c r="C15" s="140" t="s">
        <v>21</v>
      </c>
      <c r="D15" s="141"/>
      <c r="E15" s="142">
        <f>E12</f>
        <v>2679.59</v>
      </c>
      <c r="F15" s="143"/>
      <c r="G15" s="143"/>
      <c r="H15" s="70"/>
      <c r="I15" s="130"/>
      <c r="J15" s="143"/>
      <c r="K15" s="70"/>
      <c r="L15" s="59"/>
      <c r="M15" s="83"/>
      <c r="N15" s="83"/>
      <c r="O15" s="83"/>
      <c r="P15" s="83"/>
      <c r="Q15" s="83"/>
      <c r="R15" s="83"/>
    </row>
    <row r="16" spans="1:18" s="7" customFormat="1" ht="18" x14ac:dyDescent="0.25">
      <c r="A16" s="134"/>
      <c r="B16" s="131" t="s">
        <v>33</v>
      </c>
      <c r="C16" s="128" t="s">
        <v>16</v>
      </c>
      <c r="D16" s="129">
        <v>1.55E-2</v>
      </c>
      <c r="E16" s="70">
        <f>ROUND(D16*E15,2)</f>
        <v>41.53</v>
      </c>
      <c r="F16" s="144"/>
      <c r="G16" s="144"/>
      <c r="H16" s="70"/>
      <c r="I16" s="59"/>
      <c r="J16" s="144"/>
      <c r="K16" s="70"/>
      <c r="L16" s="59"/>
      <c r="M16" s="84"/>
      <c r="N16" s="84"/>
      <c r="O16" s="84"/>
      <c r="P16" s="84"/>
      <c r="Q16" s="84"/>
      <c r="R16" s="84"/>
    </row>
    <row r="17" spans="1:248" s="7" customFormat="1" ht="18" x14ac:dyDescent="0.25">
      <c r="A17" s="134"/>
      <c r="B17" s="146" t="s">
        <v>23</v>
      </c>
      <c r="C17" s="128" t="s">
        <v>24</v>
      </c>
      <c r="D17" s="129">
        <v>3.4700000000000002E-2</v>
      </c>
      <c r="E17" s="70">
        <f>ROUND(D17*E15,2)</f>
        <v>92.98</v>
      </c>
      <c r="F17" s="144"/>
      <c r="G17" s="144"/>
      <c r="H17" s="143"/>
      <c r="I17" s="130"/>
      <c r="J17" s="143"/>
      <c r="K17" s="70"/>
      <c r="L17" s="59"/>
      <c r="M17" s="84"/>
      <c r="N17" s="84"/>
      <c r="O17" s="84"/>
      <c r="P17" s="84"/>
      <c r="Q17" s="84"/>
      <c r="R17" s="84"/>
    </row>
    <row r="18" spans="1:248" s="3" customFormat="1" ht="18" x14ac:dyDescent="0.25">
      <c r="A18" s="134"/>
      <c r="B18" s="147" t="s">
        <v>18</v>
      </c>
      <c r="C18" s="128" t="s">
        <v>31</v>
      </c>
      <c r="D18" s="74">
        <v>2.0899999999999998E-3</v>
      </c>
      <c r="E18" s="70">
        <f>ROUND(D18*E15,2)</f>
        <v>5.6</v>
      </c>
      <c r="F18" s="70"/>
      <c r="G18" s="130"/>
      <c r="H18" s="70"/>
      <c r="I18" s="130"/>
      <c r="J18" s="70"/>
      <c r="K18" s="70"/>
      <c r="L18" s="59"/>
      <c r="M18" s="85"/>
      <c r="N18" s="85"/>
      <c r="O18" s="85"/>
      <c r="P18" s="85"/>
      <c r="Q18" s="85"/>
      <c r="R18" s="85"/>
    </row>
    <row r="19" spans="1:248" s="8" customFormat="1" ht="18" x14ac:dyDescent="0.35">
      <c r="A19" s="148"/>
      <c r="B19" s="145" t="s">
        <v>25</v>
      </c>
      <c r="C19" s="128" t="s">
        <v>21</v>
      </c>
      <c r="D19" s="74">
        <v>4.0000000000000003E-5</v>
      </c>
      <c r="E19" s="70">
        <f>ROUND(D19*E15,2)</f>
        <v>0.11</v>
      </c>
      <c r="F19" s="70"/>
      <c r="G19" s="149"/>
      <c r="H19" s="150"/>
      <c r="I19" s="130"/>
      <c r="J19" s="150"/>
      <c r="K19" s="70"/>
      <c r="L19" s="59"/>
      <c r="M19" s="86"/>
      <c r="N19" s="86"/>
      <c r="O19" s="86"/>
      <c r="P19" s="86"/>
      <c r="Q19" s="86"/>
      <c r="R19" s="86"/>
    </row>
    <row r="20" spans="1:248" s="46" customFormat="1" ht="30" x14ac:dyDescent="0.25">
      <c r="A20" s="151"/>
      <c r="B20" s="152" t="s">
        <v>67</v>
      </c>
      <c r="C20" s="153" t="s">
        <v>20</v>
      </c>
      <c r="D20" s="154"/>
      <c r="E20" s="154">
        <f>E19*1.6</f>
        <v>0.17600000000000002</v>
      </c>
      <c r="F20" s="62"/>
      <c r="G20" s="62"/>
      <c r="H20" s="62"/>
      <c r="I20" s="62"/>
      <c r="J20" s="62"/>
      <c r="K20" s="70"/>
      <c r="L20" s="59"/>
      <c r="M20" s="87"/>
      <c r="N20" s="87"/>
      <c r="O20" s="87"/>
      <c r="P20" s="87"/>
      <c r="Q20" s="87"/>
      <c r="R20" s="87"/>
    </row>
    <row r="21" spans="1:248" s="18" customFormat="1" ht="45" x14ac:dyDescent="0.2">
      <c r="A21" s="155"/>
      <c r="B21" s="156" t="s">
        <v>141</v>
      </c>
      <c r="C21" s="157" t="s">
        <v>20</v>
      </c>
      <c r="D21" s="158"/>
      <c r="E21" s="158">
        <f>E15*1.75</f>
        <v>4689.2825000000003</v>
      </c>
      <c r="F21" s="159"/>
      <c r="G21" s="159"/>
      <c r="H21" s="159"/>
      <c r="I21" s="159"/>
      <c r="J21" s="159"/>
      <c r="K21" s="70"/>
      <c r="L21" s="59"/>
      <c r="M21" s="88"/>
      <c r="N21" s="88"/>
      <c r="O21" s="88"/>
      <c r="P21" s="88"/>
      <c r="Q21" s="88"/>
      <c r="R21" s="88"/>
    </row>
    <row r="22" spans="1:248" s="2" customFormat="1" ht="18" x14ac:dyDescent="0.25">
      <c r="A22" s="134">
        <v>3</v>
      </c>
      <c r="B22" s="139" t="s">
        <v>32</v>
      </c>
      <c r="C22" s="140" t="s">
        <v>21</v>
      </c>
      <c r="D22" s="141"/>
      <c r="E22" s="142">
        <f>E15</f>
        <v>2679.59</v>
      </c>
      <c r="F22" s="143"/>
      <c r="G22" s="143"/>
      <c r="H22" s="70"/>
      <c r="I22" s="130"/>
      <c r="J22" s="143"/>
      <c r="K22" s="70"/>
      <c r="L22" s="59"/>
      <c r="M22" s="83"/>
      <c r="N22" s="83"/>
      <c r="O22" s="83"/>
      <c r="P22" s="83"/>
      <c r="Q22" s="83"/>
      <c r="R22" s="83"/>
    </row>
    <row r="23" spans="1:248" s="2" customFormat="1" ht="18" x14ac:dyDescent="0.25">
      <c r="A23" s="134"/>
      <c r="B23" s="131" t="s">
        <v>33</v>
      </c>
      <c r="C23" s="160" t="s">
        <v>16</v>
      </c>
      <c r="D23" s="161">
        <v>3.2299999999999998E-3</v>
      </c>
      <c r="E23" s="137">
        <f>ROUND(E22*D23,2)</f>
        <v>8.66</v>
      </c>
      <c r="F23" s="143"/>
      <c r="G23" s="143"/>
      <c r="H23" s="70"/>
      <c r="I23" s="59"/>
      <c r="J23" s="143"/>
      <c r="K23" s="70"/>
      <c r="L23" s="59"/>
      <c r="M23" s="83"/>
      <c r="N23" s="83"/>
      <c r="O23" s="83"/>
      <c r="P23" s="83"/>
      <c r="Q23" s="83"/>
      <c r="R23" s="83"/>
    </row>
    <row r="24" spans="1:248" s="2" customFormat="1" ht="18" x14ac:dyDescent="0.25">
      <c r="A24" s="134"/>
      <c r="B24" s="147" t="s">
        <v>34</v>
      </c>
      <c r="C24" s="160" t="s">
        <v>22</v>
      </c>
      <c r="D24" s="161">
        <v>3.62E-3</v>
      </c>
      <c r="E24" s="137">
        <f>ROUND(E22*D24,2)</f>
        <v>9.6999999999999993</v>
      </c>
      <c r="F24" s="143"/>
      <c r="G24" s="143"/>
      <c r="H24" s="70"/>
      <c r="I24" s="130"/>
      <c r="J24" s="59"/>
      <c r="K24" s="70"/>
      <c r="L24" s="59"/>
      <c r="M24" s="83"/>
      <c r="N24" s="83"/>
      <c r="O24" s="83"/>
      <c r="P24" s="83"/>
      <c r="Q24" s="83"/>
      <c r="R24" s="83"/>
    </row>
    <row r="25" spans="1:248" s="2" customFormat="1" ht="18" x14ac:dyDescent="0.25">
      <c r="A25" s="134"/>
      <c r="B25" s="147" t="s">
        <v>18</v>
      </c>
      <c r="C25" s="160" t="s">
        <v>19</v>
      </c>
      <c r="D25" s="161">
        <v>1.8000000000000001E-4</v>
      </c>
      <c r="E25" s="137">
        <f>ROUND(E22*D25,2)</f>
        <v>0.48</v>
      </c>
      <c r="F25" s="143"/>
      <c r="G25" s="143"/>
      <c r="H25" s="70"/>
      <c r="I25" s="130"/>
      <c r="J25" s="143"/>
      <c r="K25" s="70"/>
      <c r="L25" s="59"/>
      <c r="M25" s="83"/>
      <c r="N25" s="83"/>
      <c r="O25" s="83"/>
      <c r="P25" s="83"/>
      <c r="Q25" s="83"/>
      <c r="R25" s="83"/>
    </row>
    <row r="26" spans="1:248" s="2" customFormat="1" ht="18" x14ac:dyDescent="0.35">
      <c r="A26" s="134"/>
      <c r="B26" s="145" t="s">
        <v>25</v>
      </c>
      <c r="C26" s="160" t="s">
        <v>21</v>
      </c>
      <c r="D26" s="161">
        <v>4.0000000000000003E-5</v>
      </c>
      <c r="E26" s="137">
        <f>ROUND(E22*D26,2)</f>
        <v>0.11</v>
      </c>
      <c r="F26" s="70"/>
      <c r="G26" s="149"/>
      <c r="H26" s="70"/>
      <c r="I26" s="130"/>
      <c r="J26" s="143"/>
      <c r="K26" s="70"/>
      <c r="L26" s="59"/>
      <c r="M26" s="83"/>
      <c r="N26" s="83"/>
      <c r="O26" s="83"/>
      <c r="P26" s="83"/>
      <c r="Q26" s="83"/>
      <c r="R26" s="83"/>
    </row>
    <row r="27" spans="1:248" s="46" customFormat="1" ht="30" x14ac:dyDescent="0.25">
      <c r="A27" s="151"/>
      <c r="B27" s="152" t="s">
        <v>67</v>
      </c>
      <c r="C27" s="153" t="s">
        <v>20</v>
      </c>
      <c r="D27" s="154"/>
      <c r="E27" s="154">
        <f>E26*1.6</f>
        <v>0.17600000000000002</v>
      </c>
      <c r="F27" s="62"/>
      <c r="G27" s="62"/>
      <c r="H27" s="62"/>
      <c r="I27" s="62"/>
      <c r="J27" s="62"/>
      <c r="K27" s="70"/>
      <c r="L27" s="59"/>
      <c r="M27" s="87"/>
      <c r="N27" s="87"/>
      <c r="O27" s="87"/>
      <c r="P27" s="87"/>
      <c r="Q27" s="87"/>
      <c r="R27" s="87"/>
    </row>
    <row r="28" spans="1:248" ht="47.25" x14ac:dyDescent="0.2">
      <c r="A28" s="134">
        <v>4</v>
      </c>
      <c r="B28" s="162" t="s">
        <v>65</v>
      </c>
      <c r="C28" s="163" t="s">
        <v>45</v>
      </c>
      <c r="D28" s="67"/>
      <c r="E28" s="67">
        <v>140.1</v>
      </c>
      <c r="F28" s="70"/>
      <c r="G28" s="70"/>
      <c r="H28" s="70"/>
      <c r="I28" s="70"/>
      <c r="J28" s="70"/>
      <c r="K28" s="70"/>
      <c r="L28" s="59"/>
      <c r="M28" s="85"/>
      <c r="N28" s="85"/>
      <c r="O28" s="85"/>
      <c r="P28" s="85"/>
      <c r="Q28" s="85"/>
      <c r="R28" s="85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ht="18" x14ac:dyDescent="0.2">
      <c r="A29" s="134"/>
      <c r="B29" s="145" t="s">
        <v>33</v>
      </c>
      <c r="C29" s="136" t="s">
        <v>17</v>
      </c>
      <c r="D29" s="70">
        <f>1.54+0.64</f>
        <v>2.1800000000000002</v>
      </c>
      <c r="E29" s="70">
        <f>ROUND(E28*D29,2)</f>
        <v>305.42</v>
      </c>
      <c r="F29" s="70"/>
      <c r="G29" s="70"/>
      <c r="H29" s="70"/>
      <c r="I29" s="59"/>
      <c r="J29" s="70"/>
      <c r="K29" s="70"/>
      <c r="L29" s="59"/>
      <c r="M29" s="85"/>
      <c r="N29" s="85"/>
      <c r="O29" s="85"/>
      <c r="P29" s="85"/>
      <c r="Q29" s="85"/>
      <c r="R29" s="85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248" ht="18" x14ac:dyDescent="0.2">
      <c r="A30" s="134"/>
      <c r="B30" s="164" t="s">
        <v>140</v>
      </c>
      <c r="C30" s="165" t="s">
        <v>21</v>
      </c>
      <c r="D30" s="166"/>
      <c r="E30" s="70">
        <v>140.1</v>
      </c>
      <c r="F30" s="70"/>
      <c r="G30" s="70"/>
      <c r="H30" s="70"/>
      <c r="I30" s="70"/>
      <c r="J30" s="70"/>
      <c r="K30" s="70"/>
      <c r="L30" s="59"/>
      <c r="M30" s="85"/>
      <c r="N30" s="85"/>
      <c r="O30" s="85"/>
      <c r="P30" s="85"/>
      <c r="Q30" s="85"/>
      <c r="R30" s="8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1:248" ht="18" x14ac:dyDescent="0.2">
      <c r="A31" s="134"/>
      <c r="B31" s="131" t="s">
        <v>33</v>
      </c>
      <c r="C31" s="165" t="s">
        <v>17</v>
      </c>
      <c r="D31" s="166">
        <v>0.87</v>
      </c>
      <c r="E31" s="70">
        <f>E30*D31</f>
        <v>121.887</v>
      </c>
      <c r="F31" s="70"/>
      <c r="G31" s="70"/>
      <c r="H31" s="70"/>
      <c r="I31" s="59"/>
      <c r="J31" s="70"/>
      <c r="K31" s="70"/>
      <c r="L31" s="59"/>
      <c r="M31" s="85"/>
      <c r="N31" s="85"/>
      <c r="O31" s="85"/>
      <c r="P31" s="85"/>
      <c r="Q31" s="85"/>
      <c r="R31" s="85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1:248" s="19" customFormat="1" ht="18" x14ac:dyDescent="0.2">
      <c r="A32" s="155"/>
      <c r="B32" s="167" t="s">
        <v>35</v>
      </c>
      <c r="C32" s="157" t="s">
        <v>20</v>
      </c>
      <c r="D32" s="159"/>
      <c r="E32" s="158">
        <f>(E28)*1.75</f>
        <v>245.17499999999998</v>
      </c>
      <c r="F32" s="159"/>
      <c r="G32" s="159"/>
      <c r="H32" s="159"/>
      <c r="I32" s="159"/>
      <c r="J32" s="159"/>
      <c r="K32" s="70"/>
      <c r="L32" s="59"/>
      <c r="M32" s="89"/>
      <c r="N32" s="89"/>
      <c r="O32" s="89"/>
      <c r="P32" s="89"/>
      <c r="Q32" s="89"/>
      <c r="R32" s="89"/>
    </row>
    <row r="33" spans="1:18" s="2" customFormat="1" ht="18" x14ac:dyDescent="0.25">
      <c r="A33" s="134">
        <v>5</v>
      </c>
      <c r="B33" s="139" t="s">
        <v>32</v>
      </c>
      <c r="C33" s="140" t="s">
        <v>21</v>
      </c>
      <c r="D33" s="141"/>
      <c r="E33" s="142">
        <f>E28</f>
        <v>140.1</v>
      </c>
      <c r="F33" s="143"/>
      <c r="G33" s="143"/>
      <c r="H33" s="70"/>
      <c r="I33" s="130"/>
      <c r="J33" s="143"/>
      <c r="K33" s="70"/>
      <c r="L33" s="59"/>
      <c r="M33" s="83"/>
      <c r="N33" s="83"/>
      <c r="O33" s="83"/>
      <c r="P33" s="83"/>
      <c r="Q33" s="83"/>
      <c r="R33" s="83"/>
    </row>
    <row r="34" spans="1:18" s="2" customFormat="1" ht="18" x14ac:dyDescent="0.25">
      <c r="A34" s="134"/>
      <c r="B34" s="131" t="s">
        <v>33</v>
      </c>
      <c r="C34" s="160" t="s">
        <v>16</v>
      </c>
      <c r="D34" s="161">
        <v>3.2299999999999998E-3</v>
      </c>
      <c r="E34" s="137">
        <f>ROUND(E33*D34,2)</f>
        <v>0.45</v>
      </c>
      <c r="F34" s="143"/>
      <c r="G34" s="143"/>
      <c r="H34" s="70"/>
      <c r="I34" s="59"/>
      <c r="J34" s="143"/>
      <c r="K34" s="70"/>
      <c r="L34" s="59"/>
      <c r="M34" s="83"/>
      <c r="N34" s="83"/>
      <c r="O34" s="83"/>
      <c r="P34" s="83"/>
      <c r="Q34" s="83"/>
      <c r="R34" s="83"/>
    </row>
    <row r="35" spans="1:18" s="2" customFormat="1" ht="18" x14ac:dyDescent="0.25">
      <c r="A35" s="134"/>
      <c r="B35" s="147" t="s">
        <v>34</v>
      </c>
      <c r="C35" s="160" t="s">
        <v>22</v>
      </c>
      <c r="D35" s="161">
        <v>3.62E-3</v>
      </c>
      <c r="E35" s="137">
        <f>ROUND(E33*D35,2)</f>
        <v>0.51</v>
      </c>
      <c r="F35" s="143"/>
      <c r="G35" s="143"/>
      <c r="H35" s="70"/>
      <c r="I35" s="130"/>
      <c r="J35" s="59"/>
      <c r="K35" s="70"/>
      <c r="L35" s="59"/>
      <c r="M35" s="83"/>
      <c r="N35" s="83"/>
      <c r="O35" s="83"/>
      <c r="P35" s="83"/>
      <c r="Q35" s="83"/>
      <c r="R35" s="83"/>
    </row>
    <row r="36" spans="1:18" s="2" customFormat="1" ht="18" x14ac:dyDescent="0.25">
      <c r="A36" s="134"/>
      <c r="B36" s="147" t="s">
        <v>18</v>
      </c>
      <c r="C36" s="160" t="s">
        <v>19</v>
      </c>
      <c r="D36" s="161">
        <v>1.8000000000000001E-4</v>
      </c>
      <c r="E36" s="137">
        <f>ROUND(E33*D36,2)</f>
        <v>0.03</v>
      </c>
      <c r="F36" s="143"/>
      <c r="G36" s="143"/>
      <c r="H36" s="70"/>
      <c r="I36" s="130"/>
      <c r="J36" s="143"/>
      <c r="K36" s="70"/>
      <c r="L36" s="59"/>
      <c r="M36" s="83"/>
      <c r="N36" s="83"/>
      <c r="O36" s="83"/>
      <c r="P36" s="83"/>
      <c r="Q36" s="83"/>
      <c r="R36" s="83"/>
    </row>
    <row r="37" spans="1:18" s="2" customFormat="1" ht="18" x14ac:dyDescent="0.35">
      <c r="A37" s="134"/>
      <c r="B37" s="145" t="s">
        <v>25</v>
      </c>
      <c r="C37" s="160" t="s">
        <v>21</v>
      </c>
      <c r="D37" s="161">
        <v>4.0000000000000003E-5</v>
      </c>
      <c r="E37" s="137">
        <f>ROUND(E33*D37,2)</f>
        <v>0.01</v>
      </c>
      <c r="F37" s="70"/>
      <c r="G37" s="149"/>
      <c r="H37" s="70"/>
      <c r="I37" s="130"/>
      <c r="J37" s="143"/>
      <c r="K37" s="70"/>
      <c r="L37" s="59"/>
      <c r="M37" s="83"/>
      <c r="N37" s="83"/>
      <c r="O37" s="83"/>
      <c r="P37" s="83"/>
      <c r="Q37" s="83"/>
      <c r="R37" s="83"/>
    </row>
    <row r="38" spans="1:18" s="46" customFormat="1" ht="30" x14ac:dyDescent="0.25">
      <c r="A38" s="151"/>
      <c r="B38" s="152" t="s">
        <v>67</v>
      </c>
      <c r="C38" s="153" t="s">
        <v>20</v>
      </c>
      <c r="D38" s="154"/>
      <c r="E38" s="154">
        <f>E37*1.6</f>
        <v>1.6E-2</v>
      </c>
      <c r="F38" s="62"/>
      <c r="G38" s="62"/>
      <c r="H38" s="62"/>
      <c r="I38" s="62"/>
      <c r="J38" s="62"/>
      <c r="K38" s="70"/>
      <c r="L38" s="59"/>
      <c r="M38" s="87"/>
      <c r="N38" s="87"/>
      <c r="O38" s="87"/>
      <c r="P38" s="87"/>
      <c r="Q38" s="87"/>
      <c r="R38" s="87"/>
    </row>
    <row r="39" spans="1:18" s="3" customFormat="1" ht="18" x14ac:dyDescent="0.25">
      <c r="A39" s="134"/>
      <c r="B39" s="135" t="s">
        <v>38</v>
      </c>
      <c r="C39" s="136"/>
      <c r="D39" s="137"/>
      <c r="E39" s="138"/>
      <c r="F39" s="59"/>
      <c r="G39" s="57"/>
      <c r="H39" s="57"/>
      <c r="I39" s="57"/>
      <c r="J39" s="57"/>
      <c r="K39" s="57"/>
      <c r="L39" s="57"/>
      <c r="M39" s="85"/>
      <c r="N39" s="85"/>
      <c r="O39" s="85"/>
      <c r="P39" s="85"/>
      <c r="Q39" s="85"/>
      <c r="R39" s="85"/>
    </row>
    <row r="40" spans="1:18" s="2" customFormat="1" ht="31.5" x14ac:dyDescent="0.25">
      <c r="A40" s="134"/>
      <c r="B40" s="127" t="s">
        <v>64</v>
      </c>
      <c r="C40" s="128"/>
      <c r="D40" s="129"/>
      <c r="E40" s="70"/>
      <c r="F40" s="70"/>
      <c r="G40" s="70"/>
      <c r="H40" s="70"/>
      <c r="I40" s="130"/>
      <c r="J40" s="70"/>
      <c r="K40" s="70"/>
      <c r="L40" s="57"/>
      <c r="M40" s="83"/>
      <c r="N40" s="83"/>
      <c r="O40" s="83"/>
      <c r="P40" s="83"/>
      <c r="Q40" s="83"/>
      <c r="R40" s="83"/>
    </row>
    <row r="41" spans="1:18" s="2" customFormat="1" ht="47.25" x14ac:dyDescent="0.25">
      <c r="A41" s="134">
        <v>1</v>
      </c>
      <c r="B41" s="139" t="s">
        <v>44</v>
      </c>
      <c r="C41" s="140" t="s">
        <v>21</v>
      </c>
      <c r="D41" s="141"/>
      <c r="E41" s="142">
        <v>107</v>
      </c>
      <c r="F41" s="143"/>
      <c r="G41" s="143"/>
      <c r="H41" s="70"/>
      <c r="I41" s="130"/>
      <c r="J41" s="143"/>
      <c r="K41" s="70"/>
      <c r="L41" s="59"/>
      <c r="M41" s="83"/>
      <c r="N41" s="83"/>
      <c r="O41" s="83"/>
      <c r="P41" s="83"/>
      <c r="Q41" s="83"/>
      <c r="R41" s="83"/>
    </row>
    <row r="42" spans="1:18" s="7" customFormat="1" ht="18" x14ac:dyDescent="0.25">
      <c r="A42" s="134"/>
      <c r="B42" s="131" t="s">
        <v>33</v>
      </c>
      <c r="C42" s="128" t="s">
        <v>16</v>
      </c>
      <c r="D42" s="129">
        <v>1.55E-2</v>
      </c>
      <c r="E42" s="70">
        <f>ROUND(D42*E41,2)</f>
        <v>1.66</v>
      </c>
      <c r="F42" s="144"/>
      <c r="G42" s="144"/>
      <c r="H42" s="70"/>
      <c r="I42" s="59"/>
      <c r="J42" s="144"/>
      <c r="K42" s="70"/>
      <c r="L42" s="59"/>
      <c r="M42" s="84"/>
      <c r="N42" s="84"/>
      <c r="O42" s="84"/>
      <c r="P42" s="84"/>
      <c r="Q42" s="84"/>
      <c r="R42" s="84"/>
    </row>
    <row r="43" spans="1:18" s="7" customFormat="1" ht="18" x14ac:dyDescent="0.25">
      <c r="A43" s="134"/>
      <c r="B43" s="146" t="s">
        <v>23</v>
      </c>
      <c r="C43" s="128" t="s">
        <v>24</v>
      </c>
      <c r="D43" s="129">
        <v>3.4700000000000002E-2</v>
      </c>
      <c r="E43" s="70">
        <f>ROUND(D43*E41,2)</f>
        <v>3.71</v>
      </c>
      <c r="F43" s="144"/>
      <c r="G43" s="144"/>
      <c r="H43" s="143"/>
      <c r="I43" s="130"/>
      <c r="J43" s="143"/>
      <c r="K43" s="70"/>
      <c r="L43" s="59"/>
      <c r="M43" s="84"/>
      <c r="N43" s="84"/>
      <c r="O43" s="84"/>
      <c r="P43" s="84"/>
      <c r="Q43" s="84"/>
      <c r="R43" s="84"/>
    </row>
    <row r="44" spans="1:18" s="3" customFormat="1" ht="18" x14ac:dyDescent="0.25">
      <c r="A44" s="134"/>
      <c r="B44" s="147" t="s">
        <v>18</v>
      </c>
      <c r="C44" s="128" t="s">
        <v>31</v>
      </c>
      <c r="D44" s="74">
        <v>2.0899999999999998E-3</v>
      </c>
      <c r="E44" s="70">
        <f>ROUND(D44*E41,2)</f>
        <v>0.22</v>
      </c>
      <c r="F44" s="70"/>
      <c r="G44" s="130"/>
      <c r="H44" s="70"/>
      <c r="I44" s="130"/>
      <c r="J44" s="70"/>
      <c r="K44" s="70"/>
      <c r="L44" s="59"/>
      <c r="M44" s="85"/>
      <c r="N44" s="85"/>
      <c r="O44" s="85"/>
      <c r="P44" s="85"/>
      <c r="Q44" s="85"/>
      <c r="R44" s="85"/>
    </row>
    <row r="45" spans="1:18" s="8" customFormat="1" ht="18" x14ac:dyDescent="0.35">
      <c r="A45" s="148"/>
      <c r="B45" s="145" t="s">
        <v>25</v>
      </c>
      <c r="C45" s="128" t="s">
        <v>21</v>
      </c>
      <c r="D45" s="74">
        <v>4.0000000000000003E-5</v>
      </c>
      <c r="E45" s="129">
        <f>D45*E41</f>
        <v>4.28E-3</v>
      </c>
      <c r="F45" s="70"/>
      <c r="G45" s="59"/>
      <c r="H45" s="150"/>
      <c r="I45" s="130"/>
      <c r="J45" s="150"/>
      <c r="K45" s="70"/>
      <c r="L45" s="59"/>
      <c r="M45" s="86"/>
      <c r="N45" s="86"/>
      <c r="O45" s="86"/>
      <c r="P45" s="86"/>
      <c r="Q45" s="86"/>
      <c r="R45" s="86"/>
    </row>
    <row r="46" spans="1:18" s="46" customFormat="1" ht="30" x14ac:dyDescent="0.25">
      <c r="A46" s="151"/>
      <c r="B46" s="152" t="s">
        <v>67</v>
      </c>
      <c r="C46" s="153" t="s">
        <v>20</v>
      </c>
      <c r="D46" s="154"/>
      <c r="E46" s="154">
        <f>E45*1.6</f>
        <v>6.8479999999999999E-3</v>
      </c>
      <c r="F46" s="62"/>
      <c r="G46" s="62"/>
      <c r="H46" s="62"/>
      <c r="I46" s="62"/>
      <c r="J46" s="62"/>
      <c r="K46" s="70"/>
      <c r="L46" s="59"/>
      <c r="M46" s="87"/>
      <c r="N46" s="87"/>
      <c r="O46" s="87"/>
      <c r="P46" s="87"/>
      <c r="Q46" s="87"/>
      <c r="R46" s="87"/>
    </row>
    <row r="47" spans="1:18" ht="30" x14ac:dyDescent="0.2">
      <c r="A47" s="134"/>
      <c r="B47" s="168" t="s">
        <v>121</v>
      </c>
      <c r="C47" s="136" t="s">
        <v>20</v>
      </c>
      <c r="D47" s="70"/>
      <c r="E47" s="137">
        <f>E41*1.75</f>
        <v>187.25</v>
      </c>
      <c r="F47" s="70"/>
      <c r="G47" s="70"/>
      <c r="H47" s="70"/>
      <c r="I47" s="70"/>
      <c r="J47" s="70"/>
      <c r="K47" s="70"/>
      <c r="L47" s="59"/>
    </row>
    <row r="48" spans="1:18" ht="18" x14ac:dyDescent="0.2">
      <c r="A48" s="134">
        <v>2</v>
      </c>
      <c r="B48" s="169" t="s">
        <v>32</v>
      </c>
      <c r="C48" s="163" t="s">
        <v>21</v>
      </c>
      <c r="D48" s="67"/>
      <c r="E48" s="142">
        <f>E41</f>
        <v>107</v>
      </c>
      <c r="F48" s="70"/>
      <c r="G48" s="70"/>
      <c r="H48" s="70"/>
      <c r="I48" s="70"/>
      <c r="J48" s="70"/>
      <c r="K48" s="70"/>
      <c r="L48" s="59"/>
    </row>
    <row r="49" spans="1:248" ht="18" x14ac:dyDescent="0.2">
      <c r="A49" s="134"/>
      <c r="B49" s="131" t="s">
        <v>33</v>
      </c>
      <c r="C49" s="136" t="s">
        <v>17</v>
      </c>
      <c r="D49" s="74">
        <v>3.2299999999999998E-3</v>
      </c>
      <c r="E49" s="70">
        <f>ROUND(E48*D49,2)</f>
        <v>0.35</v>
      </c>
      <c r="F49" s="70"/>
      <c r="G49" s="70"/>
      <c r="H49" s="70"/>
      <c r="I49" s="59"/>
      <c r="J49" s="70"/>
      <c r="K49" s="70"/>
      <c r="L49" s="59"/>
    </row>
    <row r="50" spans="1:248" ht="18" x14ac:dyDescent="0.2">
      <c r="A50" s="134"/>
      <c r="B50" s="131" t="s">
        <v>34</v>
      </c>
      <c r="C50" s="136" t="s">
        <v>22</v>
      </c>
      <c r="D50" s="74">
        <v>3.62E-3</v>
      </c>
      <c r="E50" s="70">
        <f>ROUND(E48*D50,2)</f>
        <v>0.39</v>
      </c>
      <c r="F50" s="70"/>
      <c r="G50" s="70"/>
      <c r="H50" s="70"/>
      <c r="I50" s="70"/>
      <c r="J50" s="70"/>
      <c r="K50" s="70"/>
      <c r="L50" s="59"/>
    </row>
    <row r="51" spans="1:248" ht="18" x14ac:dyDescent="0.2">
      <c r="A51" s="134"/>
      <c r="B51" s="131" t="s">
        <v>18</v>
      </c>
      <c r="C51" s="136" t="s">
        <v>19</v>
      </c>
      <c r="D51" s="74">
        <v>1.8000000000000001E-4</v>
      </c>
      <c r="E51" s="70">
        <f>ROUND(E48*D51,2)</f>
        <v>0.02</v>
      </c>
      <c r="F51" s="70"/>
      <c r="G51" s="70"/>
      <c r="H51" s="70"/>
      <c r="I51" s="70"/>
      <c r="J51" s="70"/>
      <c r="K51" s="70"/>
      <c r="L51" s="59"/>
    </row>
    <row r="52" spans="1:248" ht="18" x14ac:dyDescent="0.2">
      <c r="A52" s="134"/>
      <c r="B52" s="145" t="s">
        <v>25</v>
      </c>
      <c r="C52" s="165" t="s">
        <v>21</v>
      </c>
      <c r="D52" s="74">
        <v>4.0000000000000003E-5</v>
      </c>
      <c r="E52" s="129">
        <f>D52*E48</f>
        <v>4.28E-3</v>
      </c>
      <c r="F52" s="70"/>
      <c r="G52" s="59"/>
      <c r="H52" s="70"/>
      <c r="I52" s="70"/>
      <c r="J52" s="70"/>
      <c r="K52" s="70"/>
      <c r="L52" s="59"/>
    </row>
    <row r="53" spans="1:248" s="46" customFormat="1" ht="30" x14ac:dyDescent="0.25">
      <c r="A53" s="151"/>
      <c r="B53" s="152" t="s">
        <v>67</v>
      </c>
      <c r="C53" s="153" t="s">
        <v>20</v>
      </c>
      <c r="D53" s="154"/>
      <c r="E53" s="154">
        <f>E52*1.6</f>
        <v>6.8479999999999999E-3</v>
      </c>
      <c r="F53" s="62"/>
      <c r="G53" s="62"/>
      <c r="H53" s="62"/>
      <c r="I53" s="62"/>
      <c r="J53" s="62"/>
      <c r="K53" s="166"/>
      <c r="L53" s="166"/>
      <c r="M53" s="87"/>
      <c r="N53" s="87"/>
      <c r="O53" s="87"/>
      <c r="P53" s="87"/>
      <c r="Q53" s="87"/>
      <c r="R53" s="87"/>
    </row>
    <row r="54" spans="1:248" ht="47.25" x14ac:dyDescent="0.2">
      <c r="A54" s="134">
        <v>3</v>
      </c>
      <c r="B54" s="162" t="s">
        <v>65</v>
      </c>
      <c r="C54" s="163" t="s">
        <v>45</v>
      </c>
      <c r="D54" s="67"/>
      <c r="E54" s="67">
        <v>10.7</v>
      </c>
      <c r="F54" s="70"/>
      <c r="G54" s="70"/>
      <c r="H54" s="70"/>
      <c r="I54" s="70"/>
      <c r="J54" s="70"/>
      <c r="K54" s="70"/>
      <c r="L54" s="59"/>
      <c r="M54" s="85"/>
      <c r="N54" s="85"/>
      <c r="O54" s="85"/>
      <c r="P54" s="85"/>
      <c r="Q54" s="85"/>
      <c r="R54" s="85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1:248" ht="18" x14ac:dyDescent="0.2">
      <c r="A55" s="134"/>
      <c r="B55" s="131" t="s">
        <v>33</v>
      </c>
      <c r="C55" s="136" t="s">
        <v>17</v>
      </c>
      <c r="D55" s="70">
        <f>1.54+0.64</f>
        <v>2.1800000000000002</v>
      </c>
      <c r="E55" s="70">
        <f>ROUND(E54*D55,2)</f>
        <v>23.33</v>
      </c>
      <c r="F55" s="70"/>
      <c r="G55" s="70"/>
      <c r="H55" s="70"/>
      <c r="I55" s="59"/>
      <c r="J55" s="70"/>
      <c r="K55" s="70"/>
      <c r="L55" s="59"/>
      <c r="M55" s="85"/>
      <c r="N55" s="85"/>
      <c r="O55" s="85"/>
      <c r="P55" s="85"/>
      <c r="Q55" s="85"/>
      <c r="R55" s="85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1:248" ht="18" x14ac:dyDescent="0.2">
      <c r="A56" s="134"/>
      <c r="B56" s="164" t="s">
        <v>140</v>
      </c>
      <c r="C56" s="165" t="s">
        <v>21</v>
      </c>
      <c r="D56" s="166"/>
      <c r="E56" s="70">
        <v>10.7</v>
      </c>
      <c r="F56" s="70"/>
      <c r="G56" s="70"/>
      <c r="H56" s="70"/>
      <c r="I56" s="70"/>
      <c r="J56" s="70"/>
      <c r="K56" s="70"/>
      <c r="L56" s="59"/>
      <c r="M56" s="85"/>
      <c r="N56" s="85"/>
      <c r="O56" s="85"/>
      <c r="P56" s="85"/>
      <c r="Q56" s="85"/>
      <c r="R56" s="85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1:248" ht="18" x14ac:dyDescent="0.2">
      <c r="A57" s="134"/>
      <c r="B57" s="131" t="s">
        <v>33</v>
      </c>
      <c r="C57" s="165" t="s">
        <v>17</v>
      </c>
      <c r="D57" s="166">
        <v>0.87</v>
      </c>
      <c r="E57" s="70">
        <f>E56*D57</f>
        <v>9.3089999999999993</v>
      </c>
      <c r="F57" s="70"/>
      <c r="G57" s="70"/>
      <c r="H57" s="70"/>
      <c r="I57" s="59"/>
      <c r="J57" s="70"/>
      <c r="K57" s="70"/>
      <c r="L57" s="59"/>
      <c r="M57" s="85"/>
      <c r="N57" s="85"/>
      <c r="O57" s="85"/>
      <c r="P57" s="85"/>
      <c r="Q57" s="85"/>
      <c r="R57" s="85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1:248" ht="18" x14ac:dyDescent="0.2">
      <c r="A58" s="134"/>
      <c r="B58" s="168" t="s">
        <v>35</v>
      </c>
      <c r="C58" s="136" t="s">
        <v>20</v>
      </c>
      <c r="D58" s="70"/>
      <c r="E58" s="137">
        <f>E54*1.75</f>
        <v>18.724999999999998</v>
      </c>
      <c r="F58" s="70"/>
      <c r="G58" s="70"/>
      <c r="H58" s="70"/>
      <c r="I58" s="70"/>
      <c r="J58" s="70"/>
      <c r="K58" s="70"/>
      <c r="L58" s="59"/>
    </row>
    <row r="59" spans="1:248" ht="18" x14ac:dyDescent="0.2">
      <c r="A59" s="134">
        <v>4</v>
      </c>
      <c r="B59" s="162" t="s">
        <v>72</v>
      </c>
      <c r="C59" s="163" t="s">
        <v>21</v>
      </c>
      <c r="D59" s="67"/>
      <c r="E59" s="142">
        <v>45.5</v>
      </c>
      <c r="F59" s="70"/>
      <c r="G59" s="70"/>
      <c r="H59" s="70"/>
      <c r="I59" s="70"/>
      <c r="J59" s="70"/>
      <c r="K59" s="70"/>
      <c r="L59" s="59"/>
    </row>
    <row r="60" spans="1:248" s="3" customFormat="1" ht="18" x14ac:dyDescent="0.25">
      <c r="A60" s="134"/>
      <c r="B60" s="131" t="s">
        <v>33</v>
      </c>
      <c r="C60" s="136" t="s">
        <v>17</v>
      </c>
      <c r="D60" s="70">
        <v>0.89</v>
      </c>
      <c r="E60" s="70">
        <f>ROUND(E59*D60,2)</f>
        <v>40.5</v>
      </c>
      <c r="F60" s="70"/>
      <c r="G60" s="70"/>
      <c r="H60" s="70"/>
      <c r="I60" s="59"/>
      <c r="J60" s="70"/>
      <c r="K60" s="70"/>
      <c r="L60" s="59"/>
      <c r="M60" s="85"/>
      <c r="N60" s="85"/>
      <c r="O60" s="85"/>
      <c r="P60" s="85"/>
      <c r="Q60" s="85"/>
      <c r="R60" s="85"/>
    </row>
    <row r="61" spans="1:248" ht="18" x14ac:dyDescent="0.2">
      <c r="A61" s="134"/>
      <c r="B61" s="131" t="s">
        <v>18</v>
      </c>
      <c r="C61" s="136" t="s">
        <v>19</v>
      </c>
      <c r="D61" s="70">
        <v>0.37</v>
      </c>
      <c r="E61" s="70">
        <f>ROUND(E59*D61,2)</f>
        <v>16.84</v>
      </c>
      <c r="F61" s="70"/>
      <c r="G61" s="59"/>
      <c r="H61" s="70"/>
      <c r="I61" s="70"/>
      <c r="J61" s="70"/>
      <c r="K61" s="70"/>
      <c r="L61" s="59"/>
    </row>
    <row r="62" spans="1:248" ht="18" x14ac:dyDescent="0.2">
      <c r="A62" s="134"/>
      <c r="B62" s="131" t="s">
        <v>36</v>
      </c>
      <c r="C62" s="165" t="s">
        <v>21</v>
      </c>
      <c r="D62" s="70">
        <v>1.1499999999999999</v>
      </c>
      <c r="E62" s="70">
        <f>ROUND(E59*D62,2)</f>
        <v>52.33</v>
      </c>
      <c r="F62" s="70"/>
      <c r="G62" s="59"/>
      <c r="H62" s="70"/>
      <c r="I62" s="70"/>
      <c r="J62" s="70"/>
      <c r="K62" s="70"/>
      <c r="L62" s="59"/>
    </row>
    <row r="63" spans="1:248" ht="18" x14ac:dyDescent="0.2">
      <c r="A63" s="134"/>
      <c r="B63" s="131" t="s">
        <v>39</v>
      </c>
      <c r="C63" s="165" t="s">
        <v>19</v>
      </c>
      <c r="D63" s="70">
        <v>0.02</v>
      </c>
      <c r="E63" s="70">
        <f>E59*D63</f>
        <v>0.91</v>
      </c>
      <c r="F63" s="70"/>
      <c r="G63" s="59"/>
      <c r="H63" s="70"/>
      <c r="I63" s="70"/>
      <c r="J63" s="70"/>
      <c r="K63" s="70"/>
      <c r="L63" s="59"/>
    </row>
    <row r="64" spans="1:248" s="38" customFormat="1" ht="30" x14ac:dyDescent="0.2">
      <c r="A64" s="151"/>
      <c r="B64" s="152" t="s">
        <v>69</v>
      </c>
      <c r="C64" s="153" t="s">
        <v>20</v>
      </c>
      <c r="D64" s="154"/>
      <c r="E64" s="154">
        <f>E62*1.6</f>
        <v>83.728000000000009</v>
      </c>
      <c r="F64" s="62"/>
      <c r="G64" s="62"/>
      <c r="H64" s="62"/>
      <c r="I64" s="62"/>
      <c r="J64" s="62"/>
      <c r="K64" s="70"/>
      <c r="L64" s="59"/>
      <c r="M64" s="90"/>
      <c r="N64" s="90"/>
      <c r="O64" s="90"/>
      <c r="P64" s="90"/>
      <c r="Q64" s="90"/>
      <c r="R64" s="90"/>
    </row>
    <row r="65" spans="1:253" s="14" customFormat="1" ht="32.25" x14ac:dyDescent="0.25">
      <c r="A65" s="35">
        <v>5</v>
      </c>
      <c r="B65" s="170" t="s">
        <v>122</v>
      </c>
      <c r="C65" s="65" t="s">
        <v>21</v>
      </c>
      <c r="D65" s="66"/>
      <c r="E65" s="79">
        <v>45.5</v>
      </c>
      <c r="F65" s="66"/>
      <c r="G65" s="66"/>
      <c r="H65" s="66"/>
      <c r="I65" s="66"/>
      <c r="J65" s="66"/>
      <c r="K65" s="66"/>
      <c r="L65" s="66"/>
      <c r="M65" s="91"/>
      <c r="N65" s="91"/>
      <c r="O65" s="91"/>
      <c r="P65" s="91"/>
      <c r="Q65" s="91"/>
      <c r="R65" s="91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</row>
    <row r="66" spans="1:253" ht="18" x14ac:dyDescent="0.35">
      <c r="A66" s="32"/>
      <c r="B66" s="131" t="s">
        <v>33</v>
      </c>
      <c r="C66" s="68" t="s">
        <v>17</v>
      </c>
      <c r="D66" s="69">
        <v>1.37</v>
      </c>
      <c r="E66" s="70">
        <f>ROUND(E65*D66,2)</f>
        <v>62.34</v>
      </c>
      <c r="F66" s="70"/>
      <c r="G66" s="70"/>
      <c r="H66" s="71"/>
      <c r="I66" s="59"/>
      <c r="J66" s="70"/>
      <c r="K66" s="70"/>
      <c r="L66" s="70"/>
      <c r="M66" s="86"/>
      <c r="N66" s="86"/>
      <c r="O66" s="86"/>
      <c r="P66" s="86"/>
      <c r="Q66" s="86"/>
      <c r="R66" s="86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</row>
    <row r="67" spans="1:253" ht="18" x14ac:dyDescent="0.3">
      <c r="A67" s="32"/>
      <c r="B67" s="171" t="s">
        <v>18</v>
      </c>
      <c r="C67" s="68" t="s">
        <v>19</v>
      </c>
      <c r="D67" s="172">
        <v>0.28299999999999997</v>
      </c>
      <c r="E67" s="70">
        <f>ROUND(E65*D67,2)</f>
        <v>12.88</v>
      </c>
      <c r="F67" s="69"/>
      <c r="G67" s="69"/>
      <c r="H67" s="70"/>
      <c r="I67" s="70"/>
      <c r="J67" s="70"/>
      <c r="K67" s="70"/>
      <c r="L67" s="59"/>
      <c r="M67" s="86"/>
      <c r="N67" s="86"/>
      <c r="O67" s="86"/>
      <c r="P67" s="86"/>
      <c r="Q67" s="86"/>
      <c r="R67" s="86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</row>
    <row r="68" spans="1:253" ht="28.5" customHeight="1" x14ac:dyDescent="0.25">
      <c r="A68" s="33"/>
      <c r="B68" s="72" t="s">
        <v>142</v>
      </c>
      <c r="C68" s="73" t="s">
        <v>21</v>
      </c>
      <c r="D68" s="70">
        <v>1.02</v>
      </c>
      <c r="E68" s="70">
        <f>ROUND(E65*D68,2)</f>
        <v>46.41</v>
      </c>
      <c r="F68" s="69"/>
      <c r="G68" s="59"/>
      <c r="H68" s="70"/>
      <c r="I68" s="70"/>
      <c r="J68" s="70"/>
      <c r="K68" s="70"/>
      <c r="L68" s="70"/>
      <c r="M68" s="16"/>
      <c r="N68" s="16"/>
      <c r="O68" s="16"/>
      <c r="P68" s="16"/>
      <c r="Q68" s="16"/>
      <c r="R68" s="16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ht="24" customHeight="1" x14ac:dyDescent="0.25">
      <c r="A69" s="32"/>
      <c r="B69" s="72" t="s">
        <v>39</v>
      </c>
      <c r="C69" s="68" t="s">
        <v>19</v>
      </c>
      <c r="D69" s="69">
        <v>0.62</v>
      </c>
      <c r="E69" s="166">
        <f>ROUND(E65*D69,3)</f>
        <v>28.21</v>
      </c>
      <c r="F69" s="69"/>
      <c r="G69" s="59"/>
      <c r="H69" s="70"/>
      <c r="I69" s="70"/>
      <c r="J69" s="70"/>
      <c r="K69" s="70"/>
      <c r="L69" s="70"/>
      <c r="M69" s="86"/>
      <c r="N69" s="86"/>
      <c r="O69" s="86"/>
      <c r="P69" s="86"/>
      <c r="Q69" s="86"/>
      <c r="R69" s="86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</row>
    <row r="70" spans="1:253" s="38" customFormat="1" ht="36" customHeight="1" x14ac:dyDescent="0.2">
      <c r="A70" s="41"/>
      <c r="B70" s="173" t="s">
        <v>115</v>
      </c>
      <c r="C70" s="153" t="s">
        <v>20</v>
      </c>
      <c r="D70" s="61"/>
      <c r="E70" s="62">
        <f>E68*2.4</f>
        <v>111.38399999999999</v>
      </c>
      <c r="F70" s="62"/>
      <c r="G70" s="62"/>
      <c r="H70" s="62"/>
      <c r="I70" s="62"/>
      <c r="J70" s="62"/>
      <c r="K70" s="70"/>
      <c r="L70" s="59"/>
      <c r="M70" s="90"/>
      <c r="N70" s="90"/>
      <c r="O70" s="90"/>
      <c r="P70" s="90"/>
      <c r="Q70" s="90"/>
      <c r="R70" s="90"/>
    </row>
    <row r="71" spans="1:253" s="15" customFormat="1" ht="36.75" customHeight="1" x14ac:dyDescent="0.25">
      <c r="A71" s="35">
        <v>6</v>
      </c>
      <c r="B71" s="64" t="s">
        <v>103</v>
      </c>
      <c r="C71" s="174" t="s">
        <v>21</v>
      </c>
      <c r="D71" s="66"/>
      <c r="E71" s="67">
        <v>66.3</v>
      </c>
      <c r="F71" s="66"/>
      <c r="G71" s="66"/>
      <c r="H71" s="66"/>
      <c r="I71" s="66"/>
      <c r="J71" s="66"/>
      <c r="K71" s="66"/>
      <c r="L71" s="175"/>
      <c r="M71" s="92"/>
      <c r="N71" s="92"/>
      <c r="O71" s="92"/>
      <c r="P71" s="92"/>
      <c r="Q71" s="92"/>
      <c r="R71" s="92"/>
    </row>
    <row r="72" spans="1:253" s="30" customFormat="1" ht="18" x14ac:dyDescent="0.35">
      <c r="A72" s="32"/>
      <c r="B72" s="131" t="s">
        <v>33</v>
      </c>
      <c r="C72" s="68" t="s">
        <v>17</v>
      </c>
      <c r="D72" s="69">
        <v>8.4</v>
      </c>
      <c r="E72" s="70">
        <f>ROUND(E71*D72,2)</f>
        <v>556.91999999999996</v>
      </c>
      <c r="F72" s="70"/>
      <c r="G72" s="70"/>
      <c r="H72" s="71"/>
      <c r="I72" s="59"/>
      <c r="J72" s="70"/>
      <c r="K72" s="70"/>
      <c r="L72" s="59"/>
      <c r="M72" s="16"/>
      <c r="N72" s="16"/>
      <c r="O72" s="16"/>
      <c r="P72" s="16"/>
      <c r="Q72" s="16"/>
      <c r="R72" s="16"/>
    </row>
    <row r="73" spans="1:253" s="30" customFormat="1" ht="18" x14ac:dyDescent="0.25">
      <c r="A73" s="32"/>
      <c r="B73" s="76" t="s">
        <v>104</v>
      </c>
      <c r="C73" s="68" t="s">
        <v>66</v>
      </c>
      <c r="D73" s="69">
        <v>1.28</v>
      </c>
      <c r="E73" s="70">
        <f>E71*D73</f>
        <v>84.864000000000004</v>
      </c>
      <c r="F73" s="70"/>
      <c r="G73" s="70"/>
      <c r="H73" s="70"/>
      <c r="I73" s="70"/>
      <c r="J73" s="70"/>
      <c r="K73" s="70"/>
      <c r="L73" s="59"/>
      <c r="M73" s="16"/>
      <c r="N73" s="16"/>
      <c r="O73" s="16"/>
      <c r="P73" s="16"/>
      <c r="Q73" s="16"/>
      <c r="R73" s="16"/>
    </row>
    <row r="74" spans="1:253" s="12" customFormat="1" ht="18" x14ac:dyDescent="0.25">
      <c r="A74" s="32"/>
      <c r="B74" s="72" t="s">
        <v>18</v>
      </c>
      <c r="C74" s="68" t="s">
        <v>19</v>
      </c>
      <c r="D74" s="69">
        <v>0.68</v>
      </c>
      <c r="E74" s="70">
        <f>ROUND(E71*D74,2)</f>
        <v>45.08</v>
      </c>
      <c r="F74" s="69"/>
      <c r="G74" s="69"/>
      <c r="H74" s="70"/>
      <c r="I74" s="70"/>
      <c r="J74" s="70"/>
      <c r="K74" s="70"/>
      <c r="L74" s="59"/>
      <c r="M74" s="16"/>
      <c r="N74" s="16"/>
      <c r="O74" s="16"/>
      <c r="P74" s="16"/>
      <c r="Q74" s="16"/>
      <c r="R74" s="16"/>
    </row>
    <row r="75" spans="1:253" s="30" customFormat="1" ht="18" x14ac:dyDescent="0.25">
      <c r="A75" s="32"/>
      <c r="B75" s="72" t="s">
        <v>143</v>
      </c>
      <c r="C75" s="68" t="s">
        <v>117</v>
      </c>
      <c r="D75" s="69"/>
      <c r="E75" s="70">
        <v>535</v>
      </c>
      <c r="F75" s="69"/>
      <c r="G75" s="59"/>
      <c r="H75" s="70"/>
      <c r="I75" s="70"/>
      <c r="J75" s="70"/>
      <c r="K75" s="70"/>
      <c r="L75" s="59"/>
      <c r="M75" s="16"/>
      <c r="N75" s="16"/>
      <c r="O75" s="16"/>
      <c r="P75" s="16"/>
      <c r="Q75" s="16"/>
      <c r="R75" s="16"/>
    </row>
    <row r="76" spans="1:253" s="30" customFormat="1" ht="18" x14ac:dyDescent="0.25">
      <c r="A76" s="33"/>
      <c r="B76" s="72" t="s">
        <v>123</v>
      </c>
      <c r="C76" s="73" t="s">
        <v>21</v>
      </c>
      <c r="D76" s="129">
        <v>1.0200000000000001E-2</v>
      </c>
      <c r="E76" s="70">
        <f>ROUND(E71*D76,2)</f>
        <v>0.68</v>
      </c>
      <c r="F76" s="69"/>
      <c r="G76" s="59"/>
      <c r="H76" s="70"/>
      <c r="I76" s="70"/>
      <c r="J76" s="70"/>
      <c r="K76" s="70"/>
      <c r="L76" s="59"/>
      <c r="M76" s="16"/>
      <c r="N76" s="16"/>
      <c r="O76" s="16"/>
      <c r="P76" s="16"/>
      <c r="Q76" s="16"/>
      <c r="R76" s="16"/>
    </row>
    <row r="77" spans="1:253" s="12" customFormat="1" ht="18" x14ac:dyDescent="0.25">
      <c r="A77" s="17"/>
      <c r="B77" s="72" t="s">
        <v>127</v>
      </c>
      <c r="C77" s="73" t="s">
        <v>21</v>
      </c>
      <c r="D77" s="166">
        <v>2.1000000000000001E-2</v>
      </c>
      <c r="E77" s="70">
        <f>ROUND(E71*D77,2)</f>
        <v>1.39</v>
      </c>
      <c r="F77" s="69"/>
      <c r="G77" s="59"/>
      <c r="H77" s="70"/>
      <c r="I77" s="70"/>
      <c r="J77" s="70"/>
      <c r="K77" s="70"/>
      <c r="L77" s="59"/>
      <c r="M77" s="16"/>
      <c r="N77" s="16"/>
      <c r="O77" s="16"/>
      <c r="P77" s="16"/>
      <c r="Q77" s="16"/>
      <c r="R77" s="16"/>
    </row>
    <row r="78" spans="1:253" s="12" customFormat="1" ht="18" x14ac:dyDescent="0.25">
      <c r="A78" s="32"/>
      <c r="B78" s="72" t="s">
        <v>39</v>
      </c>
      <c r="C78" s="68" t="s">
        <v>19</v>
      </c>
      <c r="D78" s="69">
        <v>0.88</v>
      </c>
      <c r="E78" s="70">
        <f>ROUND(E71*D78,2)</f>
        <v>58.34</v>
      </c>
      <c r="F78" s="69"/>
      <c r="G78" s="59"/>
      <c r="H78" s="70"/>
      <c r="I78" s="70"/>
      <c r="J78" s="70"/>
      <c r="K78" s="70"/>
      <c r="L78" s="59"/>
      <c r="M78" s="16"/>
      <c r="N78" s="16"/>
      <c r="O78" s="16"/>
      <c r="P78" s="16"/>
      <c r="Q78" s="16"/>
      <c r="R78" s="16"/>
    </row>
    <row r="79" spans="1:253" s="27" customFormat="1" ht="43.5" customHeight="1" x14ac:dyDescent="0.25">
      <c r="A79" s="41"/>
      <c r="B79" s="152" t="s">
        <v>128</v>
      </c>
      <c r="C79" s="153" t="s">
        <v>20</v>
      </c>
      <c r="D79" s="61"/>
      <c r="E79" s="62">
        <f>E71*2.4</f>
        <v>159.11999999999998</v>
      </c>
      <c r="F79" s="62"/>
      <c r="G79" s="62"/>
      <c r="H79" s="62"/>
      <c r="I79" s="62"/>
      <c r="J79" s="62"/>
      <c r="K79" s="62"/>
      <c r="L79" s="62"/>
    </row>
    <row r="80" spans="1:253" s="16" customFormat="1" ht="18" x14ac:dyDescent="0.25">
      <c r="A80" s="176"/>
      <c r="B80" s="135" t="s">
        <v>42</v>
      </c>
      <c r="C80" s="136"/>
      <c r="D80" s="137"/>
      <c r="E80" s="138"/>
      <c r="F80" s="59"/>
      <c r="G80" s="57"/>
      <c r="H80" s="57"/>
      <c r="I80" s="57"/>
      <c r="J80" s="57"/>
      <c r="K80" s="57"/>
      <c r="L80" s="57"/>
    </row>
    <row r="81" spans="1:248" s="3" customFormat="1" ht="31.5" x14ac:dyDescent="0.25">
      <c r="A81" s="134"/>
      <c r="B81" s="127" t="s">
        <v>105</v>
      </c>
      <c r="C81" s="128"/>
      <c r="D81" s="129"/>
      <c r="E81" s="70"/>
      <c r="F81" s="70"/>
      <c r="G81" s="70"/>
      <c r="H81" s="70"/>
      <c r="I81" s="130"/>
      <c r="J81" s="70"/>
      <c r="K81" s="70"/>
      <c r="L81" s="57"/>
      <c r="M81" s="85"/>
      <c r="N81" s="85"/>
      <c r="O81" s="85"/>
      <c r="P81" s="85"/>
      <c r="Q81" s="85"/>
      <c r="R81" s="85"/>
    </row>
    <row r="82" spans="1:248" s="3" customFormat="1" ht="47.25" x14ac:dyDescent="0.25">
      <c r="A82" s="134">
        <v>1</v>
      </c>
      <c r="B82" s="139" t="s">
        <v>44</v>
      </c>
      <c r="C82" s="140" t="s">
        <v>21</v>
      </c>
      <c r="D82" s="141"/>
      <c r="E82" s="142">
        <v>33.299999999999997</v>
      </c>
      <c r="F82" s="143"/>
      <c r="G82" s="143"/>
      <c r="H82" s="70"/>
      <c r="I82" s="130"/>
      <c r="J82" s="143"/>
      <c r="K82" s="70"/>
      <c r="L82" s="59"/>
      <c r="M82" s="85"/>
      <c r="N82" s="85"/>
      <c r="O82" s="85"/>
      <c r="P82" s="85"/>
      <c r="Q82" s="85"/>
      <c r="R82" s="85"/>
    </row>
    <row r="83" spans="1:248" s="2" customFormat="1" ht="18" x14ac:dyDescent="0.25">
      <c r="A83" s="134"/>
      <c r="B83" s="131" t="s">
        <v>33</v>
      </c>
      <c r="C83" s="128" t="s">
        <v>16</v>
      </c>
      <c r="D83" s="129">
        <v>1.55E-2</v>
      </c>
      <c r="E83" s="70">
        <f>ROUND(D83*E82,2)</f>
        <v>0.52</v>
      </c>
      <c r="F83" s="144"/>
      <c r="G83" s="144"/>
      <c r="H83" s="70"/>
      <c r="I83" s="59"/>
      <c r="J83" s="144"/>
      <c r="K83" s="70"/>
      <c r="L83" s="59"/>
      <c r="M83" s="83"/>
      <c r="N83" s="83"/>
      <c r="O83" s="83"/>
      <c r="P83" s="83"/>
      <c r="Q83" s="83"/>
      <c r="R83" s="83"/>
    </row>
    <row r="84" spans="1:248" s="2" customFormat="1" ht="18" x14ac:dyDescent="0.25">
      <c r="A84" s="134"/>
      <c r="B84" s="146" t="s">
        <v>23</v>
      </c>
      <c r="C84" s="128" t="s">
        <v>24</v>
      </c>
      <c r="D84" s="129">
        <v>3.4700000000000002E-2</v>
      </c>
      <c r="E84" s="70">
        <f>ROUND(D84*E82,2)</f>
        <v>1.1599999999999999</v>
      </c>
      <c r="F84" s="144"/>
      <c r="G84" s="144"/>
      <c r="H84" s="143"/>
      <c r="I84" s="130"/>
      <c r="J84" s="143"/>
      <c r="K84" s="70"/>
      <c r="L84" s="59"/>
      <c r="M84" s="83"/>
      <c r="N84" s="83"/>
      <c r="O84" s="83"/>
      <c r="P84" s="83"/>
      <c r="Q84" s="83"/>
      <c r="R84" s="83"/>
    </row>
    <row r="85" spans="1:248" s="7" customFormat="1" ht="18" x14ac:dyDescent="0.25">
      <c r="A85" s="134"/>
      <c r="B85" s="147" t="s">
        <v>18</v>
      </c>
      <c r="C85" s="128" t="s">
        <v>31</v>
      </c>
      <c r="D85" s="74">
        <v>2.0899999999999998E-3</v>
      </c>
      <c r="E85" s="70">
        <f>ROUND(D85*E82,2)</f>
        <v>7.0000000000000007E-2</v>
      </c>
      <c r="F85" s="70"/>
      <c r="G85" s="130"/>
      <c r="H85" s="70"/>
      <c r="I85" s="130"/>
      <c r="J85" s="70"/>
      <c r="K85" s="70"/>
      <c r="L85" s="59"/>
      <c r="M85" s="84"/>
      <c r="N85" s="84"/>
      <c r="O85" s="84"/>
      <c r="P85" s="84"/>
      <c r="Q85" s="84"/>
      <c r="R85" s="84"/>
    </row>
    <row r="86" spans="1:248" s="7" customFormat="1" ht="18" x14ac:dyDescent="0.35">
      <c r="A86" s="134"/>
      <c r="B86" s="145" t="s">
        <v>25</v>
      </c>
      <c r="C86" s="128" t="s">
        <v>21</v>
      </c>
      <c r="D86" s="74">
        <v>4.0000000000000003E-5</v>
      </c>
      <c r="E86" s="129">
        <f>D86*E82</f>
        <v>1.3320000000000001E-3</v>
      </c>
      <c r="F86" s="70"/>
      <c r="G86" s="59"/>
      <c r="H86" s="150"/>
      <c r="I86" s="130"/>
      <c r="J86" s="150"/>
      <c r="K86" s="70"/>
      <c r="L86" s="59"/>
      <c r="M86" s="84"/>
      <c r="N86" s="84"/>
      <c r="O86" s="84"/>
      <c r="P86" s="84"/>
      <c r="Q86" s="84"/>
      <c r="R86" s="84"/>
    </row>
    <row r="87" spans="1:248" s="46" customFormat="1" ht="30" x14ac:dyDescent="0.25">
      <c r="A87" s="151"/>
      <c r="B87" s="152" t="s">
        <v>67</v>
      </c>
      <c r="C87" s="153" t="s">
        <v>20</v>
      </c>
      <c r="D87" s="154"/>
      <c r="E87" s="177">
        <f>E86*1.6</f>
        <v>2.1312000000000002E-3</v>
      </c>
      <c r="F87" s="62"/>
      <c r="G87" s="62"/>
      <c r="H87" s="62"/>
      <c r="I87" s="62"/>
      <c r="J87" s="62"/>
      <c r="K87" s="70"/>
      <c r="L87" s="59"/>
      <c r="M87" s="87"/>
      <c r="N87" s="87"/>
      <c r="O87" s="87"/>
      <c r="P87" s="87"/>
      <c r="Q87" s="87"/>
      <c r="R87" s="87"/>
    </row>
    <row r="88" spans="1:248" s="8" customFormat="1" ht="18" x14ac:dyDescent="0.3">
      <c r="A88" s="148"/>
      <c r="B88" s="168" t="s">
        <v>35</v>
      </c>
      <c r="C88" s="136" t="s">
        <v>20</v>
      </c>
      <c r="D88" s="70"/>
      <c r="E88" s="137">
        <f>E82*1.75</f>
        <v>58.274999999999991</v>
      </c>
      <c r="F88" s="70"/>
      <c r="G88" s="70"/>
      <c r="H88" s="70"/>
      <c r="I88" s="70"/>
      <c r="J88" s="70"/>
      <c r="K88" s="70"/>
      <c r="L88" s="59"/>
      <c r="M88" s="86"/>
      <c r="N88" s="86"/>
      <c r="O88" s="86"/>
      <c r="P88" s="86"/>
      <c r="Q88" s="86"/>
      <c r="R88" s="86"/>
    </row>
    <row r="89" spans="1:248" s="3" customFormat="1" ht="18" x14ac:dyDescent="0.25">
      <c r="A89" s="134">
        <v>2</v>
      </c>
      <c r="B89" s="169" t="s">
        <v>32</v>
      </c>
      <c r="C89" s="163" t="s">
        <v>21</v>
      </c>
      <c r="D89" s="67"/>
      <c r="E89" s="142">
        <f>E82</f>
        <v>33.299999999999997</v>
      </c>
      <c r="F89" s="70"/>
      <c r="G89" s="70"/>
      <c r="H89" s="70"/>
      <c r="I89" s="70"/>
      <c r="J89" s="70"/>
      <c r="K89" s="70"/>
      <c r="L89" s="59"/>
      <c r="M89" s="85"/>
      <c r="N89" s="85"/>
      <c r="O89" s="85"/>
      <c r="P89" s="85"/>
      <c r="Q89" s="85"/>
      <c r="R89" s="85"/>
    </row>
    <row r="90" spans="1:248" ht="18" x14ac:dyDescent="0.2">
      <c r="A90" s="134"/>
      <c r="B90" s="131" t="s">
        <v>33</v>
      </c>
      <c r="C90" s="136" t="s">
        <v>17</v>
      </c>
      <c r="D90" s="74">
        <v>3.2299999999999998E-3</v>
      </c>
      <c r="E90" s="70">
        <f>ROUND(E89*D90,2)</f>
        <v>0.11</v>
      </c>
      <c r="F90" s="70"/>
      <c r="G90" s="70"/>
      <c r="H90" s="70"/>
      <c r="I90" s="59"/>
      <c r="J90" s="70"/>
      <c r="K90" s="70"/>
      <c r="L90" s="59"/>
    </row>
    <row r="91" spans="1:248" ht="18" x14ac:dyDescent="0.2">
      <c r="A91" s="134"/>
      <c r="B91" s="131" t="s">
        <v>34</v>
      </c>
      <c r="C91" s="136" t="s">
        <v>22</v>
      </c>
      <c r="D91" s="74">
        <v>3.62E-3</v>
      </c>
      <c r="E91" s="70">
        <f>ROUND(E89*D91,2)</f>
        <v>0.12</v>
      </c>
      <c r="F91" s="70"/>
      <c r="G91" s="70"/>
      <c r="H91" s="70"/>
      <c r="I91" s="70"/>
      <c r="J91" s="70"/>
      <c r="K91" s="70"/>
      <c r="L91" s="59"/>
    </row>
    <row r="92" spans="1:248" ht="18" x14ac:dyDescent="0.2">
      <c r="A92" s="134"/>
      <c r="B92" s="131" t="s">
        <v>18</v>
      </c>
      <c r="C92" s="136" t="s">
        <v>19</v>
      </c>
      <c r="D92" s="74">
        <v>1.8000000000000001E-4</v>
      </c>
      <c r="E92" s="70">
        <f>ROUND(E89*D92,2)</f>
        <v>0.01</v>
      </c>
      <c r="F92" s="70"/>
      <c r="G92" s="70"/>
      <c r="H92" s="70"/>
      <c r="I92" s="70"/>
      <c r="J92" s="70"/>
      <c r="K92" s="70"/>
      <c r="L92" s="59"/>
    </row>
    <row r="93" spans="1:248" ht="18" x14ac:dyDescent="0.2">
      <c r="A93" s="134"/>
      <c r="B93" s="145" t="s">
        <v>25</v>
      </c>
      <c r="C93" s="165" t="s">
        <v>21</v>
      </c>
      <c r="D93" s="74">
        <v>4.0000000000000003E-5</v>
      </c>
      <c r="E93" s="129">
        <f>D93*E89</f>
        <v>1.3320000000000001E-3</v>
      </c>
      <c r="F93" s="70"/>
      <c r="G93" s="59"/>
      <c r="H93" s="70"/>
      <c r="I93" s="70"/>
      <c r="J93" s="70"/>
      <c r="K93" s="70"/>
      <c r="L93" s="59"/>
    </row>
    <row r="94" spans="1:248" s="38" customFormat="1" ht="30" x14ac:dyDescent="0.2">
      <c r="A94" s="151"/>
      <c r="B94" s="152" t="s">
        <v>67</v>
      </c>
      <c r="C94" s="153" t="s">
        <v>20</v>
      </c>
      <c r="D94" s="154"/>
      <c r="E94" s="177">
        <f>E93*1.6</f>
        <v>2.1312000000000002E-3</v>
      </c>
      <c r="F94" s="62"/>
      <c r="G94" s="62"/>
      <c r="H94" s="62"/>
      <c r="I94" s="62"/>
      <c r="J94" s="62"/>
      <c r="K94" s="70"/>
      <c r="L94" s="59"/>
      <c r="M94" s="90"/>
      <c r="N94" s="90"/>
      <c r="O94" s="90"/>
      <c r="P94" s="90"/>
      <c r="Q94" s="90"/>
      <c r="R94" s="90"/>
    </row>
    <row r="95" spans="1:248" ht="31.5" x14ac:dyDescent="0.2">
      <c r="A95" s="134">
        <v>3</v>
      </c>
      <c r="B95" s="162" t="s">
        <v>133</v>
      </c>
      <c r="C95" s="163" t="s">
        <v>45</v>
      </c>
      <c r="D95" s="67"/>
      <c r="E95" s="67">
        <v>8.3000000000000007</v>
      </c>
      <c r="F95" s="70"/>
      <c r="G95" s="70"/>
      <c r="H95" s="70"/>
      <c r="I95" s="70"/>
      <c r="J95" s="70"/>
      <c r="K95" s="70"/>
      <c r="L95" s="59"/>
      <c r="M95" s="85"/>
      <c r="N95" s="85"/>
      <c r="O95" s="85"/>
      <c r="P95" s="85"/>
      <c r="Q95" s="85"/>
      <c r="R95" s="85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</row>
    <row r="96" spans="1:248" ht="18" x14ac:dyDescent="0.2">
      <c r="A96" s="134"/>
      <c r="B96" s="131" t="s">
        <v>33</v>
      </c>
      <c r="C96" s="136" t="s">
        <v>17</v>
      </c>
      <c r="D96" s="70">
        <f>1.54+0.64</f>
        <v>2.1800000000000002</v>
      </c>
      <c r="E96" s="70">
        <f>ROUND(E95*D96,2)</f>
        <v>18.09</v>
      </c>
      <c r="F96" s="70"/>
      <c r="G96" s="70"/>
      <c r="H96" s="70"/>
      <c r="I96" s="59"/>
      <c r="J96" s="70"/>
      <c r="K96" s="70"/>
      <c r="L96" s="59"/>
      <c r="M96" s="85"/>
      <c r="N96" s="85"/>
      <c r="O96" s="85"/>
      <c r="P96" s="85"/>
      <c r="Q96" s="85"/>
      <c r="R96" s="85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</row>
    <row r="97" spans="1:248" ht="18" x14ac:dyDescent="0.2">
      <c r="A97" s="134"/>
      <c r="B97" s="164" t="s">
        <v>140</v>
      </c>
      <c r="C97" s="165" t="s">
        <v>21</v>
      </c>
      <c r="D97" s="166"/>
      <c r="E97" s="70">
        <v>8.3000000000000007</v>
      </c>
      <c r="F97" s="70"/>
      <c r="G97" s="70"/>
      <c r="H97" s="70"/>
      <c r="I97" s="70"/>
      <c r="J97" s="70"/>
      <c r="K97" s="70"/>
      <c r="L97" s="59"/>
      <c r="M97" s="85"/>
      <c r="N97" s="85"/>
      <c r="O97" s="85"/>
      <c r="P97" s="85"/>
      <c r="Q97" s="85"/>
      <c r="R97" s="85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</row>
    <row r="98" spans="1:248" ht="18" x14ac:dyDescent="0.2">
      <c r="A98" s="134"/>
      <c r="B98" s="131" t="s">
        <v>33</v>
      </c>
      <c r="C98" s="165" t="s">
        <v>17</v>
      </c>
      <c r="D98" s="166">
        <v>0.87</v>
      </c>
      <c r="E98" s="70">
        <f>E97*D98</f>
        <v>7.221000000000001</v>
      </c>
      <c r="F98" s="70"/>
      <c r="G98" s="70"/>
      <c r="H98" s="70"/>
      <c r="I98" s="59"/>
      <c r="J98" s="70"/>
      <c r="K98" s="70"/>
      <c r="L98" s="59"/>
      <c r="M98" s="85"/>
      <c r="N98" s="85"/>
      <c r="O98" s="85"/>
      <c r="P98" s="85"/>
      <c r="Q98" s="85"/>
      <c r="R98" s="85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</row>
    <row r="99" spans="1:248" ht="18" x14ac:dyDescent="0.2">
      <c r="A99" s="134"/>
      <c r="B99" s="168" t="s">
        <v>35</v>
      </c>
      <c r="C99" s="136" t="s">
        <v>20</v>
      </c>
      <c r="D99" s="70"/>
      <c r="E99" s="137">
        <f>E95*1.75</f>
        <v>14.525000000000002</v>
      </c>
      <c r="F99" s="70"/>
      <c r="G99" s="70"/>
      <c r="H99" s="70"/>
      <c r="I99" s="70"/>
      <c r="J99" s="70"/>
      <c r="K99" s="70"/>
      <c r="L99" s="59"/>
    </row>
    <row r="100" spans="1:248" ht="33" customHeight="1" x14ac:dyDescent="0.2">
      <c r="A100" s="134">
        <v>4</v>
      </c>
      <c r="B100" s="162" t="s">
        <v>72</v>
      </c>
      <c r="C100" s="163" t="s">
        <v>21</v>
      </c>
      <c r="D100" s="67"/>
      <c r="E100" s="142">
        <v>4.4000000000000004</v>
      </c>
      <c r="F100" s="70"/>
      <c r="G100" s="70"/>
      <c r="H100" s="70"/>
      <c r="I100" s="70"/>
      <c r="J100" s="70"/>
      <c r="K100" s="70"/>
      <c r="L100" s="59"/>
    </row>
    <row r="101" spans="1:248" s="3" customFormat="1" ht="18" x14ac:dyDescent="0.25">
      <c r="A101" s="134"/>
      <c r="B101" s="131" t="s">
        <v>33</v>
      </c>
      <c r="C101" s="136" t="s">
        <v>17</v>
      </c>
      <c r="D101" s="70">
        <v>0.89</v>
      </c>
      <c r="E101" s="70">
        <f>ROUND(E100*D101,2)</f>
        <v>3.92</v>
      </c>
      <c r="F101" s="70"/>
      <c r="G101" s="70"/>
      <c r="H101" s="70"/>
      <c r="I101" s="59"/>
      <c r="J101" s="70"/>
      <c r="K101" s="70"/>
      <c r="L101" s="59"/>
      <c r="M101" s="85"/>
      <c r="N101" s="85"/>
      <c r="O101" s="85"/>
      <c r="P101" s="85"/>
      <c r="Q101" s="85"/>
      <c r="R101" s="85"/>
    </row>
    <row r="102" spans="1:248" ht="18" x14ac:dyDescent="0.2">
      <c r="A102" s="134"/>
      <c r="B102" s="131" t="s">
        <v>18</v>
      </c>
      <c r="C102" s="136" t="s">
        <v>19</v>
      </c>
      <c r="D102" s="70">
        <v>0.37</v>
      </c>
      <c r="E102" s="70">
        <f>ROUND(E100*D102,2)</f>
        <v>1.63</v>
      </c>
      <c r="F102" s="70"/>
      <c r="G102" s="70"/>
      <c r="H102" s="70"/>
      <c r="I102" s="70"/>
      <c r="J102" s="70"/>
      <c r="K102" s="70"/>
      <c r="L102" s="59"/>
    </row>
    <row r="103" spans="1:248" ht="18" x14ac:dyDescent="0.2">
      <c r="A103" s="134"/>
      <c r="B103" s="131" t="s">
        <v>36</v>
      </c>
      <c r="C103" s="165" t="s">
        <v>21</v>
      </c>
      <c r="D103" s="70">
        <v>1.1499999999999999</v>
      </c>
      <c r="E103" s="70">
        <f>ROUND(E100*D103,2)</f>
        <v>5.0599999999999996</v>
      </c>
      <c r="F103" s="70"/>
      <c r="G103" s="59"/>
      <c r="H103" s="70"/>
      <c r="I103" s="70"/>
      <c r="J103" s="70"/>
      <c r="K103" s="70"/>
      <c r="L103" s="59"/>
    </row>
    <row r="104" spans="1:248" ht="18" x14ac:dyDescent="0.2">
      <c r="A104" s="134"/>
      <c r="B104" s="131" t="s">
        <v>39</v>
      </c>
      <c r="C104" s="165" t="s">
        <v>19</v>
      </c>
      <c r="D104" s="70">
        <v>0.02</v>
      </c>
      <c r="E104" s="70">
        <f>E100*D104</f>
        <v>8.8000000000000009E-2</v>
      </c>
      <c r="F104" s="70"/>
      <c r="G104" s="59"/>
      <c r="H104" s="70"/>
      <c r="I104" s="70"/>
      <c r="J104" s="70"/>
      <c r="K104" s="70"/>
      <c r="L104" s="59"/>
    </row>
    <row r="105" spans="1:248" s="38" customFormat="1" ht="30" x14ac:dyDescent="0.2">
      <c r="A105" s="151"/>
      <c r="B105" s="152" t="s">
        <v>69</v>
      </c>
      <c r="C105" s="153" t="s">
        <v>20</v>
      </c>
      <c r="D105" s="154"/>
      <c r="E105" s="154">
        <f>E103*1.6</f>
        <v>8.0960000000000001</v>
      </c>
      <c r="F105" s="62"/>
      <c r="G105" s="62"/>
      <c r="H105" s="62"/>
      <c r="I105" s="62"/>
      <c r="J105" s="62"/>
      <c r="K105" s="70"/>
      <c r="L105" s="59"/>
      <c r="M105" s="90"/>
      <c r="N105" s="90"/>
      <c r="O105" s="90"/>
      <c r="P105" s="90"/>
      <c r="Q105" s="90"/>
      <c r="R105" s="90"/>
    </row>
    <row r="106" spans="1:248" ht="34.5" customHeight="1" x14ac:dyDescent="0.2">
      <c r="A106" s="134">
        <v>5</v>
      </c>
      <c r="B106" s="178" t="s">
        <v>73</v>
      </c>
      <c r="C106" s="163" t="s">
        <v>21</v>
      </c>
      <c r="D106" s="82"/>
      <c r="E106" s="67">
        <v>13.2</v>
      </c>
      <c r="F106" s="67"/>
      <c r="G106" s="67"/>
      <c r="H106" s="67"/>
      <c r="I106" s="67"/>
      <c r="J106" s="67"/>
      <c r="K106" s="67"/>
      <c r="L106" s="57"/>
    </row>
    <row r="107" spans="1:248" s="3" customFormat="1" ht="18" x14ac:dyDescent="0.25">
      <c r="A107" s="134"/>
      <c r="B107" s="131" t="s">
        <v>33</v>
      </c>
      <c r="C107" s="136" t="s">
        <v>16</v>
      </c>
      <c r="D107" s="70">
        <v>11.2</v>
      </c>
      <c r="E107" s="137">
        <f>E106*D107</f>
        <v>147.83999999999997</v>
      </c>
      <c r="F107" s="70"/>
      <c r="G107" s="70"/>
      <c r="H107" s="70"/>
      <c r="I107" s="59"/>
      <c r="J107" s="70"/>
      <c r="K107" s="70"/>
      <c r="L107" s="59"/>
      <c r="M107" s="85"/>
      <c r="N107" s="85"/>
      <c r="O107" s="85"/>
      <c r="P107" s="85"/>
      <c r="Q107" s="85"/>
      <c r="R107" s="85"/>
    </row>
    <row r="108" spans="1:248" s="14" customFormat="1" ht="18" x14ac:dyDescent="0.2">
      <c r="A108" s="5"/>
      <c r="B108" s="131" t="s">
        <v>18</v>
      </c>
      <c r="C108" s="136" t="s">
        <v>19</v>
      </c>
      <c r="D108" s="70">
        <v>0.79</v>
      </c>
      <c r="E108" s="70">
        <f>E106*D108</f>
        <v>10.427999999999999</v>
      </c>
      <c r="F108" s="70"/>
      <c r="G108" s="70"/>
      <c r="H108" s="70"/>
      <c r="I108" s="70"/>
      <c r="J108" s="70"/>
      <c r="K108" s="70"/>
      <c r="L108" s="59"/>
      <c r="M108" s="93"/>
      <c r="N108" s="93"/>
      <c r="O108" s="93"/>
      <c r="P108" s="93"/>
      <c r="Q108" s="93"/>
      <c r="R108" s="93"/>
    </row>
    <row r="109" spans="1:248" s="25" customFormat="1" ht="18" x14ac:dyDescent="0.2">
      <c r="A109" s="134"/>
      <c r="B109" s="72" t="s">
        <v>123</v>
      </c>
      <c r="C109" s="136" t="s">
        <v>21</v>
      </c>
      <c r="D109" s="166">
        <v>1.0149999999999999</v>
      </c>
      <c r="E109" s="137">
        <f>E106*D109</f>
        <v>13.397999999999998</v>
      </c>
      <c r="F109" s="70"/>
      <c r="G109" s="59"/>
      <c r="H109" s="70"/>
      <c r="I109" s="70"/>
      <c r="J109" s="70"/>
      <c r="K109" s="70"/>
      <c r="L109" s="59"/>
      <c r="M109" s="82"/>
      <c r="N109" s="82"/>
      <c r="O109" s="82"/>
      <c r="P109" s="82"/>
      <c r="Q109" s="82"/>
      <c r="R109" s="82"/>
    </row>
    <row r="110" spans="1:248" s="9" customFormat="1" ht="18" x14ac:dyDescent="0.3">
      <c r="A110" s="148"/>
      <c r="B110" s="168" t="s">
        <v>80</v>
      </c>
      <c r="C110" s="136" t="s">
        <v>20</v>
      </c>
      <c r="D110" s="70"/>
      <c r="E110" s="179">
        <v>0.443</v>
      </c>
      <c r="F110" s="70"/>
      <c r="G110" s="59"/>
      <c r="H110" s="70"/>
      <c r="I110" s="70"/>
      <c r="J110" s="70"/>
      <c r="K110" s="70"/>
      <c r="L110" s="59"/>
      <c r="M110" s="94"/>
      <c r="N110" s="94"/>
      <c r="O110" s="94"/>
      <c r="P110" s="94"/>
      <c r="Q110" s="94"/>
      <c r="R110" s="94"/>
    </row>
    <row r="111" spans="1:248" ht="18" x14ac:dyDescent="0.2">
      <c r="A111" s="134"/>
      <c r="B111" s="145" t="s">
        <v>74</v>
      </c>
      <c r="C111" s="165" t="s">
        <v>21</v>
      </c>
      <c r="D111" s="129">
        <v>4.4999999999999997E-3</v>
      </c>
      <c r="E111" s="70">
        <f>E106*D111</f>
        <v>5.9399999999999994E-2</v>
      </c>
      <c r="F111" s="69"/>
      <c r="G111" s="59"/>
      <c r="H111" s="70"/>
      <c r="I111" s="70"/>
      <c r="J111" s="70"/>
      <c r="K111" s="70"/>
      <c r="L111" s="59"/>
    </row>
    <row r="112" spans="1:248" ht="18" x14ac:dyDescent="0.35">
      <c r="A112" s="134"/>
      <c r="B112" s="180" t="s">
        <v>75</v>
      </c>
      <c r="C112" s="165" t="s">
        <v>21</v>
      </c>
      <c r="D112" s="181">
        <v>6.1600000000000002E-2</v>
      </c>
      <c r="E112" s="70">
        <f>E106*D112</f>
        <v>0.81311999999999995</v>
      </c>
      <c r="F112" s="69"/>
      <c r="G112" s="59"/>
      <c r="H112" s="70"/>
      <c r="I112" s="70"/>
      <c r="J112" s="70"/>
      <c r="K112" s="70"/>
      <c r="L112" s="59"/>
    </row>
    <row r="113" spans="1:18" s="9" customFormat="1" ht="18" x14ac:dyDescent="0.35">
      <c r="A113" s="134"/>
      <c r="B113" s="180" t="s">
        <v>76</v>
      </c>
      <c r="C113" s="165" t="s">
        <v>21</v>
      </c>
      <c r="D113" s="181">
        <v>4.8800000000000003E-2</v>
      </c>
      <c r="E113" s="70">
        <f>E106*D113</f>
        <v>0.64415999999999995</v>
      </c>
      <c r="F113" s="69"/>
      <c r="G113" s="59"/>
      <c r="H113" s="70"/>
      <c r="I113" s="70"/>
      <c r="J113" s="70"/>
      <c r="K113" s="70"/>
      <c r="L113" s="59"/>
      <c r="M113" s="94"/>
      <c r="N113" s="94"/>
      <c r="O113" s="94"/>
      <c r="P113" s="94"/>
      <c r="Q113" s="94"/>
      <c r="R113" s="94"/>
    </row>
    <row r="114" spans="1:18" s="9" customFormat="1" ht="18" x14ac:dyDescent="0.3">
      <c r="A114" s="148"/>
      <c r="B114" s="145" t="s">
        <v>39</v>
      </c>
      <c r="C114" s="182" t="s">
        <v>19</v>
      </c>
      <c r="D114" s="69">
        <v>2.2799999999999998</v>
      </c>
      <c r="E114" s="70">
        <f>E106*D114</f>
        <v>30.095999999999997</v>
      </c>
      <c r="F114" s="69"/>
      <c r="G114" s="59"/>
      <c r="H114" s="70"/>
      <c r="I114" s="70"/>
      <c r="J114" s="70"/>
      <c r="K114" s="70"/>
      <c r="L114" s="59"/>
      <c r="M114" s="94"/>
      <c r="N114" s="94"/>
      <c r="O114" s="94"/>
      <c r="P114" s="94"/>
      <c r="Q114" s="94"/>
      <c r="R114" s="94"/>
    </row>
    <row r="115" spans="1:18" s="38" customFormat="1" ht="30" x14ac:dyDescent="0.2">
      <c r="A115" s="151"/>
      <c r="B115" s="173" t="s">
        <v>87</v>
      </c>
      <c r="C115" s="153" t="s">
        <v>20</v>
      </c>
      <c r="D115" s="62"/>
      <c r="E115" s="154">
        <f>E110</f>
        <v>0.443</v>
      </c>
      <c r="F115" s="62"/>
      <c r="G115" s="62"/>
      <c r="H115" s="62"/>
      <c r="I115" s="62"/>
      <c r="J115" s="62"/>
      <c r="K115" s="70"/>
      <c r="L115" s="59"/>
      <c r="M115" s="90"/>
      <c r="N115" s="90"/>
      <c r="O115" s="90"/>
      <c r="P115" s="90"/>
      <c r="Q115" s="90"/>
      <c r="R115" s="90"/>
    </row>
    <row r="116" spans="1:18" s="38" customFormat="1" ht="18" x14ac:dyDescent="0.2">
      <c r="A116" s="151"/>
      <c r="B116" s="173" t="s">
        <v>115</v>
      </c>
      <c r="C116" s="153" t="s">
        <v>20</v>
      </c>
      <c r="D116" s="61"/>
      <c r="E116" s="62">
        <f>E109*2.4</f>
        <v>32.155199999999994</v>
      </c>
      <c r="F116" s="62"/>
      <c r="G116" s="62"/>
      <c r="H116" s="62"/>
      <c r="I116" s="62"/>
      <c r="J116" s="62"/>
      <c r="K116" s="70"/>
      <c r="L116" s="59"/>
      <c r="M116" s="90"/>
      <c r="N116" s="90"/>
      <c r="O116" s="90"/>
      <c r="P116" s="90"/>
      <c r="Q116" s="90"/>
      <c r="R116" s="90"/>
    </row>
    <row r="117" spans="1:18" s="16" customFormat="1" ht="18" x14ac:dyDescent="0.25">
      <c r="A117" s="17">
        <v>6</v>
      </c>
      <c r="B117" s="183" t="s">
        <v>77</v>
      </c>
      <c r="C117" s="163" t="s">
        <v>20</v>
      </c>
      <c r="D117" s="67"/>
      <c r="E117" s="184">
        <v>3.649</v>
      </c>
      <c r="F117" s="70"/>
      <c r="G117" s="70"/>
      <c r="H117" s="70"/>
      <c r="I117" s="70"/>
      <c r="J117" s="70"/>
      <c r="K117" s="70"/>
      <c r="L117" s="59"/>
    </row>
    <row r="118" spans="1:18" ht="18" x14ac:dyDescent="0.2">
      <c r="A118" s="17"/>
      <c r="B118" s="131" t="s">
        <v>33</v>
      </c>
      <c r="C118" s="136" t="s">
        <v>17</v>
      </c>
      <c r="D118" s="70">
        <v>37.4</v>
      </c>
      <c r="E118" s="70">
        <f>ROUND(E117*D118,2)</f>
        <v>136.47</v>
      </c>
      <c r="F118" s="70"/>
      <c r="G118" s="70"/>
      <c r="H118" s="70"/>
      <c r="I118" s="59"/>
      <c r="J118" s="70"/>
      <c r="K118" s="70"/>
      <c r="L118" s="59"/>
    </row>
    <row r="119" spans="1:18" ht="18" x14ac:dyDescent="0.2">
      <c r="A119" s="134"/>
      <c r="B119" s="185" t="s">
        <v>18</v>
      </c>
      <c r="C119" s="136" t="s">
        <v>19</v>
      </c>
      <c r="D119" s="70">
        <v>6.32</v>
      </c>
      <c r="E119" s="70">
        <f>ROUND(E117*D119,2)</f>
        <v>23.06</v>
      </c>
      <c r="F119" s="70"/>
      <c r="G119" s="70"/>
      <c r="H119" s="70"/>
      <c r="I119" s="70"/>
      <c r="J119" s="70"/>
      <c r="K119" s="70"/>
      <c r="L119" s="59"/>
    </row>
    <row r="120" spans="1:18" ht="18" x14ac:dyDescent="0.2">
      <c r="A120" s="134"/>
      <c r="B120" s="185" t="s">
        <v>78</v>
      </c>
      <c r="C120" s="165" t="s">
        <v>20</v>
      </c>
      <c r="D120" s="137">
        <v>0.06</v>
      </c>
      <c r="E120" s="70">
        <f>ROUND(E117*D120,2)</f>
        <v>0.22</v>
      </c>
      <c r="F120" s="70"/>
      <c r="G120" s="59"/>
      <c r="H120" s="70"/>
      <c r="I120" s="70"/>
      <c r="J120" s="70"/>
      <c r="K120" s="70"/>
      <c r="L120" s="59"/>
    </row>
    <row r="121" spans="1:18" ht="18" x14ac:dyDescent="0.2">
      <c r="A121" s="134"/>
      <c r="B121" s="72" t="s">
        <v>139</v>
      </c>
      <c r="C121" s="165" t="s">
        <v>21</v>
      </c>
      <c r="D121" s="137">
        <v>0.75</v>
      </c>
      <c r="E121" s="70">
        <f>ROUND(E117*D121,2)</f>
        <v>2.74</v>
      </c>
      <c r="F121" s="69"/>
      <c r="G121" s="59"/>
      <c r="H121" s="70"/>
      <c r="I121" s="70"/>
      <c r="J121" s="70"/>
      <c r="K121" s="70"/>
      <c r="L121" s="59"/>
    </row>
    <row r="122" spans="1:18" ht="18" x14ac:dyDescent="0.2">
      <c r="A122" s="134"/>
      <c r="B122" s="185" t="s">
        <v>39</v>
      </c>
      <c r="C122" s="165" t="s">
        <v>19</v>
      </c>
      <c r="D122" s="137">
        <v>7.63</v>
      </c>
      <c r="E122" s="70">
        <f>ROUND(E117*D122,2)</f>
        <v>27.84</v>
      </c>
      <c r="F122" s="70"/>
      <c r="G122" s="59"/>
      <c r="H122" s="70"/>
      <c r="I122" s="70"/>
      <c r="J122" s="70"/>
      <c r="K122" s="70"/>
      <c r="L122" s="59"/>
    </row>
    <row r="123" spans="1:18" ht="31.5" x14ac:dyDescent="0.2">
      <c r="A123" s="134"/>
      <c r="B123" s="162" t="s">
        <v>79</v>
      </c>
      <c r="C123" s="163" t="s">
        <v>20</v>
      </c>
      <c r="D123" s="67"/>
      <c r="E123" s="184">
        <f>E117</f>
        <v>3.649</v>
      </c>
      <c r="F123" s="70"/>
      <c r="G123" s="59"/>
      <c r="H123" s="70"/>
      <c r="I123" s="70"/>
      <c r="J123" s="70"/>
      <c r="K123" s="70"/>
      <c r="L123" s="59"/>
    </row>
    <row r="124" spans="1:18" s="38" customFormat="1" ht="33" x14ac:dyDescent="0.2">
      <c r="A124" s="151"/>
      <c r="B124" s="186" t="s">
        <v>116</v>
      </c>
      <c r="C124" s="153" t="s">
        <v>20</v>
      </c>
      <c r="D124" s="62"/>
      <c r="E124" s="154">
        <f>E123</f>
        <v>3.649</v>
      </c>
      <c r="F124" s="62"/>
      <c r="G124" s="62"/>
      <c r="H124" s="62"/>
      <c r="I124" s="62"/>
      <c r="J124" s="62"/>
      <c r="K124" s="70"/>
      <c r="L124" s="59"/>
      <c r="M124" s="90"/>
      <c r="N124" s="90"/>
      <c r="O124" s="90"/>
      <c r="P124" s="90"/>
      <c r="Q124" s="90"/>
      <c r="R124" s="90"/>
    </row>
    <row r="125" spans="1:18" s="9" customFormat="1" ht="70.5" customHeight="1" x14ac:dyDescent="0.2">
      <c r="A125" s="134">
        <v>7</v>
      </c>
      <c r="B125" s="169" t="s">
        <v>40</v>
      </c>
      <c r="C125" s="163" t="s">
        <v>21</v>
      </c>
      <c r="D125" s="67"/>
      <c r="E125" s="67">
        <v>23.6</v>
      </c>
      <c r="F125" s="70"/>
      <c r="G125" s="70"/>
      <c r="H125" s="70"/>
      <c r="I125" s="70"/>
      <c r="J125" s="70"/>
      <c r="K125" s="70"/>
      <c r="L125" s="59"/>
      <c r="M125" s="94"/>
      <c r="N125" s="94"/>
      <c r="O125" s="94"/>
      <c r="P125" s="94"/>
      <c r="Q125" s="94"/>
      <c r="R125" s="94"/>
    </row>
    <row r="126" spans="1:18" s="16" customFormat="1" ht="18" x14ac:dyDescent="0.25">
      <c r="A126" s="17"/>
      <c r="B126" s="131" t="s">
        <v>33</v>
      </c>
      <c r="C126" s="136" t="s">
        <v>17</v>
      </c>
      <c r="D126" s="74">
        <v>8.3300000000000006E-3</v>
      </c>
      <c r="E126" s="70">
        <f>ROUND(E125*D126,2)</f>
        <v>0.2</v>
      </c>
      <c r="F126" s="70"/>
      <c r="G126" s="70"/>
      <c r="H126" s="70"/>
      <c r="I126" s="59"/>
      <c r="J126" s="70"/>
      <c r="K126" s="70"/>
      <c r="L126" s="59"/>
    </row>
    <row r="127" spans="1:18" ht="18" x14ac:dyDescent="0.2">
      <c r="A127" s="134"/>
      <c r="B127" s="131" t="s">
        <v>41</v>
      </c>
      <c r="C127" s="136" t="s">
        <v>22</v>
      </c>
      <c r="D127" s="129">
        <v>1.8599999999999998E-2</v>
      </c>
      <c r="E127" s="70">
        <f>ROUND(E125*D127,2)</f>
        <v>0.44</v>
      </c>
      <c r="F127" s="70"/>
      <c r="G127" s="70"/>
      <c r="H127" s="70"/>
      <c r="I127" s="70"/>
      <c r="J127" s="70"/>
      <c r="K127" s="70"/>
      <c r="L127" s="59"/>
    </row>
    <row r="128" spans="1:18" ht="18" x14ac:dyDescent="0.2">
      <c r="A128" s="134"/>
      <c r="B128" s="131" t="s">
        <v>18</v>
      </c>
      <c r="C128" s="165" t="s">
        <v>19</v>
      </c>
      <c r="D128" s="187">
        <v>1.8500000000000001E-3</v>
      </c>
      <c r="E128" s="70">
        <f>ROUND(E125*D128,2)</f>
        <v>0.04</v>
      </c>
      <c r="F128" s="70"/>
      <c r="G128" s="70"/>
      <c r="H128" s="70"/>
      <c r="I128" s="70"/>
      <c r="J128" s="70"/>
      <c r="K128" s="70"/>
      <c r="L128" s="59"/>
    </row>
    <row r="129" spans="1:18" ht="18" x14ac:dyDescent="0.2">
      <c r="A129" s="134"/>
      <c r="B129" s="145" t="s">
        <v>25</v>
      </c>
      <c r="C129" s="165" t="s">
        <v>21</v>
      </c>
      <c r="D129" s="187">
        <v>3.0000000000000001E-5</v>
      </c>
      <c r="E129" s="129">
        <f>D129*E125</f>
        <v>7.0800000000000008E-4</v>
      </c>
      <c r="F129" s="70"/>
      <c r="G129" s="59"/>
      <c r="H129" s="70"/>
      <c r="I129" s="70"/>
      <c r="J129" s="70"/>
      <c r="K129" s="70"/>
      <c r="L129" s="59"/>
    </row>
    <row r="130" spans="1:18" s="38" customFormat="1" ht="30" x14ac:dyDescent="0.2">
      <c r="A130" s="151"/>
      <c r="B130" s="152" t="s">
        <v>67</v>
      </c>
      <c r="C130" s="153" t="s">
        <v>20</v>
      </c>
      <c r="D130" s="154"/>
      <c r="E130" s="177">
        <f>E129*1.6</f>
        <v>1.1328000000000002E-3</v>
      </c>
      <c r="F130" s="62"/>
      <c r="G130" s="62"/>
      <c r="H130" s="62"/>
      <c r="I130" s="62"/>
      <c r="J130" s="62"/>
      <c r="K130" s="70"/>
      <c r="L130" s="59"/>
      <c r="M130" s="90"/>
      <c r="N130" s="90"/>
      <c r="O130" s="90"/>
      <c r="P130" s="90"/>
      <c r="Q130" s="90"/>
      <c r="R130" s="90"/>
    </row>
    <row r="131" spans="1:18" ht="46.5" customHeight="1" x14ac:dyDescent="0.2">
      <c r="A131" s="134"/>
      <c r="B131" s="188" t="s">
        <v>68</v>
      </c>
      <c r="C131" s="189" t="s">
        <v>20</v>
      </c>
      <c r="D131" s="190"/>
      <c r="E131" s="190">
        <f>E125*1.75</f>
        <v>41.300000000000004</v>
      </c>
      <c r="F131" s="190"/>
      <c r="G131" s="190"/>
      <c r="H131" s="190"/>
      <c r="I131" s="190"/>
      <c r="J131" s="190"/>
      <c r="K131" s="70"/>
      <c r="L131" s="59"/>
    </row>
    <row r="132" spans="1:18" ht="18" x14ac:dyDescent="0.2">
      <c r="A132" s="176"/>
      <c r="B132" s="135" t="s">
        <v>43</v>
      </c>
      <c r="C132" s="136"/>
      <c r="D132" s="137"/>
      <c r="E132" s="138"/>
      <c r="F132" s="59"/>
      <c r="G132" s="57"/>
      <c r="H132" s="57"/>
      <c r="I132" s="57"/>
      <c r="J132" s="57"/>
      <c r="K132" s="57"/>
      <c r="L132" s="57"/>
    </row>
    <row r="133" spans="1:18" s="20" customFormat="1" ht="35.25" customHeight="1" x14ac:dyDescent="0.25">
      <c r="A133" s="134"/>
      <c r="B133" s="127" t="s">
        <v>89</v>
      </c>
      <c r="C133" s="128"/>
      <c r="D133" s="129"/>
      <c r="E133" s="70"/>
      <c r="F133" s="70"/>
      <c r="G133" s="70"/>
      <c r="H133" s="70"/>
      <c r="I133" s="130"/>
      <c r="J133" s="70"/>
      <c r="K133" s="70"/>
      <c r="L133" s="57"/>
      <c r="M133" s="83"/>
      <c r="N133" s="83"/>
      <c r="O133" s="83"/>
      <c r="P133" s="83"/>
      <c r="Q133" s="83"/>
      <c r="R133" s="83"/>
    </row>
    <row r="134" spans="1:18" s="20" customFormat="1" ht="58.5" customHeight="1" x14ac:dyDescent="0.25">
      <c r="A134" s="134">
        <v>1</v>
      </c>
      <c r="B134" s="191" t="s">
        <v>90</v>
      </c>
      <c r="C134" s="140" t="s">
        <v>21</v>
      </c>
      <c r="D134" s="141"/>
      <c r="E134" s="142">
        <v>193.5</v>
      </c>
      <c r="F134" s="143"/>
      <c r="G134" s="143"/>
      <c r="H134" s="70"/>
      <c r="I134" s="130"/>
      <c r="J134" s="143"/>
      <c r="K134" s="70"/>
      <c r="L134" s="59"/>
      <c r="M134" s="83"/>
      <c r="N134" s="83"/>
      <c r="O134" s="83"/>
      <c r="P134" s="83"/>
      <c r="Q134" s="83"/>
      <c r="R134" s="83"/>
    </row>
    <row r="135" spans="1:18" s="21" customFormat="1" ht="18" x14ac:dyDescent="0.25">
      <c r="A135" s="134"/>
      <c r="B135" s="131" t="s">
        <v>33</v>
      </c>
      <c r="C135" s="128" t="s">
        <v>16</v>
      </c>
      <c r="D135" s="129">
        <f>20/1000</f>
        <v>0.02</v>
      </c>
      <c r="E135" s="70">
        <f>ROUND(D135*E134,2)</f>
        <v>3.87</v>
      </c>
      <c r="F135" s="144"/>
      <c r="G135" s="144"/>
      <c r="H135" s="70"/>
      <c r="I135" s="59"/>
      <c r="J135" s="144"/>
      <c r="K135" s="70"/>
      <c r="L135" s="59"/>
      <c r="M135" s="84"/>
      <c r="N135" s="84"/>
      <c r="O135" s="84"/>
      <c r="P135" s="84"/>
      <c r="Q135" s="84"/>
      <c r="R135" s="84"/>
    </row>
    <row r="136" spans="1:18" s="21" customFormat="1" ht="18" x14ac:dyDescent="0.25">
      <c r="A136" s="134"/>
      <c r="B136" s="146" t="s">
        <v>23</v>
      </c>
      <c r="C136" s="128" t="s">
        <v>24</v>
      </c>
      <c r="D136" s="129">
        <f>44.8/1000</f>
        <v>4.48E-2</v>
      </c>
      <c r="E136" s="70">
        <f>ROUND(D136*E134,2)</f>
        <v>8.67</v>
      </c>
      <c r="F136" s="144"/>
      <c r="G136" s="144"/>
      <c r="H136" s="143"/>
      <c r="I136" s="130"/>
      <c r="J136" s="143"/>
      <c r="K136" s="70"/>
      <c r="L136" s="59"/>
      <c r="M136" s="84"/>
      <c r="N136" s="84"/>
      <c r="O136" s="84"/>
      <c r="P136" s="84"/>
      <c r="Q136" s="84"/>
      <c r="R136" s="84"/>
    </row>
    <row r="137" spans="1:18" s="22" customFormat="1" ht="18" x14ac:dyDescent="0.25">
      <c r="A137" s="134"/>
      <c r="B137" s="147" t="s">
        <v>18</v>
      </c>
      <c r="C137" s="128" t="s">
        <v>31</v>
      </c>
      <c r="D137" s="74">
        <f>2.1/1000</f>
        <v>2.1000000000000003E-3</v>
      </c>
      <c r="E137" s="70">
        <f>ROUND(D137*E134,2)</f>
        <v>0.41</v>
      </c>
      <c r="F137" s="70"/>
      <c r="G137" s="130"/>
      <c r="H137" s="70"/>
      <c r="I137" s="130"/>
      <c r="J137" s="70"/>
      <c r="K137" s="70"/>
      <c r="L137" s="59"/>
      <c r="M137" s="85"/>
      <c r="N137" s="85"/>
      <c r="O137" s="85"/>
      <c r="P137" s="85"/>
      <c r="Q137" s="85"/>
      <c r="R137" s="85"/>
    </row>
    <row r="138" spans="1:18" s="23" customFormat="1" ht="18" x14ac:dyDescent="0.35">
      <c r="A138" s="148"/>
      <c r="B138" s="145" t="s">
        <v>25</v>
      </c>
      <c r="C138" s="128" t="s">
        <v>21</v>
      </c>
      <c r="D138" s="74">
        <f>0.05/1000</f>
        <v>5.0000000000000002E-5</v>
      </c>
      <c r="E138" s="70">
        <f>ROUND(D138*E134,2)</f>
        <v>0.01</v>
      </c>
      <c r="F138" s="70"/>
      <c r="G138" s="59"/>
      <c r="H138" s="150"/>
      <c r="I138" s="130"/>
      <c r="J138" s="150"/>
      <c r="K138" s="70"/>
      <c r="L138" s="59"/>
      <c r="M138" s="86"/>
      <c r="N138" s="86"/>
      <c r="O138" s="86"/>
      <c r="P138" s="86"/>
      <c r="Q138" s="86"/>
      <c r="R138" s="86"/>
    </row>
    <row r="139" spans="1:18" s="45" customFormat="1" ht="30" x14ac:dyDescent="0.25">
      <c r="A139" s="151"/>
      <c r="B139" s="152" t="s">
        <v>67</v>
      </c>
      <c r="C139" s="153" t="s">
        <v>20</v>
      </c>
      <c r="D139" s="154"/>
      <c r="E139" s="154">
        <f>E138*1.6</f>
        <v>1.6E-2</v>
      </c>
      <c r="F139" s="62"/>
      <c r="G139" s="62"/>
      <c r="H139" s="62"/>
      <c r="I139" s="62"/>
      <c r="J139" s="62"/>
      <c r="K139" s="70"/>
      <c r="L139" s="59"/>
      <c r="M139" s="87"/>
      <c r="N139" s="87"/>
      <c r="O139" s="87"/>
      <c r="P139" s="87"/>
      <c r="Q139" s="87"/>
      <c r="R139" s="87"/>
    </row>
    <row r="140" spans="1:18" s="24" customFormat="1" ht="18" x14ac:dyDescent="0.2">
      <c r="A140" s="151">
        <v>2</v>
      </c>
      <c r="B140" s="192" t="s">
        <v>35</v>
      </c>
      <c r="C140" s="153" t="s">
        <v>20</v>
      </c>
      <c r="D140" s="62"/>
      <c r="E140" s="154">
        <f>E134*1.75</f>
        <v>338.625</v>
      </c>
      <c r="F140" s="62"/>
      <c r="G140" s="62"/>
      <c r="H140" s="62"/>
      <c r="I140" s="62"/>
      <c r="J140" s="62"/>
      <c r="K140" s="70"/>
      <c r="L140" s="59"/>
      <c r="M140" s="89"/>
      <c r="N140" s="89"/>
      <c r="O140" s="89"/>
      <c r="P140" s="89"/>
      <c r="Q140" s="89"/>
      <c r="R140" s="89"/>
    </row>
    <row r="141" spans="1:18" s="25" customFormat="1" ht="18" x14ac:dyDescent="0.2">
      <c r="A141" s="134">
        <v>3</v>
      </c>
      <c r="B141" s="169" t="s">
        <v>32</v>
      </c>
      <c r="C141" s="163" t="s">
        <v>21</v>
      </c>
      <c r="D141" s="67"/>
      <c r="E141" s="142">
        <f>E134</f>
        <v>193.5</v>
      </c>
      <c r="F141" s="70"/>
      <c r="G141" s="70"/>
      <c r="H141" s="70"/>
      <c r="I141" s="70"/>
      <c r="J141" s="70"/>
      <c r="K141" s="70"/>
      <c r="L141" s="59"/>
      <c r="M141" s="82"/>
      <c r="N141" s="82"/>
      <c r="O141" s="82"/>
      <c r="P141" s="82"/>
      <c r="Q141" s="82"/>
      <c r="R141" s="82"/>
    </row>
    <row r="142" spans="1:18" s="25" customFormat="1" ht="18" x14ac:dyDescent="0.2">
      <c r="A142" s="134"/>
      <c r="B142" s="131" t="s">
        <v>33</v>
      </c>
      <c r="C142" s="136" t="s">
        <v>17</v>
      </c>
      <c r="D142" s="74">
        <f>3.23/1000</f>
        <v>3.2299999999999998E-3</v>
      </c>
      <c r="E142" s="70">
        <f>ROUND(E141*D142,2)</f>
        <v>0.63</v>
      </c>
      <c r="F142" s="70"/>
      <c r="G142" s="70"/>
      <c r="H142" s="70"/>
      <c r="I142" s="59"/>
      <c r="J142" s="70"/>
      <c r="K142" s="70"/>
      <c r="L142" s="59"/>
      <c r="M142" s="82"/>
      <c r="N142" s="82"/>
      <c r="O142" s="82"/>
      <c r="P142" s="82"/>
      <c r="Q142" s="82"/>
      <c r="R142" s="82"/>
    </row>
    <row r="143" spans="1:18" s="25" customFormat="1" ht="18" x14ac:dyDescent="0.2">
      <c r="A143" s="134"/>
      <c r="B143" s="131" t="s">
        <v>34</v>
      </c>
      <c r="C143" s="136" t="s">
        <v>22</v>
      </c>
      <c r="D143" s="74">
        <f>3.62/1000</f>
        <v>3.62E-3</v>
      </c>
      <c r="E143" s="70">
        <f>ROUND(E141*D143,2)</f>
        <v>0.7</v>
      </c>
      <c r="F143" s="70"/>
      <c r="G143" s="70"/>
      <c r="H143" s="70"/>
      <c r="I143" s="70"/>
      <c r="J143" s="70"/>
      <c r="K143" s="70"/>
      <c r="L143" s="59"/>
      <c r="M143" s="82"/>
      <c r="N143" s="82"/>
      <c r="O143" s="82"/>
      <c r="P143" s="82"/>
      <c r="Q143" s="82"/>
      <c r="R143" s="82"/>
    </row>
    <row r="144" spans="1:18" s="25" customFormat="1" ht="18" x14ac:dyDescent="0.2">
      <c r="A144" s="134"/>
      <c r="B144" s="131" t="s">
        <v>18</v>
      </c>
      <c r="C144" s="136" t="s">
        <v>19</v>
      </c>
      <c r="D144" s="74">
        <f>0.18/1000</f>
        <v>1.7999999999999998E-4</v>
      </c>
      <c r="E144" s="70">
        <f>ROUND(E141*D144,2)</f>
        <v>0.03</v>
      </c>
      <c r="F144" s="70"/>
      <c r="G144" s="70"/>
      <c r="H144" s="70"/>
      <c r="I144" s="70"/>
      <c r="J144" s="70"/>
      <c r="K144" s="70"/>
      <c r="L144" s="59"/>
      <c r="M144" s="82"/>
      <c r="N144" s="82"/>
      <c r="O144" s="82"/>
      <c r="P144" s="82"/>
      <c r="Q144" s="82"/>
      <c r="R144" s="82"/>
    </row>
    <row r="145" spans="1:255" s="25" customFormat="1" ht="18" x14ac:dyDescent="0.2">
      <c r="A145" s="134"/>
      <c r="B145" s="145" t="s">
        <v>25</v>
      </c>
      <c r="C145" s="165" t="s">
        <v>21</v>
      </c>
      <c r="D145" s="74">
        <f>0.04/1000</f>
        <v>4.0000000000000003E-5</v>
      </c>
      <c r="E145" s="70">
        <f>ROUND(E141*D145,2)</f>
        <v>0.01</v>
      </c>
      <c r="F145" s="70"/>
      <c r="G145" s="59"/>
      <c r="H145" s="70"/>
      <c r="I145" s="70"/>
      <c r="J145" s="70"/>
      <c r="K145" s="70"/>
      <c r="L145" s="59"/>
      <c r="M145" s="82"/>
      <c r="N145" s="82"/>
      <c r="O145" s="82"/>
      <c r="P145" s="82"/>
      <c r="Q145" s="82"/>
      <c r="R145" s="82"/>
    </row>
    <row r="146" spans="1:255" s="45" customFormat="1" ht="30" x14ac:dyDescent="0.25">
      <c r="A146" s="151"/>
      <c r="B146" s="152" t="s">
        <v>67</v>
      </c>
      <c r="C146" s="153" t="s">
        <v>20</v>
      </c>
      <c r="D146" s="154"/>
      <c r="E146" s="154">
        <f>E145*1.6</f>
        <v>1.6E-2</v>
      </c>
      <c r="F146" s="62"/>
      <c r="G146" s="62"/>
      <c r="H146" s="62"/>
      <c r="I146" s="62"/>
      <c r="J146" s="62"/>
      <c r="K146" s="70"/>
      <c r="L146" s="59"/>
      <c r="M146" s="87"/>
      <c r="N146" s="87"/>
      <c r="O146" s="87"/>
      <c r="P146" s="87"/>
      <c r="Q146" s="87"/>
      <c r="R146" s="87"/>
    </row>
    <row r="147" spans="1:255" s="31" customFormat="1" ht="33" x14ac:dyDescent="0.2">
      <c r="A147" s="122">
        <v>4</v>
      </c>
      <c r="B147" s="64" t="s">
        <v>91</v>
      </c>
      <c r="C147" s="65" t="s">
        <v>45</v>
      </c>
      <c r="D147" s="67"/>
      <c r="E147" s="67">
        <v>21.5</v>
      </c>
      <c r="F147" s="67"/>
      <c r="G147" s="67"/>
      <c r="H147" s="67"/>
      <c r="I147" s="67"/>
      <c r="J147" s="67"/>
      <c r="K147" s="67"/>
      <c r="L147" s="67"/>
      <c r="M147" s="85"/>
      <c r="N147" s="85"/>
      <c r="O147" s="85"/>
      <c r="P147" s="85"/>
      <c r="Q147" s="95"/>
      <c r="R147" s="85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</row>
    <row r="148" spans="1:255" s="25" customFormat="1" ht="18" x14ac:dyDescent="0.2">
      <c r="A148" s="17"/>
      <c r="B148" s="131" t="s">
        <v>33</v>
      </c>
      <c r="C148" s="193" t="s">
        <v>17</v>
      </c>
      <c r="D148" s="70">
        <f>2.06*1.2</f>
        <v>2.472</v>
      </c>
      <c r="E148" s="70">
        <f>ROUND(E147*D148,2)</f>
        <v>53.15</v>
      </c>
      <c r="F148" s="70"/>
      <c r="G148" s="70"/>
      <c r="H148" s="70"/>
      <c r="I148" s="59"/>
      <c r="J148" s="70"/>
      <c r="K148" s="70"/>
      <c r="L148" s="70"/>
      <c r="M148" s="85"/>
      <c r="N148" s="85"/>
      <c r="O148" s="85"/>
      <c r="P148" s="85"/>
      <c r="Q148" s="85"/>
      <c r="R148" s="85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</row>
    <row r="149" spans="1:255" s="25" customFormat="1" ht="40.5" customHeight="1" x14ac:dyDescent="0.2">
      <c r="A149" s="134">
        <v>5</v>
      </c>
      <c r="B149" s="162" t="s">
        <v>72</v>
      </c>
      <c r="C149" s="163" t="s">
        <v>21</v>
      </c>
      <c r="D149" s="67"/>
      <c r="E149" s="142">
        <v>31.75</v>
      </c>
      <c r="F149" s="70"/>
      <c r="G149" s="70"/>
      <c r="H149" s="70"/>
      <c r="I149" s="70"/>
      <c r="J149" s="70"/>
      <c r="K149" s="70"/>
      <c r="L149" s="59"/>
      <c r="M149" s="82"/>
      <c r="N149" s="82"/>
      <c r="O149" s="82"/>
      <c r="P149" s="82"/>
      <c r="Q149" s="82"/>
      <c r="R149" s="82"/>
    </row>
    <row r="150" spans="1:255" s="25" customFormat="1" ht="18" x14ac:dyDescent="0.2">
      <c r="A150" s="134"/>
      <c r="B150" s="131" t="s">
        <v>33</v>
      </c>
      <c r="C150" s="136" t="s">
        <v>17</v>
      </c>
      <c r="D150" s="70">
        <v>0.89</v>
      </c>
      <c r="E150" s="70">
        <f>ROUND(E149*D150,2)</f>
        <v>28.26</v>
      </c>
      <c r="F150" s="70"/>
      <c r="G150" s="70"/>
      <c r="H150" s="70"/>
      <c r="I150" s="59"/>
      <c r="J150" s="70"/>
      <c r="K150" s="70"/>
      <c r="L150" s="59"/>
      <c r="M150" s="82"/>
      <c r="N150" s="82"/>
      <c r="O150" s="82"/>
      <c r="P150" s="82"/>
      <c r="Q150" s="82"/>
      <c r="R150" s="82"/>
    </row>
    <row r="151" spans="1:255" s="25" customFormat="1" ht="18" x14ac:dyDescent="0.2">
      <c r="A151" s="134"/>
      <c r="B151" s="131" t="s">
        <v>18</v>
      </c>
      <c r="C151" s="136" t="s">
        <v>19</v>
      </c>
      <c r="D151" s="70">
        <v>0.37</v>
      </c>
      <c r="E151" s="70">
        <f>ROUND(E149*D151,2)</f>
        <v>11.75</v>
      </c>
      <c r="F151" s="70"/>
      <c r="G151" s="70"/>
      <c r="H151" s="70"/>
      <c r="I151" s="70"/>
      <c r="J151" s="70"/>
      <c r="K151" s="70"/>
      <c r="L151" s="59"/>
      <c r="M151" s="82"/>
      <c r="N151" s="82"/>
      <c r="O151" s="82"/>
      <c r="P151" s="82"/>
      <c r="Q151" s="82"/>
      <c r="R151" s="82"/>
    </row>
    <row r="152" spans="1:255" s="25" customFormat="1" ht="18" x14ac:dyDescent="0.2">
      <c r="A152" s="134"/>
      <c r="B152" s="131" t="s">
        <v>36</v>
      </c>
      <c r="C152" s="165" t="s">
        <v>21</v>
      </c>
      <c r="D152" s="70">
        <v>1.1499999999999999</v>
      </c>
      <c r="E152" s="70">
        <f>ROUND(E149*D152,2)</f>
        <v>36.51</v>
      </c>
      <c r="F152" s="70"/>
      <c r="G152" s="59"/>
      <c r="H152" s="70"/>
      <c r="I152" s="70"/>
      <c r="J152" s="70"/>
      <c r="K152" s="70"/>
      <c r="L152" s="59"/>
      <c r="M152" s="82"/>
      <c r="N152" s="82"/>
      <c r="O152" s="82"/>
      <c r="P152" s="82"/>
      <c r="Q152" s="82"/>
      <c r="R152" s="82"/>
    </row>
    <row r="153" spans="1:255" s="25" customFormat="1" ht="18" x14ac:dyDescent="0.2">
      <c r="A153" s="134"/>
      <c r="B153" s="131" t="s">
        <v>39</v>
      </c>
      <c r="C153" s="165" t="s">
        <v>19</v>
      </c>
      <c r="D153" s="70">
        <v>0.02</v>
      </c>
      <c r="E153" s="70">
        <f>E149*D153</f>
        <v>0.63500000000000001</v>
      </c>
      <c r="F153" s="70"/>
      <c r="G153" s="59"/>
      <c r="H153" s="70"/>
      <c r="I153" s="70"/>
      <c r="J153" s="70"/>
      <c r="K153" s="70"/>
      <c r="L153" s="59"/>
      <c r="M153" s="82"/>
      <c r="N153" s="82"/>
      <c r="O153" s="82"/>
      <c r="P153" s="82"/>
      <c r="Q153" s="82"/>
      <c r="R153" s="82"/>
    </row>
    <row r="154" spans="1:255" s="27" customFormat="1" ht="30" x14ac:dyDescent="0.25">
      <c r="A154" s="26"/>
      <c r="B154" s="152" t="s">
        <v>69</v>
      </c>
      <c r="C154" s="194" t="s">
        <v>86</v>
      </c>
      <c r="D154" s="63"/>
      <c r="E154" s="63">
        <f>E152*1.6</f>
        <v>58.415999999999997</v>
      </c>
      <c r="F154" s="63"/>
      <c r="G154" s="195"/>
      <c r="H154" s="63"/>
      <c r="I154" s="63"/>
      <c r="J154" s="62"/>
      <c r="K154" s="70"/>
      <c r="L154" s="59"/>
    </row>
    <row r="155" spans="1:255" s="14" customFormat="1" ht="32.25" x14ac:dyDescent="0.25">
      <c r="A155" s="35">
        <v>6</v>
      </c>
      <c r="B155" s="170" t="s">
        <v>124</v>
      </c>
      <c r="C155" s="65" t="s">
        <v>21</v>
      </c>
      <c r="D155" s="66"/>
      <c r="E155" s="79">
        <v>7.25</v>
      </c>
      <c r="F155" s="66"/>
      <c r="G155" s="66"/>
      <c r="H155" s="66"/>
      <c r="I155" s="66"/>
      <c r="J155" s="66"/>
      <c r="K155" s="66"/>
      <c r="L155" s="66"/>
      <c r="M155" s="91"/>
      <c r="N155" s="91"/>
      <c r="O155" s="91"/>
      <c r="P155" s="91"/>
      <c r="Q155" s="91"/>
      <c r="R155" s="91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</row>
    <row r="156" spans="1:255" ht="18" x14ac:dyDescent="0.35">
      <c r="A156" s="32"/>
      <c r="B156" s="131" t="s">
        <v>33</v>
      </c>
      <c r="C156" s="68" t="s">
        <v>17</v>
      </c>
      <c r="D156" s="69">
        <v>1.37</v>
      </c>
      <c r="E156" s="70">
        <f>ROUND(E155*D156,2)</f>
        <v>9.93</v>
      </c>
      <c r="F156" s="70"/>
      <c r="G156" s="70"/>
      <c r="H156" s="71"/>
      <c r="I156" s="59"/>
      <c r="J156" s="70"/>
      <c r="K156" s="70"/>
      <c r="L156" s="70"/>
      <c r="M156" s="86"/>
      <c r="N156" s="86"/>
      <c r="O156" s="86"/>
      <c r="P156" s="86"/>
      <c r="Q156" s="86"/>
      <c r="R156" s="86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</row>
    <row r="157" spans="1:255" ht="18" x14ac:dyDescent="0.3">
      <c r="A157" s="32"/>
      <c r="B157" s="171" t="s">
        <v>18</v>
      </c>
      <c r="C157" s="68" t="s">
        <v>19</v>
      </c>
      <c r="D157" s="69">
        <v>0.28000000000000003</v>
      </c>
      <c r="E157" s="70">
        <f>ROUND(E155*D157,2)</f>
        <v>2.0299999999999998</v>
      </c>
      <c r="F157" s="69"/>
      <c r="G157" s="69"/>
      <c r="H157" s="70"/>
      <c r="I157" s="70"/>
      <c r="J157" s="70"/>
      <c r="K157" s="70"/>
      <c r="L157" s="59"/>
      <c r="M157" s="86"/>
      <c r="N157" s="86"/>
      <c r="O157" s="86"/>
      <c r="P157" s="86"/>
      <c r="Q157" s="86"/>
      <c r="R157" s="86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</row>
    <row r="158" spans="1:255" ht="18" x14ac:dyDescent="0.3">
      <c r="A158" s="33"/>
      <c r="B158" s="171" t="s">
        <v>125</v>
      </c>
      <c r="C158" s="73" t="s">
        <v>21</v>
      </c>
      <c r="D158" s="70">
        <v>1.02</v>
      </c>
      <c r="E158" s="70">
        <f>ROUND(E155*D158,2)</f>
        <v>7.4</v>
      </c>
      <c r="F158" s="69"/>
      <c r="G158" s="59"/>
      <c r="H158" s="70"/>
      <c r="I158" s="70"/>
      <c r="J158" s="70"/>
      <c r="K158" s="70"/>
      <c r="L158" s="70"/>
      <c r="M158" s="16"/>
      <c r="N158" s="16"/>
      <c r="O158" s="16"/>
      <c r="P158" s="16"/>
      <c r="Q158" s="16"/>
      <c r="R158" s="16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</row>
    <row r="159" spans="1:255" ht="18" x14ac:dyDescent="0.3">
      <c r="A159" s="32"/>
      <c r="B159" s="171" t="s">
        <v>39</v>
      </c>
      <c r="C159" s="68" t="s">
        <v>19</v>
      </c>
      <c r="D159" s="69">
        <v>0.62</v>
      </c>
      <c r="E159" s="166">
        <f>ROUND(E155*D159,3)</f>
        <v>4.4950000000000001</v>
      </c>
      <c r="F159" s="69"/>
      <c r="G159" s="59"/>
      <c r="H159" s="70"/>
      <c r="I159" s="70"/>
      <c r="J159" s="70"/>
      <c r="K159" s="70"/>
      <c r="L159" s="70"/>
      <c r="M159" s="86"/>
      <c r="N159" s="86"/>
      <c r="O159" s="86"/>
      <c r="P159" s="86"/>
      <c r="Q159" s="86"/>
      <c r="R159" s="86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</row>
    <row r="160" spans="1:255" s="38" customFormat="1" ht="18" x14ac:dyDescent="0.2">
      <c r="A160" s="41"/>
      <c r="B160" s="173" t="s">
        <v>115</v>
      </c>
      <c r="C160" s="153" t="s">
        <v>20</v>
      </c>
      <c r="D160" s="61"/>
      <c r="E160" s="62">
        <f>E158*2.4</f>
        <v>17.760000000000002</v>
      </c>
      <c r="F160" s="62"/>
      <c r="G160" s="62"/>
      <c r="H160" s="62"/>
      <c r="I160" s="62"/>
      <c r="J160" s="62"/>
      <c r="K160" s="70"/>
      <c r="L160" s="59"/>
      <c r="M160" s="90"/>
      <c r="N160" s="90"/>
      <c r="O160" s="90"/>
      <c r="P160" s="90"/>
      <c r="Q160" s="90"/>
      <c r="R160" s="90"/>
    </row>
    <row r="161" spans="1:255" s="15" customFormat="1" ht="18" x14ac:dyDescent="0.25">
      <c r="A161" s="35">
        <v>7</v>
      </c>
      <c r="B161" s="64" t="s">
        <v>92</v>
      </c>
      <c r="C161" s="65" t="s">
        <v>20</v>
      </c>
      <c r="D161" s="66"/>
      <c r="E161" s="196">
        <f>E164+E165</f>
        <v>3.5298600000000002</v>
      </c>
      <c r="F161" s="66"/>
      <c r="G161" s="66"/>
      <c r="H161" s="66"/>
      <c r="I161" s="66"/>
      <c r="J161" s="66"/>
      <c r="K161" s="66"/>
      <c r="L161" s="66"/>
      <c r="M161" s="91"/>
      <c r="N161" s="91"/>
      <c r="O161" s="91"/>
      <c r="P161" s="91"/>
      <c r="Q161" s="91"/>
      <c r="R161" s="91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</row>
    <row r="162" spans="1:255" s="12" customFormat="1" ht="18" x14ac:dyDescent="0.35">
      <c r="A162" s="32"/>
      <c r="B162" s="131" t="s">
        <v>33</v>
      </c>
      <c r="C162" s="68" t="s">
        <v>17</v>
      </c>
      <c r="D162" s="69">
        <v>12.3</v>
      </c>
      <c r="E162" s="70">
        <f>ROUND(E161*D162,2)</f>
        <v>43.42</v>
      </c>
      <c r="F162" s="70"/>
      <c r="G162" s="70"/>
      <c r="H162" s="71"/>
      <c r="I162" s="59"/>
      <c r="J162" s="70"/>
      <c r="K162" s="70"/>
      <c r="L162" s="70"/>
      <c r="M162" s="86"/>
      <c r="N162" s="86"/>
      <c r="O162" s="86"/>
      <c r="P162" s="86"/>
      <c r="Q162" s="86"/>
      <c r="R162" s="86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</row>
    <row r="163" spans="1:255" s="12" customFormat="1" ht="18" x14ac:dyDescent="0.25">
      <c r="A163" s="32"/>
      <c r="B163" s="72" t="s">
        <v>18</v>
      </c>
      <c r="C163" s="68" t="s">
        <v>19</v>
      </c>
      <c r="D163" s="69">
        <v>1.4</v>
      </c>
      <c r="E163" s="70">
        <f>ROUND(E161*D163,2)</f>
        <v>4.9400000000000004</v>
      </c>
      <c r="F163" s="69"/>
      <c r="G163" s="69"/>
      <c r="H163" s="70"/>
      <c r="I163" s="70"/>
      <c r="J163" s="70"/>
      <c r="K163" s="70"/>
      <c r="L163" s="59"/>
      <c r="M163" s="86"/>
      <c r="N163" s="86"/>
      <c r="O163" s="86"/>
      <c r="P163" s="86"/>
      <c r="Q163" s="86"/>
      <c r="R163" s="86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</row>
    <row r="164" spans="1:255" s="12" customFormat="1" ht="18" x14ac:dyDescent="0.25">
      <c r="A164" s="17">
        <v>8</v>
      </c>
      <c r="B164" s="168" t="s">
        <v>80</v>
      </c>
      <c r="C164" s="193" t="s">
        <v>20</v>
      </c>
      <c r="D164" s="137"/>
      <c r="E164" s="179">
        <v>2.8342000000000001</v>
      </c>
      <c r="F164" s="70"/>
      <c r="G164" s="59"/>
      <c r="H164" s="70"/>
      <c r="I164" s="70"/>
      <c r="J164" s="70"/>
      <c r="K164" s="70"/>
      <c r="L164" s="70"/>
      <c r="M164" s="83"/>
      <c r="N164" s="83"/>
      <c r="O164" s="83"/>
      <c r="P164" s="83"/>
      <c r="Q164" s="83"/>
      <c r="R164" s="83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</row>
    <row r="165" spans="1:255" s="12" customFormat="1" ht="33" x14ac:dyDescent="0.25">
      <c r="A165" s="17">
        <v>9</v>
      </c>
      <c r="B165" s="72" t="s">
        <v>93</v>
      </c>
      <c r="C165" s="193" t="s">
        <v>20</v>
      </c>
      <c r="D165" s="137"/>
      <c r="E165" s="179">
        <v>0.69565999999999995</v>
      </c>
      <c r="F165" s="70"/>
      <c r="G165" s="59"/>
      <c r="H165" s="70"/>
      <c r="I165" s="70"/>
      <c r="J165" s="70"/>
      <c r="K165" s="70"/>
      <c r="L165" s="70"/>
      <c r="M165" s="83"/>
      <c r="N165" s="83"/>
      <c r="O165" s="83"/>
      <c r="P165" s="83"/>
      <c r="Q165" s="83"/>
      <c r="R165" s="83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</row>
    <row r="166" spans="1:255" s="12" customFormat="1" ht="18" x14ac:dyDescent="0.25">
      <c r="A166" s="32"/>
      <c r="B166" s="72" t="s">
        <v>39</v>
      </c>
      <c r="C166" s="68" t="s">
        <v>19</v>
      </c>
      <c r="D166" s="69">
        <v>7.15</v>
      </c>
      <c r="E166" s="70">
        <f>ROUND(E161*D166,2)</f>
        <v>25.24</v>
      </c>
      <c r="F166" s="69"/>
      <c r="G166" s="59"/>
      <c r="H166" s="70"/>
      <c r="I166" s="70"/>
      <c r="J166" s="70"/>
      <c r="K166" s="70"/>
      <c r="L166" s="70"/>
      <c r="M166" s="86"/>
      <c r="N166" s="86"/>
      <c r="O166" s="86"/>
      <c r="P166" s="86"/>
      <c r="Q166" s="86"/>
      <c r="R166" s="86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</row>
    <row r="167" spans="1:255" s="40" customFormat="1" ht="49.5" customHeight="1" x14ac:dyDescent="0.2">
      <c r="A167" s="41"/>
      <c r="B167" s="173" t="s">
        <v>87</v>
      </c>
      <c r="C167" s="197" t="s">
        <v>20</v>
      </c>
      <c r="D167" s="62"/>
      <c r="E167" s="62">
        <f>E165+E164</f>
        <v>3.5298600000000002</v>
      </c>
      <c r="F167" s="62"/>
      <c r="G167" s="62"/>
      <c r="H167" s="62"/>
      <c r="I167" s="62"/>
      <c r="J167" s="63"/>
      <c r="K167" s="70"/>
      <c r="L167" s="59"/>
      <c r="M167" s="96"/>
      <c r="N167" s="96"/>
      <c r="O167" s="96"/>
      <c r="P167" s="96"/>
      <c r="Q167" s="96"/>
      <c r="R167" s="96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/>
      <c r="HX167" s="39"/>
      <c r="HY167" s="39"/>
      <c r="HZ167" s="39"/>
      <c r="IA167" s="39"/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  <c r="IU167" s="39"/>
    </row>
    <row r="168" spans="1:255" s="14" customFormat="1" ht="41.25" customHeight="1" x14ac:dyDescent="0.25">
      <c r="A168" s="35">
        <v>10</v>
      </c>
      <c r="B168" s="198" t="s">
        <v>130</v>
      </c>
      <c r="C168" s="65" t="s">
        <v>21</v>
      </c>
      <c r="D168" s="66"/>
      <c r="E168" s="199">
        <v>55.5</v>
      </c>
      <c r="F168" s="66"/>
      <c r="G168" s="66"/>
      <c r="H168" s="66"/>
      <c r="I168" s="66"/>
      <c r="J168" s="66"/>
      <c r="K168" s="66"/>
      <c r="L168" s="66"/>
      <c r="M168" s="91"/>
      <c r="N168" s="91"/>
      <c r="O168" s="91"/>
      <c r="P168" s="91"/>
      <c r="Q168" s="91"/>
      <c r="R168" s="91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</row>
    <row r="169" spans="1:255" ht="18" x14ac:dyDescent="0.35">
      <c r="A169" s="32"/>
      <c r="B169" s="131" t="s">
        <v>33</v>
      </c>
      <c r="C169" s="68" t="s">
        <v>17</v>
      </c>
      <c r="D169" s="69">
        <v>2.81</v>
      </c>
      <c r="E169" s="70">
        <f>ROUND(E168*D169,2)</f>
        <v>155.96</v>
      </c>
      <c r="F169" s="70"/>
      <c r="G169" s="70"/>
      <c r="H169" s="71"/>
      <c r="I169" s="59"/>
      <c r="J169" s="70"/>
      <c r="K169" s="70"/>
      <c r="L169" s="70"/>
      <c r="M169" s="86"/>
      <c r="N169" s="86"/>
      <c r="O169" s="86"/>
      <c r="P169" s="86"/>
      <c r="Q169" s="86"/>
      <c r="R169" s="86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</row>
    <row r="170" spans="1:255" ht="18" x14ac:dyDescent="0.3">
      <c r="A170" s="32"/>
      <c r="B170" s="171" t="s">
        <v>18</v>
      </c>
      <c r="C170" s="68" t="s">
        <v>19</v>
      </c>
      <c r="D170" s="172">
        <v>0.33</v>
      </c>
      <c r="E170" s="70">
        <f>ROUND(E168*D170,2)</f>
        <v>18.32</v>
      </c>
      <c r="F170" s="69"/>
      <c r="G170" s="69"/>
      <c r="H170" s="70"/>
      <c r="I170" s="70"/>
      <c r="J170" s="70"/>
      <c r="K170" s="70"/>
      <c r="L170" s="59"/>
      <c r="M170" s="86"/>
      <c r="N170" s="86"/>
      <c r="O170" s="86"/>
      <c r="P170" s="86"/>
      <c r="Q170" s="86"/>
      <c r="R170" s="86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</row>
    <row r="171" spans="1:255" ht="18" x14ac:dyDescent="0.35">
      <c r="A171" s="33"/>
      <c r="B171" s="200" t="s">
        <v>126</v>
      </c>
      <c r="C171" s="73" t="s">
        <v>21</v>
      </c>
      <c r="D171" s="166">
        <v>1.02</v>
      </c>
      <c r="E171" s="70">
        <f>ROUND(E168*D171,2)</f>
        <v>56.61</v>
      </c>
      <c r="F171" s="70"/>
      <c r="G171" s="59"/>
      <c r="H171" s="70"/>
      <c r="I171" s="70"/>
      <c r="J171" s="70"/>
      <c r="K171" s="70"/>
      <c r="L171" s="70"/>
      <c r="M171" s="16"/>
      <c r="N171" s="16"/>
      <c r="O171" s="16"/>
      <c r="P171" s="16"/>
      <c r="Q171" s="16"/>
      <c r="R171" s="16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</row>
    <row r="172" spans="1:255" ht="18" x14ac:dyDescent="0.3">
      <c r="A172" s="32"/>
      <c r="B172" s="171" t="s">
        <v>47</v>
      </c>
      <c r="C172" s="73" t="s">
        <v>46</v>
      </c>
      <c r="D172" s="129">
        <v>0.71699999999999997</v>
      </c>
      <c r="E172" s="70">
        <f>ROUND(E168*D172,2)</f>
        <v>39.79</v>
      </c>
      <c r="F172" s="69"/>
      <c r="G172" s="59"/>
      <c r="H172" s="70"/>
      <c r="I172" s="70"/>
      <c r="J172" s="70"/>
      <c r="K172" s="70"/>
      <c r="L172" s="70"/>
      <c r="M172" s="86"/>
      <c r="N172" s="86"/>
      <c r="O172" s="86"/>
      <c r="P172" s="86"/>
      <c r="Q172" s="86"/>
      <c r="R172" s="86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</row>
    <row r="173" spans="1:255" ht="18" x14ac:dyDescent="0.3">
      <c r="A173" s="17"/>
      <c r="B173" s="171" t="s">
        <v>74</v>
      </c>
      <c r="C173" s="73" t="s">
        <v>21</v>
      </c>
      <c r="D173" s="74">
        <f>0.13/100</f>
        <v>1.2999999999999999E-3</v>
      </c>
      <c r="E173" s="70">
        <f>ROUND(E168*D173,2)</f>
        <v>7.0000000000000007E-2</v>
      </c>
      <c r="F173" s="69"/>
      <c r="G173" s="59"/>
      <c r="H173" s="70"/>
      <c r="I173" s="70"/>
      <c r="J173" s="70"/>
      <c r="K173" s="70"/>
      <c r="L173" s="70"/>
      <c r="M173" s="85"/>
      <c r="N173" s="85"/>
      <c r="O173" s="85"/>
      <c r="P173" s="85"/>
      <c r="Q173" s="85"/>
      <c r="R173" s="85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</row>
    <row r="174" spans="1:255" ht="18" x14ac:dyDescent="0.35">
      <c r="A174" s="34"/>
      <c r="B174" s="201" t="s">
        <v>129</v>
      </c>
      <c r="C174" s="73" t="s">
        <v>21</v>
      </c>
      <c r="D174" s="181">
        <f>1.52/100</f>
        <v>1.52E-2</v>
      </c>
      <c r="E174" s="70">
        <f>ROUND(E168*D174,2)</f>
        <v>0.84</v>
      </c>
      <c r="F174" s="69"/>
      <c r="G174" s="59"/>
      <c r="H174" s="70"/>
      <c r="I174" s="70"/>
      <c r="J174" s="70"/>
      <c r="K174" s="70"/>
      <c r="L174" s="70"/>
      <c r="M174" s="16"/>
      <c r="N174" s="16"/>
      <c r="O174" s="16"/>
      <c r="P174" s="16"/>
      <c r="Q174" s="16"/>
      <c r="R174" s="16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</row>
    <row r="175" spans="1:255" ht="18" x14ac:dyDescent="0.3">
      <c r="A175" s="32"/>
      <c r="B175" s="171" t="s">
        <v>48</v>
      </c>
      <c r="C175" s="68" t="s">
        <v>49</v>
      </c>
      <c r="D175" s="69">
        <f>0.09/100*1000</f>
        <v>0.9</v>
      </c>
      <c r="E175" s="166">
        <f>ROUND(E168*D175,3)</f>
        <v>49.95</v>
      </c>
      <c r="F175" s="69"/>
      <c r="G175" s="59"/>
      <c r="H175" s="70"/>
      <c r="I175" s="70"/>
      <c r="J175" s="70"/>
      <c r="K175" s="70"/>
      <c r="L175" s="70"/>
      <c r="M175" s="86"/>
      <c r="N175" s="86"/>
      <c r="O175" s="86"/>
      <c r="P175" s="86"/>
      <c r="Q175" s="86"/>
      <c r="R175" s="86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</row>
    <row r="176" spans="1:255" ht="18" x14ac:dyDescent="0.3">
      <c r="A176" s="32"/>
      <c r="B176" s="171" t="s">
        <v>39</v>
      </c>
      <c r="C176" s="68" t="s">
        <v>19</v>
      </c>
      <c r="D176" s="172">
        <v>0.16</v>
      </c>
      <c r="E176" s="70">
        <f>ROUND(E168*D176,2)</f>
        <v>8.8800000000000008</v>
      </c>
      <c r="F176" s="69"/>
      <c r="G176" s="59"/>
      <c r="H176" s="70"/>
      <c r="I176" s="70"/>
      <c r="J176" s="70"/>
      <c r="K176" s="70"/>
      <c r="L176" s="70"/>
      <c r="M176" s="86"/>
      <c r="N176" s="86"/>
      <c r="O176" s="86"/>
      <c r="P176" s="86"/>
      <c r="Q176" s="86"/>
      <c r="R176" s="86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</row>
    <row r="177" spans="1:255" s="40" customFormat="1" ht="18" x14ac:dyDescent="0.2">
      <c r="A177" s="41"/>
      <c r="B177" s="173" t="s">
        <v>115</v>
      </c>
      <c r="C177" s="197" t="s">
        <v>20</v>
      </c>
      <c r="D177" s="62"/>
      <c r="E177" s="62">
        <f>E171*2.4</f>
        <v>135.864</v>
      </c>
      <c r="F177" s="62"/>
      <c r="G177" s="62"/>
      <c r="H177" s="62"/>
      <c r="I177" s="62"/>
      <c r="J177" s="62"/>
      <c r="K177" s="70"/>
      <c r="L177" s="59"/>
      <c r="M177" s="96"/>
      <c r="N177" s="96"/>
      <c r="O177" s="96"/>
      <c r="P177" s="96"/>
      <c r="Q177" s="96"/>
      <c r="R177" s="96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</row>
    <row r="178" spans="1:255" s="14" customFormat="1" ht="33" x14ac:dyDescent="0.3">
      <c r="A178" s="122">
        <v>11</v>
      </c>
      <c r="B178" s="170" t="s">
        <v>94</v>
      </c>
      <c r="C178" s="65" t="s">
        <v>46</v>
      </c>
      <c r="D178" s="67"/>
      <c r="E178" s="202">
        <v>148</v>
      </c>
      <c r="F178" s="67"/>
      <c r="G178" s="67"/>
      <c r="H178" s="67"/>
      <c r="I178" s="67"/>
      <c r="J178" s="67"/>
      <c r="K178" s="67"/>
      <c r="L178" s="67"/>
      <c r="M178" s="85"/>
      <c r="N178" s="95"/>
      <c r="O178" s="85"/>
      <c r="P178" s="95"/>
      <c r="Q178" s="85"/>
      <c r="R178" s="85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</row>
    <row r="179" spans="1:255" ht="18" x14ac:dyDescent="0.2">
      <c r="A179" s="17"/>
      <c r="B179" s="131" t="s">
        <v>33</v>
      </c>
      <c r="C179" s="193" t="s">
        <v>17</v>
      </c>
      <c r="D179" s="70">
        <v>0.56399999999999995</v>
      </c>
      <c r="E179" s="70">
        <f>ROUND(E178*D179,2)</f>
        <v>83.47</v>
      </c>
      <c r="F179" s="70"/>
      <c r="G179" s="70"/>
      <c r="H179" s="70"/>
      <c r="I179" s="59"/>
      <c r="J179" s="70"/>
      <c r="K179" s="70"/>
      <c r="L179" s="70"/>
      <c r="M179" s="85"/>
      <c r="N179" s="85"/>
      <c r="O179" s="85"/>
      <c r="P179" s="85"/>
      <c r="Q179" s="85"/>
      <c r="R179" s="85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</row>
    <row r="180" spans="1:255" ht="18" x14ac:dyDescent="0.3">
      <c r="A180" s="17"/>
      <c r="B180" s="171" t="s">
        <v>18</v>
      </c>
      <c r="C180" s="193" t="s">
        <v>19</v>
      </c>
      <c r="D180" s="129">
        <v>4.0899999999999999E-2</v>
      </c>
      <c r="E180" s="70">
        <f>ROUND(E178*D180,2)</f>
        <v>6.05</v>
      </c>
      <c r="F180" s="70"/>
      <c r="G180" s="70"/>
      <c r="H180" s="70"/>
      <c r="I180" s="70"/>
      <c r="J180" s="70"/>
      <c r="K180" s="70"/>
      <c r="L180" s="59"/>
      <c r="M180" s="85"/>
      <c r="N180" s="85"/>
      <c r="O180" s="85"/>
      <c r="P180" s="85"/>
      <c r="Q180" s="85"/>
      <c r="R180" s="85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</row>
    <row r="181" spans="1:255" ht="18" x14ac:dyDescent="0.3">
      <c r="A181" s="17"/>
      <c r="B181" s="171" t="s">
        <v>95</v>
      </c>
      <c r="C181" s="73" t="s">
        <v>20</v>
      </c>
      <c r="D181" s="179">
        <v>1.6000000000000001E-3</v>
      </c>
      <c r="E181" s="70">
        <f>ROUND(E178*D181,2)</f>
        <v>0.24</v>
      </c>
      <c r="F181" s="70"/>
      <c r="G181" s="59"/>
      <c r="H181" s="70"/>
      <c r="I181" s="70"/>
      <c r="J181" s="70"/>
      <c r="K181" s="70"/>
      <c r="L181" s="70"/>
      <c r="M181" s="83"/>
      <c r="N181" s="83"/>
      <c r="O181" s="83"/>
      <c r="P181" s="83"/>
      <c r="Q181" s="83"/>
      <c r="R181" s="83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  <c r="IU181" s="20"/>
    </row>
    <row r="182" spans="1:255" ht="18" x14ac:dyDescent="0.3">
      <c r="A182" s="17"/>
      <c r="B182" s="203" t="s">
        <v>119</v>
      </c>
      <c r="C182" s="73" t="s">
        <v>20</v>
      </c>
      <c r="D182" s="179">
        <v>4.4999999999999997E-3</v>
      </c>
      <c r="E182" s="70">
        <f>ROUND(E178*D182,2)</f>
        <v>0.67</v>
      </c>
      <c r="F182" s="70"/>
      <c r="G182" s="59"/>
      <c r="H182" s="70"/>
      <c r="I182" s="70"/>
      <c r="J182" s="70"/>
      <c r="K182" s="70"/>
      <c r="L182" s="70"/>
      <c r="M182" s="83"/>
      <c r="N182" s="83"/>
      <c r="O182" s="83"/>
      <c r="P182" s="83"/>
      <c r="Q182" s="83"/>
      <c r="R182" s="83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  <c r="IU182" s="20"/>
    </row>
    <row r="183" spans="1:255" ht="18" x14ac:dyDescent="0.2">
      <c r="A183" s="17"/>
      <c r="B183" s="72" t="s">
        <v>139</v>
      </c>
      <c r="C183" s="73" t="s">
        <v>21</v>
      </c>
      <c r="D183" s="179">
        <v>7.4999999999999997E-3</v>
      </c>
      <c r="E183" s="70">
        <f>ROUND(E178*D183,2)</f>
        <v>1.1100000000000001</v>
      </c>
      <c r="F183" s="69"/>
      <c r="G183" s="59"/>
      <c r="H183" s="70"/>
      <c r="I183" s="70"/>
      <c r="J183" s="70"/>
      <c r="K183" s="70"/>
      <c r="L183" s="70"/>
      <c r="M183" s="83"/>
      <c r="N183" s="97"/>
      <c r="O183" s="83"/>
      <c r="P183" s="83"/>
      <c r="Q183" s="83"/>
      <c r="R183" s="83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  <c r="IU183" s="20"/>
    </row>
    <row r="184" spans="1:255" ht="18" x14ac:dyDescent="0.3">
      <c r="A184" s="17"/>
      <c r="B184" s="171" t="s">
        <v>39</v>
      </c>
      <c r="C184" s="73" t="s">
        <v>19</v>
      </c>
      <c r="D184" s="137">
        <v>0.26500000000000001</v>
      </c>
      <c r="E184" s="70">
        <f>ROUND(E178*D184,2)</f>
        <v>39.22</v>
      </c>
      <c r="F184" s="70"/>
      <c r="G184" s="59"/>
      <c r="H184" s="70"/>
      <c r="I184" s="70"/>
      <c r="J184" s="70"/>
      <c r="K184" s="70"/>
      <c r="L184" s="70"/>
      <c r="M184" s="83"/>
      <c r="N184" s="83"/>
      <c r="O184" s="83"/>
      <c r="P184" s="83"/>
      <c r="Q184" s="83"/>
      <c r="R184" s="83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</row>
    <row r="185" spans="1:255" s="40" customFormat="1" ht="18" x14ac:dyDescent="0.2">
      <c r="A185" s="41"/>
      <c r="B185" s="186" t="s">
        <v>71</v>
      </c>
      <c r="C185" s="197" t="s">
        <v>20</v>
      </c>
      <c r="D185" s="62"/>
      <c r="E185" s="62">
        <f>E182</f>
        <v>0.67</v>
      </c>
      <c r="F185" s="62"/>
      <c r="G185" s="62"/>
      <c r="H185" s="62"/>
      <c r="I185" s="62"/>
      <c r="J185" s="62"/>
      <c r="K185" s="70"/>
      <c r="L185" s="59"/>
      <c r="M185" s="96"/>
      <c r="N185" s="96"/>
      <c r="O185" s="96"/>
      <c r="P185" s="96"/>
      <c r="Q185" s="96"/>
      <c r="R185" s="96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 s="39"/>
      <c r="IL185" s="39"/>
      <c r="IM185" s="39"/>
      <c r="IN185" s="39"/>
      <c r="IO185" s="39"/>
      <c r="IP185" s="39"/>
      <c r="IQ185" s="39"/>
      <c r="IR185" s="39"/>
      <c r="IS185" s="39"/>
      <c r="IT185" s="39"/>
      <c r="IU185" s="39"/>
    </row>
    <row r="186" spans="1:255" s="29" customFormat="1" ht="18" x14ac:dyDescent="0.25">
      <c r="A186" s="204"/>
      <c r="B186" s="205" t="s">
        <v>96</v>
      </c>
      <c r="C186" s="206"/>
      <c r="D186" s="207"/>
      <c r="E186" s="208"/>
      <c r="F186" s="209"/>
      <c r="G186" s="209"/>
      <c r="H186" s="210"/>
      <c r="I186" s="211"/>
      <c r="J186" s="209"/>
      <c r="K186" s="210"/>
      <c r="L186" s="210"/>
      <c r="M186" s="98"/>
      <c r="N186" s="99"/>
      <c r="O186" s="99"/>
      <c r="P186" s="99"/>
      <c r="Q186" s="99"/>
      <c r="R186" s="99"/>
    </row>
    <row r="187" spans="1:255" s="14" customFormat="1" ht="33" x14ac:dyDescent="0.2">
      <c r="A187" s="122">
        <v>12</v>
      </c>
      <c r="B187" s="64" t="s">
        <v>97</v>
      </c>
      <c r="C187" s="65" t="s">
        <v>15</v>
      </c>
      <c r="D187" s="67"/>
      <c r="E187" s="184">
        <v>5.1000000000000004E-3</v>
      </c>
      <c r="F187" s="67"/>
      <c r="G187" s="67"/>
      <c r="H187" s="67"/>
      <c r="I187" s="67"/>
      <c r="J187" s="67"/>
      <c r="K187" s="67"/>
      <c r="L187" s="67"/>
      <c r="M187" s="85"/>
      <c r="N187" s="85"/>
      <c r="O187" s="85"/>
      <c r="P187" s="95"/>
      <c r="Q187" s="85"/>
      <c r="R187" s="85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</row>
    <row r="188" spans="1:255" ht="18" x14ac:dyDescent="0.2">
      <c r="A188" s="17"/>
      <c r="B188" s="131" t="s">
        <v>33</v>
      </c>
      <c r="C188" s="193" t="s">
        <v>17</v>
      </c>
      <c r="D188" s="70">
        <v>119</v>
      </c>
      <c r="E188" s="70">
        <f>ROUND(E187*D188,2)</f>
        <v>0.61</v>
      </c>
      <c r="F188" s="70"/>
      <c r="G188" s="70"/>
      <c r="H188" s="70"/>
      <c r="I188" s="59"/>
      <c r="J188" s="70"/>
      <c r="K188" s="70"/>
      <c r="L188" s="70"/>
      <c r="M188" s="85"/>
      <c r="N188" s="95"/>
      <c r="O188" s="85"/>
      <c r="P188" s="85"/>
      <c r="Q188" s="85"/>
      <c r="R188" s="85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</row>
    <row r="189" spans="1:255" ht="18" x14ac:dyDescent="0.2">
      <c r="A189" s="17"/>
      <c r="B189" s="72" t="s">
        <v>18</v>
      </c>
      <c r="C189" s="193" t="s">
        <v>19</v>
      </c>
      <c r="D189" s="70">
        <v>67.5</v>
      </c>
      <c r="E189" s="70">
        <f>ROUND(E187*D189,2)</f>
        <v>0.34</v>
      </c>
      <c r="F189" s="70"/>
      <c r="G189" s="70"/>
      <c r="H189" s="70"/>
      <c r="I189" s="70"/>
      <c r="J189" s="70"/>
      <c r="K189" s="70"/>
      <c r="L189" s="59"/>
      <c r="M189" s="85"/>
      <c r="N189" s="85"/>
      <c r="O189" s="85"/>
      <c r="P189" s="85"/>
      <c r="Q189" s="85"/>
      <c r="R189" s="85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</row>
    <row r="190" spans="1:255" ht="18" x14ac:dyDescent="0.2">
      <c r="A190" s="17"/>
      <c r="B190" s="185" t="s">
        <v>138</v>
      </c>
      <c r="C190" s="73" t="s">
        <v>84</v>
      </c>
      <c r="D190" s="137">
        <v>1010</v>
      </c>
      <c r="E190" s="70">
        <f>ROUND(E187*D190,2)</f>
        <v>5.15</v>
      </c>
      <c r="F190" s="70"/>
      <c r="G190" s="59"/>
      <c r="H190" s="70"/>
      <c r="I190" s="70"/>
      <c r="J190" s="70"/>
      <c r="K190" s="70"/>
      <c r="L190" s="70"/>
      <c r="M190" s="83"/>
      <c r="N190" s="83"/>
      <c r="O190" s="83"/>
      <c r="P190" s="83"/>
      <c r="Q190" s="83"/>
      <c r="R190" s="83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</row>
    <row r="191" spans="1:255" ht="18" x14ac:dyDescent="0.3">
      <c r="A191" s="17"/>
      <c r="B191" s="171" t="s">
        <v>39</v>
      </c>
      <c r="C191" s="73" t="s">
        <v>19</v>
      </c>
      <c r="D191" s="137">
        <v>2.16</v>
      </c>
      <c r="E191" s="70">
        <f>ROUND(E187*D191,2)</f>
        <v>0.01</v>
      </c>
      <c r="F191" s="70"/>
      <c r="G191" s="59"/>
      <c r="H191" s="70"/>
      <c r="I191" s="70"/>
      <c r="J191" s="70"/>
      <c r="K191" s="70"/>
      <c r="L191" s="70"/>
      <c r="M191" s="83"/>
      <c r="N191" s="83"/>
      <c r="O191" s="97"/>
      <c r="P191" s="83"/>
      <c r="Q191" s="83"/>
      <c r="R191" s="83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</row>
    <row r="192" spans="1:255" s="31" customFormat="1" ht="93.75" customHeight="1" x14ac:dyDescent="0.2">
      <c r="A192" s="122">
        <v>13</v>
      </c>
      <c r="B192" s="212" t="s">
        <v>98</v>
      </c>
      <c r="C192" s="65" t="s">
        <v>21</v>
      </c>
      <c r="D192" s="67"/>
      <c r="E192" s="67">
        <v>18</v>
      </c>
      <c r="F192" s="67"/>
      <c r="G192" s="67"/>
      <c r="H192" s="67"/>
      <c r="I192" s="67"/>
      <c r="J192" s="67"/>
      <c r="K192" s="67"/>
      <c r="L192" s="67"/>
      <c r="M192" s="85"/>
      <c r="N192" s="85"/>
      <c r="O192" s="85"/>
      <c r="P192" s="85"/>
      <c r="Q192" s="85"/>
      <c r="R192" s="85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</row>
    <row r="193" spans="1:255" s="25" customFormat="1" ht="18" x14ac:dyDescent="0.2">
      <c r="A193" s="17"/>
      <c r="B193" s="131" t="s">
        <v>33</v>
      </c>
      <c r="C193" s="193" t="s">
        <v>17</v>
      </c>
      <c r="D193" s="129">
        <f>10.2/1000</f>
        <v>1.0199999999999999E-2</v>
      </c>
      <c r="E193" s="70">
        <f>ROUND(E192*D193,2)</f>
        <v>0.18</v>
      </c>
      <c r="F193" s="70"/>
      <c r="G193" s="70"/>
      <c r="H193" s="70"/>
      <c r="I193" s="59"/>
      <c r="J193" s="70"/>
      <c r="K193" s="70"/>
      <c r="L193" s="70"/>
      <c r="M193" s="85"/>
      <c r="N193" s="85"/>
      <c r="O193" s="85"/>
      <c r="P193" s="85"/>
      <c r="Q193" s="85"/>
      <c r="R193" s="85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</row>
    <row r="194" spans="1:255" s="25" customFormat="1" ht="18" x14ac:dyDescent="0.2">
      <c r="A194" s="17"/>
      <c r="B194" s="213" t="s">
        <v>41</v>
      </c>
      <c r="C194" s="193" t="s">
        <v>22</v>
      </c>
      <c r="D194" s="129">
        <f>22.8/1000</f>
        <v>2.2800000000000001E-2</v>
      </c>
      <c r="E194" s="70">
        <f>ROUND(E192*D194,2)</f>
        <v>0.41</v>
      </c>
      <c r="F194" s="70"/>
      <c r="G194" s="70"/>
      <c r="H194" s="70"/>
      <c r="I194" s="70"/>
      <c r="J194" s="70"/>
      <c r="K194" s="70"/>
      <c r="L194" s="59"/>
      <c r="M194" s="85"/>
      <c r="N194" s="85"/>
      <c r="O194" s="85"/>
      <c r="P194" s="85"/>
      <c r="Q194" s="85"/>
      <c r="R194" s="85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</row>
    <row r="195" spans="1:255" s="25" customFormat="1" ht="18" x14ac:dyDescent="0.2">
      <c r="A195" s="17"/>
      <c r="B195" s="213" t="s">
        <v>18</v>
      </c>
      <c r="C195" s="73" t="s">
        <v>19</v>
      </c>
      <c r="D195" s="187">
        <f>2.09/1000</f>
        <v>2.0899999999999998E-3</v>
      </c>
      <c r="E195" s="70">
        <f>ROUND(E192*D195,2)</f>
        <v>0.04</v>
      </c>
      <c r="F195" s="70"/>
      <c r="G195" s="70"/>
      <c r="H195" s="70"/>
      <c r="I195" s="70"/>
      <c r="J195" s="70"/>
      <c r="K195" s="70"/>
      <c r="L195" s="59"/>
      <c r="M195" s="85"/>
      <c r="N195" s="83"/>
      <c r="O195" s="83"/>
      <c r="P195" s="83"/>
      <c r="Q195" s="83"/>
      <c r="R195" s="83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</row>
    <row r="196" spans="1:255" s="25" customFormat="1" ht="18" x14ac:dyDescent="0.2">
      <c r="A196" s="17"/>
      <c r="B196" s="145" t="s">
        <v>25</v>
      </c>
      <c r="C196" s="73" t="s">
        <v>21</v>
      </c>
      <c r="D196" s="187">
        <f>0.04/1000</f>
        <v>4.0000000000000003E-5</v>
      </c>
      <c r="E196" s="70">
        <f>ROUND(E192*D196,2)</f>
        <v>0</v>
      </c>
      <c r="F196" s="70"/>
      <c r="G196" s="59"/>
      <c r="H196" s="70"/>
      <c r="I196" s="70"/>
      <c r="J196" s="70"/>
      <c r="K196" s="70"/>
      <c r="L196" s="70"/>
      <c r="M196" s="85"/>
      <c r="N196" s="83"/>
      <c r="O196" s="83"/>
      <c r="P196" s="83"/>
      <c r="Q196" s="83"/>
      <c r="R196" s="83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</row>
    <row r="197" spans="1:255" s="24" customFormat="1" ht="33" x14ac:dyDescent="0.2">
      <c r="A197" s="41"/>
      <c r="B197" s="214" t="s">
        <v>131</v>
      </c>
      <c r="C197" s="197" t="s">
        <v>20</v>
      </c>
      <c r="D197" s="62"/>
      <c r="E197" s="62">
        <f>E192*1.8</f>
        <v>32.4</v>
      </c>
      <c r="F197" s="62"/>
      <c r="G197" s="62"/>
      <c r="H197" s="62"/>
      <c r="I197" s="62"/>
      <c r="J197" s="62"/>
      <c r="K197" s="70"/>
      <c r="L197" s="59"/>
      <c r="M197" s="100"/>
      <c r="N197" s="100"/>
      <c r="O197" s="100"/>
      <c r="P197" s="100"/>
      <c r="Q197" s="100"/>
      <c r="R197" s="100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28"/>
      <c r="EZ197" s="28"/>
      <c r="FA197" s="28"/>
      <c r="FB197" s="28"/>
      <c r="FC197" s="28"/>
      <c r="FD197" s="28"/>
      <c r="FE197" s="28"/>
      <c r="FF197" s="28"/>
      <c r="FG197" s="28"/>
      <c r="FH197" s="28"/>
      <c r="FI197" s="28"/>
      <c r="FJ197" s="28"/>
      <c r="FK197" s="28"/>
      <c r="FL197" s="28"/>
      <c r="FM197" s="28"/>
      <c r="FN197" s="28"/>
      <c r="FO197" s="28"/>
      <c r="FP197" s="28"/>
      <c r="FQ197" s="28"/>
      <c r="FR197" s="28"/>
      <c r="FS197" s="28"/>
      <c r="FT197" s="28"/>
      <c r="FU197" s="28"/>
      <c r="FV197" s="28"/>
      <c r="FW197" s="28"/>
      <c r="FX197" s="28"/>
      <c r="FY197" s="28"/>
      <c r="FZ197" s="28"/>
      <c r="GA197" s="28"/>
      <c r="GB197" s="28"/>
      <c r="GC197" s="28"/>
      <c r="GD197" s="28"/>
      <c r="GE197" s="28"/>
      <c r="GF197" s="28"/>
      <c r="GG197" s="28"/>
      <c r="GH197" s="28"/>
      <c r="GI197" s="28"/>
      <c r="GJ197" s="28"/>
      <c r="GK197" s="28"/>
      <c r="GL197" s="28"/>
      <c r="GM197" s="28"/>
      <c r="GN197" s="28"/>
      <c r="GO197" s="28"/>
      <c r="GP197" s="28"/>
      <c r="GQ197" s="28"/>
      <c r="GR197" s="28"/>
      <c r="GS197" s="28"/>
      <c r="GT197" s="28"/>
      <c r="GU197" s="28"/>
      <c r="GV197" s="28"/>
      <c r="GW197" s="28"/>
      <c r="GX197" s="28"/>
      <c r="GY197" s="28"/>
      <c r="GZ197" s="28"/>
      <c r="HA197" s="28"/>
      <c r="HB197" s="28"/>
      <c r="HC197" s="28"/>
      <c r="HD197" s="28"/>
      <c r="HE197" s="28"/>
      <c r="HF197" s="28"/>
      <c r="HG197" s="28"/>
      <c r="HH197" s="28"/>
      <c r="HI197" s="28"/>
      <c r="HJ197" s="28"/>
      <c r="HK197" s="28"/>
      <c r="HL197" s="28"/>
      <c r="HM197" s="28"/>
      <c r="HN197" s="28"/>
      <c r="HO197" s="28"/>
      <c r="HP197" s="28"/>
      <c r="HQ197" s="28"/>
      <c r="HR197" s="28"/>
      <c r="HS197" s="28"/>
      <c r="HT197" s="28"/>
      <c r="HU197" s="28"/>
      <c r="HV197" s="28"/>
      <c r="HW197" s="28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  <c r="IU197" s="28"/>
    </row>
    <row r="198" spans="1:255" s="14" customFormat="1" ht="18" x14ac:dyDescent="0.2">
      <c r="A198" s="122">
        <v>14</v>
      </c>
      <c r="B198" s="64" t="s">
        <v>99</v>
      </c>
      <c r="C198" s="65" t="s">
        <v>21</v>
      </c>
      <c r="D198" s="67"/>
      <c r="E198" s="202">
        <f>E192</f>
        <v>18</v>
      </c>
      <c r="F198" s="67"/>
      <c r="G198" s="67"/>
      <c r="H198" s="67"/>
      <c r="I198" s="67"/>
      <c r="J198" s="67"/>
      <c r="K198" s="67"/>
      <c r="L198" s="67"/>
      <c r="M198" s="85"/>
      <c r="N198" s="95"/>
      <c r="O198" s="85"/>
      <c r="P198" s="95"/>
      <c r="Q198" s="85"/>
      <c r="R198" s="85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</row>
    <row r="199" spans="1:255" ht="18" x14ac:dyDescent="0.2">
      <c r="A199" s="17"/>
      <c r="B199" s="131" t="s">
        <v>33</v>
      </c>
      <c r="C199" s="193" t="s">
        <v>17</v>
      </c>
      <c r="D199" s="70">
        <v>6.5</v>
      </c>
      <c r="E199" s="70">
        <f>ROUND(E198*D199,2)</f>
        <v>117</v>
      </c>
      <c r="F199" s="70"/>
      <c r="G199" s="70"/>
      <c r="H199" s="70"/>
      <c r="I199" s="59"/>
      <c r="J199" s="70"/>
      <c r="K199" s="70"/>
      <c r="L199" s="70"/>
      <c r="M199" s="85"/>
      <c r="N199" s="85"/>
      <c r="O199" s="85"/>
      <c r="P199" s="85"/>
      <c r="Q199" s="85"/>
      <c r="R199" s="85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</row>
    <row r="200" spans="1:255" ht="18" x14ac:dyDescent="0.3">
      <c r="A200" s="17"/>
      <c r="B200" s="171" t="s">
        <v>18</v>
      </c>
      <c r="C200" s="193" t="s">
        <v>19</v>
      </c>
      <c r="D200" s="70">
        <v>2.16</v>
      </c>
      <c r="E200" s="70">
        <f>ROUND(E198*D200,2)</f>
        <v>38.880000000000003</v>
      </c>
      <c r="F200" s="70"/>
      <c r="G200" s="70"/>
      <c r="H200" s="70"/>
      <c r="I200" s="70"/>
      <c r="J200" s="70"/>
      <c r="K200" s="70"/>
      <c r="L200" s="59"/>
      <c r="M200" s="85"/>
      <c r="N200" s="85"/>
      <c r="O200" s="85"/>
      <c r="P200" s="85"/>
      <c r="Q200" s="85"/>
      <c r="R200" s="85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</row>
    <row r="201" spans="1:255" ht="18" x14ac:dyDescent="0.3">
      <c r="A201" s="17"/>
      <c r="B201" s="171" t="s">
        <v>39</v>
      </c>
      <c r="C201" s="73" t="s">
        <v>19</v>
      </c>
      <c r="D201" s="137">
        <v>0.02</v>
      </c>
      <c r="E201" s="70">
        <f>ROUND(E198*D201,2)</f>
        <v>0.36</v>
      </c>
      <c r="F201" s="70"/>
      <c r="G201" s="59"/>
      <c r="H201" s="70"/>
      <c r="I201" s="70"/>
      <c r="J201" s="70"/>
      <c r="K201" s="70"/>
      <c r="L201" s="70"/>
      <c r="M201" s="83"/>
      <c r="N201" s="83"/>
      <c r="O201" s="83"/>
      <c r="P201" s="83"/>
      <c r="Q201" s="83"/>
      <c r="R201" s="83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</row>
    <row r="202" spans="1:255" s="14" customFormat="1" ht="33" x14ac:dyDescent="0.2">
      <c r="A202" s="122">
        <v>15</v>
      </c>
      <c r="B202" s="64" t="s">
        <v>100</v>
      </c>
      <c r="C202" s="65" t="s">
        <v>21</v>
      </c>
      <c r="D202" s="67"/>
      <c r="E202" s="202">
        <v>26.1</v>
      </c>
      <c r="F202" s="67"/>
      <c r="G202" s="67"/>
      <c r="H202" s="67"/>
      <c r="I202" s="67"/>
      <c r="J202" s="67"/>
      <c r="K202" s="67"/>
      <c r="L202" s="67"/>
      <c r="M202" s="85"/>
      <c r="N202" s="95"/>
      <c r="O202" s="85"/>
      <c r="P202" s="95"/>
      <c r="Q202" s="85"/>
      <c r="R202" s="85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  <c r="IT202" s="22"/>
      <c r="IU202" s="22"/>
    </row>
    <row r="203" spans="1:255" ht="18" x14ac:dyDescent="0.2">
      <c r="A203" s="17"/>
      <c r="B203" s="131" t="s">
        <v>33</v>
      </c>
      <c r="C203" s="193" t="s">
        <v>17</v>
      </c>
      <c r="D203" s="70">
        <v>2.78</v>
      </c>
      <c r="E203" s="70">
        <f>ROUND(E202*D203,2)</f>
        <v>72.56</v>
      </c>
      <c r="F203" s="70"/>
      <c r="G203" s="70"/>
      <c r="H203" s="70"/>
      <c r="I203" s="59"/>
      <c r="J203" s="70"/>
      <c r="K203" s="70"/>
      <c r="L203" s="70"/>
      <c r="M203" s="85"/>
      <c r="N203" s="85"/>
      <c r="O203" s="85"/>
      <c r="P203" s="85"/>
      <c r="Q203" s="85"/>
      <c r="R203" s="85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</row>
    <row r="204" spans="1:255" ht="18" x14ac:dyDescent="0.3">
      <c r="A204" s="17"/>
      <c r="B204" s="171" t="s">
        <v>18</v>
      </c>
      <c r="C204" s="193" t="s">
        <v>19</v>
      </c>
      <c r="D204" s="129">
        <v>2.5999999999999999E-3</v>
      </c>
      <c r="E204" s="70">
        <f>ROUND(E202*D204,2)</f>
        <v>7.0000000000000007E-2</v>
      </c>
      <c r="F204" s="70"/>
      <c r="G204" s="70"/>
      <c r="H204" s="70"/>
      <c r="I204" s="70"/>
      <c r="J204" s="70"/>
      <c r="K204" s="70"/>
      <c r="L204" s="59"/>
      <c r="M204" s="85"/>
      <c r="N204" s="85"/>
      <c r="O204" s="85"/>
      <c r="P204" s="85"/>
      <c r="Q204" s="85"/>
      <c r="R204" s="85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</row>
    <row r="205" spans="1:255" ht="18" x14ac:dyDescent="0.3">
      <c r="A205" s="17"/>
      <c r="B205" s="171" t="s">
        <v>101</v>
      </c>
      <c r="C205" s="73" t="s">
        <v>21</v>
      </c>
      <c r="D205" s="137">
        <v>1.01</v>
      </c>
      <c r="E205" s="70">
        <f>ROUND(E202*D205,2)</f>
        <v>26.36</v>
      </c>
      <c r="F205" s="70"/>
      <c r="G205" s="59"/>
      <c r="H205" s="70"/>
      <c r="I205" s="70"/>
      <c r="J205" s="70"/>
      <c r="K205" s="70"/>
      <c r="L205" s="70"/>
      <c r="M205" s="83"/>
      <c r="N205" s="83"/>
      <c r="O205" s="83"/>
      <c r="P205" s="83"/>
      <c r="Q205" s="83"/>
      <c r="R205" s="83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  <c r="IU205" s="20"/>
    </row>
    <row r="206" spans="1:255" s="24" customFormat="1" ht="33" x14ac:dyDescent="0.2">
      <c r="A206" s="41"/>
      <c r="B206" s="215" t="s">
        <v>102</v>
      </c>
      <c r="C206" s="197" t="s">
        <v>20</v>
      </c>
      <c r="D206" s="62"/>
      <c r="E206" s="62">
        <f>E205*1.6</f>
        <v>42.176000000000002</v>
      </c>
      <c r="F206" s="62"/>
      <c r="G206" s="62"/>
      <c r="H206" s="62"/>
      <c r="I206" s="62"/>
      <c r="J206" s="62"/>
      <c r="K206" s="70"/>
      <c r="L206" s="59"/>
      <c r="M206" s="100"/>
      <c r="N206" s="100"/>
      <c r="O206" s="100"/>
      <c r="P206" s="100"/>
      <c r="Q206" s="100"/>
      <c r="R206" s="100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 s="28"/>
      <c r="IR206" s="28"/>
      <c r="IS206" s="28"/>
      <c r="IT206" s="28"/>
      <c r="IU206" s="28"/>
    </row>
    <row r="207" spans="1:255" s="31" customFormat="1" ht="31.5" x14ac:dyDescent="0.2">
      <c r="A207" s="5">
        <v>16</v>
      </c>
      <c r="B207" s="162" t="s">
        <v>88</v>
      </c>
      <c r="C207" s="163" t="s">
        <v>21</v>
      </c>
      <c r="D207" s="216"/>
      <c r="E207" s="142">
        <v>172</v>
      </c>
      <c r="F207" s="67"/>
      <c r="G207" s="67"/>
      <c r="H207" s="67"/>
      <c r="I207" s="67"/>
      <c r="J207" s="67"/>
      <c r="K207" s="67"/>
      <c r="L207" s="57"/>
      <c r="M207" s="93"/>
      <c r="N207" s="93"/>
      <c r="O207" s="93"/>
      <c r="P207" s="93"/>
      <c r="Q207" s="93"/>
      <c r="R207" s="93"/>
    </row>
    <row r="208" spans="1:255" s="25" customFormat="1" ht="18" x14ac:dyDescent="0.2">
      <c r="A208" s="134"/>
      <c r="B208" s="131" t="s">
        <v>33</v>
      </c>
      <c r="C208" s="136" t="s">
        <v>17</v>
      </c>
      <c r="D208" s="179">
        <v>0.15</v>
      </c>
      <c r="E208" s="70">
        <f>ROUND(E207*D208,2)</f>
        <v>25.8</v>
      </c>
      <c r="F208" s="70"/>
      <c r="G208" s="70"/>
      <c r="H208" s="70"/>
      <c r="I208" s="59"/>
      <c r="J208" s="70"/>
      <c r="K208" s="70"/>
      <c r="L208" s="59"/>
      <c r="M208" s="82"/>
      <c r="N208" s="82"/>
      <c r="O208" s="82"/>
      <c r="P208" s="82"/>
      <c r="Q208" s="82"/>
      <c r="R208" s="82"/>
    </row>
    <row r="209" spans="1:255" s="25" customFormat="1" ht="18" x14ac:dyDescent="0.2">
      <c r="A209" s="134"/>
      <c r="B209" s="145" t="s">
        <v>29</v>
      </c>
      <c r="C209" s="165" t="s">
        <v>22</v>
      </c>
      <c r="D209" s="179">
        <v>2.1600000000000001E-2</v>
      </c>
      <c r="E209" s="70">
        <f>ROUND(E207*D209,2)</f>
        <v>3.72</v>
      </c>
      <c r="F209" s="70"/>
      <c r="G209" s="70"/>
      <c r="H209" s="70"/>
      <c r="I209" s="70"/>
      <c r="J209" s="143"/>
      <c r="K209" s="70"/>
      <c r="L209" s="59"/>
      <c r="M209" s="82"/>
      <c r="N209" s="82"/>
      <c r="O209" s="82"/>
      <c r="P209" s="82"/>
      <c r="Q209" s="82"/>
      <c r="R209" s="82"/>
    </row>
    <row r="210" spans="1:255" s="25" customFormat="1" ht="18" x14ac:dyDescent="0.2">
      <c r="A210" s="134"/>
      <c r="B210" s="145" t="s">
        <v>137</v>
      </c>
      <c r="C210" s="136" t="s">
        <v>22</v>
      </c>
      <c r="D210" s="179">
        <v>9.7000000000000003E-3</v>
      </c>
      <c r="E210" s="70">
        <f>ROUND(E207*D210,2)</f>
        <v>1.67</v>
      </c>
      <c r="F210" s="70"/>
      <c r="G210" s="70"/>
      <c r="H210" s="70"/>
      <c r="I210" s="70"/>
      <c r="J210" s="70"/>
      <c r="K210" s="70"/>
      <c r="L210" s="59"/>
      <c r="M210" s="82"/>
      <c r="N210" s="82"/>
      <c r="O210" s="82"/>
      <c r="P210" s="82"/>
      <c r="Q210" s="82"/>
      <c r="R210" s="82"/>
    </row>
    <row r="211" spans="1:255" s="25" customFormat="1" ht="30" x14ac:dyDescent="0.2">
      <c r="A211" s="134"/>
      <c r="B211" s="145" t="s">
        <v>51</v>
      </c>
      <c r="C211" s="136" t="s">
        <v>22</v>
      </c>
      <c r="D211" s="179">
        <v>2.7300000000000001E-2</v>
      </c>
      <c r="E211" s="70">
        <f>ROUND(E207*D211,2)</f>
        <v>4.7</v>
      </c>
      <c r="F211" s="70"/>
      <c r="G211" s="70"/>
      <c r="H211" s="70"/>
      <c r="I211" s="70"/>
      <c r="J211" s="70"/>
      <c r="K211" s="70"/>
      <c r="L211" s="59"/>
      <c r="M211" s="82"/>
      <c r="N211" s="82"/>
      <c r="O211" s="82"/>
      <c r="P211" s="82"/>
      <c r="Q211" s="82"/>
      <c r="R211" s="82"/>
    </row>
    <row r="212" spans="1:255" s="25" customFormat="1" ht="18" x14ac:dyDescent="0.2">
      <c r="A212" s="134"/>
      <c r="B212" s="145" t="s">
        <v>36</v>
      </c>
      <c r="C212" s="165" t="s">
        <v>21</v>
      </c>
      <c r="D212" s="179">
        <v>1.22</v>
      </c>
      <c r="E212" s="70">
        <f>ROUND(E207*D212,2)</f>
        <v>209.84</v>
      </c>
      <c r="F212" s="70"/>
      <c r="G212" s="59"/>
      <c r="H212" s="70"/>
      <c r="I212" s="70"/>
      <c r="J212" s="70"/>
      <c r="K212" s="70"/>
      <c r="L212" s="59"/>
      <c r="M212" s="82"/>
      <c r="N212" s="82"/>
      <c r="O212" s="82"/>
      <c r="P212" s="82"/>
      <c r="Q212" s="82"/>
      <c r="R212" s="82"/>
    </row>
    <row r="213" spans="1:255" s="25" customFormat="1" ht="18" x14ac:dyDescent="0.2">
      <c r="A213" s="134"/>
      <c r="B213" s="145" t="s">
        <v>37</v>
      </c>
      <c r="C213" s="165" t="s">
        <v>21</v>
      </c>
      <c r="D213" s="179">
        <v>7.0000000000000007E-2</v>
      </c>
      <c r="E213" s="70">
        <f>ROUND(E207*D213,2)</f>
        <v>12.04</v>
      </c>
      <c r="F213" s="70"/>
      <c r="G213" s="59"/>
      <c r="H213" s="70"/>
      <c r="I213" s="70"/>
      <c r="J213" s="70"/>
      <c r="K213" s="70"/>
      <c r="L213" s="59"/>
      <c r="M213" s="82"/>
      <c r="N213" s="82"/>
      <c r="O213" s="82"/>
      <c r="P213" s="82"/>
      <c r="Q213" s="82"/>
      <c r="R213" s="82"/>
    </row>
    <row r="214" spans="1:255" s="27" customFormat="1" ht="30" x14ac:dyDescent="0.25">
      <c r="A214" s="26"/>
      <c r="B214" s="152" t="s">
        <v>69</v>
      </c>
      <c r="C214" s="194" t="s">
        <v>86</v>
      </c>
      <c r="D214" s="63"/>
      <c r="E214" s="63">
        <f>E212*1.6</f>
        <v>335.74400000000003</v>
      </c>
      <c r="F214" s="63"/>
      <c r="G214" s="195"/>
      <c r="H214" s="63"/>
      <c r="I214" s="63"/>
      <c r="J214" s="62"/>
      <c r="K214" s="70"/>
      <c r="L214" s="59"/>
    </row>
    <row r="215" spans="1:255" s="14" customFormat="1" ht="33" x14ac:dyDescent="0.25">
      <c r="A215" s="35">
        <v>17</v>
      </c>
      <c r="B215" s="64" t="s">
        <v>107</v>
      </c>
      <c r="C215" s="65" t="s">
        <v>20</v>
      </c>
      <c r="D215" s="66"/>
      <c r="E215" s="79">
        <f>E218+E219</f>
        <v>2.0449999999999999</v>
      </c>
      <c r="F215" s="66"/>
      <c r="G215" s="66"/>
      <c r="H215" s="66"/>
      <c r="I215" s="67"/>
      <c r="J215" s="66"/>
      <c r="K215" s="66"/>
      <c r="L215" s="66"/>
      <c r="M215" s="91"/>
      <c r="N215" s="91"/>
      <c r="O215" s="91"/>
      <c r="P215" s="91"/>
      <c r="Q215" s="91"/>
      <c r="R215" s="91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</row>
    <row r="216" spans="1:255" ht="18" x14ac:dyDescent="0.35">
      <c r="A216" s="32"/>
      <c r="B216" s="131" t="s">
        <v>33</v>
      </c>
      <c r="C216" s="68" t="s">
        <v>17</v>
      </c>
      <c r="D216" s="69">
        <v>34.9</v>
      </c>
      <c r="E216" s="70">
        <f>ROUND(E215*D216,2)</f>
        <v>71.37</v>
      </c>
      <c r="F216" s="62"/>
      <c r="G216" s="69"/>
      <c r="H216" s="71"/>
      <c r="I216" s="59"/>
      <c r="J216" s="70"/>
      <c r="K216" s="69"/>
      <c r="L216" s="69"/>
      <c r="M216" s="86"/>
      <c r="N216" s="86"/>
      <c r="O216" s="86"/>
      <c r="P216" s="86"/>
      <c r="Q216" s="86"/>
      <c r="R216" s="86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</row>
    <row r="217" spans="1:255" ht="18" x14ac:dyDescent="0.3">
      <c r="A217" s="17"/>
      <c r="B217" s="171" t="s">
        <v>18</v>
      </c>
      <c r="C217" s="193" t="s">
        <v>19</v>
      </c>
      <c r="D217" s="129">
        <v>4.07</v>
      </c>
      <c r="E217" s="70">
        <f>ROUND(E215*D217,2)</f>
        <v>8.32</v>
      </c>
      <c r="F217" s="70"/>
      <c r="G217" s="70"/>
      <c r="H217" s="70"/>
      <c r="I217" s="70"/>
      <c r="J217" s="70"/>
      <c r="K217" s="70"/>
      <c r="L217" s="59"/>
      <c r="M217" s="85"/>
      <c r="N217" s="85"/>
      <c r="O217" s="85"/>
      <c r="P217" s="85"/>
      <c r="Q217" s="85"/>
      <c r="R217" s="85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</row>
    <row r="218" spans="1:255" ht="18" x14ac:dyDescent="0.25">
      <c r="A218" s="33"/>
      <c r="B218" s="72" t="s">
        <v>108</v>
      </c>
      <c r="C218" s="73" t="s">
        <v>20</v>
      </c>
      <c r="D218" s="70" t="s">
        <v>120</v>
      </c>
      <c r="E218" s="74">
        <v>1.1659999999999999</v>
      </c>
      <c r="F218" s="69"/>
      <c r="G218" s="59"/>
      <c r="H218" s="70"/>
      <c r="I218" s="70"/>
      <c r="J218" s="70"/>
      <c r="K218" s="69"/>
      <c r="L218" s="69"/>
      <c r="M218" s="16"/>
      <c r="N218" s="16"/>
      <c r="O218" s="16"/>
      <c r="P218" s="16"/>
      <c r="Q218" s="16"/>
      <c r="R218" s="16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</row>
    <row r="219" spans="1:255" ht="18" x14ac:dyDescent="0.25">
      <c r="A219" s="33"/>
      <c r="B219" s="72" t="s">
        <v>109</v>
      </c>
      <c r="C219" s="73" t="s">
        <v>20</v>
      </c>
      <c r="D219" s="70" t="s">
        <v>120</v>
      </c>
      <c r="E219" s="74">
        <v>0.879</v>
      </c>
      <c r="F219" s="69"/>
      <c r="G219" s="59"/>
      <c r="H219" s="70"/>
      <c r="I219" s="70"/>
      <c r="J219" s="70"/>
      <c r="K219" s="69"/>
      <c r="L219" s="69"/>
      <c r="M219" s="16"/>
      <c r="N219" s="16"/>
      <c r="O219" s="16"/>
      <c r="P219" s="16"/>
      <c r="Q219" s="16"/>
      <c r="R219" s="16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</row>
    <row r="220" spans="1:255" ht="18" x14ac:dyDescent="0.2">
      <c r="A220" s="17"/>
      <c r="B220" s="72" t="s">
        <v>110</v>
      </c>
      <c r="C220" s="80" t="s">
        <v>49</v>
      </c>
      <c r="D220" s="70">
        <v>3.3</v>
      </c>
      <c r="E220" s="74">
        <f>E215*D220</f>
        <v>6.7484999999999991</v>
      </c>
      <c r="F220" s="75"/>
      <c r="G220" s="59"/>
      <c r="H220" s="70"/>
      <c r="I220" s="70"/>
      <c r="J220" s="70"/>
      <c r="K220" s="69"/>
      <c r="L220" s="69"/>
      <c r="M220" s="85"/>
      <c r="N220" s="85"/>
      <c r="O220" s="85"/>
      <c r="P220" s="85"/>
      <c r="Q220" s="85"/>
      <c r="R220" s="85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</row>
    <row r="221" spans="1:255" ht="18" x14ac:dyDescent="0.35">
      <c r="A221" s="34"/>
      <c r="B221" s="76" t="s">
        <v>111</v>
      </c>
      <c r="C221" s="80" t="s">
        <v>49</v>
      </c>
      <c r="D221" s="71">
        <v>15.2</v>
      </c>
      <c r="E221" s="74">
        <f>E215*D221</f>
        <v>31.083999999999996</v>
      </c>
      <c r="F221" s="75"/>
      <c r="G221" s="59"/>
      <c r="H221" s="70"/>
      <c r="I221" s="70"/>
      <c r="J221" s="70"/>
      <c r="K221" s="69"/>
      <c r="L221" s="69"/>
      <c r="M221" s="16"/>
      <c r="N221" s="16"/>
      <c r="O221" s="16"/>
      <c r="P221" s="16"/>
      <c r="Q221" s="16"/>
      <c r="R221" s="16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</row>
    <row r="222" spans="1:255" ht="18" x14ac:dyDescent="0.3">
      <c r="A222" s="17"/>
      <c r="B222" s="171" t="s">
        <v>39</v>
      </c>
      <c r="C222" s="73" t="s">
        <v>19</v>
      </c>
      <c r="D222" s="137">
        <v>2.78</v>
      </c>
      <c r="E222" s="70">
        <f>ROUND(E215*D222,2)</f>
        <v>5.69</v>
      </c>
      <c r="F222" s="70"/>
      <c r="G222" s="59"/>
      <c r="H222" s="70"/>
      <c r="I222" s="70"/>
      <c r="J222" s="70"/>
      <c r="K222" s="70"/>
      <c r="L222" s="70"/>
      <c r="M222" s="83"/>
      <c r="N222" s="83"/>
      <c r="O222" s="83"/>
      <c r="P222" s="83"/>
      <c r="Q222" s="83"/>
      <c r="R222" s="83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  <c r="IU222" s="20"/>
    </row>
    <row r="223" spans="1:255" s="44" customFormat="1" ht="33" x14ac:dyDescent="0.25">
      <c r="A223" s="41"/>
      <c r="B223" s="186" t="s">
        <v>116</v>
      </c>
      <c r="C223" s="77" t="s">
        <v>20</v>
      </c>
      <c r="D223" s="61"/>
      <c r="E223" s="217">
        <f>E215</f>
        <v>2.0449999999999999</v>
      </c>
      <c r="F223" s="62"/>
      <c r="G223" s="75"/>
      <c r="H223" s="62"/>
      <c r="I223" s="62"/>
      <c r="J223" s="62"/>
      <c r="K223" s="70"/>
      <c r="L223" s="59"/>
      <c r="M223" s="27"/>
      <c r="N223" s="27"/>
      <c r="O223" s="27"/>
      <c r="P223" s="27"/>
      <c r="Q223" s="27"/>
      <c r="R223" s="27"/>
    </row>
    <row r="224" spans="1:255" s="14" customFormat="1" ht="33.75" customHeight="1" x14ac:dyDescent="0.25">
      <c r="A224" s="35">
        <v>18</v>
      </c>
      <c r="B224" s="64" t="s">
        <v>112</v>
      </c>
      <c r="C224" s="65" t="s">
        <v>20</v>
      </c>
      <c r="D224" s="66"/>
      <c r="E224" s="79">
        <f>E215</f>
        <v>2.0449999999999999</v>
      </c>
      <c r="F224" s="78"/>
      <c r="G224" s="66"/>
      <c r="H224" s="66"/>
      <c r="I224" s="67"/>
      <c r="J224" s="66"/>
      <c r="K224" s="66"/>
      <c r="L224" s="66"/>
      <c r="M224" s="91"/>
      <c r="N224" s="91"/>
      <c r="O224" s="91"/>
      <c r="P224" s="91"/>
      <c r="Q224" s="91"/>
      <c r="R224" s="91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  <c r="IC224" s="13"/>
      <c r="ID224" s="13"/>
      <c r="IE224" s="13"/>
      <c r="IF224" s="13"/>
      <c r="IG224" s="13"/>
      <c r="IH224" s="13"/>
      <c r="II224" s="13"/>
      <c r="IJ224" s="13"/>
      <c r="IK224" s="13"/>
      <c r="IL224" s="13"/>
      <c r="IM224" s="13"/>
      <c r="IN224" s="13"/>
      <c r="IO224" s="13"/>
      <c r="IP224" s="13"/>
      <c r="IQ224" s="13"/>
      <c r="IR224" s="13"/>
      <c r="IS224" s="13"/>
      <c r="IT224" s="13"/>
      <c r="IU224" s="13"/>
    </row>
    <row r="225" spans="1:255" ht="18" x14ac:dyDescent="0.35">
      <c r="A225" s="32"/>
      <c r="B225" s="131" t="s">
        <v>33</v>
      </c>
      <c r="C225" s="68" t="s">
        <v>17</v>
      </c>
      <c r="D225" s="36">
        <v>9.2799999999999994</v>
      </c>
      <c r="E225" s="70">
        <f>ROUND(E224*D225,2)</f>
        <v>18.98</v>
      </c>
      <c r="F225" s="62"/>
      <c r="G225" s="59"/>
      <c r="H225" s="71"/>
      <c r="I225" s="59"/>
      <c r="J225" s="70"/>
      <c r="K225" s="70"/>
      <c r="L225" s="59"/>
      <c r="M225" s="86"/>
      <c r="N225" s="86"/>
      <c r="O225" s="86"/>
      <c r="P225" s="86"/>
      <c r="Q225" s="86"/>
      <c r="R225" s="86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</row>
    <row r="226" spans="1:255" s="20" customFormat="1" ht="18" x14ac:dyDescent="0.25">
      <c r="A226" s="33"/>
      <c r="B226" s="72" t="s">
        <v>113</v>
      </c>
      <c r="C226" s="73" t="s">
        <v>49</v>
      </c>
      <c r="D226" s="37">
        <v>4</v>
      </c>
      <c r="E226" s="70">
        <f>ROUND(E224*D226,2)</f>
        <v>8.18</v>
      </c>
      <c r="F226" s="75"/>
      <c r="G226" s="59"/>
      <c r="H226" s="70"/>
      <c r="I226" s="59"/>
      <c r="J226" s="70"/>
      <c r="K226" s="70"/>
      <c r="L226" s="59"/>
      <c r="M226" s="16"/>
      <c r="N226" s="16"/>
      <c r="O226" s="16"/>
      <c r="P226" s="16"/>
      <c r="Q226" s="16"/>
      <c r="R226" s="16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</row>
    <row r="227" spans="1:255" s="20" customFormat="1" ht="18" x14ac:dyDescent="0.25">
      <c r="A227" s="32"/>
      <c r="B227" s="72" t="s">
        <v>114</v>
      </c>
      <c r="C227" s="68" t="s">
        <v>49</v>
      </c>
      <c r="D227" s="36">
        <v>8</v>
      </c>
      <c r="E227" s="70">
        <f>ROUND(E224*D227,2)</f>
        <v>16.36</v>
      </c>
      <c r="F227" s="75"/>
      <c r="G227" s="59"/>
      <c r="H227" s="70"/>
      <c r="I227" s="59"/>
      <c r="J227" s="70"/>
      <c r="K227" s="70"/>
      <c r="L227" s="59"/>
      <c r="M227" s="86"/>
      <c r="N227" s="86"/>
      <c r="O227" s="86"/>
      <c r="P227" s="86"/>
      <c r="Q227" s="86"/>
      <c r="R227" s="86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</row>
    <row r="228" spans="1:255" s="22" customFormat="1" ht="18" x14ac:dyDescent="0.25">
      <c r="A228" s="134"/>
      <c r="B228" s="135" t="s">
        <v>50</v>
      </c>
      <c r="C228" s="136"/>
      <c r="D228" s="137"/>
      <c r="E228" s="138"/>
      <c r="F228" s="59"/>
      <c r="G228" s="57"/>
      <c r="H228" s="57"/>
      <c r="I228" s="57"/>
      <c r="J228" s="57"/>
      <c r="K228" s="57"/>
      <c r="L228" s="57"/>
      <c r="M228" s="85"/>
      <c r="N228" s="85"/>
      <c r="O228" s="85"/>
      <c r="P228" s="85"/>
      <c r="Q228" s="85"/>
      <c r="R228" s="85"/>
    </row>
    <row r="229" spans="1:255" s="3" customFormat="1" ht="18" x14ac:dyDescent="0.25">
      <c r="A229" s="134"/>
      <c r="B229" s="127" t="s">
        <v>106</v>
      </c>
      <c r="C229" s="128"/>
      <c r="D229" s="129"/>
      <c r="E229" s="70"/>
      <c r="F229" s="70"/>
      <c r="G229" s="70"/>
      <c r="H229" s="70"/>
      <c r="I229" s="130"/>
      <c r="J229" s="70"/>
      <c r="K229" s="70"/>
      <c r="L229" s="57"/>
      <c r="M229" s="85"/>
      <c r="N229" s="85"/>
      <c r="O229" s="85"/>
      <c r="P229" s="85"/>
      <c r="Q229" s="85"/>
      <c r="R229" s="85"/>
    </row>
    <row r="230" spans="1:255" s="25" customFormat="1" ht="31.5" x14ac:dyDescent="0.2">
      <c r="A230" s="134">
        <v>1</v>
      </c>
      <c r="B230" s="162" t="s">
        <v>60</v>
      </c>
      <c r="C230" s="163" t="s">
        <v>21</v>
      </c>
      <c r="D230" s="216"/>
      <c r="E230" s="142">
        <v>1505.46</v>
      </c>
      <c r="F230" s="70"/>
      <c r="G230" s="70"/>
      <c r="H230" s="70"/>
      <c r="I230" s="70"/>
      <c r="J230" s="70"/>
      <c r="K230" s="70"/>
      <c r="L230" s="59"/>
      <c r="M230" s="83"/>
      <c r="N230" s="83"/>
      <c r="O230" s="83"/>
      <c r="P230" s="83"/>
      <c r="Q230" s="83"/>
      <c r="R230" s="83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</row>
    <row r="231" spans="1:255" s="25" customFormat="1" ht="18" x14ac:dyDescent="0.2">
      <c r="A231" s="134"/>
      <c r="B231" s="131" t="s">
        <v>33</v>
      </c>
      <c r="C231" s="136" t="s">
        <v>17</v>
      </c>
      <c r="D231" s="137">
        <v>0.15</v>
      </c>
      <c r="E231" s="70">
        <f>ROUND(E230*D231,2)</f>
        <v>225.82</v>
      </c>
      <c r="F231" s="70"/>
      <c r="G231" s="70"/>
      <c r="H231" s="70"/>
      <c r="I231" s="59"/>
      <c r="J231" s="70"/>
      <c r="K231" s="70"/>
      <c r="L231" s="59"/>
      <c r="M231" s="83"/>
      <c r="N231" s="83"/>
      <c r="O231" s="83"/>
      <c r="P231" s="83"/>
      <c r="Q231" s="83"/>
      <c r="R231" s="83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</row>
    <row r="232" spans="1:255" s="25" customFormat="1" ht="18" x14ac:dyDescent="0.2">
      <c r="A232" s="134"/>
      <c r="B232" s="145" t="s">
        <v>29</v>
      </c>
      <c r="C232" s="136" t="s">
        <v>22</v>
      </c>
      <c r="D232" s="179">
        <v>2.1600000000000001E-2</v>
      </c>
      <c r="E232" s="70">
        <f>ROUND(E230*D232,2)</f>
        <v>32.520000000000003</v>
      </c>
      <c r="F232" s="70"/>
      <c r="G232" s="70"/>
      <c r="H232" s="70"/>
      <c r="I232" s="70"/>
      <c r="J232" s="70"/>
      <c r="K232" s="70"/>
      <c r="L232" s="59"/>
      <c r="M232" s="83"/>
      <c r="N232" s="83"/>
      <c r="O232" s="83"/>
      <c r="P232" s="83"/>
      <c r="Q232" s="83"/>
      <c r="R232" s="83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</row>
    <row r="233" spans="1:255" s="25" customFormat="1" ht="18" x14ac:dyDescent="0.2">
      <c r="A233" s="134"/>
      <c r="B233" s="145" t="s">
        <v>137</v>
      </c>
      <c r="C233" s="136" t="s">
        <v>22</v>
      </c>
      <c r="D233" s="179">
        <v>9.7000000000000003E-3</v>
      </c>
      <c r="E233" s="70">
        <f>ROUND(E230*D233,2)</f>
        <v>14.6</v>
      </c>
      <c r="F233" s="70"/>
      <c r="G233" s="70"/>
      <c r="H233" s="70"/>
      <c r="I233" s="70"/>
      <c r="J233" s="70"/>
      <c r="K233" s="70"/>
      <c r="L233" s="59"/>
      <c r="M233" s="83"/>
      <c r="N233" s="83"/>
      <c r="O233" s="83"/>
      <c r="P233" s="83"/>
      <c r="Q233" s="83"/>
      <c r="R233" s="83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</row>
    <row r="234" spans="1:255" s="25" customFormat="1" ht="30" x14ac:dyDescent="0.2">
      <c r="A234" s="134"/>
      <c r="B234" s="145" t="s">
        <v>51</v>
      </c>
      <c r="C234" s="136" t="s">
        <v>22</v>
      </c>
      <c r="D234" s="179">
        <v>2.7300000000000001E-2</v>
      </c>
      <c r="E234" s="70">
        <f>ROUND(E230*D234,2)</f>
        <v>41.1</v>
      </c>
      <c r="F234" s="70"/>
      <c r="G234" s="70"/>
      <c r="H234" s="70"/>
      <c r="I234" s="70"/>
      <c r="J234" s="70"/>
      <c r="K234" s="70"/>
      <c r="L234" s="59"/>
      <c r="M234" s="83"/>
      <c r="N234" s="83"/>
      <c r="O234" s="83"/>
      <c r="P234" s="83"/>
      <c r="Q234" s="83"/>
      <c r="R234" s="83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</row>
    <row r="235" spans="1:255" s="25" customFormat="1" ht="18" x14ac:dyDescent="0.2">
      <c r="A235" s="134"/>
      <c r="B235" s="145" t="s">
        <v>36</v>
      </c>
      <c r="C235" s="165" t="s">
        <v>21</v>
      </c>
      <c r="D235" s="137">
        <v>1.22</v>
      </c>
      <c r="E235" s="70">
        <f>ROUND(E230*D235,2)</f>
        <v>1836.66</v>
      </c>
      <c r="F235" s="70"/>
      <c r="G235" s="59"/>
      <c r="H235" s="70"/>
      <c r="I235" s="70"/>
      <c r="J235" s="70"/>
      <c r="K235" s="70"/>
      <c r="L235" s="59"/>
      <c r="M235" s="83"/>
      <c r="N235" s="83"/>
      <c r="O235" s="83"/>
      <c r="P235" s="83"/>
      <c r="Q235" s="83"/>
      <c r="R235" s="83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</row>
    <row r="236" spans="1:255" s="25" customFormat="1" ht="18" x14ac:dyDescent="0.2">
      <c r="A236" s="134"/>
      <c r="B236" s="145" t="s">
        <v>37</v>
      </c>
      <c r="C236" s="165" t="s">
        <v>21</v>
      </c>
      <c r="D236" s="137">
        <v>7.0000000000000007E-2</v>
      </c>
      <c r="E236" s="70">
        <f>ROUND(E230*D236,2)</f>
        <v>105.38</v>
      </c>
      <c r="F236" s="70"/>
      <c r="G236" s="59"/>
      <c r="H236" s="70"/>
      <c r="I236" s="70"/>
      <c r="J236" s="70"/>
      <c r="K236" s="70"/>
      <c r="L236" s="59"/>
      <c r="M236" s="83"/>
      <c r="N236" s="83"/>
      <c r="O236" s="83"/>
      <c r="P236" s="83"/>
      <c r="Q236" s="83"/>
      <c r="R236" s="83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</row>
    <row r="237" spans="1:255" s="45" customFormat="1" ht="30" x14ac:dyDescent="0.25">
      <c r="A237" s="151"/>
      <c r="B237" s="152" t="s">
        <v>69</v>
      </c>
      <c r="C237" s="153" t="s">
        <v>20</v>
      </c>
      <c r="D237" s="154"/>
      <c r="E237" s="154">
        <f>E235*1.6</f>
        <v>2938.6560000000004</v>
      </c>
      <c r="F237" s="62"/>
      <c r="G237" s="62"/>
      <c r="H237" s="62"/>
      <c r="I237" s="62"/>
      <c r="J237" s="62"/>
      <c r="K237" s="70"/>
      <c r="L237" s="59"/>
      <c r="M237" s="87"/>
      <c r="N237" s="87"/>
      <c r="O237" s="87"/>
      <c r="P237" s="87"/>
      <c r="Q237" s="87"/>
      <c r="R237" s="87"/>
    </row>
    <row r="238" spans="1:255" ht="31.5" x14ac:dyDescent="0.2">
      <c r="A238" s="134">
        <v>2</v>
      </c>
      <c r="B238" s="162" t="s">
        <v>132</v>
      </c>
      <c r="C238" s="163" t="s">
        <v>46</v>
      </c>
      <c r="D238" s="216"/>
      <c r="E238" s="142">
        <v>4367.8999999999996</v>
      </c>
      <c r="F238" s="70"/>
      <c r="G238" s="70"/>
      <c r="H238" s="70"/>
      <c r="I238" s="70"/>
      <c r="J238" s="70"/>
      <c r="K238" s="70"/>
      <c r="L238" s="59"/>
      <c r="M238" s="83"/>
      <c r="N238" s="83"/>
      <c r="O238" s="83"/>
      <c r="P238" s="83"/>
      <c r="Q238" s="83"/>
      <c r="R238" s="83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</row>
    <row r="239" spans="1:255" s="3" customFormat="1" ht="18" x14ac:dyDescent="0.25">
      <c r="A239" s="134"/>
      <c r="B239" s="131" t="s">
        <v>33</v>
      </c>
      <c r="C239" s="136" t="s">
        <v>17</v>
      </c>
      <c r="D239" s="218">
        <v>3.3000000000000002E-2</v>
      </c>
      <c r="E239" s="70">
        <f>ROUND(E238*D239,2)</f>
        <v>144.13999999999999</v>
      </c>
      <c r="F239" s="70"/>
      <c r="G239" s="70"/>
      <c r="H239" s="70"/>
      <c r="I239" s="59"/>
      <c r="J239" s="70"/>
      <c r="K239" s="70"/>
      <c r="L239" s="59"/>
      <c r="M239" s="85"/>
      <c r="N239" s="85"/>
      <c r="O239" s="85"/>
      <c r="P239" s="85"/>
      <c r="Q239" s="85"/>
      <c r="R239" s="85"/>
    </row>
    <row r="240" spans="1:255" ht="18" x14ac:dyDescent="0.2">
      <c r="A240" s="134"/>
      <c r="B240" s="145" t="s">
        <v>29</v>
      </c>
      <c r="C240" s="165" t="s">
        <v>22</v>
      </c>
      <c r="D240" s="187">
        <f>0.42/1000</f>
        <v>4.1999999999999996E-4</v>
      </c>
      <c r="E240" s="70">
        <f>ROUND(E238*D240,2)</f>
        <v>1.83</v>
      </c>
      <c r="F240" s="70"/>
      <c r="G240" s="70"/>
      <c r="H240" s="70"/>
      <c r="I240" s="70"/>
      <c r="J240" s="70"/>
      <c r="K240" s="70"/>
      <c r="L240" s="59"/>
      <c r="M240" s="83"/>
      <c r="N240" s="83"/>
      <c r="O240" s="83"/>
      <c r="P240" s="83"/>
      <c r="Q240" s="83"/>
      <c r="R240" s="83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</row>
    <row r="241" spans="1:248" s="47" customFormat="1" ht="18" x14ac:dyDescent="0.3">
      <c r="A241" s="134"/>
      <c r="B241" s="145" t="s">
        <v>34</v>
      </c>
      <c r="C241" s="182" t="s">
        <v>22</v>
      </c>
      <c r="D241" s="187">
        <f>2.58/1000</f>
        <v>2.5800000000000003E-3</v>
      </c>
      <c r="E241" s="70">
        <f>ROUND(E238*D241,2)</f>
        <v>11.27</v>
      </c>
      <c r="F241" s="70"/>
      <c r="G241" s="59"/>
      <c r="H241" s="70"/>
      <c r="I241" s="59"/>
      <c r="J241" s="70"/>
      <c r="K241" s="70"/>
      <c r="L241" s="59"/>
      <c r="M241" s="101"/>
      <c r="N241" s="102"/>
      <c r="O241" s="103"/>
      <c r="P241" s="103"/>
      <c r="Q241" s="103"/>
      <c r="R241" s="103"/>
    </row>
    <row r="242" spans="1:248" s="25" customFormat="1" ht="33" customHeight="1" x14ac:dyDescent="0.2">
      <c r="A242" s="219"/>
      <c r="B242" s="145" t="s">
        <v>134</v>
      </c>
      <c r="C242" s="182" t="s">
        <v>118</v>
      </c>
      <c r="D242" s="187">
        <f>11.2/1000</f>
        <v>1.12E-2</v>
      </c>
      <c r="E242" s="70">
        <f>ROUND(E238*D242,2)</f>
        <v>48.92</v>
      </c>
      <c r="F242" s="70"/>
      <c r="G242" s="59"/>
      <c r="H242" s="70"/>
      <c r="I242" s="59"/>
      <c r="J242" s="70"/>
      <c r="K242" s="70"/>
      <c r="L242" s="59"/>
      <c r="M242" s="83"/>
      <c r="N242" s="83"/>
      <c r="O242" s="83"/>
      <c r="P242" s="83"/>
      <c r="Q242" s="83"/>
      <c r="R242" s="83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</row>
    <row r="243" spans="1:248" s="25" customFormat="1" ht="18" x14ac:dyDescent="0.2">
      <c r="A243" s="219"/>
      <c r="B243" s="220" t="s">
        <v>135</v>
      </c>
      <c r="C243" s="182" t="s">
        <v>118</v>
      </c>
      <c r="D243" s="187">
        <f>24.8/1000</f>
        <v>2.4799999999999999E-2</v>
      </c>
      <c r="E243" s="70">
        <f>ROUND(E238*D243,2)</f>
        <v>108.32</v>
      </c>
      <c r="F243" s="70"/>
      <c r="G243" s="59"/>
      <c r="H243" s="70"/>
      <c r="I243" s="59"/>
      <c r="J243" s="70"/>
      <c r="K243" s="70"/>
      <c r="L243" s="59"/>
      <c r="M243" s="83"/>
      <c r="N243" s="83"/>
      <c r="O243" s="83"/>
      <c r="P243" s="83"/>
      <c r="Q243" s="83"/>
      <c r="R243" s="83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</row>
    <row r="244" spans="1:248" s="25" customFormat="1" ht="18" x14ac:dyDescent="0.2">
      <c r="A244" s="219"/>
      <c r="B244" s="145" t="s">
        <v>137</v>
      </c>
      <c r="C244" s="182" t="s">
        <v>118</v>
      </c>
      <c r="D244" s="187">
        <f>4.14/1000</f>
        <v>4.1399999999999996E-3</v>
      </c>
      <c r="E244" s="70">
        <f>ROUND(E238*D244,2)</f>
        <v>18.079999999999998</v>
      </c>
      <c r="F244" s="70"/>
      <c r="G244" s="59"/>
      <c r="H244" s="70"/>
      <c r="I244" s="59"/>
      <c r="J244" s="70"/>
      <c r="K244" s="70"/>
      <c r="L244" s="59"/>
      <c r="M244" s="83"/>
      <c r="N244" s="83"/>
      <c r="O244" s="83"/>
      <c r="P244" s="83"/>
      <c r="Q244" s="83"/>
      <c r="R244" s="83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</row>
    <row r="245" spans="1:248" s="25" customFormat="1" ht="18" x14ac:dyDescent="0.2">
      <c r="A245" s="219"/>
      <c r="B245" s="145" t="s">
        <v>136</v>
      </c>
      <c r="C245" s="182" t="s">
        <v>118</v>
      </c>
      <c r="D245" s="187">
        <v>5.2999999999999998E-4</v>
      </c>
      <c r="E245" s="70">
        <f>ROUND(E238*D245,2)</f>
        <v>2.31</v>
      </c>
      <c r="F245" s="70"/>
      <c r="G245" s="59"/>
      <c r="H245" s="70"/>
      <c r="I245" s="59"/>
      <c r="J245" s="70"/>
      <c r="K245" s="70"/>
      <c r="L245" s="59"/>
      <c r="M245" s="83"/>
      <c r="N245" s="83"/>
      <c r="O245" s="83"/>
      <c r="P245" s="83"/>
      <c r="Q245" s="83"/>
      <c r="R245" s="83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</row>
    <row r="246" spans="1:248" ht="18" x14ac:dyDescent="0.2">
      <c r="A246" s="134"/>
      <c r="B246" s="145" t="s">
        <v>25</v>
      </c>
      <c r="C246" s="165" t="s">
        <v>21</v>
      </c>
      <c r="D246" s="218">
        <f>1.26*0.15</f>
        <v>0.189</v>
      </c>
      <c r="E246" s="70">
        <f>ROUND(E238*D246,2)</f>
        <v>825.53</v>
      </c>
      <c r="F246" s="70"/>
      <c r="G246" s="59"/>
      <c r="H246" s="70"/>
      <c r="I246" s="70"/>
      <c r="J246" s="70"/>
      <c r="K246" s="70"/>
      <c r="L246" s="59"/>
      <c r="M246" s="83"/>
      <c r="N246" s="83"/>
      <c r="O246" s="83"/>
      <c r="P246" s="83"/>
      <c r="Q246" s="83"/>
      <c r="R246" s="83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</row>
    <row r="247" spans="1:248" ht="18" x14ac:dyDescent="0.2">
      <c r="A247" s="134"/>
      <c r="B247" s="145" t="s">
        <v>37</v>
      </c>
      <c r="C247" s="165" t="s">
        <v>21</v>
      </c>
      <c r="D247" s="218">
        <f>30/1000</f>
        <v>0.03</v>
      </c>
      <c r="E247" s="70">
        <f>ROUND(E238*D247,2)</f>
        <v>131.04</v>
      </c>
      <c r="F247" s="70"/>
      <c r="G247" s="59"/>
      <c r="H247" s="70"/>
      <c r="I247" s="70"/>
      <c r="J247" s="70"/>
      <c r="K247" s="70"/>
      <c r="L247" s="59"/>
      <c r="M247" s="83"/>
      <c r="N247" s="83"/>
      <c r="O247" s="83"/>
      <c r="P247" s="83"/>
      <c r="Q247" s="83"/>
      <c r="R247" s="83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</row>
    <row r="248" spans="1:248" s="38" customFormat="1" ht="30" x14ac:dyDescent="0.2">
      <c r="A248" s="151"/>
      <c r="B248" s="152" t="s">
        <v>67</v>
      </c>
      <c r="C248" s="153" t="s">
        <v>20</v>
      </c>
      <c r="D248" s="154"/>
      <c r="E248" s="154">
        <f>E246*1.6</f>
        <v>1320.848</v>
      </c>
      <c r="F248" s="62"/>
      <c r="G248" s="62"/>
      <c r="H248" s="62"/>
      <c r="I248" s="62"/>
      <c r="J248" s="62"/>
      <c r="K248" s="70"/>
      <c r="L248" s="59"/>
      <c r="M248" s="104"/>
      <c r="N248" s="104"/>
      <c r="O248" s="104"/>
      <c r="P248" s="104"/>
      <c r="Q248" s="104"/>
      <c r="R248" s="104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  <c r="HP248" s="43"/>
      <c r="HQ248" s="43"/>
      <c r="HR248" s="43"/>
      <c r="HS248" s="43"/>
      <c r="HT248" s="43"/>
      <c r="HU248" s="43"/>
      <c r="HV248" s="43"/>
      <c r="HW248" s="43"/>
      <c r="HX248" s="43"/>
      <c r="HY248" s="43"/>
      <c r="HZ248" s="43"/>
      <c r="IA248" s="43"/>
      <c r="IB248" s="43"/>
      <c r="IC248" s="43"/>
      <c r="ID248" s="43"/>
      <c r="IE248" s="43"/>
      <c r="IF248" s="43"/>
      <c r="IG248" s="43"/>
      <c r="IH248" s="43"/>
      <c r="II248" s="43"/>
      <c r="IJ248" s="43"/>
      <c r="IK248" s="43"/>
      <c r="IL248" s="43"/>
      <c r="IM248" s="43"/>
      <c r="IN248" s="43"/>
    </row>
    <row r="249" spans="1:248" ht="18" x14ac:dyDescent="0.2">
      <c r="A249" s="134">
        <v>3</v>
      </c>
      <c r="B249" s="221" t="s">
        <v>52</v>
      </c>
      <c r="C249" s="222" t="s">
        <v>20</v>
      </c>
      <c r="D249" s="223"/>
      <c r="E249" s="58">
        <v>2.8159999999999998</v>
      </c>
      <c r="F249" s="224"/>
      <c r="G249" s="224"/>
      <c r="H249" s="57"/>
      <c r="I249" s="57"/>
      <c r="J249" s="224"/>
      <c r="K249" s="224"/>
      <c r="L249" s="57"/>
      <c r="M249" s="83"/>
      <c r="N249" s="83"/>
      <c r="O249" s="83"/>
      <c r="P249" s="83"/>
      <c r="Q249" s="83"/>
      <c r="R249" s="83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</row>
    <row r="250" spans="1:248" s="3" customFormat="1" ht="18" x14ac:dyDescent="0.25">
      <c r="A250" s="134"/>
      <c r="B250" s="220" t="s">
        <v>53</v>
      </c>
      <c r="C250" s="225" t="s">
        <v>54</v>
      </c>
      <c r="D250" s="226">
        <v>0.3</v>
      </c>
      <c r="E250" s="59">
        <f>E249*D250</f>
        <v>0.84479999999999988</v>
      </c>
      <c r="F250" s="227"/>
      <c r="G250" s="59"/>
      <c r="H250" s="227"/>
      <c r="I250" s="59"/>
      <c r="J250" s="59"/>
      <c r="K250" s="70"/>
      <c r="L250" s="59"/>
      <c r="M250" s="85"/>
      <c r="N250" s="85"/>
      <c r="O250" s="85"/>
      <c r="P250" s="85"/>
      <c r="Q250" s="85"/>
      <c r="R250" s="85"/>
    </row>
    <row r="251" spans="1:248" s="10" customFormat="1" ht="18" x14ac:dyDescent="0.35">
      <c r="A251" s="5"/>
      <c r="B251" s="228" t="s">
        <v>119</v>
      </c>
      <c r="C251" s="229" t="s">
        <v>20</v>
      </c>
      <c r="D251" s="230">
        <v>1.03</v>
      </c>
      <c r="E251" s="149">
        <f>E249*D251</f>
        <v>2.9004799999999999</v>
      </c>
      <c r="F251" s="70"/>
      <c r="G251" s="59"/>
      <c r="H251" s="231"/>
      <c r="I251" s="231"/>
      <c r="J251" s="231"/>
      <c r="K251" s="231"/>
      <c r="L251" s="59"/>
      <c r="M251" s="6"/>
      <c r="N251" s="6"/>
      <c r="O251" s="6"/>
      <c r="P251" s="6"/>
      <c r="Q251" s="6"/>
      <c r="R251" s="6"/>
    </row>
    <row r="252" spans="1:248" s="42" customFormat="1" ht="18" x14ac:dyDescent="0.25">
      <c r="A252" s="232"/>
      <c r="B252" s="186" t="s">
        <v>71</v>
      </c>
      <c r="C252" s="153" t="s">
        <v>20</v>
      </c>
      <c r="D252" s="62"/>
      <c r="E252" s="154">
        <f>E251</f>
        <v>2.9004799999999999</v>
      </c>
      <c r="F252" s="62"/>
      <c r="G252" s="62"/>
      <c r="H252" s="62"/>
      <c r="I252" s="62"/>
      <c r="J252" s="62"/>
      <c r="K252" s="70"/>
      <c r="L252" s="59"/>
      <c r="M252" s="105"/>
      <c r="N252" s="105"/>
      <c r="O252" s="105"/>
      <c r="P252" s="105"/>
      <c r="Q252" s="105"/>
      <c r="R252" s="105"/>
    </row>
    <row r="253" spans="1:248" s="9" customFormat="1" ht="78.75" x14ac:dyDescent="0.3">
      <c r="A253" s="148">
        <v>4</v>
      </c>
      <c r="B253" s="139" t="s">
        <v>55</v>
      </c>
      <c r="C253" s="140" t="s">
        <v>46</v>
      </c>
      <c r="D253" s="141"/>
      <c r="E253" s="233">
        <v>4023</v>
      </c>
      <c r="F253" s="59"/>
      <c r="G253" s="59"/>
      <c r="H253" s="59"/>
      <c r="I253" s="59"/>
      <c r="J253" s="59"/>
      <c r="K253" s="59"/>
      <c r="L253" s="59"/>
      <c r="M253" s="94"/>
      <c r="N253" s="94"/>
      <c r="O253" s="94"/>
      <c r="P253" s="94"/>
      <c r="Q253" s="94"/>
      <c r="R253" s="94"/>
    </row>
    <row r="254" spans="1:248" s="3" customFormat="1" ht="18" x14ac:dyDescent="0.25">
      <c r="A254" s="17"/>
      <c r="B254" s="131" t="s">
        <v>33</v>
      </c>
      <c r="C254" s="128" t="s">
        <v>16</v>
      </c>
      <c r="D254" s="74">
        <f>(37.5+0.07*4)/1000</f>
        <v>3.7780000000000001E-2</v>
      </c>
      <c r="E254" s="59">
        <f>E253*D254</f>
        <v>151.98894000000001</v>
      </c>
      <c r="F254" s="234"/>
      <c r="G254" s="234"/>
      <c r="H254" s="59"/>
      <c r="I254" s="59"/>
      <c r="J254" s="234"/>
      <c r="K254" s="234"/>
      <c r="L254" s="59"/>
      <c r="M254" s="85"/>
      <c r="N254" s="85"/>
      <c r="O254" s="85"/>
      <c r="P254" s="85"/>
      <c r="Q254" s="85"/>
      <c r="R254" s="85"/>
    </row>
    <row r="255" spans="1:248" s="2" customFormat="1" ht="30" x14ac:dyDescent="0.25">
      <c r="A255" s="134"/>
      <c r="B255" s="146" t="s">
        <v>56</v>
      </c>
      <c r="C255" s="235" t="s">
        <v>54</v>
      </c>
      <c r="D255" s="74">
        <v>3.0200000000000001E-3</v>
      </c>
      <c r="E255" s="59">
        <f>E253*D255</f>
        <v>12.149460000000001</v>
      </c>
      <c r="F255" s="234"/>
      <c r="G255" s="234"/>
      <c r="H255" s="59"/>
      <c r="I255" s="59"/>
      <c r="J255" s="59"/>
      <c r="K255" s="70"/>
      <c r="L255" s="59"/>
      <c r="M255" s="83"/>
      <c r="N255" s="83"/>
      <c r="O255" s="83"/>
      <c r="P255" s="83"/>
      <c r="Q255" s="83"/>
      <c r="R255" s="83"/>
    </row>
    <row r="256" spans="1:248" s="7" customFormat="1" ht="30" x14ac:dyDescent="0.35">
      <c r="A256" s="134"/>
      <c r="B256" s="145" t="s">
        <v>134</v>
      </c>
      <c r="C256" s="136" t="s">
        <v>22</v>
      </c>
      <c r="D256" s="129">
        <v>3.7000000000000002E-3</v>
      </c>
      <c r="E256" s="59">
        <f>E253*D256</f>
        <v>14.885100000000001</v>
      </c>
      <c r="F256" s="59"/>
      <c r="G256" s="59"/>
      <c r="H256" s="231"/>
      <c r="I256" s="227"/>
      <c r="J256" s="70"/>
      <c r="K256" s="70"/>
      <c r="L256" s="59"/>
      <c r="M256" s="84"/>
      <c r="N256" s="84"/>
      <c r="O256" s="84"/>
      <c r="P256" s="84"/>
      <c r="Q256" s="84"/>
      <c r="R256" s="84"/>
    </row>
    <row r="257" spans="1:247" s="7" customFormat="1" ht="18" x14ac:dyDescent="0.35">
      <c r="A257" s="134"/>
      <c r="B257" s="220" t="s">
        <v>135</v>
      </c>
      <c r="C257" s="236" t="s">
        <v>54</v>
      </c>
      <c r="D257" s="166">
        <v>1.11E-2</v>
      </c>
      <c r="E257" s="59">
        <f>E253*D257</f>
        <v>44.655300000000004</v>
      </c>
      <c r="F257" s="59"/>
      <c r="G257" s="59"/>
      <c r="H257" s="231"/>
      <c r="I257" s="227"/>
      <c r="J257" s="59"/>
      <c r="K257" s="70"/>
      <c r="L257" s="59"/>
      <c r="M257" s="84"/>
      <c r="N257" s="84"/>
      <c r="O257" s="84"/>
      <c r="P257" s="84"/>
      <c r="Q257" s="84"/>
      <c r="R257" s="84"/>
    </row>
    <row r="258" spans="1:247" s="2" customFormat="1" ht="18" x14ac:dyDescent="0.25">
      <c r="A258" s="134"/>
      <c r="B258" s="146" t="s">
        <v>18</v>
      </c>
      <c r="C258" s="128" t="s">
        <v>31</v>
      </c>
      <c r="D258" s="74">
        <v>2.3E-3</v>
      </c>
      <c r="E258" s="59">
        <f>E253*D258</f>
        <v>9.2529000000000003</v>
      </c>
      <c r="F258" s="59"/>
      <c r="G258" s="59"/>
      <c r="H258" s="59"/>
      <c r="I258" s="59"/>
      <c r="J258" s="59"/>
      <c r="K258" s="70"/>
      <c r="L258" s="59"/>
      <c r="M258" s="83"/>
      <c r="N258" s="83"/>
      <c r="O258" s="83"/>
      <c r="P258" s="83"/>
      <c r="Q258" s="83"/>
      <c r="R258" s="83"/>
    </row>
    <row r="259" spans="1:247" s="2" customFormat="1" ht="30" x14ac:dyDescent="0.25">
      <c r="A259" s="134"/>
      <c r="B259" s="146" t="s">
        <v>57</v>
      </c>
      <c r="C259" s="128" t="s">
        <v>20</v>
      </c>
      <c r="D259" s="129">
        <f>(93.1+4*11.6)/1000</f>
        <v>0.13950000000000001</v>
      </c>
      <c r="E259" s="59">
        <f>E253*D259</f>
        <v>561.20850000000007</v>
      </c>
      <c r="F259" s="59"/>
      <c r="G259" s="59"/>
      <c r="H259" s="59"/>
      <c r="I259" s="59"/>
      <c r="J259" s="59"/>
      <c r="K259" s="59"/>
      <c r="L259" s="59"/>
      <c r="M259" s="83"/>
      <c r="N259" s="83"/>
      <c r="O259" s="83"/>
      <c r="P259" s="83"/>
      <c r="Q259" s="83"/>
      <c r="R259" s="83"/>
    </row>
    <row r="260" spans="1:247" s="2" customFormat="1" ht="18" x14ac:dyDescent="0.25">
      <c r="A260" s="134"/>
      <c r="B260" s="146" t="s">
        <v>39</v>
      </c>
      <c r="C260" s="128" t="s">
        <v>31</v>
      </c>
      <c r="D260" s="74">
        <f>(14.5+0.2*4)/1000</f>
        <v>1.5300000000000001E-2</v>
      </c>
      <c r="E260" s="59">
        <f>E253*D260</f>
        <v>61.551900000000003</v>
      </c>
      <c r="F260" s="59"/>
      <c r="G260" s="59"/>
      <c r="H260" s="59"/>
      <c r="I260" s="59"/>
      <c r="J260" s="59"/>
      <c r="K260" s="59"/>
      <c r="L260" s="59"/>
      <c r="M260" s="83"/>
      <c r="N260" s="83"/>
      <c r="O260" s="83"/>
      <c r="P260" s="83"/>
      <c r="Q260" s="83"/>
      <c r="R260" s="83"/>
    </row>
    <row r="261" spans="1:247" s="2" customFormat="1" ht="30" x14ac:dyDescent="0.25">
      <c r="A261" s="134"/>
      <c r="B261" s="164" t="s">
        <v>70</v>
      </c>
      <c r="C261" s="136" t="s">
        <v>20</v>
      </c>
      <c r="D261" s="137"/>
      <c r="E261" s="137">
        <f>E259</f>
        <v>561.20850000000007</v>
      </c>
      <c r="F261" s="70"/>
      <c r="G261" s="70"/>
      <c r="H261" s="70"/>
      <c r="I261" s="70"/>
      <c r="J261" s="70"/>
      <c r="K261" s="70"/>
      <c r="L261" s="59"/>
      <c r="M261" s="83"/>
      <c r="N261" s="83"/>
      <c r="O261" s="83"/>
      <c r="P261" s="83"/>
      <c r="Q261" s="83"/>
      <c r="R261" s="83"/>
    </row>
    <row r="262" spans="1:247" s="2" customFormat="1" ht="18" x14ac:dyDescent="0.25">
      <c r="A262" s="134">
        <v>5</v>
      </c>
      <c r="B262" s="162" t="s">
        <v>52</v>
      </c>
      <c r="C262" s="163" t="s">
        <v>20</v>
      </c>
      <c r="D262" s="216"/>
      <c r="E262" s="237">
        <v>1.2070000000000001</v>
      </c>
      <c r="F262" s="59"/>
      <c r="G262" s="59"/>
      <c r="H262" s="59"/>
      <c r="I262" s="59"/>
      <c r="J262" s="59"/>
      <c r="K262" s="59"/>
      <c r="L262" s="59"/>
      <c r="M262" s="83"/>
      <c r="N262" s="83"/>
      <c r="O262" s="83"/>
      <c r="P262" s="83"/>
      <c r="Q262" s="83"/>
      <c r="R262" s="83"/>
    </row>
    <row r="263" spans="1:247" ht="18" x14ac:dyDescent="0.2">
      <c r="A263" s="134"/>
      <c r="B263" s="145" t="s">
        <v>53</v>
      </c>
      <c r="C263" s="136" t="s">
        <v>22</v>
      </c>
      <c r="D263" s="137">
        <v>0.3</v>
      </c>
      <c r="E263" s="59">
        <f>E262*D263</f>
        <v>0.36210000000000003</v>
      </c>
      <c r="F263" s="59"/>
      <c r="G263" s="59"/>
      <c r="H263" s="59"/>
      <c r="I263" s="59"/>
      <c r="J263" s="59"/>
      <c r="K263" s="70"/>
      <c r="L263" s="59"/>
    </row>
    <row r="264" spans="1:247" ht="18" x14ac:dyDescent="0.2">
      <c r="A264" s="134"/>
      <c r="B264" s="145" t="s">
        <v>119</v>
      </c>
      <c r="C264" s="238" t="s">
        <v>20</v>
      </c>
      <c r="D264" s="137">
        <v>1.03</v>
      </c>
      <c r="E264" s="59">
        <f>E262*D264</f>
        <v>1.2432100000000001</v>
      </c>
      <c r="F264" s="70"/>
      <c r="G264" s="59"/>
      <c r="H264" s="59"/>
      <c r="I264" s="59"/>
      <c r="J264" s="59"/>
      <c r="K264" s="59"/>
      <c r="L264" s="59"/>
      <c r="M264" s="83"/>
      <c r="N264" s="83"/>
      <c r="O264" s="83"/>
      <c r="P264" s="83"/>
      <c r="Q264" s="83"/>
      <c r="R264" s="83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</row>
    <row r="265" spans="1:247" s="38" customFormat="1" ht="18" x14ac:dyDescent="0.2">
      <c r="A265" s="151"/>
      <c r="B265" s="186" t="s">
        <v>71</v>
      </c>
      <c r="C265" s="153" t="s">
        <v>20</v>
      </c>
      <c r="D265" s="62"/>
      <c r="E265" s="154">
        <f>E264</f>
        <v>1.2432100000000001</v>
      </c>
      <c r="F265" s="62"/>
      <c r="G265" s="62"/>
      <c r="H265" s="62"/>
      <c r="I265" s="62"/>
      <c r="J265" s="62"/>
      <c r="K265" s="70"/>
      <c r="L265" s="59"/>
      <c r="M265" s="104"/>
      <c r="N265" s="104"/>
      <c r="O265" s="104"/>
      <c r="P265" s="104"/>
      <c r="Q265" s="104"/>
      <c r="R265" s="104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  <c r="HH265" s="43"/>
      <c r="HI265" s="43"/>
      <c r="HJ265" s="43"/>
      <c r="HK265" s="43"/>
      <c r="HL265" s="43"/>
      <c r="HM265" s="43"/>
      <c r="HN265" s="43"/>
      <c r="HO265" s="43"/>
      <c r="HP265" s="43"/>
      <c r="HQ265" s="43"/>
      <c r="HR265" s="43"/>
      <c r="HS265" s="43"/>
      <c r="HT265" s="43"/>
      <c r="HU265" s="43"/>
      <c r="HV265" s="43"/>
      <c r="HW265" s="43"/>
      <c r="HX265" s="43"/>
      <c r="HY265" s="43"/>
      <c r="HZ265" s="43"/>
      <c r="IA265" s="43"/>
      <c r="IB265" s="43"/>
      <c r="IC265" s="43"/>
      <c r="ID265" s="43"/>
      <c r="IE265" s="43"/>
      <c r="IF265" s="43"/>
      <c r="IG265" s="43"/>
      <c r="IH265" s="43"/>
      <c r="II265" s="43"/>
      <c r="IJ265" s="43"/>
      <c r="IK265" s="43"/>
      <c r="IL265" s="43"/>
      <c r="IM265" s="43"/>
    </row>
    <row r="266" spans="1:247" ht="78.75" x14ac:dyDescent="0.2">
      <c r="A266" s="134">
        <v>6</v>
      </c>
      <c r="B266" s="139" t="s">
        <v>58</v>
      </c>
      <c r="C266" s="140" t="s">
        <v>46</v>
      </c>
      <c r="D266" s="141"/>
      <c r="E266" s="233">
        <v>4023</v>
      </c>
      <c r="F266" s="59"/>
      <c r="G266" s="59"/>
      <c r="H266" s="59"/>
      <c r="I266" s="59"/>
      <c r="J266" s="59"/>
      <c r="K266" s="59"/>
      <c r="L266" s="59"/>
      <c r="M266" s="83"/>
      <c r="N266" s="83"/>
      <c r="O266" s="83"/>
      <c r="P266" s="83"/>
      <c r="Q266" s="83"/>
      <c r="R266" s="83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</row>
    <row r="267" spans="1:247" s="3" customFormat="1" ht="18" x14ac:dyDescent="0.25">
      <c r="A267" s="17"/>
      <c r="B267" s="131" t="s">
        <v>33</v>
      </c>
      <c r="C267" s="128" t="s">
        <v>16</v>
      </c>
      <c r="D267" s="129">
        <v>3.7499999999999999E-2</v>
      </c>
      <c r="E267" s="59">
        <f>E266*D267</f>
        <v>150.86249999999998</v>
      </c>
      <c r="F267" s="234"/>
      <c r="G267" s="234"/>
      <c r="H267" s="59"/>
      <c r="I267" s="59"/>
      <c r="J267" s="234"/>
      <c r="K267" s="234"/>
      <c r="L267" s="59"/>
      <c r="M267" s="85"/>
      <c r="N267" s="85"/>
      <c r="O267" s="85"/>
      <c r="P267" s="85"/>
      <c r="Q267" s="85"/>
      <c r="R267" s="85"/>
    </row>
    <row r="268" spans="1:247" s="2" customFormat="1" ht="30" x14ac:dyDescent="0.25">
      <c r="A268" s="134"/>
      <c r="B268" s="146" t="s">
        <v>56</v>
      </c>
      <c r="C268" s="235" t="s">
        <v>54</v>
      </c>
      <c r="D268" s="74">
        <v>3.0200000000000001E-3</v>
      </c>
      <c r="E268" s="59">
        <f>E266*D268</f>
        <v>12.149460000000001</v>
      </c>
      <c r="F268" s="234"/>
      <c r="G268" s="234"/>
      <c r="H268" s="59"/>
      <c r="I268" s="59"/>
      <c r="J268" s="59"/>
      <c r="K268" s="70"/>
      <c r="L268" s="59"/>
      <c r="M268" s="83"/>
      <c r="N268" s="83"/>
      <c r="O268" s="83"/>
      <c r="P268" s="83"/>
      <c r="Q268" s="83"/>
      <c r="R268" s="83"/>
    </row>
    <row r="269" spans="1:247" s="7" customFormat="1" ht="30" x14ac:dyDescent="0.35">
      <c r="A269" s="134"/>
      <c r="B269" s="145" t="s">
        <v>134</v>
      </c>
      <c r="C269" s="136" t="s">
        <v>22</v>
      </c>
      <c r="D269" s="129">
        <v>3.7000000000000002E-3</v>
      </c>
      <c r="E269" s="59">
        <f>E266*D269</f>
        <v>14.885100000000001</v>
      </c>
      <c r="F269" s="59"/>
      <c r="G269" s="59"/>
      <c r="H269" s="231"/>
      <c r="I269" s="227"/>
      <c r="J269" s="70"/>
      <c r="K269" s="70"/>
      <c r="L269" s="59"/>
      <c r="M269" s="84"/>
      <c r="N269" s="84"/>
      <c r="O269" s="84"/>
      <c r="P269" s="84"/>
      <c r="Q269" s="84"/>
      <c r="R269" s="84"/>
    </row>
    <row r="270" spans="1:247" s="7" customFormat="1" ht="18" x14ac:dyDescent="0.35">
      <c r="A270" s="134"/>
      <c r="B270" s="220" t="s">
        <v>135</v>
      </c>
      <c r="C270" s="236" t="s">
        <v>54</v>
      </c>
      <c r="D270" s="166">
        <v>1.11E-2</v>
      </c>
      <c r="E270" s="59">
        <f>E266*D270</f>
        <v>44.655300000000004</v>
      </c>
      <c r="F270" s="59"/>
      <c r="G270" s="59"/>
      <c r="H270" s="231"/>
      <c r="I270" s="227"/>
      <c r="J270" s="59"/>
      <c r="K270" s="70"/>
      <c r="L270" s="59"/>
      <c r="M270" s="84"/>
      <c r="N270" s="84"/>
      <c r="O270" s="84"/>
      <c r="P270" s="84"/>
      <c r="Q270" s="84"/>
      <c r="R270" s="84"/>
    </row>
    <row r="271" spans="1:247" s="2" customFormat="1" ht="18" x14ac:dyDescent="0.25">
      <c r="A271" s="134"/>
      <c r="B271" s="146" t="s">
        <v>18</v>
      </c>
      <c r="C271" s="128" t="s">
        <v>31</v>
      </c>
      <c r="D271" s="74">
        <v>2.3E-3</v>
      </c>
      <c r="E271" s="59">
        <f>E266*D271</f>
        <v>9.2529000000000003</v>
      </c>
      <c r="F271" s="59"/>
      <c r="G271" s="59"/>
      <c r="H271" s="59"/>
      <c r="I271" s="59"/>
      <c r="J271" s="59"/>
      <c r="K271" s="70"/>
      <c r="L271" s="59"/>
      <c r="M271" s="83"/>
      <c r="N271" s="83"/>
      <c r="O271" s="83"/>
      <c r="P271" s="83"/>
      <c r="Q271" s="83"/>
      <c r="R271" s="83"/>
    </row>
    <row r="272" spans="1:247" s="2" customFormat="1" ht="30" x14ac:dyDescent="0.25">
      <c r="A272" s="134"/>
      <c r="B272" s="147" t="s">
        <v>59</v>
      </c>
      <c r="C272" s="128" t="s">
        <v>20</v>
      </c>
      <c r="D272" s="129">
        <v>9.74E-2</v>
      </c>
      <c r="E272" s="59">
        <f>E266*D272</f>
        <v>391.84019999999998</v>
      </c>
      <c r="F272" s="59"/>
      <c r="G272" s="59"/>
      <c r="H272" s="59"/>
      <c r="I272" s="59"/>
      <c r="J272" s="59"/>
      <c r="K272" s="59"/>
      <c r="L272" s="59"/>
      <c r="M272" s="83"/>
      <c r="N272" s="83"/>
      <c r="O272" s="83"/>
      <c r="P272" s="83"/>
      <c r="Q272" s="83"/>
      <c r="R272" s="83"/>
    </row>
    <row r="273" spans="1:18" s="2" customFormat="1" ht="18" x14ac:dyDescent="0.25">
      <c r="A273" s="134"/>
      <c r="B273" s="146" t="s">
        <v>39</v>
      </c>
      <c r="C273" s="128" t="s">
        <v>31</v>
      </c>
      <c r="D273" s="129">
        <v>1.4500000000000001E-2</v>
      </c>
      <c r="E273" s="59">
        <f>E266*D273</f>
        <v>58.333500000000001</v>
      </c>
      <c r="F273" s="59"/>
      <c r="G273" s="59"/>
      <c r="H273" s="59"/>
      <c r="I273" s="59"/>
      <c r="J273" s="59"/>
      <c r="K273" s="59"/>
      <c r="L273" s="59"/>
      <c r="M273" s="83"/>
      <c r="N273" s="83"/>
      <c r="O273" s="83"/>
      <c r="P273" s="83"/>
      <c r="Q273" s="83"/>
      <c r="R273" s="83"/>
    </row>
    <row r="274" spans="1:18" s="2" customFormat="1" ht="30" x14ac:dyDescent="0.25">
      <c r="A274" s="134"/>
      <c r="B274" s="164" t="s">
        <v>70</v>
      </c>
      <c r="C274" s="136" t="s">
        <v>20</v>
      </c>
      <c r="D274" s="137"/>
      <c r="E274" s="137">
        <f>E272</f>
        <v>391.84019999999998</v>
      </c>
      <c r="F274" s="70"/>
      <c r="G274" s="70"/>
      <c r="H274" s="70"/>
      <c r="I274" s="70"/>
      <c r="J274" s="70"/>
      <c r="K274" s="70"/>
      <c r="L274" s="59"/>
      <c r="M274" s="83"/>
      <c r="N274" s="83"/>
      <c r="O274" s="83"/>
      <c r="P274" s="83"/>
      <c r="Q274" s="83"/>
      <c r="R274" s="83"/>
    </row>
    <row r="275" spans="1:18" s="2" customFormat="1" ht="58.5" customHeight="1" x14ac:dyDescent="0.25">
      <c r="A275" s="134"/>
      <c r="B275" s="164" t="s">
        <v>144</v>
      </c>
      <c r="C275" s="136" t="s">
        <v>21</v>
      </c>
      <c r="D275" s="137"/>
      <c r="E275" s="137">
        <v>519.20000000000005</v>
      </c>
      <c r="F275" s="81"/>
      <c r="G275" s="239"/>
      <c r="H275" s="81"/>
      <c r="I275" s="81"/>
      <c r="J275" s="81"/>
      <c r="K275" s="81"/>
      <c r="L275" s="240"/>
      <c r="M275" s="83"/>
      <c r="N275" s="83"/>
      <c r="O275" s="83"/>
      <c r="P275" s="83"/>
      <c r="Q275" s="83"/>
      <c r="R275" s="83"/>
    </row>
    <row r="276" spans="1:18" s="2" customFormat="1" ht="37.5" customHeight="1" x14ac:dyDescent="0.25">
      <c r="A276" s="134"/>
      <c r="B276" s="241" t="s">
        <v>145</v>
      </c>
      <c r="C276" s="242" t="s">
        <v>146</v>
      </c>
      <c r="D276" s="243">
        <v>1.43</v>
      </c>
      <c r="E276" s="244">
        <f>D276*E275</f>
        <v>742.45600000000002</v>
      </c>
      <c r="F276" s="81"/>
      <c r="G276" s="81"/>
      <c r="H276" s="81"/>
      <c r="I276" s="245"/>
      <c r="J276" s="81"/>
      <c r="K276" s="239"/>
      <c r="L276" s="245"/>
      <c r="M276" s="83"/>
      <c r="N276" s="83"/>
      <c r="O276" s="83"/>
      <c r="P276" s="83"/>
      <c r="Q276" s="83"/>
      <c r="R276" s="83"/>
    </row>
    <row r="277" spans="1:18" ht="18" x14ac:dyDescent="0.2">
      <c r="A277" s="176"/>
      <c r="B277" s="135" t="s">
        <v>81</v>
      </c>
      <c r="C277" s="136"/>
      <c r="D277" s="137"/>
      <c r="E277" s="138"/>
      <c r="F277" s="59"/>
      <c r="G277" s="57"/>
      <c r="H277" s="57"/>
      <c r="I277" s="57"/>
      <c r="J277" s="57"/>
      <c r="K277" s="57"/>
      <c r="L277" s="57"/>
    </row>
    <row r="278" spans="1:18" s="3" customFormat="1" ht="40.5" customHeight="1" x14ac:dyDescent="0.25">
      <c r="A278" s="134"/>
      <c r="B278" s="127" t="s">
        <v>82</v>
      </c>
      <c r="C278" s="128"/>
      <c r="D278" s="129"/>
      <c r="E278" s="70"/>
      <c r="F278" s="70"/>
      <c r="G278" s="70"/>
      <c r="H278" s="70"/>
      <c r="I278" s="130"/>
      <c r="J278" s="70"/>
      <c r="K278" s="70"/>
      <c r="L278" s="57"/>
      <c r="M278" s="85"/>
      <c r="N278" s="85"/>
      <c r="O278" s="85"/>
      <c r="P278" s="85"/>
      <c r="Q278" s="85"/>
      <c r="R278" s="85"/>
    </row>
    <row r="279" spans="1:18" s="3" customFormat="1" ht="55.5" customHeight="1" x14ac:dyDescent="0.25">
      <c r="A279" s="134"/>
      <c r="B279" s="139" t="s">
        <v>44</v>
      </c>
      <c r="C279" s="140" t="s">
        <v>21</v>
      </c>
      <c r="D279" s="141"/>
      <c r="E279" s="142">
        <v>192</v>
      </c>
      <c r="F279" s="143"/>
      <c r="G279" s="143"/>
      <c r="H279" s="70"/>
      <c r="I279" s="130"/>
      <c r="J279" s="143"/>
      <c r="K279" s="70"/>
      <c r="L279" s="59"/>
      <c r="M279" s="85"/>
      <c r="N279" s="85"/>
      <c r="O279" s="85"/>
      <c r="P279" s="85"/>
      <c r="Q279" s="85"/>
      <c r="R279" s="85"/>
    </row>
    <row r="280" spans="1:18" s="2" customFormat="1" ht="18" x14ac:dyDescent="0.25">
      <c r="A280" s="134"/>
      <c r="B280" s="131" t="s">
        <v>33</v>
      </c>
      <c r="C280" s="128" t="s">
        <v>16</v>
      </c>
      <c r="D280" s="129">
        <v>1.55E-2</v>
      </c>
      <c r="E280" s="70">
        <f>ROUND(D280*E279,2)</f>
        <v>2.98</v>
      </c>
      <c r="F280" s="144"/>
      <c r="G280" s="144"/>
      <c r="H280" s="70"/>
      <c r="I280" s="59"/>
      <c r="J280" s="144"/>
      <c r="K280" s="70"/>
      <c r="L280" s="59"/>
      <c r="M280" s="83"/>
      <c r="N280" s="83"/>
      <c r="O280" s="83"/>
      <c r="P280" s="83"/>
      <c r="Q280" s="83"/>
      <c r="R280" s="83"/>
    </row>
    <row r="281" spans="1:18" s="2" customFormat="1" ht="18" x14ac:dyDescent="0.25">
      <c r="A281" s="134">
        <v>1</v>
      </c>
      <c r="B281" s="146" t="s">
        <v>23</v>
      </c>
      <c r="C281" s="128" t="s">
        <v>24</v>
      </c>
      <c r="D281" s="129">
        <v>3.4700000000000002E-2</v>
      </c>
      <c r="E281" s="70">
        <f>ROUND(D281*E279,2)</f>
        <v>6.66</v>
      </c>
      <c r="F281" s="144"/>
      <c r="G281" s="144"/>
      <c r="H281" s="143"/>
      <c r="I281" s="130"/>
      <c r="J281" s="143"/>
      <c r="K281" s="70"/>
      <c r="L281" s="59"/>
      <c r="M281" s="83"/>
      <c r="N281" s="83"/>
      <c r="O281" s="83"/>
      <c r="P281" s="83"/>
      <c r="Q281" s="83"/>
      <c r="R281" s="83"/>
    </row>
    <row r="282" spans="1:18" s="7" customFormat="1" ht="18" x14ac:dyDescent="0.25">
      <c r="A282" s="134"/>
      <c r="B282" s="147" t="s">
        <v>18</v>
      </c>
      <c r="C282" s="128" t="s">
        <v>31</v>
      </c>
      <c r="D282" s="74">
        <v>2.0899999999999998E-3</v>
      </c>
      <c r="E282" s="70">
        <f>ROUND(D282*E279,2)</f>
        <v>0.4</v>
      </c>
      <c r="F282" s="70"/>
      <c r="G282" s="130"/>
      <c r="H282" s="70"/>
      <c r="I282" s="130"/>
      <c r="J282" s="70"/>
      <c r="K282" s="70"/>
      <c r="L282" s="59"/>
      <c r="M282" s="84"/>
      <c r="N282" s="84"/>
      <c r="O282" s="84"/>
      <c r="P282" s="84"/>
      <c r="Q282" s="84"/>
      <c r="R282" s="84"/>
    </row>
    <row r="283" spans="1:18" s="7" customFormat="1" ht="18" x14ac:dyDescent="0.35">
      <c r="A283" s="134"/>
      <c r="B283" s="145" t="s">
        <v>25</v>
      </c>
      <c r="C283" s="128" t="s">
        <v>21</v>
      </c>
      <c r="D283" s="74">
        <v>4.0000000000000003E-5</v>
      </c>
      <c r="E283" s="70">
        <f>ROUND(D283*E279,2)</f>
        <v>0.01</v>
      </c>
      <c r="F283" s="70"/>
      <c r="G283" s="59"/>
      <c r="H283" s="150"/>
      <c r="I283" s="130"/>
      <c r="J283" s="150"/>
      <c r="K283" s="70"/>
      <c r="L283" s="59"/>
      <c r="M283" s="84"/>
      <c r="N283" s="84"/>
      <c r="O283" s="84"/>
      <c r="P283" s="84"/>
      <c r="Q283" s="84"/>
      <c r="R283" s="84"/>
    </row>
    <row r="284" spans="1:18" s="46" customFormat="1" ht="30" x14ac:dyDescent="0.25">
      <c r="A284" s="151"/>
      <c r="B284" s="152" t="s">
        <v>67</v>
      </c>
      <c r="C284" s="153" t="s">
        <v>20</v>
      </c>
      <c r="D284" s="154"/>
      <c r="E284" s="154">
        <f>E283*1.6</f>
        <v>1.6E-2</v>
      </c>
      <c r="F284" s="62"/>
      <c r="G284" s="62"/>
      <c r="H284" s="62"/>
      <c r="I284" s="62"/>
      <c r="J284" s="62"/>
      <c r="K284" s="70"/>
      <c r="L284" s="59"/>
      <c r="M284" s="87"/>
      <c r="N284" s="87"/>
      <c r="O284" s="87"/>
      <c r="P284" s="87"/>
      <c r="Q284" s="87"/>
      <c r="R284" s="87"/>
    </row>
    <row r="285" spans="1:18" s="8" customFormat="1" ht="18" x14ac:dyDescent="0.3">
      <c r="A285" s="148"/>
      <c r="B285" s="168" t="s">
        <v>35</v>
      </c>
      <c r="C285" s="136" t="s">
        <v>20</v>
      </c>
      <c r="D285" s="70"/>
      <c r="E285" s="137">
        <f>E279*1.75</f>
        <v>336</v>
      </c>
      <c r="F285" s="70"/>
      <c r="G285" s="70"/>
      <c r="H285" s="70"/>
      <c r="I285" s="70"/>
      <c r="J285" s="70"/>
      <c r="K285" s="70"/>
      <c r="L285" s="59"/>
      <c r="M285" s="86"/>
      <c r="N285" s="86"/>
      <c r="O285" s="86"/>
      <c r="P285" s="86"/>
      <c r="Q285" s="86"/>
      <c r="R285" s="86"/>
    </row>
    <row r="286" spans="1:18" ht="18" x14ac:dyDescent="0.2">
      <c r="A286" s="134"/>
      <c r="B286" s="169" t="s">
        <v>32</v>
      </c>
      <c r="C286" s="163" t="s">
        <v>21</v>
      </c>
      <c r="D286" s="67"/>
      <c r="E286" s="142">
        <f>E279</f>
        <v>192</v>
      </c>
      <c r="F286" s="70"/>
      <c r="G286" s="70"/>
      <c r="H286" s="70"/>
      <c r="I286" s="70"/>
      <c r="J286" s="70"/>
      <c r="K286" s="70"/>
      <c r="L286" s="59"/>
    </row>
    <row r="287" spans="1:18" ht="18" x14ac:dyDescent="0.2">
      <c r="A287" s="134"/>
      <c r="B287" s="131" t="s">
        <v>33</v>
      </c>
      <c r="C287" s="136" t="s">
        <v>17</v>
      </c>
      <c r="D287" s="74">
        <v>3.2299999999999998E-3</v>
      </c>
      <c r="E287" s="70">
        <f>ROUND(E286*D287,2)</f>
        <v>0.62</v>
      </c>
      <c r="F287" s="70"/>
      <c r="G287" s="70"/>
      <c r="H287" s="70"/>
      <c r="I287" s="59"/>
      <c r="J287" s="70"/>
      <c r="K287" s="70"/>
      <c r="L287" s="59"/>
    </row>
    <row r="288" spans="1:18" ht="18" x14ac:dyDescent="0.2">
      <c r="A288" s="134">
        <v>2</v>
      </c>
      <c r="B288" s="131" t="s">
        <v>34</v>
      </c>
      <c r="C288" s="136" t="s">
        <v>22</v>
      </c>
      <c r="D288" s="74">
        <v>3.62E-3</v>
      </c>
      <c r="E288" s="70">
        <f>ROUND(E286*D288,2)</f>
        <v>0.7</v>
      </c>
      <c r="F288" s="70"/>
      <c r="G288" s="70"/>
      <c r="H288" s="70"/>
      <c r="I288" s="70"/>
      <c r="J288" s="70"/>
      <c r="K288" s="70"/>
      <c r="L288" s="59"/>
    </row>
    <row r="289" spans="1:250" ht="18" x14ac:dyDescent="0.2">
      <c r="A289" s="134"/>
      <c r="B289" s="131" t="s">
        <v>18</v>
      </c>
      <c r="C289" s="136" t="s">
        <v>19</v>
      </c>
      <c r="D289" s="74">
        <v>1.8000000000000001E-4</v>
      </c>
      <c r="E289" s="70">
        <f>ROUND(E286*D289,2)</f>
        <v>0.03</v>
      </c>
      <c r="F289" s="70"/>
      <c r="G289" s="70"/>
      <c r="H289" s="70"/>
      <c r="I289" s="70"/>
      <c r="J289" s="70"/>
      <c r="K289" s="70"/>
      <c r="L289" s="59"/>
    </row>
    <row r="290" spans="1:250" ht="18" x14ac:dyDescent="0.2">
      <c r="A290" s="134"/>
      <c r="B290" s="145" t="s">
        <v>25</v>
      </c>
      <c r="C290" s="165" t="s">
        <v>21</v>
      </c>
      <c r="D290" s="74">
        <v>4.0000000000000003E-5</v>
      </c>
      <c r="E290" s="70">
        <f>ROUND(E286*D290,2)</f>
        <v>0.01</v>
      </c>
      <c r="F290" s="70"/>
      <c r="G290" s="59"/>
      <c r="H290" s="70"/>
      <c r="I290" s="70"/>
      <c r="J290" s="70"/>
      <c r="K290" s="70"/>
      <c r="L290" s="59"/>
    </row>
    <row r="291" spans="1:250" s="38" customFormat="1" ht="30" x14ac:dyDescent="0.2">
      <c r="A291" s="151"/>
      <c r="B291" s="152" t="s">
        <v>67</v>
      </c>
      <c r="C291" s="153" t="s">
        <v>20</v>
      </c>
      <c r="D291" s="154"/>
      <c r="E291" s="154">
        <f>E289*1.6</f>
        <v>4.8000000000000001E-2</v>
      </c>
      <c r="F291" s="62"/>
      <c r="G291" s="62"/>
      <c r="H291" s="62"/>
      <c r="I291" s="62"/>
      <c r="J291" s="62"/>
      <c r="K291" s="70"/>
      <c r="L291" s="59"/>
      <c r="M291" s="90"/>
      <c r="N291" s="90"/>
      <c r="O291" s="90"/>
      <c r="P291" s="90"/>
      <c r="Q291" s="90"/>
      <c r="R291" s="90"/>
    </row>
    <row r="292" spans="1:250" s="25" customFormat="1" ht="31.5" x14ac:dyDescent="0.2">
      <c r="A292" s="134">
        <v>1</v>
      </c>
      <c r="B292" s="162" t="s">
        <v>60</v>
      </c>
      <c r="C292" s="163" t="s">
        <v>21</v>
      </c>
      <c r="D292" s="216"/>
      <c r="E292" s="142">
        <v>128</v>
      </c>
      <c r="F292" s="70"/>
      <c r="G292" s="70"/>
      <c r="H292" s="70"/>
      <c r="I292" s="70"/>
      <c r="J292" s="70"/>
      <c r="K292" s="70"/>
      <c r="L292" s="59"/>
      <c r="M292" s="83"/>
      <c r="N292" s="83"/>
      <c r="O292" s="83"/>
      <c r="P292" s="83"/>
      <c r="Q292" s="83"/>
      <c r="R292" s="83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  <c r="IL292" s="20"/>
      <c r="IM292" s="20"/>
      <c r="IN292" s="20"/>
      <c r="IO292" s="20"/>
      <c r="IP292" s="20"/>
    </row>
    <row r="293" spans="1:250" s="25" customFormat="1" ht="18" x14ac:dyDescent="0.2">
      <c r="A293" s="134"/>
      <c r="B293" s="131" t="s">
        <v>33</v>
      </c>
      <c r="C293" s="136" t="s">
        <v>17</v>
      </c>
      <c r="D293" s="137">
        <v>0.15</v>
      </c>
      <c r="E293" s="70">
        <f>ROUND(E292*D293,2)</f>
        <v>19.2</v>
      </c>
      <c r="F293" s="70"/>
      <c r="G293" s="70"/>
      <c r="H293" s="70"/>
      <c r="I293" s="59"/>
      <c r="J293" s="70"/>
      <c r="K293" s="70"/>
      <c r="L293" s="59"/>
      <c r="M293" s="83"/>
      <c r="N293" s="83"/>
      <c r="O293" s="83"/>
      <c r="P293" s="83"/>
      <c r="Q293" s="83"/>
      <c r="R293" s="83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</row>
    <row r="294" spans="1:250" s="25" customFormat="1" ht="18" x14ac:dyDescent="0.2">
      <c r="A294" s="134"/>
      <c r="B294" s="145" t="s">
        <v>29</v>
      </c>
      <c r="C294" s="136" t="s">
        <v>22</v>
      </c>
      <c r="D294" s="179">
        <v>2.1600000000000001E-2</v>
      </c>
      <c r="E294" s="70">
        <f>ROUND(E292*D294,2)</f>
        <v>2.76</v>
      </c>
      <c r="F294" s="70"/>
      <c r="G294" s="70"/>
      <c r="H294" s="70"/>
      <c r="I294" s="70"/>
      <c r="J294" s="70"/>
      <c r="K294" s="70"/>
      <c r="L294" s="59"/>
      <c r="M294" s="83"/>
      <c r="N294" s="83"/>
      <c r="O294" s="83"/>
      <c r="P294" s="83"/>
      <c r="Q294" s="83"/>
      <c r="R294" s="83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</row>
    <row r="295" spans="1:250" s="25" customFormat="1" ht="30" x14ac:dyDescent="0.2">
      <c r="A295" s="134"/>
      <c r="B295" s="145" t="s">
        <v>51</v>
      </c>
      <c r="C295" s="136" t="s">
        <v>22</v>
      </c>
      <c r="D295" s="179">
        <v>2.7300000000000001E-2</v>
      </c>
      <c r="E295" s="70">
        <f>ROUND(E292*D295,2)</f>
        <v>3.49</v>
      </c>
      <c r="F295" s="70"/>
      <c r="G295" s="70"/>
      <c r="H295" s="70"/>
      <c r="I295" s="70"/>
      <c r="J295" s="70"/>
      <c r="K295" s="70"/>
      <c r="L295" s="59"/>
      <c r="M295" s="83"/>
      <c r="N295" s="83"/>
      <c r="O295" s="83"/>
      <c r="P295" s="83"/>
      <c r="Q295" s="83"/>
      <c r="R295" s="83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0"/>
      <c r="IE295" s="20"/>
      <c r="IF295" s="20"/>
      <c r="IG295" s="20"/>
      <c r="IH295" s="20"/>
      <c r="II295" s="20"/>
      <c r="IJ295" s="20"/>
      <c r="IK295" s="20"/>
      <c r="IL295" s="20"/>
      <c r="IM295" s="20"/>
      <c r="IN295" s="20"/>
      <c r="IO295" s="20"/>
      <c r="IP295" s="20"/>
    </row>
    <row r="296" spans="1:250" s="25" customFormat="1" ht="18" x14ac:dyDescent="0.2">
      <c r="A296" s="134"/>
      <c r="B296" s="145" t="s">
        <v>137</v>
      </c>
      <c r="C296" s="136" t="s">
        <v>22</v>
      </c>
      <c r="D296" s="179">
        <v>9.7000000000000003E-3</v>
      </c>
      <c r="E296" s="70">
        <f>ROUND(E292*D296,2)</f>
        <v>1.24</v>
      </c>
      <c r="F296" s="70"/>
      <c r="G296" s="70"/>
      <c r="H296" s="70"/>
      <c r="I296" s="70"/>
      <c r="J296" s="70"/>
      <c r="K296" s="70"/>
      <c r="L296" s="59"/>
      <c r="M296" s="83"/>
      <c r="N296" s="83"/>
      <c r="O296" s="83"/>
      <c r="P296" s="83"/>
      <c r="Q296" s="83"/>
      <c r="R296" s="83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  <c r="IL296" s="20"/>
      <c r="IM296" s="20"/>
      <c r="IN296" s="20"/>
      <c r="IO296" s="20"/>
      <c r="IP296" s="20"/>
    </row>
    <row r="297" spans="1:250" s="25" customFormat="1" ht="18" x14ac:dyDescent="0.2">
      <c r="A297" s="134"/>
      <c r="B297" s="145" t="s">
        <v>36</v>
      </c>
      <c r="C297" s="165" t="s">
        <v>21</v>
      </c>
      <c r="D297" s="137">
        <v>1.22</v>
      </c>
      <c r="E297" s="70">
        <f>ROUND(E292*D297,2)</f>
        <v>156.16</v>
      </c>
      <c r="F297" s="70"/>
      <c r="G297" s="59"/>
      <c r="H297" s="70"/>
      <c r="I297" s="70"/>
      <c r="J297" s="70"/>
      <c r="K297" s="70"/>
      <c r="L297" s="59"/>
      <c r="M297" s="83"/>
      <c r="N297" s="83"/>
      <c r="O297" s="83"/>
      <c r="P297" s="83"/>
      <c r="Q297" s="83"/>
      <c r="R297" s="83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</row>
    <row r="298" spans="1:250" s="25" customFormat="1" ht="18" x14ac:dyDescent="0.2">
      <c r="A298" s="134"/>
      <c r="B298" s="145" t="s">
        <v>37</v>
      </c>
      <c r="C298" s="165" t="s">
        <v>21</v>
      </c>
      <c r="D298" s="137">
        <v>7.0000000000000007E-2</v>
      </c>
      <c r="E298" s="70">
        <f>ROUND(E292*D298,2)</f>
        <v>8.9600000000000009</v>
      </c>
      <c r="F298" s="70"/>
      <c r="G298" s="59"/>
      <c r="H298" s="70"/>
      <c r="I298" s="70"/>
      <c r="J298" s="70"/>
      <c r="K298" s="70"/>
      <c r="L298" s="59"/>
      <c r="M298" s="83"/>
      <c r="N298" s="83"/>
      <c r="O298" s="83"/>
      <c r="P298" s="83"/>
      <c r="Q298" s="83"/>
      <c r="R298" s="83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  <c r="IF298" s="20"/>
      <c r="IG298" s="20"/>
      <c r="IH298" s="20"/>
      <c r="II298" s="20"/>
      <c r="IJ298" s="20"/>
      <c r="IK298" s="20"/>
      <c r="IL298" s="20"/>
      <c r="IM298" s="20"/>
      <c r="IN298" s="20"/>
      <c r="IO298" s="20"/>
      <c r="IP298" s="20"/>
    </row>
    <row r="299" spans="1:250" s="45" customFormat="1" ht="30" x14ac:dyDescent="0.25">
      <c r="A299" s="151"/>
      <c r="B299" s="152" t="s">
        <v>69</v>
      </c>
      <c r="C299" s="153" t="s">
        <v>20</v>
      </c>
      <c r="D299" s="154"/>
      <c r="E299" s="154">
        <f>E297*1.6</f>
        <v>249.85599999999999</v>
      </c>
      <c r="F299" s="62"/>
      <c r="G299" s="62"/>
      <c r="H299" s="62"/>
      <c r="I299" s="62"/>
      <c r="J299" s="62"/>
      <c r="K299" s="70"/>
      <c r="L299" s="59"/>
      <c r="M299" s="87"/>
      <c r="N299" s="87"/>
      <c r="O299" s="87"/>
      <c r="P299" s="87"/>
      <c r="Q299" s="87"/>
      <c r="R299" s="87"/>
    </row>
    <row r="300" spans="1:250" ht="31.5" x14ac:dyDescent="0.2">
      <c r="A300" s="134">
        <v>2</v>
      </c>
      <c r="B300" s="162" t="s">
        <v>132</v>
      </c>
      <c r="C300" s="163" t="s">
        <v>46</v>
      </c>
      <c r="D300" s="216"/>
      <c r="E300" s="142">
        <v>716.8</v>
      </c>
      <c r="F300" s="70"/>
      <c r="G300" s="70"/>
      <c r="H300" s="70"/>
      <c r="I300" s="70"/>
      <c r="J300" s="70"/>
      <c r="K300" s="70"/>
      <c r="L300" s="59"/>
      <c r="M300" s="83"/>
      <c r="N300" s="83"/>
      <c r="O300" s="83"/>
      <c r="P300" s="83"/>
      <c r="Q300" s="83"/>
      <c r="R300" s="83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</row>
    <row r="301" spans="1:250" s="3" customFormat="1" ht="18" x14ac:dyDescent="0.25">
      <c r="A301" s="134"/>
      <c r="B301" s="131" t="s">
        <v>33</v>
      </c>
      <c r="C301" s="136" t="s">
        <v>17</v>
      </c>
      <c r="D301" s="218">
        <v>3.3000000000000002E-2</v>
      </c>
      <c r="E301" s="70">
        <f>ROUND(E300*D301,2)</f>
        <v>23.65</v>
      </c>
      <c r="F301" s="70"/>
      <c r="G301" s="70"/>
      <c r="H301" s="70"/>
      <c r="I301" s="59"/>
      <c r="J301" s="70"/>
      <c r="K301" s="70"/>
      <c r="L301" s="59"/>
      <c r="M301" s="85"/>
      <c r="N301" s="85"/>
      <c r="O301" s="85"/>
      <c r="P301" s="85"/>
      <c r="Q301" s="85"/>
      <c r="R301" s="85"/>
    </row>
    <row r="302" spans="1:250" ht="18" x14ac:dyDescent="0.2">
      <c r="A302" s="134"/>
      <c r="B302" s="145" t="s">
        <v>29</v>
      </c>
      <c r="C302" s="165" t="s">
        <v>22</v>
      </c>
      <c r="D302" s="187">
        <f>0.42/1000</f>
        <v>4.1999999999999996E-4</v>
      </c>
      <c r="E302" s="70">
        <f>ROUND(E300*D302,2)</f>
        <v>0.3</v>
      </c>
      <c r="F302" s="70"/>
      <c r="G302" s="70"/>
      <c r="H302" s="70"/>
      <c r="I302" s="70"/>
      <c r="J302" s="70"/>
      <c r="K302" s="70"/>
      <c r="L302" s="59"/>
      <c r="M302" s="83"/>
      <c r="N302" s="83"/>
      <c r="O302" s="83"/>
      <c r="P302" s="83"/>
      <c r="Q302" s="83"/>
      <c r="R302" s="83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</row>
    <row r="303" spans="1:250" s="47" customFormat="1" ht="18" x14ac:dyDescent="0.3">
      <c r="A303" s="134"/>
      <c r="B303" s="145" t="s">
        <v>34</v>
      </c>
      <c r="C303" s="182" t="s">
        <v>22</v>
      </c>
      <c r="D303" s="187">
        <f>2.58/1000</f>
        <v>2.5800000000000003E-3</v>
      </c>
      <c r="E303" s="70">
        <f>ROUND(E300*D303,2)</f>
        <v>1.85</v>
      </c>
      <c r="F303" s="70"/>
      <c r="G303" s="59"/>
      <c r="H303" s="70"/>
      <c r="I303" s="59"/>
      <c r="J303" s="70"/>
      <c r="K303" s="70"/>
      <c r="L303" s="59"/>
      <c r="M303" s="101"/>
      <c r="N303" s="102"/>
      <c r="O303" s="103"/>
      <c r="P303" s="103"/>
      <c r="Q303" s="103"/>
      <c r="R303" s="103"/>
    </row>
    <row r="304" spans="1:250" s="25" customFormat="1" ht="21.6" customHeight="1" x14ac:dyDescent="0.2">
      <c r="A304" s="219"/>
      <c r="B304" s="145" t="s">
        <v>134</v>
      </c>
      <c r="C304" s="182" t="s">
        <v>118</v>
      </c>
      <c r="D304" s="187">
        <f>11.2/1000</f>
        <v>1.12E-2</v>
      </c>
      <c r="E304" s="70">
        <f>ROUND(E300*D304,2)</f>
        <v>8.0299999999999994</v>
      </c>
      <c r="F304" s="70"/>
      <c r="G304" s="59"/>
      <c r="H304" s="70"/>
      <c r="I304" s="59"/>
      <c r="J304" s="70"/>
      <c r="K304" s="70"/>
      <c r="L304" s="59"/>
      <c r="M304" s="83"/>
      <c r="N304" s="83"/>
      <c r="O304" s="83"/>
      <c r="P304" s="83"/>
      <c r="Q304" s="83"/>
      <c r="R304" s="83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  <c r="IL304" s="20"/>
      <c r="IM304" s="20"/>
    </row>
    <row r="305" spans="1:248" s="25" customFormat="1" ht="18" x14ac:dyDescent="0.2">
      <c r="A305" s="219"/>
      <c r="B305" s="220" t="s">
        <v>135</v>
      </c>
      <c r="C305" s="182" t="s">
        <v>118</v>
      </c>
      <c r="D305" s="187">
        <f>24.8/1000</f>
        <v>2.4799999999999999E-2</v>
      </c>
      <c r="E305" s="70">
        <f>ROUND(E300*D305,2)</f>
        <v>17.78</v>
      </c>
      <c r="F305" s="70"/>
      <c r="G305" s="59"/>
      <c r="H305" s="70"/>
      <c r="I305" s="59"/>
      <c r="J305" s="70"/>
      <c r="K305" s="70"/>
      <c r="L305" s="59"/>
      <c r="M305" s="83"/>
      <c r="N305" s="83"/>
      <c r="O305" s="83"/>
      <c r="P305" s="83"/>
      <c r="Q305" s="83"/>
      <c r="R305" s="83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0"/>
      <c r="IJ305" s="20"/>
      <c r="IK305" s="20"/>
      <c r="IL305" s="20"/>
      <c r="IM305" s="20"/>
    </row>
    <row r="306" spans="1:248" s="25" customFormat="1" ht="18" x14ac:dyDescent="0.2">
      <c r="A306" s="219"/>
      <c r="B306" s="145" t="s">
        <v>137</v>
      </c>
      <c r="C306" s="182" t="s">
        <v>118</v>
      </c>
      <c r="D306" s="187">
        <f>4.14/1000</f>
        <v>4.1399999999999996E-3</v>
      </c>
      <c r="E306" s="70">
        <f>ROUND(E300*D306,2)</f>
        <v>2.97</v>
      </c>
      <c r="F306" s="70"/>
      <c r="G306" s="59"/>
      <c r="H306" s="70"/>
      <c r="I306" s="59"/>
      <c r="J306" s="70"/>
      <c r="K306" s="70"/>
      <c r="L306" s="59"/>
      <c r="M306" s="83"/>
      <c r="N306" s="83"/>
      <c r="O306" s="83"/>
      <c r="P306" s="83"/>
      <c r="Q306" s="83"/>
      <c r="R306" s="83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20"/>
      <c r="IG306" s="20"/>
      <c r="IH306" s="20"/>
      <c r="II306" s="20"/>
      <c r="IJ306" s="20"/>
      <c r="IK306" s="20"/>
      <c r="IL306" s="20"/>
      <c r="IM306" s="20"/>
    </row>
    <row r="307" spans="1:248" s="25" customFormat="1" ht="18" x14ac:dyDescent="0.2">
      <c r="A307" s="219"/>
      <c r="B307" s="145" t="s">
        <v>136</v>
      </c>
      <c r="C307" s="182" t="s">
        <v>118</v>
      </c>
      <c r="D307" s="187">
        <v>5.2999999999999998E-4</v>
      </c>
      <c r="E307" s="70">
        <f>ROUND(E300*D307,2)</f>
        <v>0.38</v>
      </c>
      <c r="F307" s="70"/>
      <c r="G307" s="59"/>
      <c r="H307" s="70"/>
      <c r="I307" s="59"/>
      <c r="J307" s="70"/>
      <c r="K307" s="70"/>
      <c r="L307" s="59"/>
      <c r="M307" s="83"/>
      <c r="N307" s="83"/>
      <c r="O307" s="83"/>
      <c r="P307" s="83"/>
      <c r="Q307" s="83"/>
      <c r="R307" s="83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  <c r="IL307" s="20"/>
      <c r="IM307" s="20"/>
    </row>
    <row r="308" spans="1:248" ht="18" x14ac:dyDescent="0.2">
      <c r="A308" s="134"/>
      <c r="B308" s="145" t="s">
        <v>25</v>
      </c>
      <c r="C308" s="165" t="s">
        <v>21</v>
      </c>
      <c r="D308" s="218">
        <f>1.26*0.15</f>
        <v>0.189</v>
      </c>
      <c r="E308" s="70">
        <f>ROUND(E300*D308,2)</f>
        <v>135.47999999999999</v>
      </c>
      <c r="F308" s="70"/>
      <c r="G308" s="59"/>
      <c r="H308" s="70"/>
      <c r="I308" s="70"/>
      <c r="J308" s="70"/>
      <c r="K308" s="70"/>
      <c r="L308" s="59"/>
      <c r="M308" s="83"/>
      <c r="N308" s="83"/>
      <c r="O308" s="83"/>
      <c r="P308" s="83"/>
      <c r="Q308" s="83"/>
      <c r="R308" s="83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</row>
    <row r="309" spans="1:248" ht="18" x14ac:dyDescent="0.2">
      <c r="A309" s="134"/>
      <c r="B309" s="145" t="s">
        <v>37</v>
      </c>
      <c r="C309" s="165" t="s">
        <v>21</v>
      </c>
      <c r="D309" s="218">
        <f>30/1000</f>
        <v>0.03</v>
      </c>
      <c r="E309" s="70">
        <f>ROUND(E300*D309,2)</f>
        <v>21.5</v>
      </c>
      <c r="F309" s="70"/>
      <c r="G309" s="59"/>
      <c r="H309" s="70"/>
      <c r="I309" s="70"/>
      <c r="J309" s="70"/>
      <c r="K309" s="70"/>
      <c r="L309" s="59"/>
      <c r="M309" s="83"/>
      <c r="N309" s="83"/>
      <c r="O309" s="83"/>
      <c r="P309" s="83"/>
      <c r="Q309" s="83"/>
      <c r="R309" s="83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</row>
    <row r="310" spans="1:248" s="38" customFormat="1" ht="30" x14ac:dyDescent="0.2">
      <c r="A310" s="151"/>
      <c r="B310" s="152" t="s">
        <v>67</v>
      </c>
      <c r="C310" s="153" t="s">
        <v>20</v>
      </c>
      <c r="D310" s="154"/>
      <c r="E310" s="154">
        <f>E308*1.6</f>
        <v>216.768</v>
      </c>
      <c r="F310" s="62"/>
      <c r="G310" s="62"/>
      <c r="H310" s="62"/>
      <c r="I310" s="62"/>
      <c r="J310" s="62"/>
      <c r="K310" s="70"/>
      <c r="L310" s="59"/>
      <c r="M310" s="104"/>
      <c r="N310" s="104"/>
      <c r="O310" s="104"/>
      <c r="P310" s="104"/>
      <c r="Q310" s="104"/>
      <c r="R310" s="104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  <c r="EM310" s="43"/>
      <c r="EN310" s="43"/>
      <c r="EO310" s="43"/>
      <c r="EP310" s="43"/>
      <c r="EQ310" s="43"/>
      <c r="ER310" s="43"/>
      <c r="ES310" s="43"/>
      <c r="ET310" s="43"/>
      <c r="EU310" s="43"/>
      <c r="EV310" s="43"/>
      <c r="EW310" s="43"/>
      <c r="EX310" s="43"/>
      <c r="EY310" s="43"/>
      <c r="EZ310" s="43"/>
      <c r="FA310" s="43"/>
      <c r="FB310" s="43"/>
      <c r="FC310" s="43"/>
      <c r="FD310" s="43"/>
      <c r="FE310" s="43"/>
      <c r="FF310" s="43"/>
      <c r="FG310" s="43"/>
      <c r="FH310" s="43"/>
      <c r="FI310" s="43"/>
      <c r="FJ310" s="43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  <c r="HE310" s="43"/>
      <c r="HF310" s="43"/>
      <c r="HG310" s="43"/>
      <c r="HH310" s="43"/>
      <c r="HI310" s="43"/>
      <c r="HJ310" s="43"/>
      <c r="HK310" s="43"/>
      <c r="HL310" s="43"/>
      <c r="HM310" s="43"/>
      <c r="HN310" s="43"/>
      <c r="HO310" s="43"/>
      <c r="HP310" s="43"/>
      <c r="HQ310" s="43"/>
      <c r="HR310" s="43"/>
      <c r="HS310" s="43"/>
      <c r="HT310" s="43"/>
      <c r="HU310" s="43"/>
      <c r="HV310" s="43"/>
      <c r="HW310" s="43"/>
      <c r="HX310" s="43"/>
      <c r="HY310" s="43"/>
      <c r="HZ310" s="43"/>
      <c r="IA310" s="43"/>
      <c r="IB310" s="43"/>
      <c r="IC310" s="43"/>
      <c r="ID310" s="43"/>
      <c r="IE310" s="43"/>
      <c r="IF310" s="43"/>
      <c r="IG310" s="43"/>
      <c r="IH310" s="43"/>
      <c r="II310" s="43"/>
      <c r="IJ310" s="43"/>
      <c r="IK310" s="43"/>
      <c r="IL310" s="43"/>
      <c r="IM310" s="43"/>
      <c r="IN310" s="43"/>
    </row>
    <row r="311" spans="1:248" ht="18" x14ac:dyDescent="0.2">
      <c r="A311" s="134">
        <v>3</v>
      </c>
      <c r="B311" s="221" t="s">
        <v>52</v>
      </c>
      <c r="C311" s="222" t="s">
        <v>20</v>
      </c>
      <c r="D311" s="223"/>
      <c r="E311" s="58">
        <v>0.44800000000000001</v>
      </c>
      <c r="F311" s="224"/>
      <c r="G311" s="224"/>
      <c r="H311" s="57"/>
      <c r="I311" s="57"/>
      <c r="J311" s="224"/>
      <c r="K311" s="224"/>
      <c r="L311" s="57"/>
      <c r="M311" s="83"/>
      <c r="N311" s="83"/>
      <c r="O311" s="83"/>
      <c r="P311" s="83"/>
      <c r="Q311" s="83"/>
      <c r="R311" s="83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</row>
    <row r="312" spans="1:248" s="3" customFormat="1" ht="18" x14ac:dyDescent="0.25">
      <c r="A312" s="134"/>
      <c r="B312" s="220" t="s">
        <v>53</v>
      </c>
      <c r="C312" s="225" t="s">
        <v>54</v>
      </c>
      <c r="D312" s="226">
        <v>0.3</v>
      </c>
      <c r="E312" s="59">
        <f>E311*D312</f>
        <v>0.13439999999999999</v>
      </c>
      <c r="F312" s="227"/>
      <c r="G312" s="59"/>
      <c r="H312" s="227"/>
      <c r="I312" s="59"/>
      <c r="J312" s="59"/>
      <c r="K312" s="70"/>
      <c r="L312" s="59"/>
      <c r="M312" s="85"/>
      <c r="N312" s="85"/>
      <c r="O312" s="85"/>
      <c r="P312" s="85"/>
      <c r="Q312" s="85"/>
      <c r="R312" s="85"/>
    </row>
    <row r="313" spans="1:248" s="10" customFormat="1" ht="18" x14ac:dyDescent="0.35">
      <c r="A313" s="5"/>
      <c r="B313" s="145" t="s">
        <v>119</v>
      </c>
      <c r="C313" s="229" t="s">
        <v>20</v>
      </c>
      <c r="D313" s="230">
        <v>1.03</v>
      </c>
      <c r="E313" s="149">
        <f>E311*D313</f>
        <v>0.46144000000000002</v>
      </c>
      <c r="F313" s="70"/>
      <c r="G313" s="59"/>
      <c r="H313" s="231"/>
      <c r="I313" s="231"/>
      <c r="J313" s="231"/>
      <c r="K313" s="231"/>
      <c r="L313" s="59"/>
      <c r="M313" s="6"/>
      <c r="N313" s="6"/>
      <c r="O313" s="6"/>
      <c r="P313" s="6"/>
      <c r="Q313" s="6"/>
      <c r="R313" s="6"/>
    </row>
    <row r="314" spans="1:248" s="42" customFormat="1" ht="18" x14ac:dyDescent="0.25">
      <c r="A314" s="232"/>
      <c r="B314" s="186" t="s">
        <v>71</v>
      </c>
      <c r="C314" s="153" t="s">
        <v>20</v>
      </c>
      <c r="D314" s="62"/>
      <c r="E314" s="154">
        <f>E313</f>
        <v>0.46144000000000002</v>
      </c>
      <c r="F314" s="62"/>
      <c r="G314" s="62"/>
      <c r="H314" s="62"/>
      <c r="I314" s="62"/>
      <c r="J314" s="62"/>
      <c r="K314" s="70"/>
      <c r="L314" s="59"/>
      <c r="M314" s="105"/>
      <c r="N314" s="105"/>
      <c r="O314" s="105"/>
      <c r="P314" s="105"/>
      <c r="Q314" s="105"/>
      <c r="R314" s="105"/>
    </row>
    <row r="315" spans="1:248" s="9" customFormat="1" ht="78.75" x14ac:dyDescent="0.3">
      <c r="A315" s="148">
        <v>4</v>
      </c>
      <c r="B315" s="139" t="s">
        <v>55</v>
      </c>
      <c r="C315" s="140" t="s">
        <v>46</v>
      </c>
      <c r="D315" s="141"/>
      <c r="E315" s="233">
        <v>640</v>
      </c>
      <c r="F315" s="59"/>
      <c r="G315" s="59"/>
      <c r="H315" s="59"/>
      <c r="I315" s="59"/>
      <c r="J315" s="59"/>
      <c r="K315" s="59"/>
      <c r="L315" s="59"/>
      <c r="M315" s="94"/>
      <c r="N315" s="94"/>
      <c r="O315" s="94"/>
      <c r="P315" s="94"/>
      <c r="Q315" s="94"/>
      <c r="R315" s="94"/>
    </row>
    <row r="316" spans="1:248" s="3" customFormat="1" ht="18" x14ac:dyDescent="0.25">
      <c r="A316" s="17"/>
      <c r="B316" s="131" t="s">
        <v>33</v>
      </c>
      <c r="C316" s="128" t="s">
        <v>16</v>
      </c>
      <c r="D316" s="74">
        <f>(37.5+0.07*4)/1000</f>
        <v>3.7780000000000001E-2</v>
      </c>
      <c r="E316" s="59">
        <f>E315*D316</f>
        <v>24.179200000000002</v>
      </c>
      <c r="F316" s="234"/>
      <c r="G316" s="234"/>
      <c r="H316" s="59"/>
      <c r="I316" s="59"/>
      <c r="J316" s="234"/>
      <c r="K316" s="234"/>
      <c r="L316" s="59"/>
      <c r="M316" s="85"/>
      <c r="N316" s="85"/>
      <c r="O316" s="85"/>
      <c r="P316" s="85"/>
      <c r="Q316" s="85"/>
      <c r="R316" s="85"/>
    </row>
    <row r="317" spans="1:248" s="2" customFormat="1" ht="30" x14ac:dyDescent="0.25">
      <c r="A317" s="134"/>
      <c r="B317" s="146" t="s">
        <v>56</v>
      </c>
      <c r="C317" s="235" t="s">
        <v>54</v>
      </c>
      <c r="D317" s="74">
        <v>3.0200000000000001E-3</v>
      </c>
      <c r="E317" s="59">
        <f>E315*D317</f>
        <v>1.9328000000000001</v>
      </c>
      <c r="F317" s="234"/>
      <c r="G317" s="234"/>
      <c r="H317" s="59"/>
      <c r="I317" s="59"/>
      <c r="J317" s="59"/>
      <c r="K317" s="70"/>
      <c r="L317" s="59"/>
      <c r="M317" s="83"/>
      <c r="N317" s="83"/>
      <c r="O317" s="83"/>
      <c r="P317" s="83"/>
      <c r="Q317" s="83"/>
      <c r="R317" s="83"/>
    </row>
    <row r="318" spans="1:248" s="7" customFormat="1" ht="30" x14ac:dyDescent="0.35">
      <c r="A318" s="134"/>
      <c r="B318" s="145" t="s">
        <v>134</v>
      </c>
      <c r="C318" s="136" t="s">
        <v>22</v>
      </c>
      <c r="D318" s="129">
        <v>3.7000000000000002E-3</v>
      </c>
      <c r="E318" s="59">
        <f>E315*D318</f>
        <v>2.3680000000000003</v>
      </c>
      <c r="F318" s="59"/>
      <c r="G318" s="59"/>
      <c r="H318" s="231"/>
      <c r="I318" s="227"/>
      <c r="J318" s="70"/>
      <c r="K318" s="70"/>
      <c r="L318" s="59"/>
      <c r="M318" s="84"/>
      <c r="N318" s="84"/>
      <c r="O318" s="84"/>
      <c r="P318" s="84"/>
      <c r="Q318" s="84"/>
      <c r="R318" s="84"/>
    </row>
    <row r="319" spans="1:248" s="7" customFormat="1" ht="18" x14ac:dyDescent="0.35">
      <c r="A319" s="134"/>
      <c r="B319" s="220" t="s">
        <v>135</v>
      </c>
      <c r="C319" s="236" t="s">
        <v>54</v>
      </c>
      <c r="D319" s="166">
        <v>1.11E-2</v>
      </c>
      <c r="E319" s="59">
        <f>E315*D319</f>
        <v>7.1040000000000001</v>
      </c>
      <c r="F319" s="59"/>
      <c r="G319" s="59"/>
      <c r="H319" s="231"/>
      <c r="I319" s="227"/>
      <c r="J319" s="59"/>
      <c r="K319" s="70"/>
      <c r="L319" s="59"/>
      <c r="M319" s="84"/>
      <c r="N319" s="84"/>
      <c r="O319" s="84"/>
      <c r="P319" s="84"/>
      <c r="Q319" s="84"/>
      <c r="R319" s="84"/>
    </row>
    <row r="320" spans="1:248" s="2" customFormat="1" ht="18" x14ac:dyDescent="0.25">
      <c r="A320" s="134"/>
      <c r="B320" s="146" t="s">
        <v>18</v>
      </c>
      <c r="C320" s="128" t="s">
        <v>31</v>
      </c>
      <c r="D320" s="74">
        <v>2.3E-3</v>
      </c>
      <c r="E320" s="59">
        <f>E315*D320</f>
        <v>1.472</v>
      </c>
      <c r="F320" s="59"/>
      <c r="G320" s="59"/>
      <c r="H320" s="59"/>
      <c r="I320" s="59"/>
      <c r="J320" s="59"/>
      <c r="K320" s="70"/>
      <c r="L320" s="59"/>
      <c r="M320" s="83"/>
      <c r="N320" s="83"/>
      <c r="O320" s="83"/>
      <c r="P320" s="83"/>
      <c r="Q320" s="83"/>
      <c r="R320" s="83"/>
    </row>
    <row r="321" spans="1:247" s="2" customFormat="1" ht="30" x14ac:dyDescent="0.25">
      <c r="A321" s="134"/>
      <c r="B321" s="146" t="s">
        <v>57</v>
      </c>
      <c r="C321" s="128" t="s">
        <v>20</v>
      </c>
      <c r="D321" s="129">
        <f>(93.1+4*11.6)/1000</f>
        <v>0.13950000000000001</v>
      </c>
      <c r="E321" s="59">
        <f>E315*D321</f>
        <v>89.28</v>
      </c>
      <c r="F321" s="59"/>
      <c r="G321" s="59"/>
      <c r="H321" s="59"/>
      <c r="I321" s="59"/>
      <c r="J321" s="59"/>
      <c r="K321" s="59"/>
      <c r="L321" s="59"/>
      <c r="M321" s="83"/>
      <c r="N321" s="83"/>
      <c r="O321" s="83"/>
      <c r="P321" s="83"/>
      <c r="Q321" s="83"/>
      <c r="R321" s="83"/>
    </row>
    <row r="322" spans="1:247" s="2" customFormat="1" ht="18" x14ac:dyDescent="0.25">
      <c r="A322" s="134"/>
      <c r="B322" s="146" t="s">
        <v>39</v>
      </c>
      <c r="C322" s="128" t="s">
        <v>31</v>
      </c>
      <c r="D322" s="74">
        <f>(14.5+0.2*4)/1000</f>
        <v>1.5300000000000001E-2</v>
      </c>
      <c r="E322" s="59">
        <f>E315*D322</f>
        <v>9.7920000000000016</v>
      </c>
      <c r="F322" s="59"/>
      <c r="G322" s="59"/>
      <c r="H322" s="59"/>
      <c r="I322" s="59"/>
      <c r="J322" s="59"/>
      <c r="K322" s="59"/>
      <c r="L322" s="59"/>
      <c r="M322" s="83"/>
      <c r="N322" s="83"/>
      <c r="O322" s="83"/>
      <c r="P322" s="83"/>
      <c r="Q322" s="83"/>
      <c r="R322" s="83"/>
    </row>
    <row r="323" spans="1:247" s="2" customFormat="1" ht="30" x14ac:dyDescent="0.25">
      <c r="A323" s="134"/>
      <c r="B323" s="164" t="s">
        <v>70</v>
      </c>
      <c r="C323" s="136" t="s">
        <v>20</v>
      </c>
      <c r="D323" s="137"/>
      <c r="E323" s="137">
        <f>E321</f>
        <v>89.28</v>
      </c>
      <c r="F323" s="70"/>
      <c r="G323" s="70"/>
      <c r="H323" s="70"/>
      <c r="I323" s="70"/>
      <c r="J323" s="70"/>
      <c r="K323" s="70"/>
      <c r="L323" s="59"/>
      <c r="M323" s="83"/>
      <c r="N323" s="83"/>
      <c r="O323" s="83"/>
      <c r="P323" s="83"/>
      <c r="Q323" s="83"/>
      <c r="R323" s="83"/>
    </row>
    <row r="324" spans="1:247" s="2" customFormat="1" ht="18" x14ac:dyDescent="0.25">
      <c r="A324" s="134">
        <v>5</v>
      </c>
      <c r="B324" s="162" t="s">
        <v>52</v>
      </c>
      <c r="C324" s="163" t="s">
        <v>20</v>
      </c>
      <c r="D324" s="216"/>
      <c r="E324" s="237">
        <v>0.192</v>
      </c>
      <c r="F324" s="59"/>
      <c r="G324" s="59"/>
      <c r="H324" s="59"/>
      <c r="I324" s="59"/>
      <c r="J324" s="59"/>
      <c r="K324" s="59"/>
      <c r="L324" s="59"/>
      <c r="M324" s="83"/>
      <c r="N324" s="83"/>
      <c r="O324" s="83"/>
      <c r="P324" s="83"/>
      <c r="Q324" s="83"/>
      <c r="R324" s="83"/>
    </row>
    <row r="325" spans="1:247" ht="18" x14ac:dyDescent="0.2">
      <c r="A325" s="134"/>
      <c r="B325" s="145" t="s">
        <v>53</v>
      </c>
      <c r="C325" s="136" t="s">
        <v>22</v>
      </c>
      <c r="D325" s="137">
        <v>0.3</v>
      </c>
      <c r="E325" s="59">
        <f>E324*D325</f>
        <v>5.7599999999999998E-2</v>
      </c>
      <c r="F325" s="59"/>
      <c r="G325" s="59"/>
      <c r="H325" s="59"/>
      <c r="I325" s="59"/>
      <c r="J325" s="59"/>
      <c r="K325" s="70"/>
      <c r="L325" s="59"/>
    </row>
    <row r="326" spans="1:247" ht="18" x14ac:dyDescent="0.2">
      <c r="A326" s="134"/>
      <c r="B326" s="145" t="s">
        <v>119</v>
      </c>
      <c r="C326" s="238" t="s">
        <v>20</v>
      </c>
      <c r="D326" s="137">
        <v>1.03</v>
      </c>
      <c r="E326" s="59">
        <f>E324*D326</f>
        <v>0.19776000000000002</v>
      </c>
      <c r="F326" s="70"/>
      <c r="G326" s="59"/>
      <c r="H326" s="59"/>
      <c r="I326" s="59"/>
      <c r="J326" s="59"/>
      <c r="K326" s="59"/>
      <c r="L326" s="59"/>
      <c r="M326" s="83"/>
      <c r="N326" s="83"/>
      <c r="O326" s="83"/>
      <c r="P326" s="83"/>
      <c r="Q326" s="83"/>
      <c r="R326" s="83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</row>
    <row r="327" spans="1:247" s="38" customFormat="1" ht="18" x14ac:dyDescent="0.2">
      <c r="A327" s="151"/>
      <c r="B327" s="186" t="s">
        <v>71</v>
      </c>
      <c r="C327" s="153" t="s">
        <v>20</v>
      </c>
      <c r="D327" s="62"/>
      <c r="E327" s="154">
        <f>E326</f>
        <v>0.19776000000000002</v>
      </c>
      <c r="F327" s="62"/>
      <c r="G327" s="62"/>
      <c r="H327" s="62"/>
      <c r="I327" s="62"/>
      <c r="J327" s="62"/>
      <c r="K327" s="70"/>
      <c r="L327" s="59"/>
      <c r="M327" s="104"/>
      <c r="N327" s="104"/>
      <c r="O327" s="104"/>
      <c r="P327" s="104"/>
      <c r="Q327" s="104"/>
      <c r="R327" s="104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3"/>
      <c r="CO327" s="43"/>
      <c r="CP327" s="43"/>
      <c r="CQ327" s="43"/>
      <c r="CR327" s="43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3"/>
      <c r="DE327" s="43"/>
      <c r="DF327" s="43"/>
      <c r="DG327" s="43"/>
      <c r="DH327" s="43"/>
      <c r="DI327" s="43"/>
      <c r="DJ327" s="43"/>
      <c r="DK327" s="43"/>
      <c r="DL327" s="43"/>
      <c r="DM327" s="43"/>
      <c r="DN327" s="43"/>
      <c r="DO327" s="43"/>
      <c r="DP327" s="43"/>
      <c r="DQ327" s="43"/>
      <c r="DR327" s="43"/>
      <c r="DS327" s="43"/>
      <c r="DT327" s="43"/>
      <c r="DU327" s="43"/>
      <c r="DV327" s="43"/>
      <c r="DW327" s="43"/>
      <c r="DX327" s="43"/>
      <c r="DY327" s="43"/>
      <c r="DZ327" s="43"/>
      <c r="EA327" s="43"/>
      <c r="EB327" s="43"/>
      <c r="EC327" s="43"/>
      <c r="ED327" s="43"/>
      <c r="EE327" s="43"/>
      <c r="EF327" s="43"/>
      <c r="EG327" s="43"/>
      <c r="EH327" s="43"/>
      <c r="EI327" s="43"/>
      <c r="EJ327" s="43"/>
      <c r="EK327" s="43"/>
      <c r="EL327" s="43"/>
      <c r="EM327" s="43"/>
      <c r="EN327" s="43"/>
      <c r="EO327" s="43"/>
      <c r="EP327" s="43"/>
      <c r="EQ327" s="43"/>
      <c r="ER327" s="43"/>
      <c r="ES327" s="43"/>
      <c r="ET327" s="43"/>
      <c r="EU327" s="43"/>
      <c r="EV327" s="43"/>
      <c r="EW327" s="43"/>
      <c r="EX327" s="43"/>
      <c r="EY327" s="43"/>
      <c r="EZ327" s="43"/>
      <c r="FA327" s="43"/>
      <c r="FB327" s="43"/>
      <c r="FC327" s="43"/>
      <c r="FD327" s="43"/>
      <c r="FE327" s="43"/>
      <c r="FF327" s="43"/>
      <c r="FG327" s="43"/>
      <c r="FH327" s="43"/>
      <c r="FI327" s="43"/>
      <c r="FJ327" s="43"/>
      <c r="FK327" s="43"/>
      <c r="FL327" s="43"/>
      <c r="FM327" s="43"/>
      <c r="FN327" s="43"/>
      <c r="FO327" s="43"/>
      <c r="FP327" s="43"/>
      <c r="FQ327" s="43"/>
      <c r="FR327" s="43"/>
      <c r="FS327" s="43"/>
      <c r="FT327" s="43"/>
      <c r="FU327" s="43"/>
      <c r="FV327" s="43"/>
      <c r="FW327" s="43"/>
      <c r="FX327" s="43"/>
      <c r="FY327" s="43"/>
      <c r="FZ327" s="43"/>
      <c r="GA327" s="43"/>
      <c r="GB327" s="43"/>
      <c r="GC327" s="43"/>
      <c r="GD327" s="43"/>
      <c r="GE327" s="43"/>
      <c r="GF327" s="43"/>
      <c r="GG327" s="43"/>
      <c r="GH327" s="43"/>
      <c r="GI327" s="43"/>
      <c r="GJ327" s="43"/>
      <c r="GK327" s="43"/>
      <c r="GL327" s="43"/>
      <c r="GM327" s="43"/>
      <c r="GN327" s="43"/>
      <c r="GO327" s="43"/>
      <c r="GP327" s="43"/>
      <c r="GQ327" s="43"/>
      <c r="GR327" s="43"/>
      <c r="GS327" s="43"/>
      <c r="GT327" s="43"/>
      <c r="GU327" s="43"/>
      <c r="GV327" s="43"/>
      <c r="GW327" s="43"/>
      <c r="GX327" s="43"/>
      <c r="GY327" s="43"/>
      <c r="GZ327" s="43"/>
      <c r="HA327" s="43"/>
      <c r="HB327" s="43"/>
      <c r="HC327" s="43"/>
      <c r="HD327" s="43"/>
      <c r="HE327" s="43"/>
      <c r="HF327" s="43"/>
      <c r="HG327" s="43"/>
      <c r="HH327" s="43"/>
      <c r="HI327" s="43"/>
      <c r="HJ327" s="43"/>
      <c r="HK327" s="43"/>
      <c r="HL327" s="43"/>
      <c r="HM327" s="43"/>
      <c r="HN327" s="43"/>
      <c r="HO327" s="43"/>
      <c r="HP327" s="43"/>
      <c r="HQ327" s="43"/>
      <c r="HR327" s="43"/>
      <c r="HS327" s="43"/>
      <c r="HT327" s="43"/>
      <c r="HU327" s="43"/>
      <c r="HV327" s="43"/>
      <c r="HW327" s="43"/>
      <c r="HX327" s="43"/>
      <c r="HY327" s="43"/>
      <c r="HZ327" s="43"/>
      <c r="IA327" s="43"/>
      <c r="IB327" s="43"/>
      <c r="IC327" s="43"/>
      <c r="ID327" s="43"/>
      <c r="IE327" s="43"/>
      <c r="IF327" s="43"/>
      <c r="IG327" s="43"/>
      <c r="IH327" s="43"/>
      <c r="II327" s="43"/>
      <c r="IJ327" s="43"/>
      <c r="IK327" s="43"/>
      <c r="IL327" s="43"/>
      <c r="IM327" s="43"/>
    </row>
    <row r="328" spans="1:247" ht="78.75" x14ac:dyDescent="0.2">
      <c r="A328" s="134">
        <v>6</v>
      </c>
      <c r="B328" s="139" t="s">
        <v>58</v>
      </c>
      <c r="C328" s="140" t="s">
        <v>46</v>
      </c>
      <c r="D328" s="141"/>
      <c r="E328" s="233">
        <v>640</v>
      </c>
      <c r="F328" s="59"/>
      <c r="G328" s="59"/>
      <c r="H328" s="59"/>
      <c r="I328" s="59"/>
      <c r="J328" s="59"/>
      <c r="K328" s="59"/>
      <c r="L328" s="59"/>
      <c r="M328" s="83"/>
      <c r="N328" s="83"/>
      <c r="O328" s="83"/>
      <c r="P328" s="83"/>
      <c r="Q328" s="83"/>
      <c r="R328" s="83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</row>
    <row r="329" spans="1:247" s="3" customFormat="1" ht="18" x14ac:dyDescent="0.25">
      <c r="A329" s="17"/>
      <c r="B329" s="131" t="s">
        <v>33</v>
      </c>
      <c r="C329" s="128" t="s">
        <v>16</v>
      </c>
      <c r="D329" s="74">
        <f>(37.5+0.07*0)/1000</f>
        <v>3.7499999999999999E-2</v>
      </c>
      <c r="E329" s="59">
        <f>E328*D329</f>
        <v>24</v>
      </c>
      <c r="F329" s="234"/>
      <c r="G329" s="234"/>
      <c r="H329" s="59"/>
      <c r="I329" s="59"/>
      <c r="J329" s="234"/>
      <c r="K329" s="234"/>
      <c r="L329" s="59"/>
      <c r="M329" s="85"/>
      <c r="N329" s="85"/>
      <c r="O329" s="85"/>
      <c r="P329" s="85"/>
      <c r="Q329" s="85"/>
      <c r="R329" s="85"/>
    </row>
    <row r="330" spans="1:247" s="2" customFormat="1" ht="30" x14ac:dyDescent="0.25">
      <c r="A330" s="134"/>
      <c r="B330" s="146" t="s">
        <v>56</v>
      </c>
      <c r="C330" s="235" t="s">
        <v>54</v>
      </c>
      <c r="D330" s="74">
        <v>3.0200000000000001E-3</v>
      </c>
      <c r="E330" s="59">
        <f>E328*D330</f>
        <v>1.9328000000000001</v>
      </c>
      <c r="F330" s="234"/>
      <c r="G330" s="234"/>
      <c r="H330" s="59"/>
      <c r="I330" s="59"/>
      <c r="J330" s="59"/>
      <c r="K330" s="70"/>
      <c r="L330" s="59"/>
      <c r="M330" s="83"/>
      <c r="N330" s="83"/>
      <c r="O330" s="83"/>
      <c r="P330" s="83"/>
      <c r="Q330" s="83"/>
      <c r="R330" s="83"/>
    </row>
    <row r="331" spans="1:247" s="7" customFormat="1" ht="30" x14ac:dyDescent="0.35">
      <c r="A331" s="134"/>
      <c r="B331" s="145" t="s">
        <v>134</v>
      </c>
      <c r="C331" s="136" t="s">
        <v>22</v>
      </c>
      <c r="D331" s="129">
        <v>3.7000000000000002E-3</v>
      </c>
      <c r="E331" s="59">
        <f>E328*D331</f>
        <v>2.3680000000000003</v>
      </c>
      <c r="F331" s="59"/>
      <c r="G331" s="59"/>
      <c r="H331" s="231"/>
      <c r="I331" s="227"/>
      <c r="J331" s="70"/>
      <c r="K331" s="70"/>
      <c r="L331" s="59"/>
      <c r="M331" s="84"/>
      <c r="N331" s="84"/>
      <c r="O331" s="84"/>
      <c r="P331" s="84"/>
      <c r="Q331" s="84"/>
      <c r="R331" s="84"/>
    </row>
    <row r="332" spans="1:247" s="7" customFormat="1" ht="18" x14ac:dyDescent="0.35">
      <c r="A332" s="134"/>
      <c r="B332" s="220" t="s">
        <v>135</v>
      </c>
      <c r="C332" s="236" t="s">
        <v>54</v>
      </c>
      <c r="D332" s="166">
        <v>1.11E-2</v>
      </c>
      <c r="E332" s="59">
        <f>E328*D332</f>
        <v>7.1040000000000001</v>
      </c>
      <c r="F332" s="59"/>
      <c r="G332" s="59"/>
      <c r="H332" s="231"/>
      <c r="I332" s="227"/>
      <c r="J332" s="59"/>
      <c r="K332" s="70"/>
      <c r="L332" s="59"/>
      <c r="M332" s="84"/>
      <c r="N332" s="84"/>
      <c r="O332" s="84"/>
      <c r="P332" s="84"/>
      <c r="Q332" s="84"/>
      <c r="R332" s="84"/>
    </row>
    <row r="333" spans="1:247" s="2" customFormat="1" ht="18" x14ac:dyDescent="0.25">
      <c r="A333" s="134"/>
      <c r="B333" s="146" t="s">
        <v>18</v>
      </c>
      <c r="C333" s="128" t="s">
        <v>31</v>
      </c>
      <c r="D333" s="74">
        <v>2.3E-3</v>
      </c>
      <c r="E333" s="59">
        <f>E328*D333</f>
        <v>1.472</v>
      </c>
      <c r="F333" s="59"/>
      <c r="G333" s="59"/>
      <c r="H333" s="59"/>
      <c r="I333" s="59"/>
      <c r="J333" s="59"/>
      <c r="K333" s="70"/>
      <c r="L333" s="59"/>
      <c r="M333" s="83"/>
      <c r="N333" s="83"/>
      <c r="O333" s="83"/>
      <c r="P333" s="83"/>
      <c r="Q333" s="83"/>
      <c r="R333" s="83"/>
    </row>
    <row r="334" spans="1:247" s="2" customFormat="1" ht="30" x14ac:dyDescent="0.25">
      <c r="A334" s="134"/>
      <c r="B334" s="147" t="s">
        <v>59</v>
      </c>
      <c r="C334" s="128" t="s">
        <v>20</v>
      </c>
      <c r="D334" s="129">
        <f>(97.4+12.1*0)/1000</f>
        <v>9.74E-2</v>
      </c>
      <c r="E334" s="59">
        <f>E328*D334</f>
        <v>62.335999999999999</v>
      </c>
      <c r="F334" s="59"/>
      <c r="G334" s="59"/>
      <c r="H334" s="59"/>
      <c r="I334" s="59"/>
      <c r="J334" s="59"/>
      <c r="K334" s="59"/>
      <c r="L334" s="59"/>
      <c r="M334" s="83"/>
      <c r="N334" s="83"/>
      <c r="O334" s="83"/>
      <c r="P334" s="83"/>
      <c r="Q334" s="83"/>
      <c r="R334" s="83"/>
    </row>
    <row r="335" spans="1:247" s="2" customFormat="1" ht="18" x14ac:dyDescent="0.25">
      <c r="A335" s="134"/>
      <c r="B335" s="146" t="s">
        <v>39</v>
      </c>
      <c r="C335" s="128" t="s">
        <v>31</v>
      </c>
      <c r="D335" s="74">
        <f>(14.5+0.2*0)/1000</f>
        <v>1.4500000000000001E-2</v>
      </c>
      <c r="E335" s="59">
        <f>E328*D335</f>
        <v>9.2800000000000011</v>
      </c>
      <c r="F335" s="59"/>
      <c r="G335" s="59"/>
      <c r="H335" s="59"/>
      <c r="I335" s="59"/>
      <c r="J335" s="59"/>
      <c r="K335" s="59"/>
      <c r="L335" s="59"/>
      <c r="M335" s="83"/>
      <c r="N335" s="83"/>
      <c r="O335" s="83"/>
      <c r="P335" s="83"/>
      <c r="Q335" s="83"/>
      <c r="R335" s="83"/>
    </row>
    <row r="336" spans="1:247" s="2" customFormat="1" ht="30" x14ac:dyDescent="0.25">
      <c r="A336" s="134"/>
      <c r="B336" s="164" t="s">
        <v>70</v>
      </c>
      <c r="C336" s="136" t="s">
        <v>20</v>
      </c>
      <c r="D336" s="137"/>
      <c r="E336" s="137">
        <f>E334</f>
        <v>62.335999999999999</v>
      </c>
      <c r="F336" s="70"/>
      <c r="G336" s="70"/>
      <c r="H336" s="70"/>
      <c r="I336" s="70"/>
      <c r="J336" s="70"/>
      <c r="K336" s="70"/>
      <c r="L336" s="59"/>
      <c r="M336" s="83"/>
      <c r="N336" s="83"/>
      <c r="O336" s="83"/>
      <c r="P336" s="83"/>
      <c r="Q336" s="83"/>
      <c r="R336" s="83"/>
    </row>
    <row r="337" spans="1:18" ht="18" x14ac:dyDescent="0.2">
      <c r="A337" s="176"/>
      <c r="B337" s="135" t="s">
        <v>83</v>
      </c>
      <c r="C337" s="136"/>
      <c r="D337" s="137"/>
      <c r="E337" s="138"/>
      <c r="F337" s="59"/>
      <c r="G337" s="246"/>
      <c r="H337" s="246"/>
      <c r="I337" s="246"/>
      <c r="J337" s="246"/>
      <c r="K337" s="246"/>
      <c r="L337" s="246"/>
    </row>
    <row r="338" spans="1:18" s="3" customFormat="1" ht="18" x14ac:dyDescent="0.35">
      <c r="A338" s="134"/>
      <c r="B338" s="127" t="s">
        <v>7</v>
      </c>
      <c r="C338" s="247"/>
      <c r="D338" s="248"/>
      <c r="E338" s="248"/>
      <c r="F338" s="248"/>
      <c r="G338" s="249"/>
      <c r="H338" s="249"/>
      <c r="I338" s="249"/>
      <c r="J338" s="249"/>
      <c r="K338" s="249"/>
      <c r="L338" s="249"/>
      <c r="M338" s="85"/>
      <c r="N338" s="85"/>
      <c r="O338" s="85"/>
      <c r="P338" s="85"/>
      <c r="Q338" s="85"/>
      <c r="R338" s="85"/>
    </row>
    <row r="339" spans="1:18" s="3" customFormat="1" ht="18" x14ac:dyDescent="0.35">
      <c r="A339" s="134"/>
      <c r="B339" s="250" t="s">
        <v>149</v>
      </c>
      <c r="C339" s="247"/>
      <c r="D339" s="248"/>
      <c r="E339" s="248"/>
      <c r="F339" s="248"/>
      <c r="G339" s="251"/>
      <c r="H339" s="251"/>
      <c r="I339" s="251"/>
      <c r="J339" s="251"/>
      <c r="K339" s="251"/>
      <c r="L339" s="249"/>
      <c r="M339" s="85"/>
      <c r="N339" s="85"/>
      <c r="O339" s="85"/>
      <c r="P339" s="85"/>
      <c r="Q339" s="85"/>
      <c r="R339" s="85"/>
    </row>
    <row r="340" spans="1:18" ht="18" x14ac:dyDescent="0.35">
      <c r="A340" s="252"/>
      <c r="B340" s="250" t="s">
        <v>61</v>
      </c>
      <c r="C340" s="247"/>
      <c r="D340" s="248"/>
      <c r="E340" s="248"/>
      <c r="F340" s="248"/>
      <c r="G340" s="251"/>
      <c r="H340" s="251"/>
      <c r="I340" s="251"/>
      <c r="J340" s="251"/>
      <c r="K340" s="251"/>
      <c r="L340" s="249"/>
    </row>
    <row r="341" spans="1:18" ht="18" x14ac:dyDescent="0.35">
      <c r="A341" s="252"/>
      <c r="B341" s="250" t="s">
        <v>150</v>
      </c>
      <c r="C341" s="247"/>
      <c r="D341" s="248"/>
      <c r="E341" s="248"/>
      <c r="F341" s="248"/>
      <c r="G341" s="251"/>
      <c r="H341" s="251"/>
      <c r="I341" s="251"/>
      <c r="J341" s="251"/>
      <c r="K341" s="251"/>
      <c r="L341" s="249"/>
    </row>
    <row r="342" spans="1:18" ht="18" x14ac:dyDescent="0.35">
      <c r="A342" s="252"/>
      <c r="B342" s="250" t="s">
        <v>62</v>
      </c>
      <c r="C342" s="247"/>
      <c r="D342" s="248"/>
      <c r="E342" s="248"/>
      <c r="F342" s="248"/>
      <c r="G342" s="251"/>
      <c r="H342" s="251"/>
      <c r="I342" s="251"/>
      <c r="J342" s="251"/>
      <c r="K342" s="251"/>
      <c r="L342" s="249"/>
    </row>
    <row r="343" spans="1:18" ht="18" x14ac:dyDescent="0.35">
      <c r="A343" s="252"/>
      <c r="B343" s="250" t="s">
        <v>147</v>
      </c>
      <c r="C343" s="247"/>
      <c r="D343" s="248"/>
      <c r="E343" s="248"/>
      <c r="F343" s="248"/>
      <c r="G343" s="251"/>
      <c r="H343" s="251"/>
      <c r="I343" s="251"/>
      <c r="J343" s="251"/>
      <c r="K343" s="251"/>
      <c r="L343" s="249"/>
    </row>
    <row r="344" spans="1:18" ht="18" x14ac:dyDescent="0.35">
      <c r="A344" s="252"/>
      <c r="B344" s="250" t="s">
        <v>62</v>
      </c>
      <c r="C344" s="247"/>
      <c r="D344" s="248"/>
      <c r="E344" s="248"/>
      <c r="F344" s="248"/>
      <c r="G344" s="251"/>
      <c r="H344" s="251"/>
      <c r="I344" s="251"/>
      <c r="J344" s="251"/>
      <c r="K344" s="251"/>
      <c r="L344" s="249"/>
    </row>
    <row r="345" spans="1:18" ht="18" x14ac:dyDescent="0.35">
      <c r="A345" s="252"/>
      <c r="B345" s="250" t="s">
        <v>63</v>
      </c>
      <c r="C345" s="247"/>
      <c r="D345" s="248"/>
      <c r="E345" s="248"/>
      <c r="F345" s="248"/>
      <c r="G345" s="251"/>
      <c r="H345" s="251"/>
      <c r="I345" s="251"/>
      <c r="J345" s="251"/>
      <c r="K345" s="251"/>
      <c r="L345" s="249"/>
    </row>
    <row r="346" spans="1:18" ht="18" x14ac:dyDescent="0.35">
      <c r="A346" s="252"/>
      <c r="B346" s="250" t="s">
        <v>62</v>
      </c>
      <c r="C346" s="247"/>
      <c r="D346" s="248"/>
      <c r="E346" s="248"/>
      <c r="F346" s="248"/>
      <c r="G346" s="251"/>
      <c r="H346" s="251"/>
      <c r="I346" s="251"/>
      <c r="J346" s="251"/>
      <c r="K346" s="251"/>
      <c r="L346" s="253"/>
      <c r="P346" s="106"/>
    </row>
    <row r="347" spans="1:18" ht="15.75" x14ac:dyDescent="0.25">
      <c r="A347" s="11"/>
    </row>
  </sheetData>
  <mergeCells count="11">
    <mergeCell ref="A2:L2"/>
    <mergeCell ref="H4:I4"/>
    <mergeCell ref="J4:K4"/>
    <mergeCell ref="A1:L1"/>
    <mergeCell ref="L4:L5"/>
    <mergeCell ref="G3:J3"/>
    <mergeCell ref="A4:A5"/>
    <mergeCell ref="B4:B5"/>
    <mergeCell ref="C4:C5"/>
    <mergeCell ref="D4:E4"/>
    <mergeCell ref="F4:G4"/>
  </mergeCells>
  <conditionalFormatting sqref="B14 B8:L8 E9:L9 G19 L19 L26 L45 L52 M10:IL10 M39:IL39 M279:IL279 M82:IL82 C70 M21:IG21 E273:F273 C272:F272 A255:A262 A264:A266 C266:L266 A288:A289 A284 C248:I248 A291 A127:A128 A119:A121 A123:A125 A103:A104 A89 A91:A92 A87 A94 B105:I105 A130 C87:I87 C94:I94 C130:I130 M240:IJ240 M251:II253 M255:IH262 M264:IH266 M339:IL339 A81:A85 A238:A240 C238:IJ238 B164 C109:F110 B154 B214 B237 B299 C291:I291 B9:C9 C121:E121 A107:A116 E172:F172 A246:A253 M246:IJ249 M310:IJ311 A310:A315 G26 G37 G45 G52 G61:G63 G75:G78 H109:L114 H121:K123 H158:IR159 H172:IT176 H251:L251 E259:F260 H259:L260 H264:L264 H272:L273 I13 I16 I23 I31 I34 I42 I49 I72 I96 I135 I142 I148 I150 I162 I169 I179 I188 I193 I199 I203 I208 I216 I225:I227 I231 I239 I241:I245 E254:L254 I293 I301 I303:I307 I316 I329 M67:IR67 M157:IR157 M163:IT163 M170:IT170 E255:J258 C256 C269:J269 A20:J20 K20:L21 A56:A57 M56:IJ57 M268:IH276 A268:A282 A347:A809 A337:A339 A6:L7 B249:L249 B273:C273 B289:J289 B282:J282 B125:L125 B128:J128 B106 B117:L117 B122:F123 B100:D100 B92:J92 B85:J85 A80:F80 A132:F132 A229:L229 B110:F114 B262:L262 B253:L253 A163:J163 A157:J157 A170:J170 A172:C172 B254:C255 A158:F159 B251:F251 B264:F264 B277:F277 A28:IJ29 A54:IJ55 A65:IR66 B81:L83 B89:L90 A101:L101 B107:L107 B118:K118 B126:K126 B267:L267 B278:L280 B286:L287 A68:IR69 A67:J67 A102:J102 B108:J108 B119:J119 B250:J250 B263:J263 B268:J268 B337:L337 B257:C260 B270:J271 A173:F176 B347:L807 A11:L12 A22:L22 A15:L15 A24:I24 A18:J18 A25:J25 A40:L41 A10:F10 A39:F39 B247:F247 A48:L48 A51:J51 A44:J44 A161:IT161 A168:IT168 A178:IT178 A186:IT187 A198:IT198 A180:J180 A189:J189 A200:J200 A204:J204 A184:F184 A165:F166 A181:F181 A190:F191 A202:IT202 A201:F201 A205:F205 A33:L33 A35:I35 A36:J36 A133:L134 A141:L141 A144:J144 A137:J137 A192:IT192 A194:J195 A147:IQ147 A207:L207 A213:F213 A228:F228 A149:D149 A151:J151 A78:F78 A73:J74 A71:B71 A76:B76 A95:L95 A235:E235 A230:IL230 A236:F236 B311:L311 B315:L315 B330:C330 B324:L324 B335:C335 B317:J317 B321:F322 B312:J312 B325:J325 B320:J320 B333:C333 A220:F222 A297:E297 A292:IL292 A298:F298 A215:F215 A218:F218 A219:C219 A224:F224 A226:C227 B59:D59 A60:I60 A61:F61 A155:IR155 A156:I156 B30:D30 A217:J217 B309:F309 B56:D56 B97:D97">
    <cfRule type="cellIs" dxfId="229" priority="438" stopIfTrue="1" operator="equal">
      <formula>8223.307275</formula>
    </cfRule>
  </conditionalFormatting>
  <conditionalFormatting sqref="E361:L361 E362:K365 C361:C365">
    <cfRule type="cellIs" dxfId="228" priority="437" stopIfTrue="1" operator="equal">
      <formula>8223.307275</formula>
    </cfRule>
  </conditionalFormatting>
  <conditionalFormatting sqref="E808:L808 E809:K812 C808:C812">
    <cfRule type="cellIs" dxfId="227" priority="436" stopIfTrue="1" operator="equal">
      <formula>8223.307275</formula>
    </cfRule>
  </conditionalFormatting>
  <conditionalFormatting sqref="E808:L808 E809:K812 C808:C812">
    <cfRule type="cellIs" dxfId="226" priority="435" stopIfTrue="1" operator="equal">
      <formula>8223.307275</formula>
    </cfRule>
  </conditionalFormatting>
  <conditionalFormatting sqref="B17:J17 A19 C19:E19 A26 C26:E26 H19:K19 H26:K26 A13:A14 C14:L14 A16:A17 C16:H16 A23 C23:H23 C13:H13 J13:L13 J16:L16 J23:L23 K17:L18 K24:L25 K27:L27 K32:L32 K35:L36 K38:L38 K43:L44 K46:L47 K50:L51 L53 K58:L58 K61:L61 K64:L64 K67:L67 K70:L70 K73:L74 K84:L85 K87:L88 K91:L92 K94:L94 K99:L99 K102:L102 K105:L105 K108:L108 K115:L116 K119:L119 K124:L124 K127:L128 K130:L131 K136:L137 K139:L140 K143:L144 K146:L146 K151:L151 K154:L154 K157:L157 K160:L160 K163:L163 K167:L167 K170:L170 K177:L177 K180:L180 K185:L185 K189:L189 K194:L195 K197:L197 K200:L200 K204:L204 K206:L206 K209:L211 K214:L214 K217:L217 K223:L223 K225:L227 K232:L234 K237:L237 K240:L245 K248:L248 K250:L250 K252:L252 K255:L258 K261:L261 K263:L263 K265:L265 K268:L271 K274:L274 K281:L282 K284:L285 K288:L289 K291:L291 K294:L296 K299:L299 K302:L307 K310:L310 K312:L312 K314:L314 K317:L320 K323:L323 K325:L325 K327:L327 K330:L333 K336:L336 K52:K53">
    <cfRule type="cellIs" dxfId="225" priority="432" stopIfTrue="1" operator="equal">
      <formula>8223.307275</formula>
    </cfRule>
  </conditionalFormatting>
  <conditionalFormatting sqref="G10:L10">
    <cfRule type="cellIs" dxfId="224" priority="416" stopIfTrue="1" operator="equal">
      <formula>8223.307275</formula>
    </cfRule>
  </conditionalFormatting>
  <conditionalFormatting sqref="B266">
    <cfRule type="cellIs" dxfId="223" priority="425" stopIfTrue="1" operator="equal">
      <formula>8223.307275</formula>
    </cfRule>
  </conditionalFormatting>
  <conditionalFormatting sqref="B238">
    <cfRule type="cellIs" dxfId="222" priority="429" stopIfTrue="1" operator="equal">
      <formula>8223.307275</formula>
    </cfRule>
  </conditionalFormatting>
  <conditionalFormatting sqref="B272">
    <cfRule type="cellIs" dxfId="221" priority="427" stopIfTrue="1" operator="equal">
      <formula>8223.307275</formula>
    </cfRule>
  </conditionalFormatting>
  <conditionalFormatting sqref="B272">
    <cfRule type="cellIs" dxfId="220" priority="426" stopIfTrue="1" operator="equal">
      <formula>8223.307275</formula>
    </cfRule>
  </conditionalFormatting>
  <conditionalFormatting sqref="D273">
    <cfRule type="cellIs" dxfId="219" priority="424" stopIfTrue="1" operator="equal">
      <formula>8223.307275</formula>
    </cfRule>
  </conditionalFormatting>
  <conditionalFormatting sqref="H283:L283 H290:L290 C283:E283 C290:E290 A290 B288:J288 A285 A283 C281:J281">
    <cfRule type="cellIs" dxfId="218" priority="391" stopIfTrue="1" operator="equal">
      <formula>8223.307275</formula>
    </cfRule>
  </conditionalFormatting>
  <conditionalFormatting sqref="B281">
    <cfRule type="cellIs" dxfId="217" priority="392" stopIfTrue="1" operator="equal">
      <formula>8223.307275</formula>
    </cfRule>
  </conditionalFormatting>
  <conditionalFormatting sqref="A21:I21">
    <cfRule type="cellIs" dxfId="216" priority="400" stopIfTrue="1" operator="equal">
      <formula>8223.307275</formula>
    </cfRule>
  </conditionalFormatting>
  <conditionalFormatting sqref="G39:L39">
    <cfRule type="cellIs" dxfId="215" priority="414" stopIfTrue="1" operator="equal">
      <formula>8223.307275</formula>
    </cfRule>
  </conditionalFormatting>
  <conditionalFormatting sqref="G80:L80">
    <cfRule type="cellIs" dxfId="214" priority="413" stopIfTrue="1" operator="equal">
      <formula>8223.307275</formula>
    </cfRule>
  </conditionalFormatting>
  <conditionalFormatting sqref="J24">
    <cfRule type="cellIs" dxfId="213" priority="409" stopIfTrue="1" operator="equal">
      <formula>8223.307275</formula>
    </cfRule>
  </conditionalFormatting>
  <conditionalFormatting sqref="B240:J240 C246:E246 C239:H239 H246:L247 J239:L239">
    <cfRule type="cellIs" dxfId="212" priority="408" stopIfTrue="1" operator="equal">
      <formula>8223.307275</formula>
    </cfRule>
  </conditionalFormatting>
  <conditionalFormatting sqref="F19 F26 F45 F52 F246">
    <cfRule type="cellIs" dxfId="211" priority="402" stopIfTrue="1" operator="equal">
      <formula>8223.307275</formula>
    </cfRule>
  </conditionalFormatting>
  <conditionalFormatting sqref="B19 B26 B246">
    <cfRule type="cellIs" dxfId="210" priority="401" stopIfTrue="1" operator="equal">
      <formula>8223.307275</formula>
    </cfRule>
  </conditionalFormatting>
  <conditionalFormatting sqref="J21">
    <cfRule type="cellIs" dxfId="209" priority="399" stopIfTrue="1" operator="equal">
      <formula>8223.307275</formula>
    </cfRule>
  </conditionalFormatting>
  <conditionalFormatting sqref="B43">
    <cfRule type="cellIs" dxfId="208" priority="397" stopIfTrue="1" operator="equal">
      <formula>8223.307275</formula>
    </cfRule>
  </conditionalFormatting>
  <conditionalFormatting sqref="J58">
    <cfRule type="cellIs" dxfId="207" priority="395" stopIfTrue="1" operator="equal">
      <formula>8223.307275</formula>
    </cfRule>
  </conditionalFormatting>
  <conditionalFormatting sqref="A45 H45:K45 A52 H52:J52 C52:E52 B50:J50 A42:A43 C43:J43 A49:A50 C49:H49 C45:E45 C42:H42 J42:L42 J49:L49">
    <cfRule type="cellIs" dxfId="206" priority="396" stopIfTrue="1" operator="equal">
      <formula>8223.307275</formula>
    </cfRule>
  </conditionalFormatting>
  <conditionalFormatting sqref="A58:I58">
    <cfRule type="cellIs" dxfId="205" priority="394" stopIfTrue="1" operator="equal">
      <formula>8223.307275</formula>
    </cfRule>
  </conditionalFormatting>
  <conditionalFormatting sqref="E106:L106">
    <cfRule type="cellIs" dxfId="204" priority="379" stopIfTrue="1" operator="equal">
      <formula>8223.307275</formula>
    </cfRule>
  </conditionalFormatting>
  <conditionalFormatting sqref="A129 B127:J127 H129:K129 A131 C129:E129">
    <cfRule type="cellIs" dxfId="203" priority="383" stopIfTrue="1" operator="equal">
      <formula>8223.307275</formula>
    </cfRule>
  </conditionalFormatting>
  <conditionalFormatting sqref="A122 B120:F120 H120:K120">
    <cfRule type="cellIs" dxfId="202" priority="382" stopIfTrue="1" operator="equal">
      <formula>8223.307275</formula>
    </cfRule>
  </conditionalFormatting>
  <conditionalFormatting sqref="A122 B120:F120 H120:K120">
    <cfRule type="cellIs" dxfId="201" priority="381" stopIfTrue="1" operator="equal">
      <formula>8223.307275</formula>
    </cfRule>
  </conditionalFormatting>
  <conditionalFormatting sqref="A122 B120:F120 H120:K120">
    <cfRule type="cellIs" dxfId="200" priority="380" stopIfTrue="1" operator="equal">
      <formula>8223.307275</formula>
    </cfRule>
  </conditionalFormatting>
  <conditionalFormatting sqref="F100:L100 A105:A106 B103:E104 H103:L104">
    <cfRule type="cellIs" dxfId="199" priority="375" stopIfTrue="1" operator="equal">
      <formula>8223.307275</formula>
    </cfRule>
  </conditionalFormatting>
  <conditionalFormatting sqref="F104">
    <cfRule type="cellIs" dxfId="198" priority="373" stopIfTrue="1" operator="equal">
      <formula>8223.307275</formula>
    </cfRule>
  </conditionalFormatting>
  <conditionalFormatting sqref="E100">
    <cfRule type="cellIs" dxfId="197" priority="374" stopIfTrue="1" operator="equal">
      <formula>8223.307275</formula>
    </cfRule>
  </conditionalFormatting>
  <conditionalFormatting sqref="L107">
    <cfRule type="cellIs" dxfId="196" priority="372" stopIfTrue="1" operator="equal">
      <formula>8223.307275</formula>
    </cfRule>
  </conditionalFormatting>
  <conditionalFormatting sqref="C106">
    <cfRule type="cellIs" dxfId="195" priority="371" stopIfTrue="1" operator="equal">
      <formula>8223.307275</formula>
    </cfRule>
  </conditionalFormatting>
  <conditionalFormatting sqref="J27 J38 J46 J53 J79 J87 J94 J130 J139 J146 J248 J284 J291 J310">
    <cfRule type="cellIs" dxfId="194" priority="369" stopIfTrue="1" operator="equal">
      <formula>8223.307275</formula>
    </cfRule>
  </conditionalFormatting>
  <conditionalFormatting sqref="B27 B38 B46 B53 B79 B87 B94 B130 B139 B146 B248 B284 B291 B310">
    <cfRule type="cellIs" dxfId="193" priority="370" stopIfTrue="1" operator="equal">
      <formula>8223.307275</formula>
    </cfRule>
  </conditionalFormatting>
  <conditionalFormatting sqref="L86 L93">
    <cfRule type="cellIs" dxfId="192" priority="368" stopIfTrue="1" operator="equal">
      <formula>8223.307275</formula>
    </cfRule>
  </conditionalFormatting>
  <conditionalFormatting sqref="B84">
    <cfRule type="cellIs" dxfId="191" priority="366" stopIfTrue="1" operator="equal">
      <formula>8223.307275</formula>
    </cfRule>
  </conditionalFormatting>
  <conditionalFormatting sqref="A88 H86:K86 A100 H93:K93 C86:D86 C93:D93 A93 B91:J91 A86 C84:J84">
    <cfRule type="cellIs" dxfId="190" priority="365" stopIfTrue="1" operator="equal">
      <formula>8223.307275</formula>
    </cfRule>
  </conditionalFormatting>
  <conditionalFormatting sqref="J105 J154 J214 J237 J299">
    <cfRule type="cellIs" dxfId="189" priority="361" stopIfTrue="1" operator="equal">
      <formula>8223.307275</formula>
    </cfRule>
  </conditionalFormatting>
  <conditionalFormatting sqref="A70 D70:J70 J116 J177">
    <cfRule type="cellIs" dxfId="188" priority="360" stopIfTrue="1" operator="equal">
      <formula>8223.307275</formula>
    </cfRule>
  </conditionalFormatting>
  <conditionalFormatting sqref="J32">
    <cfRule type="cellIs" dxfId="187" priority="358" stopIfTrue="1" operator="equal">
      <formula>8223.307275</formula>
    </cfRule>
  </conditionalFormatting>
  <conditionalFormatting sqref="A32:I32">
    <cfRule type="cellIs" dxfId="186" priority="357" stopIfTrue="1" operator="equal">
      <formula>8223.307275</formula>
    </cfRule>
  </conditionalFormatting>
  <conditionalFormatting sqref="A254 C252:I252">
    <cfRule type="cellIs" dxfId="185" priority="356" stopIfTrue="1" operator="equal">
      <formula>8223.307275</formula>
    </cfRule>
  </conditionalFormatting>
  <conditionalFormatting sqref="B252">
    <cfRule type="cellIs" dxfId="184" priority="355" stopIfTrue="1" operator="equal">
      <formula>8223.307275</formula>
    </cfRule>
  </conditionalFormatting>
  <conditionalFormatting sqref="J252">
    <cfRule type="cellIs" dxfId="183" priority="354" stopIfTrue="1" operator="equal">
      <formula>8223.307275</formula>
    </cfRule>
  </conditionalFormatting>
  <conditionalFormatting sqref="A27 C27:I27">
    <cfRule type="cellIs" dxfId="182" priority="352" stopIfTrue="1" operator="equal">
      <formula>8223.307275</formula>
    </cfRule>
  </conditionalFormatting>
  <conditionalFormatting sqref="A46 C46:I46">
    <cfRule type="cellIs" dxfId="181" priority="351" stopIfTrue="1" operator="equal">
      <formula>8223.307275</formula>
    </cfRule>
  </conditionalFormatting>
  <conditionalFormatting sqref="A47:I47">
    <cfRule type="cellIs" dxfId="180" priority="349" stopIfTrue="1" operator="equal">
      <formula>8223.307275</formula>
    </cfRule>
  </conditionalFormatting>
  <conditionalFormatting sqref="J47">
    <cfRule type="cellIs" dxfId="179" priority="350" stopIfTrue="1" operator="equal">
      <formula>8223.307275</formula>
    </cfRule>
  </conditionalFormatting>
  <conditionalFormatting sqref="J88">
    <cfRule type="cellIs" dxfId="178" priority="347" stopIfTrue="1" operator="equal">
      <formula>8223.307275</formula>
    </cfRule>
  </conditionalFormatting>
  <conditionalFormatting sqref="A90 B88:I88">
    <cfRule type="cellIs" dxfId="177" priority="346" stopIfTrue="1" operator="equal">
      <formula>8223.307275</formula>
    </cfRule>
  </conditionalFormatting>
  <conditionalFormatting sqref="A53 C53:I53">
    <cfRule type="cellIs" dxfId="176" priority="348" stopIfTrue="1" operator="equal">
      <formula>8223.307275</formula>
    </cfRule>
  </conditionalFormatting>
  <conditionalFormatting sqref="A117 D115:J115">
    <cfRule type="cellIs" dxfId="175" priority="344" stopIfTrue="1" operator="equal">
      <formula>8223.307275</formula>
    </cfRule>
  </conditionalFormatting>
  <conditionalFormatting sqref="C115">
    <cfRule type="cellIs" dxfId="174" priority="345" stopIfTrue="1" operator="equal">
      <formula>8223.307275</formula>
    </cfRule>
  </conditionalFormatting>
  <conditionalFormatting sqref="C124">
    <cfRule type="cellIs" dxfId="173" priority="341" stopIfTrue="1" operator="equal">
      <formula>8223.307275</formula>
    </cfRule>
  </conditionalFormatting>
  <conditionalFormatting sqref="C116">
    <cfRule type="cellIs" dxfId="172" priority="343" stopIfTrue="1" operator="equal">
      <formula>8223.307275</formula>
    </cfRule>
  </conditionalFormatting>
  <conditionalFormatting sqref="A118 D116:I116">
    <cfRule type="cellIs" dxfId="171" priority="342" stopIfTrue="1" operator="equal">
      <formula>8223.307275</formula>
    </cfRule>
  </conditionalFormatting>
  <conditionalFormatting sqref="A126 D124:J124 B124 B223">
    <cfRule type="cellIs" dxfId="170" priority="340" stopIfTrue="1" operator="equal">
      <formula>8223.307275</formula>
    </cfRule>
  </conditionalFormatting>
  <conditionalFormatting sqref="J261">
    <cfRule type="cellIs" dxfId="169" priority="337" stopIfTrue="1" operator="equal">
      <formula>8223.307275</formula>
    </cfRule>
  </conditionalFormatting>
  <conditionalFormatting sqref="A263 B261:I261">
    <cfRule type="cellIs" dxfId="168" priority="336" stopIfTrue="1" operator="equal">
      <formula>8223.307275</formula>
    </cfRule>
  </conditionalFormatting>
  <conditionalFormatting sqref="A267 C265:I265">
    <cfRule type="cellIs" dxfId="167" priority="334" stopIfTrue="1" operator="equal">
      <formula>8223.307275</formula>
    </cfRule>
  </conditionalFormatting>
  <conditionalFormatting sqref="J265">
    <cfRule type="cellIs" dxfId="166" priority="332" stopIfTrue="1" operator="equal">
      <formula>8223.307275</formula>
    </cfRule>
  </conditionalFormatting>
  <conditionalFormatting sqref="J274">
    <cfRule type="cellIs" dxfId="165" priority="331" stopIfTrue="1" operator="equal">
      <formula>8223.307275</formula>
    </cfRule>
  </conditionalFormatting>
  <conditionalFormatting sqref="B274:I274">
    <cfRule type="cellIs" dxfId="164" priority="330" stopIfTrue="1" operator="equal">
      <formula>8223.307275</formula>
    </cfRule>
  </conditionalFormatting>
  <conditionalFormatting sqref="C284:I284 A286">
    <cfRule type="cellIs" dxfId="163" priority="328" stopIfTrue="1" operator="equal">
      <formula>8223.307275</formula>
    </cfRule>
  </conditionalFormatting>
  <conditionalFormatting sqref="J285">
    <cfRule type="cellIs" dxfId="162" priority="327" stopIfTrue="1" operator="equal">
      <formula>8223.307275</formula>
    </cfRule>
  </conditionalFormatting>
  <conditionalFormatting sqref="A287 B285:I285">
    <cfRule type="cellIs" dxfId="161" priority="326" stopIfTrue="1" operator="equal">
      <formula>8223.307275</formula>
    </cfRule>
  </conditionalFormatting>
  <conditionalFormatting sqref="F138 F145 F196">
    <cfRule type="cellIs" dxfId="160" priority="288" stopIfTrue="1" operator="equal">
      <formula>8223.307275</formula>
    </cfRule>
  </conditionalFormatting>
  <conditionalFormatting sqref="F290 F283 F129 F93 F86">
    <cfRule type="cellIs" dxfId="159" priority="313" stopIfTrue="1" operator="equal">
      <formula>8223.307275</formula>
    </cfRule>
  </conditionalFormatting>
  <conditionalFormatting sqref="B290 B283 B129 B93 B86 B52 B45">
    <cfRule type="cellIs" dxfId="158" priority="312" stopIfTrue="1" operator="equal">
      <formula>8223.307275</formula>
    </cfRule>
  </conditionalFormatting>
  <conditionalFormatting sqref="A162 C162:H162 A169 C169:H169 A179 C179:H179 A188 C188:H188 A199 C199:H199 A203 C203:H203 A164 C164:F164 B182:F182 A171 C171:E171 A182:A183 C183:E183 H171:IT171 H164:IT166 H181:IT184 H190:IT191 H201:IT201 H205:IT205 J162:IT162 J169:IT169 J179:IT179 J188:IT188 J199:IT199 J203:IT203 M180:IT180 M189:IT189 M200:IT200 M204:IT204">
    <cfRule type="cellIs" dxfId="157" priority="279" stopIfTrue="1" operator="equal">
      <formula>8223.307275</formula>
    </cfRule>
  </conditionalFormatting>
  <conditionalFormatting sqref="A196:A197 B197:I197 C196:E196 H196:IT196 A193 C193:H193 M197:IT197 J193:IT193 M194:IT195">
    <cfRule type="cellIs" dxfId="156" priority="277" stopIfTrue="1" operator="equal">
      <formula>8223.307275</formula>
    </cfRule>
  </conditionalFormatting>
  <conditionalFormatting sqref="A196:A197 B197:I197 C196:E196 H196:L196 A193 C193:H193 J193:L193">
    <cfRule type="cellIs" dxfId="155" priority="278" stopIfTrue="1" operator="equal">
      <formula>8223.307275</formula>
    </cfRule>
  </conditionalFormatting>
  <conditionalFormatting sqref="A196:A197 B197:I197 C196:E196 H196:IT196 A193 C193:H193 M197:IT197 J193:IT193 M194:IT195">
    <cfRule type="cellIs" dxfId="154" priority="276" stopIfTrue="1" operator="equal">
      <formula>8223.307275</formula>
    </cfRule>
  </conditionalFormatting>
  <conditionalFormatting sqref="A37 C37:E37 H37:K37 A34 C34:H34 J34:K34">
    <cfRule type="cellIs" dxfId="153" priority="293" stopIfTrue="1" operator="equal">
      <formula>8223.307275</formula>
    </cfRule>
  </conditionalFormatting>
  <conditionalFormatting sqref="J35">
    <cfRule type="cellIs" dxfId="152" priority="292" stopIfTrue="1" operator="equal">
      <formula>8223.307275</formula>
    </cfRule>
  </conditionalFormatting>
  <conditionalFormatting sqref="F37">
    <cfRule type="cellIs" dxfId="151" priority="291" stopIfTrue="1" operator="equal">
      <formula>8223.307275</formula>
    </cfRule>
  </conditionalFormatting>
  <conditionalFormatting sqref="B37">
    <cfRule type="cellIs" dxfId="150" priority="290" stopIfTrue="1" operator="equal">
      <formula>8223.307275</formula>
    </cfRule>
  </conditionalFormatting>
  <conditionalFormatting sqref="A38 C38:I38">
    <cfRule type="cellIs" dxfId="149" priority="289" stopIfTrue="1" operator="equal">
      <formula>8223.307275</formula>
    </cfRule>
  </conditionalFormatting>
  <conditionalFormatting sqref="B167 B115">
    <cfRule type="cellIs" dxfId="148" priority="283" stopIfTrue="1" operator="equal">
      <formula>8223.307275</formula>
    </cfRule>
  </conditionalFormatting>
  <conditionalFormatting sqref="B138 B145 B196">
    <cfRule type="cellIs" dxfId="147" priority="286" stopIfTrue="1" operator="equal">
      <formula>8223.307275</formula>
    </cfRule>
  </conditionalFormatting>
  <conditionalFormatting sqref="J167">
    <cfRule type="cellIs" dxfId="146" priority="284" stopIfTrue="1" operator="equal">
      <formula>8223.307275</formula>
    </cfRule>
  </conditionalFormatting>
  <conditionalFormatting sqref="J197 J206">
    <cfRule type="cellIs" dxfId="145" priority="282" stopIfTrue="1" operator="equal">
      <formula>8223.307275</formula>
    </cfRule>
  </conditionalFormatting>
  <conditionalFormatting sqref="A167 C167:I167 M167:IT167">
    <cfRule type="cellIs" dxfId="144" priority="273" stopIfTrue="1" operator="equal">
      <formula>8223.307275</formula>
    </cfRule>
  </conditionalFormatting>
  <conditionalFormatting sqref="A167 C167:I167 M167:IT167">
    <cfRule type="cellIs" dxfId="143" priority="272" stopIfTrue="1" operator="equal">
      <formula>8223.307275</formula>
    </cfRule>
  </conditionalFormatting>
  <conditionalFormatting sqref="A138 H138:K138 A145 H145:K145 C138:E138 C145:E145 B143:J143 A140:I140 A135:A136 C136:J136 A142:A143 C142:H142 C135:H135 J135:L135 J142:L142">
    <cfRule type="cellIs" dxfId="142" priority="249" stopIfTrue="1" operator="equal">
      <formula>8223.307275</formula>
    </cfRule>
  </conditionalFormatting>
  <conditionalFormatting sqref="B211 B234 B295">
    <cfRule type="cellIs" dxfId="141" priority="280" stopIfTrue="1" operator="equal">
      <formula>8223.307275</formula>
    </cfRule>
  </conditionalFormatting>
  <conditionalFormatting sqref="A177 C177:I177 M177:IN177">
    <cfRule type="cellIs" dxfId="140" priority="267" stopIfTrue="1" operator="equal">
      <formula>8223.307275</formula>
    </cfRule>
  </conditionalFormatting>
  <conditionalFormatting sqref="A185 C185:I185">
    <cfRule type="cellIs" dxfId="139" priority="266" stopIfTrue="1" operator="equal">
      <formula>8223.307275</formula>
    </cfRule>
  </conditionalFormatting>
  <conditionalFormatting sqref="A167 C167:I167 M167:IN167">
    <cfRule type="cellIs" dxfId="138" priority="271" stopIfTrue="1" operator="equal">
      <formula>8223.307275</formula>
    </cfRule>
  </conditionalFormatting>
  <conditionalFormatting sqref="A185 C185:I185 M185:IT185">
    <cfRule type="cellIs" dxfId="137" priority="265" stopIfTrue="1" operator="equal">
      <formula>8223.307275</formula>
    </cfRule>
  </conditionalFormatting>
  <conditionalFormatting sqref="A177 C177:I177">
    <cfRule type="cellIs" dxfId="136" priority="270" stopIfTrue="1" operator="equal">
      <formula>8223.307275</formula>
    </cfRule>
  </conditionalFormatting>
  <conditionalFormatting sqref="A206:I206 M206:IT206">
    <cfRule type="cellIs" dxfId="135" priority="261" stopIfTrue="1" operator="equal">
      <formula>8223.307275</formula>
    </cfRule>
  </conditionalFormatting>
  <conditionalFormatting sqref="A177 C177:I177 M177:IT177">
    <cfRule type="cellIs" dxfId="134" priority="269" stopIfTrue="1" operator="equal">
      <formula>8223.307275</formula>
    </cfRule>
  </conditionalFormatting>
  <conditionalFormatting sqref="A196:A197 B197:I197 C196:E196 H196:IN196 A193 C193:H193 M197:IN197 J193:IN193 M194:IN195">
    <cfRule type="cellIs" dxfId="133" priority="275" stopIfTrue="1" operator="equal">
      <formula>8223.307275</formula>
    </cfRule>
  </conditionalFormatting>
  <conditionalFormatting sqref="A177 C177:I177 M177:IT177">
    <cfRule type="cellIs" dxfId="132" priority="268" stopIfTrue="1" operator="equal">
      <formula>8223.307275</formula>
    </cfRule>
  </conditionalFormatting>
  <conditionalFormatting sqref="A206:I206 M206:IT206">
    <cfRule type="cellIs" dxfId="131" priority="260" stopIfTrue="1" operator="equal">
      <formula>8223.307275</formula>
    </cfRule>
  </conditionalFormatting>
  <conditionalFormatting sqref="A167 C167:I167">
    <cfRule type="cellIs" dxfId="130" priority="274" stopIfTrue="1" operator="equal">
      <formula>8223.307275</formula>
    </cfRule>
  </conditionalFormatting>
  <conditionalFormatting sqref="A206:I206 M206:IN206">
    <cfRule type="cellIs" dxfId="129" priority="259" stopIfTrue="1" operator="equal">
      <formula>8223.307275</formula>
    </cfRule>
  </conditionalFormatting>
  <conditionalFormatting sqref="A206:I206">
    <cfRule type="cellIs" dxfId="128" priority="262" stopIfTrue="1" operator="equal">
      <formula>8223.307275</formula>
    </cfRule>
  </conditionalFormatting>
  <conditionalFormatting sqref="A185 C185:I185 M185:IT185">
    <cfRule type="cellIs" dxfId="127" priority="264" stopIfTrue="1" operator="equal">
      <formula>8223.307275</formula>
    </cfRule>
  </conditionalFormatting>
  <conditionalFormatting sqref="A185 C185:I185 M185:IN185">
    <cfRule type="cellIs" dxfId="126" priority="263" stopIfTrue="1" operator="equal">
      <formula>8223.307275</formula>
    </cfRule>
  </conditionalFormatting>
  <conditionalFormatting sqref="A139 C139:I139">
    <cfRule type="cellIs" dxfId="125" priority="248" stopIfTrue="1" operator="equal">
      <formula>8223.307275</formula>
    </cfRule>
  </conditionalFormatting>
  <conditionalFormatting sqref="A154 H154 D154:F154">
    <cfRule type="cellIs" dxfId="124" priority="241" stopIfTrue="1" operator="equal">
      <formula>8223.307275</formula>
    </cfRule>
  </conditionalFormatting>
  <conditionalFormatting sqref="B136">
    <cfRule type="cellIs" dxfId="123" priority="251" stopIfTrue="1" operator="equal">
      <formula>8223.307275</formula>
    </cfRule>
  </conditionalFormatting>
  <conditionalFormatting sqref="J140">
    <cfRule type="cellIs" dxfId="122" priority="250" stopIfTrue="1" operator="equal">
      <formula>8223.307275</formula>
    </cfRule>
  </conditionalFormatting>
  <conditionalFormatting sqref="E149">
    <cfRule type="cellIs" dxfId="121" priority="244" stopIfTrue="1" operator="equal">
      <formula>8223.307275</formula>
    </cfRule>
  </conditionalFormatting>
  <conditionalFormatting sqref="F153">
    <cfRule type="cellIs" dxfId="120" priority="243" stopIfTrue="1" operator="equal">
      <formula>8223.307275</formula>
    </cfRule>
  </conditionalFormatting>
  <conditionalFormatting sqref="C154">
    <cfRule type="cellIs" dxfId="119" priority="239" stopIfTrue="1" operator="equal">
      <formula>8223.307275</formula>
    </cfRule>
  </conditionalFormatting>
  <conditionalFormatting sqref="A148 C148:H148 J148:IQ148">
    <cfRule type="cellIs" dxfId="118" priority="258" stopIfTrue="1" operator="equal">
      <formula>8223.307275</formula>
    </cfRule>
  </conditionalFormatting>
  <conditionalFormatting sqref="C214">
    <cfRule type="cellIs" dxfId="117" priority="230" stopIfTrue="1" operator="equal">
      <formula>8223.307275</formula>
    </cfRule>
  </conditionalFormatting>
  <conditionalFormatting sqref="B212:E212 B209:I209 C211:I211 B210:J210 A208:A212 C208:H208 H212:L213 J208:L208 B233 B244 B296 B306">
    <cfRule type="cellIs" dxfId="116" priority="236" stopIfTrue="1" operator="equal">
      <formula>8223.307275</formula>
    </cfRule>
  </conditionalFormatting>
  <conditionalFormatting sqref="J209">
    <cfRule type="cellIs" dxfId="115" priority="235" stopIfTrue="1" operator="equal">
      <formula>8223.307275</formula>
    </cfRule>
  </conditionalFormatting>
  <conditionalFormatting sqref="F149:L149 A152:E153 H152:L153 A150 C150:H150 J150:L150">
    <cfRule type="cellIs" dxfId="114" priority="245" stopIfTrue="1" operator="equal">
      <formula>8223.307275</formula>
    </cfRule>
  </conditionalFormatting>
  <conditionalFormatting sqref="I214 G214">
    <cfRule type="cellIs" dxfId="113" priority="233" stopIfTrue="1" operator="equal">
      <formula>8223.307275</formula>
    </cfRule>
  </conditionalFormatting>
  <conditionalFormatting sqref="A214 H214 D214:F214">
    <cfRule type="cellIs" dxfId="112" priority="232" stopIfTrue="1" operator="equal">
      <formula>8223.307275</formula>
    </cfRule>
  </conditionalFormatting>
  <conditionalFormatting sqref="I154 G154">
    <cfRule type="cellIs" dxfId="111" priority="242" stopIfTrue="1" operator="equal">
      <formula>8223.307275</formula>
    </cfRule>
  </conditionalFormatting>
  <conditionalFormatting sqref="J211">
    <cfRule type="cellIs" dxfId="110" priority="238" stopIfTrue="1" operator="equal">
      <formula>8223.307275</formula>
    </cfRule>
  </conditionalFormatting>
  <conditionalFormatting sqref="M228:IM228">
    <cfRule type="cellIs" dxfId="109" priority="256" stopIfTrue="1" operator="equal">
      <formula>8223.307275</formula>
    </cfRule>
  </conditionalFormatting>
  <conditionalFormatting sqref="L138 L145">
    <cfRule type="cellIs" dxfId="108" priority="253" stopIfTrue="1" operator="equal">
      <formula>8223.307275</formula>
    </cfRule>
  </conditionalFormatting>
  <conditionalFormatting sqref="A146 C146:I146">
    <cfRule type="cellIs" dxfId="107" priority="247" stopIfTrue="1" operator="equal">
      <formula>8223.307275</formula>
    </cfRule>
  </conditionalFormatting>
  <conditionalFormatting sqref="B171 F171">
    <cfRule type="cellIs" dxfId="106" priority="229" stopIfTrue="1" operator="equal">
      <formula>8223.307275</formula>
    </cfRule>
  </conditionalFormatting>
  <conditionalFormatting sqref="C79 H78:L78">
    <cfRule type="cellIs" dxfId="105" priority="228" stopIfTrue="1" operator="equal">
      <formula>8223.307275</formula>
    </cfRule>
  </conditionalFormatting>
  <conditionalFormatting sqref="D71:L71 D76:F77 B109:B110 A72 C72:H72 B121 B183 A77:B77 H76:L77 J72:L72 F121 F183">
    <cfRule type="cellIs" dxfId="104" priority="227" stopIfTrue="1" operator="equal">
      <formula>8223.307275</formula>
    </cfRule>
  </conditionalFormatting>
  <conditionalFormatting sqref="C71">
    <cfRule type="cellIs" dxfId="103" priority="225" stopIfTrue="1" operator="equal">
      <formula>8223.307275</formula>
    </cfRule>
  </conditionalFormatting>
  <conditionalFormatting sqref="A79 D79:I79 K79:L79">
    <cfRule type="cellIs" dxfId="102" priority="226" stopIfTrue="1" operator="equal">
      <formula>8223.307275</formula>
    </cfRule>
  </conditionalFormatting>
  <conditionalFormatting sqref="C76:C77">
    <cfRule type="cellIs" dxfId="101" priority="224" stopIfTrue="1" operator="equal">
      <formula>8223.307275</formula>
    </cfRule>
  </conditionalFormatting>
  <conditionalFormatting sqref="A75:F75 H75:L75">
    <cfRule type="cellIs" dxfId="100" priority="222" stopIfTrue="1" operator="equal">
      <formula>8223.307275</formula>
    </cfRule>
  </conditionalFormatting>
  <conditionalFormatting sqref="M95:IJ98 C96:H96 J96:L96 A96:A98">
    <cfRule type="cellIs" dxfId="99" priority="220" stopIfTrue="1" operator="equal">
      <formula>8223.307275</formula>
    </cfRule>
  </conditionalFormatting>
  <conditionalFormatting sqref="J99">
    <cfRule type="cellIs" dxfId="98" priority="219" stopIfTrue="1" operator="equal">
      <formula>8223.307275</formula>
    </cfRule>
  </conditionalFormatting>
  <conditionalFormatting sqref="A99:I99">
    <cfRule type="cellIs" dxfId="97" priority="218" stopIfTrue="1" operator="equal">
      <formula>8223.307275</formula>
    </cfRule>
  </conditionalFormatting>
  <conditionalFormatting sqref="B232:J232 A231:A234 C231:H231 H235:IL236 J231:IL231 M232:IL234 C233:J234">
    <cfRule type="cellIs" dxfId="96" priority="215" stopIfTrue="1" operator="equal">
      <formula>8223.307275</formula>
    </cfRule>
  </conditionalFormatting>
  <conditionalFormatting sqref="A237 C237:I237">
    <cfRule type="cellIs" dxfId="95" priority="211" stopIfTrue="1" operator="equal">
      <formula>8223.307275</formula>
    </cfRule>
  </conditionalFormatting>
  <conditionalFormatting sqref="C334 A317:A324 A326:A328 A330:A335 C310:I310 M313:II315 M317:IH324 M326:IH328 M330:IH336 A300 C300:IJ300 C313:F313 C326:F326 C316:H316 C328:L328 C329 E330:J333 H313:L313 H321:L322 H326:L326 E334:F335 H334:L335 J316:L316 E329:H329 J329:L329 C318:J319 C331:C332">
    <cfRule type="cellIs" dxfId="94" priority="210" stopIfTrue="1" operator="equal">
      <formula>8223.307275</formula>
    </cfRule>
  </conditionalFormatting>
  <conditionalFormatting sqref="A336">
    <cfRule type="cellIs" dxfId="93" priority="207" stopIfTrue="1" operator="equal">
      <formula>8223.307275</formula>
    </cfRule>
  </conditionalFormatting>
  <conditionalFormatting sqref="B328">
    <cfRule type="cellIs" dxfId="92" priority="204" stopIfTrue="1" operator="equal">
      <formula>8223.307275</formula>
    </cfRule>
  </conditionalFormatting>
  <conditionalFormatting sqref="B336:I336">
    <cfRule type="cellIs" dxfId="91" priority="187" stopIfTrue="1" operator="equal">
      <formula>8223.307275</formula>
    </cfRule>
  </conditionalFormatting>
  <conditionalFormatting sqref="B334">
    <cfRule type="cellIs" dxfId="90" priority="206" stopIfTrue="1" operator="equal">
      <formula>8223.307275</formula>
    </cfRule>
  </conditionalFormatting>
  <conditionalFormatting sqref="B334">
    <cfRule type="cellIs" dxfId="89" priority="205" stopIfTrue="1" operator="equal">
      <formula>8223.307275</formula>
    </cfRule>
  </conditionalFormatting>
  <conditionalFormatting sqref="A316 C314:I314">
    <cfRule type="cellIs" dxfId="88" priority="196" stopIfTrue="1" operator="equal">
      <formula>8223.307275</formula>
    </cfRule>
  </conditionalFormatting>
  <conditionalFormatting sqref="J314">
    <cfRule type="cellIs" dxfId="87" priority="195" stopIfTrue="1" operator="equal">
      <formula>8223.307275</formula>
    </cfRule>
  </conditionalFormatting>
  <conditionalFormatting sqref="J323">
    <cfRule type="cellIs" dxfId="86" priority="194" stopIfTrue="1" operator="equal">
      <formula>8223.307275</formula>
    </cfRule>
  </conditionalFormatting>
  <conditionalFormatting sqref="A325 B323:I323">
    <cfRule type="cellIs" dxfId="85" priority="193" stopIfTrue="1" operator="equal">
      <formula>8223.307275</formula>
    </cfRule>
  </conditionalFormatting>
  <conditionalFormatting sqref="A329 C327:I327">
    <cfRule type="cellIs" dxfId="84" priority="191" stopIfTrue="1" operator="equal">
      <formula>8223.307275</formula>
    </cfRule>
  </conditionalFormatting>
  <conditionalFormatting sqref="J327">
    <cfRule type="cellIs" dxfId="83" priority="189" stopIfTrue="1" operator="equal">
      <formula>8223.307275</formula>
    </cfRule>
  </conditionalFormatting>
  <conditionalFormatting sqref="J336">
    <cfRule type="cellIs" dxfId="82" priority="188" stopIfTrue="1" operator="equal">
      <formula>8223.307275</formula>
    </cfRule>
  </conditionalFormatting>
  <conditionalFormatting sqref="H220:H221 J220:J221 M220:IT221">
    <cfRule type="cellIs" dxfId="81" priority="171" stopIfTrue="1" operator="equal">
      <formula>8223.307275</formula>
    </cfRule>
  </conditionalFormatting>
  <conditionalFormatting sqref="B294:J294 C295:J296 A293:A296 C293:H293 H297:IL298 J293:IL293 M294:IL296">
    <cfRule type="cellIs" dxfId="80" priority="183" stopIfTrue="1" operator="equal">
      <formula>8223.307275</formula>
    </cfRule>
  </conditionalFormatting>
  <conditionalFormatting sqref="A299 C299:I299">
    <cfRule type="cellIs" dxfId="79" priority="179" stopIfTrue="1" operator="equal">
      <formula>8223.307275</formula>
    </cfRule>
  </conditionalFormatting>
  <conditionalFormatting sqref="H215:H216 J215:J216 M215:IT216 A216 C216:F216 M218:IT218 J218 H218 D219 F219">
    <cfRule type="cellIs" dxfId="78" priority="170" stopIfTrue="1" operator="equal">
      <formula>8223.307275</formula>
    </cfRule>
  </conditionalFormatting>
  <conditionalFormatting sqref="H219 J219 M219:IT219 E219">
    <cfRule type="cellIs" dxfId="77" priority="169" stopIfTrue="1" operator="equal">
      <formula>8223.307275</formula>
    </cfRule>
  </conditionalFormatting>
  <conditionalFormatting sqref="A223 H223 J223 C223:F223">
    <cfRule type="cellIs" dxfId="76" priority="168" stopIfTrue="1" operator="equal">
      <formula>8223.307275</formula>
    </cfRule>
  </conditionalFormatting>
  <conditionalFormatting sqref="G215:G216 I215 K215:L216 K218:L221 I218:I221 G223 I223">
    <cfRule type="cellIs" dxfId="75" priority="167" stopIfTrue="1" operator="equal">
      <formula>8223.307275</formula>
    </cfRule>
  </conditionalFormatting>
  <conditionalFormatting sqref="H224:H227 J224:J227 M224:IT227 A225 C225 E225:F227">
    <cfRule type="cellIs" dxfId="74" priority="166" stopIfTrue="1" operator="equal">
      <formula>8223.307275</formula>
    </cfRule>
  </conditionalFormatting>
  <conditionalFormatting sqref="G224 I224 K224:L224">
    <cfRule type="cellIs" dxfId="73" priority="165" stopIfTrue="1" operator="equal">
      <formula>8223.307275</formula>
    </cfRule>
  </conditionalFormatting>
  <conditionalFormatting sqref="L34 L37">
    <cfRule type="cellIs" dxfId="72" priority="163" stopIfTrue="1" operator="equal">
      <formula>8223.307275</formula>
    </cfRule>
  </conditionalFormatting>
  <conditionalFormatting sqref="L118 L120:L123">
    <cfRule type="cellIs" dxfId="71" priority="161" stopIfTrue="1" operator="equal">
      <formula>8223.307275</formula>
    </cfRule>
  </conditionalFormatting>
  <conditionalFormatting sqref="L126 L129">
    <cfRule type="cellIs" dxfId="70" priority="160" stopIfTrue="1" operator="equal">
      <formula>8223.307275</formula>
    </cfRule>
  </conditionalFormatting>
  <conditionalFormatting sqref="E86">
    <cfRule type="cellIs" dxfId="69" priority="127" stopIfTrue="1" operator="equal">
      <formula>8223.307275</formula>
    </cfRule>
  </conditionalFormatting>
  <conditionalFormatting sqref="B70 B116 B177">
    <cfRule type="cellIs" dxfId="68" priority="152" stopIfTrue="1" operator="equal">
      <formula>8223.307275</formula>
    </cfRule>
  </conditionalFormatting>
  <conditionalFormatting sqref="B327 B314 B265 B185">
    <cfRule type="cellIs" dxfId="67" priority="150" stopIfTrue="1" operator="equal">
      <formula>8223.307275</formula>
    </cfRule>
  </conditionalFormatting>
  <conditionalFormatting sqref="J185">
    <cfRule type="cellIs" dxfId="66" priority="149" stopIfTrue="1" operator="equal">
      <formula>8223.307275</formula>
    </cfRule>
  </conditionalFormatting>
  <conditionalFormatting sqref="B329 B316 B293 B239 B231 B225 B216 B208 B203 B199 B193 B188 B179 B169 B162 B150 B148 B142 B135 B96 B72 B49 B42 B34 B23 B16 B13">
    <cfRule type="cellIs" dxfId="65" priority="148" stopIfTrue="1" operator="equal">
      <formula>8223.307275</formula>
    </cfRule>
  </conditionalFormatting>
  <conditionalFormatting sqref="A62:A63 B64:I64 H61:J61 J60:L60">
    <cfRule type="cellIs" dxfId="64" priority="146" stopIfTrue="1" operator="equal">
      <formula>8223.307275</formula>
    </cfRule>
  </conditionalFormatting>
  <conditionalFormatting sqref="F59:L59 A64 B62:E63 H62:L63">
    <cfRule type="cellIs" dxfId="63" priority="144" stopIfTrue="1" operator="equal">
      <formula>8223.307275</formula>
    </cfRule>
  </conditionalFormatting>
  <conditionalFormatting sqref="F63">
    <cfRule type="cellIs" dxfId="62" priority="142" stopIfTrue="1" operator="equal">
      <formula>8223.307275</formula>
    </cfRule>
  </conditionalFormatting>
  <conditionalFormatting sqref="E59">
    <cfRule type="cellIs" dxfId="61" priority="143" stopIfTrue="1" operator="equal">
      <formula>8223.307275</formula>
    </cfRule>
  </conditionalFormatting>
  <conditionalFormatting sqref="A59">
    <cfRule type="cellIs" dxfId="60" priority="141" stopIfTrue="1" operator="equal">
      <formula>8223.307275</formula>
    </cfRule>
  </conditionalFormatting>
  <conditionalFormatting sqref="J64">
    <cfRule type="cellIs" dxfId="59" priority="139" stopIfTrue="1" operator="equal">
      <formula>8223.307275</formula>
    </cfRule>
  </conditionalFormatting>
  <conditionalFormatting sqref="F62 F103 F152 F212 F235 F297">
    <cfRule type="cellIs" dxfId="58" priority="138" stopIfTrue="1" operator="equal">
      <formula>8223.307275</formula>
    </cfRule>
  </conditionalFormatting>
  <conditionalFormatting sqref="C160 J156:IR156">
    <cfRule type="cellIs" dxfId="57" priority="136" stopIfTrue="1" operator="equal">
      <formula>8223.307275</formula>
    </cfRule>
  </conditionalFormatting>
  <conditionalFormatting sqref="A160 D160:J160">
    <cfRule type="cellIs" dxfId="56" priority="135" stopIfTrue="1" operator="equal">
      <formula>8223.307275</formula>
    </cfRule>
  </conditionalFormatting>
  <conditionalFormatting sqref="B160">
    <cfRule type="cellIs" dxfId="55" priority="133" stopIfTrue="1" operator="equal">
      <formula>8223.307275</formula>
    </cfRule>
  </conditionalFormatting>
  <conditionalFormatting sqref="M30:IJ31 A30:A31 E30:L30 E31:H31 J31:K31">
    <cfRule type="cellIs" dxfId="54" priority="131" stopIfTrue="1" operator="equal">
      <formula>8223.307275</formula>
    </cfRule>
  </conditionalFormatting>
  <conditionalFormatting sqref="C31:D31">
    <cfRule type="cellIs" dxfId="53" priority="130" stopIfTrue="1" operator="equal">
      <formula>8223.307275</formula>
    </cfRule>
  </conditionalFormatting>
  <conditionalFormatting sqref="L31">
    <cfRule type="cellIs" dxfId="52" priority="129" stopIfTrue="1" operator="equal">
      <formula>8223.307275</formula>
    </cfRule>
  </conditionalFormatting>
  <conditionalFormatting sqref="B31">
    <cfRule type="cellIs" dxfId="51" priority="128" stopIfTrue="1" operator="equal">
      <formula>8223.307275</formula>
    </cfRule>
  </conditionalFormatting>
  <conditionalFormatting sqref="E93">
    <cfRule type="cellIs" dxfId="50" priority="126" stopIfTrue="1" operator="equal">
      <formula>8223.307275</formula>
    </cfRule>
  </conditionalFormatting>
  <conditionalFormatting sqref="D131:J131 B131">
    <cfRule type="cellIs" dxfId="49" priority="123" stopIfTrue="1" operator="equal">
      <formula>8223.307275</formula>
    </cfRule>
  </conditionalFormatting>
  <conditionalFormatting sqref="C131">
    <cfRule type="cellIs" dxfId="48" priority="122" stopIfTrue="1" operator="equal">
      <formula>8223.307275</formula>
    </cfRule>
  </conditionalFormatting>
  <conditionalFormatting sqref="D172">
    <cfRule type="cellIs" dxfId="47" priority="120" stopIfTrue="1" operator="equal">
      <formula>8223.307275</formula>
    </cfRule>
  </conditionalFormatting>
  <conditionalFormatting sqref="M217:IT217">
    <cfRule type="cellIs" dxfId="46" priority="119" stopIfTrue="1" operator="equal">
      <formula>8223.307275</formula>
    </cfRule>
  </conditionalFormatting>
  <conditionalFormatting sqref="H222:IT222">
    <cfRule type="cellIs" dxfId="45" priority="118" stopIfTrue="1" operator="equal">
      <formula>8223.307275</formula>
    </cfRule>
  </conditionalFormatting>
  <conditionalFormatting sqref="D225:D227">
    <cfRule type="cellIs" dxfId="44" priority="117" stopIfTrue="1" operator="equal">
      <formula>8223.307275</formula>
    </cfRule>
  </conditionalFormatting>
  <conditionalFormatting sqref="D241">
    <cfRule type="cellIs" dxfId="43" priority="106" stopIfTrue="1" operator="equal">
      <formula>8223.307275</formula>
    </cfRule>
  </conditionalFormatting>
  <conditionalFormatting sqref="D242:D245">
    <cfRule type="cellIs" dxfId="42" priority="99" stopIfTrue="1" operator="equal">
      <formula>8223.307275</formula>
    </cfRule>
  </conditionalFormatting>
  <conditionalFormatting sqref="A241">
    <cfRule type="cellIs" dxfId="41" priority="109" stopIfTrue="1" operator="equal">
      <formula>8223.307275</formula>
    </cfRule>
  </conditionalFormatting>
  <conditionalFormatting sqref="E241:F241 H241 J241">
    <cfRule type="cellIs" dxfId="40" priority="107" stopIfTrue="1" operator="equal">
      <formula>8223.307275</formula>
    </cfRule>
  </conditionalFormatting>
  <conditionalFormatting sqref="B241:C241">
    <cfRule type="cellIs" dxfId="39" priority="108" stopIfTrue="1" operator="equal">
      <formula>8223.307275</formula>
    </cfRule>
  </conditionalFormatting>
  <conditionalFormatting sqref="M242:II245">
    <cfRule type="cellIs" dxfId="38" priority="105" stopIfTrue="1" operator="equal">
      <formula>8223.307275</formula>
    </cfRule>
  </conditionalFormatting>
  <conditionalFormatting sqref="B242:C242 B245:C245 B307 C243:C244">
    <cfRule type="cellIs" dxfId="37" priority="101" stopIfTrue="1" operator="equal">
      <formula>8223.307275</formula>
    </cfRule>
  </conditionalFormatting>
  <conditionalFormatting sqref="A242:A245">
    <cfRule type="cellIs" dxfId="36" priority="103" stopIfTrue="1" operator="equal">
      <formula>8223.307275</formula>
    </cfRule>
  </conditionalFormatting>
  <conditionalFormatting sqref="D304:D307">
    <cfRule type="cellIs" dxfId="35" priority="64" stopIfTrue="1" operator="equal">
      <formula>8223.307275</formula>
    </cfRule>
  </conditionalFormatting>
  <conditionalFormatting sqref="E242:F245 H242:H245 J242:J245">
    <cfRule type="cellIs" dxfId="34" priority="100" stopIfTrue="1" operator="equal">
      <formula>8223.307275</formula>
    </cfRule>
  </conditionalFormatting>
  <conditionalFormatting sqref="C304:C307">
    <cfRule type="cellIs" dxfId="33" priority="66" stopIfTrue="1" operator="equal">
      <formula>8223.307275</formula>
    </cfRule>
  </conditionalFormatting>
  <conditionalFormatting sqref="M302:IJ302 A301:A302 A308:A309 M308:IJ309">
    <cfRule type="cellIs" dxfId="32" priority="79" stopIfTrue="1" operator="equal">
      <formula>8223.307275</formula>
    </cfRule>
  </conditionalFormatting>
  <conditionalFormatting sqref="B302:J302 C308:E308 C301:H301 H308:L309 J301:L301">
    <cfRule type="cellIs" dxfId="31" priority="78" stopIfTrue="1" operator="equal">
      <formula>8223.307275</formula>
    </cfRule>
  </conditionalFormatting>
  <conditionalFormatting sqref="F308">
    <cfRule type="cellIs" dxfId="30" priority="76" stopIfTrue="1" operator="equal">
      <formula>8223.307275</formula>
    </cfRule>
  </conditionalFormatting>
  <conditionalFormatting sqref="B308">
    <cfRule type="cellIs" dxfId="29" priority="75" stopIfTrue="1" operator="equal">
      <formula>8223.307275</formula>
    </cfRule>
  </conditionalFormatting>
  <conditionalFormatting sqref="B301">
    <cfRule type="cellIs" dxfId="28" priority="73" stopIfTrue="1" operator="equal">
      <formula>8223.307275</formula>
    </cfRule>
  </conditionalFormatting>
  <conditionalFormatting sqref="D303">
    <cfRule type="cellIs" dxfId="27" priority="69" stopIfTrue="1" operator="equal">
      <formula>8223.307275</formula>
    </cfRule>
  </conditionalFormatting>
  <conditionalFormatting sqref="A303">
    <cfRule type="cellIs" dxfId="26" priority="72" stopIfTrue="1" operator="equal">
      <formula>8223.307275</formula>
    </cfRule>
  </conditionalFormatting>
  <conditionalFormatting sqref="E303:F303 H303 J303">
    <cfRule type="cellIs" dxfId="25" priority="70" stopIfTrue="1" operator="equal">
      <formula>8223.307275</formula>
    </cfRule>
  </conditionalFormatting>
  <conditionalFormatting sqref="B303:C303">
    <cfRule type="cellIs" dxfId="24" priority="71" stopIfTrue="1" operator="equal">
      <formula>8223.307275</formula>
    </cfRule>
  </conditionalFormatting>
  <conditionalFormatting sqref="M304:II307">
    <cfRule type="cellIs" dxfId="23" priority="68" stopIfTrue="1" operator="equal">
      <formula>8223.307275</formula>
    </cfRule>
  </conditionalFormatting>
  <conditionalFormatting sqref="A304:A307">
    <cfRule type="cellIs" dxfId="22" priority="67" stopIfTrue="1" operator="equal">
      <formula>8223.307275</formula>
    </cfRule>
  </conditionalFormatting>
  <conditionalFormatting sqref="E304:F307 H304:H307 J304:J307">
    <cfRule type="cellIs" dxfId="21" priority="65" stopIfTrue="1" operator="equal">
      <formula>8223.307275</formula>
    </cfRule>
  </conditionalFormatting>
  <conditionalFormatting sqref="B313 B326">
    <cfRule type="cellIs" dxfId="20" priority="82" stopIfTrue="1" operator="equal">
      <formula>8223.307275</formula>
    </cfRule>
  </conditionalFormatting>
  <conditionalFormatting sqref="B300">
    <cfRule type="cellIs" dxfId="19" priority="80" stopIfTrue="1" operator="equal">
      <formula>8223.307275</formula>
    </cfRule>
  </conditionalFormatting>
  <conditionalFormatting sqref="D329:D335">
    <cfRule type="cellIs" dxfId="18" priority="63" stopIfTrue="1" operator="equal">
      <formula>8223.307275</formula>
    </cfRule>
  </conditionalFormatting>
  <conditionalFormatting sqref="D254:D260">
    <cfRule type="cellIs" dxfId="17" priority="21" stopIfTrue="1" operator="equal">
      <formula>8223.307275</formula>
    </cfRule>
  </conditionalFormatting>
  <conditionalFormatting sqref="G86 G93 G103:G104 G109:G114 G120:G123 G129 G138 G145 G152:G153 G158:G159 G164:G166 G171:G176 G181:G184 G190:G191 G196 G201 G205 G212:G213 G218:G222 G225:G227 G235:G236 G241:G247 G251 G259:G260 G264 G272:G273 G283 G290 G297:G298 G303:G309 G313 G321:G322 G326 G334:G335">
    <cfRule type="cellIs" dxfId="16" priority="20" stopIfTrue="1" operator="equal">
      <formula>8223.307275</formula>
    </cfRule>
  </conditionalFormatting>
  <conditionalFormatting sqref="G277:L277">
    <cfRule type="cellIs" dxfId="15" priority="19" stopIfTrue="1" operator="equal">
      <formula>8223.307275</formula>
    </cfRule>
  </conditionalFormatting>
  <conditionalFormatting sqref="G228:L228">
    <cfRule type="cellIs" dxfId="14" priority="18" stopIfTrue="1" operator="equal">
      <formula>8223.307275</formula>
    </cfRule>
  </conditionalFormatting>
  <conditionalFormatting sqref="G132:L132">
    <cfRule type="cellIs" dxfId="13" priority="17" stopIfTrue="1" operator="equal">
      <formula>8223.307275</formula>
    </cfRule>
  </conditionalFormatting>
  <conditionalFormatting sqref="B331 B318 B304 B269 B256">
    <cfRule type="cellIs" dxfId="12" priority="13" stopIfTrue="1" operator="equal">
      <formula>8223.307275</formula>
    </cfRule>
  </conditionalFormatting>
  <conditionalFormatting sqref="B332 B319 B305 B243">
    <cfRule type="cellIs" dxfId="11" priority="12" stopIfTrue="1" operator="equal">
      <formula>8223.307275</formula>
    </cfRule>
  </conditionalFormatting>
  <conditionalFormatting sqref="B57">
    <cfRule type="cellIs" dxfId="10" priority="7" stopIfTrue="1" operator="equal">
      <formula>8223.307275</formula>
    </cfRule>
  </conditionalFormatting>
  <conditionalFormatting sqref="B98">
    <cfRule type="cellIs" dxfId="9" priority="2" stopIfTrue="1" operator="equal">
      <formula>8223.307275</formula>
    </cfRule>
  </conditionalFormatting>
  <conditionalFormatting sqref="I57">
    <cfRule type="cellIs" dxfId="8" priority="11" stopIfTrue="1" operator="equal">
      <formula>8223.307275</formula>
    </cfRule>
  </conditionalFormatting>
  <conditionalFormatting sqref="E56:L56 E57:H57 J57:K57">
    <cfRule type="cellIs" dxfId="7" priority="10" stopIfTrue="1" operator="equal">
      <formula>8223.307275</formula>
    </cfRule>
  </conditionalFormatting>
  <conditionalFormatting sqref="C57:D57">
    <cfRule type="cellIs" dxfId="6" priority="9" stopIfTrue="1" operator="equal">
      <formula>8223.307275</formula>
    </cfRule>
  </conditionalFormatting>
  <conditionalFormatting sqref="L57">
    <cfRule type="cellIs" dxfId="5" priority="8" stopIfTrue="1" operator="equal">
      <formula>8223.307275</formula>
    </cfRule>
  </conditionalFormatting>
  <conditionalFormatting sqref="I98">
    <cfRule type="cellIs" dxfId="4" priority="6" stopIfTrue="1" operator="equal">
      <formula>8223.307275</formula>
    </cfRule>
  </conditionalFormatting>
  <conditionalFormatting sqref="E97:L97 E98:H98 J98:K98">
    <cfRule type="cellIs" dxfId="3" priority="5" stopIfTrue="1" operator="equal">
      <formula>8223.307275</formula>
    </cfRule>
  </conditionalFormatting>
  <conditionalFormatting sqref="C98:D98">
    <cfRule type="cellIs" dxfId="2" priority="4" stopIfTrue="1" operator="equal">
      <formula>8223.307275</formula>
    </cfRule>
  </conditionalFormatting>
  <conditionalFormatting sqref="L98">
    <cfRule type="cellIs" dxfId="1" priority="3" stopIfTrue="1" operator="equal">
      <formula>8223.307275</formula>
    </cfRule>
  </conditionalFormatting>
  <conditionalFormatting sqref="B275:E275">
    <cfRule type="cellIs" dxfId="0" priority="1" stopIfTrue="1" operator="equal">
      <formula>8223.307275</formula>
    </cfRule>
  </conditionalFormatting>
  <pageMargins left="7.874015748031496E-2" right="7.874015748031496E-2" top="0.74803149606299213" bottom="0.74803149606299213" header="0.31496062992125984" footer="0.31496062992125984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მოცულობითი უწყისი</vt:lpstr>
      <vt:lpstr>'მოცულობითი უწყისი'!Print_Area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PROJECT1</dc:creator>
  <cp:lastModifiedBy>Ucha</cp:lastModifiedBy>
  <cp:lastPrinted>2019-04-11T06:05:50Z</cp:lastPrinted>
  <dcterms:created xsi:type="dcterms:W3CDTF">2019-01-31T13:04:52Z</dcterms:created>
  <dcterms:modified xsi:type="dcterms:W3CDTF">2019-04-16T05:35:38Z</dcterms:modified>
</cp:coreProperties>
</file>