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0" yWindow="0" windowWidth="28800" windowHeight="12225" tabRatio="857"/>
  </bookViews>
  <sheets>
    <sheet name="თავფურცელი" sheetId="1" r:id="rId1"/>
    <sheet name="განმარტებითი ბარათი" sheetId="2" r:id="rId2"/>
    <sheet name="დანართი N1" sheetId="23" r:id="rId3"/>
  </sheets>
  <definedNames>
    <definedName name="_xlnm.Print_Area" localSheetId="2">'დანართი N1'!$A$1:$M$210</definedName>
  </definedNames>
  <calcPr calcId="144525"/>
</workbook>
</file>

<file path=xl/calcChain.xml><?xml version="1.0" encoding="utf-8"?>
<calcChain xmlns="http://schemas.openxmlformats.org/spreadsheetml/2006/main">
  <c r="F95" i="23" l="1"/>
  <c r="L95" i="23" s="1"/>
  <c r="M95" i="23" s="1"/>
  <c r="E93" i="23"/>
  <c r="F93" i="23" s="1"/>
  <c r="H93" i="23" s="1"/>
  <c r="M93" i="23" s="1"/>
  <c r="J143" i="23" l="1"/>
  <c r="M143" i="23" s="1"/>
  <c r="F142" i="23"/>
  <c r="J142" i="23" s="1"/>
  <c r="M142" i="23" s="1"/>
  <c r="F141" i="23"/>
  <c r="J141" i="23" s="1"/>
  <c r="M141" i="23" s="1"/>
  <c r="F140" i="23"/>
  <c r="L140" i="23" s="1"/>
  <c r="M140" i="23" s="1"/>
  <c r="F139" i="23"/>
  <c r="H139" i="23" s="1"/>
  <c r="M139" i="23" s="1"/>
  <c r="M138" i="23"/>
  <c r="M137" i="23"/>
  <c r="J136" i="23"/>
  <c r="M136" i="23" s="1"/>
  <c r="F135" i="23"/>
  <c r="J135" i="23" s="1"/>
  <c r="M135" i="23" s="1"/>
  <c r="F134" i="23"/>
  <c r="J134" i="23" s="1"/>
  <c r="M134" i="23" s="1"/>
  <c r="F133" i="23"/>
  <c r="L133" i="23" s="1"/>
  <c r="M133" i="23" s="1"/>
  <c r="F132" i="23"/>
  <c r="H132" i="23" s="1"/>
  <c r="M132" i="23" s="1"/>
  <c r="M131" i="23"/>
  <c r="M130" i="23"/>
  <c r="F90" i="23" l="1"/>
  <c r="J90" i="23" s="1"/>
  <c r="M90" i="23" s="1"/>
  <c r="F89" i="23"/>
  <c r="H89" i="23" s="1"/>
  <c r="M89" i="23" s="1"/>
  <c r="F86" i="23"/>
  <c r="J86" i="23" s="1"/>
  <c r="M86" i="23" s="1"/>
  <c r="F85" i="23"/>
  <c r="H85" i="23" s="1"/>
  <c r="M85" i="23" s="1"/>
  <c r="F82" i="23"/>
  <c r="J82" i="23" s="1"/>
  <c r="M82" i="23" s="1"/>
  <c r="F81" i="23"/>
  <c r="H81" i="23" s="1"/>
  <c r="M81" i="23" s="1"/>
  <c r="F196" i="23" l="1"/>
  <c r="J196" i="23" s="1"/>
  <c r="M196" i="23" s="1"/>
  <c r="F195" i="23"/>
  <c r="L195" i="23" s="1"/>
  <c r="M195" i="23" s="1"/>
  <c r="F194" i="23"/>
  <c r="J194" i="23" s="1"/>
  <c r="M194" i="23" s="1"/>
  <c r="F193" i="23"/>
  <c r="H193" i="23" s="1"/>
  <c r="M193" i="23" s="1"/>
  <c r="F190" i="23"/>
  <c r="J190" i="23" s="1"/>
  <c r="M190" i="23" s="1"/>
  <c r="F189" i="23"/>
  <c r="L189" i="23" s="1"/>
  <c r="M189" i="23" s="1"/>
  <c r="F188" i="23"/>
  <c r="J188" i="23" s="1"/>
  <c r="M188" i="23" s="1"/>
  <c r="F187" i="23"/>
  <c r="H187" i="23" s="1"/>
  <c r="M187" i="23" s="1"/>
  <c r="F184" i="23"/>
  <c r="J184" i="23" s="1"/>
  <c r="M184" i="23" s="1"/>
  <c r="F183" i="23"/>
  <c r="L183" i="23" s="1"/>
  <c r="F182" i="23"/>
  <c r="J182" i="23" s="1"/>
  <c r="M182" i="23" s="1"/>
  <c r="F181" i="23"/>
  <c r="H181" i="23" s="1"/>
  <c r="M181" i="23" s="1"/>
  <c r="F178" i="23"/>
  <c r="J178" i="23" s="1"/>
  <c r="M178" i="23" s="1"/>
  <c r="F177" i="23"/>
  <c r="J177" i="23" s="1"/>
  <c r="F176" i="23"/>
  <c r="H176" i="23" s="1"/>
  <c r="M183" i="23" l="1"/>
  <c r="L197" i="23"/>
  <c r="M177" i="23"/>
  <c r="J197" i="23"/>
  <c r="M198" i="23" s="1"/>
  <c r="H197" i="23"/>
  <c r="M200" i="23" s="1"/>
  <c r="M176" i="23"/>
  <c r="M197" i="23" l="1"/>
  <c r="M199" i="23" s="1"/>
  <c r="M201" i="23" s="1"/>
  <c r="M202" i="23" s="1"/>
  <c r="M203" i="23" s="1"/>
  <c r="M204" i="23" s="1"/>
  <c r="M205" i="23" s="1"/>
  <c r="M206" i="23" s="1"/>
  <c r="M207" i="23" s="1"/>
  <c r="M208" i="23" l="1"/>
  <c r="M209" i="23" s="1"/>
  <c r="L113" i="23"/>
  <c r="F112" i="23"/>
  <c r="J112" i="23" s="1"/>
  <c r="M112" i="23" s="1"/>
  <c r="F111" i="23"/>
  <c r="H111" i="23" s="1"/>
  <c r="M111" i="23" s="1"/>
  <c r="M113" i="23" l="1"/>
  <c r="J113" i="23"/>
  <c r="M114" i="23" s="1"/>
  <c r="H113" i="23"/>
  <c r="M116" i="23" l="1"/>
  <c r="M115" i="23"/>
  <c r="F78" i="23"/>
  <c r="J78" i="23" s="1"/>
  <c r="M78" i="23" s="1"/>
  <c r="F77" i="23"/>
  <c r="J77" i="23" s="1"/>
  <c r="M77" i="23" s="1"/>
  <c r="F76" i="23"/>
  <c r="J76" i="23" s="1"/>
  <c r="M76" i="23" s="1"/>
  <c r="F75" i="23"/>
  <c r="L75" i="23" s="1"/>
  <c r="M75" i="23" s="1"/>
  <c r="F74" i="23"/>
  <c r="H74" i="23" s="1"/>
  <c r="M74" i="23" s="1"/>
  <c r="F71" i="23"/>
  <c r="J71" i="23" s="1"/>
  <c r="M71" i="23" s="1"/>
  <c r="F70" i="23"/>
  <c r="J70" i="23" s="1"/>
  <c r="M70" i="23" s="1"/>
  <c r="F69" i="23"/>
  <c r="L69" i="23" s="1"/>
  <c r="M69" i="23" s="1"/>
  <c r="F68" i="23"/>
  <c r="H68" i="23" s="1"/>
  <c r="M68" i="23" s="1"/>
  <c r="F65" i="23"/>
  <c r="F62" i="23"/>
  <c r="F61" i="23"/>
  <c r="H61" i="23" s="1"/>
  <c r="M61" i="23" s="1"/>
  <c r="F58" i="23"/>
  <c r="F54" i="23"/>
  <c r="J54" i="23" s="1"/>
  <c r="M54" i="23" s="1"/>
  <c r="E53" i="23"/>
  <c r="F53" i="23" s="1"/>
  <c r="J53" i="23" s="1"/>
  <c r="M53" i="23" s="1"/>
  <c r="E52" i="23"/>
  <c r="F52" i="23" s="1"/>
  <c r="L52" i="23" s="1"/>
  <c r="M52" i="23" s="1"/>
  <c r="E51" i="23"/>
  <c r="F51" i="23" s="1"/>
  <c r="H51" i="23" s="1"/>
  <c r="M51" i="23" s="1"/>
  <c r="H65" i="23" l="1"/>
  <c r="M65" i="23" s="1"/>
  <c r="M117" i="23"/>
  <c r="J62" i="23"/>
  <c r="M62" i="23" s="1"/>
  <c r="J58" i="23"/>
  <c r="M58" i="23" s="1"/>
  <c r="F57" i="23"/>
  <c r="H57" i="23" s="1"/>
  <c r="M57" i="23" s="1"/>
  <c r="M118" i="23" l="1"/>
  <c r="M119" i="23" s="1"/>
  <c r="M120" i="23" s="1"/>
  <c r="M121" i="23" s="1"/>
  <c r="M122" i="23" s="1"/>
  <c r="M123" i="23" s="1"/>
  <c r="F162" i="23"/>
  <c r="J162" i="23" s="1"/>
  <c r="M162" i="23" s="1"/>
  <c r="F161" i="23"/>
  <c r="J161" i="23" s="1"/>
  <c r="M161" i="23" s="1"/>
  <c r="F160" i="23"/>
  <c r="L160" i="23" s="1"/>
  <c r="M160" i="23" s="1"/>
  <c r="F159" i="23"/>
  <c r="H159" i="23" s="1"/>
  <c r="M159" i="23" s="1"/>
  <c r="F156" i="23"/>
  <c r="J156" i="23" s="1"/>
  <c r="M156" i="23" s="1"/>
  <c r="F155" i="23"/>
  <c r="J155" i="23" s="1"/>
  <c r="M155" i="23" s="1"/>
  <c r="F154" i="23"/>
  <c r="L154" i="23" s="1"/>
  <c r="M154" i="23" s="1"/>
  <c r="F153" i="23"/>
  <c r="H153" i="23" s="1"/>
  <c r="M153" i="23" s="1"/>
  <c r="F150" i="23"/>
  <c r="J150" i="23" s="1"/>
  <c r="M150" i="23" s="1"/>
  <c r="F149" i="23"/>
  <c r="J149" i="23" s="1"/>
  <c r="M149" i="23" s="1"/>
  <c r="J148" i="23"/>
  <c r="M148" i="23" s="1"/>
  <c r="F147" i="23"/>
  <c r="L147" i="23" s="1"/>
  <c r="M147" i="23" s="1"/>
  <c r="F146" i="23"/>
  <c r="H146" i="23" s="1"/>
  <c r="M146" i="23" s="1"/>
  <c r="F129" i="23"/>
  <c r="M129" i="23" s="1"/>
  <c r="F128" i="23"/>
  <c r="J128" i="23" s="1"/>
  <c r="F127" i="23"/>
  <c r="L127" i="23" s="1"/>
  <c r="M127" i="23" s="1"/>
  <c r="E126" i="23"/>
  <c r="F126" i="23" s="1"/>
  <c r="H126" i="23" s="1"/>
  <c r="H163" i="23" l="1"/>
  <c r="L163" i="23"/>
  <c r="J163" i="23"/>
  <c r="M164" i="23" s="1"/>
  <c r="M126" i="23"/>
  <c r="M128" i="23"/>
  <c r="M163" i="23" l="1"/>
  <c r="M165" i="23" s="1"/>
  <c r="M166" i="23" s="1"/>
  <c r="M167" i="23" s="1"/>
  <c r="M168" i="23" s="1"/>
  <c r="M169" i="23" s="1"/>
  <c r="M170" i="23" s="1"/>
  <c r="M171" i="23" s="1"/>
  <c r="M172" i="23" l="1"/>
  <c r="M173" i="23" s="1"/>
  <c r="F48" i="23"/>
  <c r="J48" i="23" s="1"/>
  <c r="M48" i="23" s="1"/>
  <c r="F47" i="23"/>
  <c r="M47" i="23" s="1"/>
  <c r="F46" i="23"/>
  <c r="F45" i="23"/>
  <c r="L45" i="23" s="1"/>
  <c r="M45" i="23" s="1"/>
  <c r="F44" i="23"/>
  <c r="H44" i="23" s="1"/>
  <c r="M44" i="23" s="1"/>
  <c r="F41" i="23"/>
  <c r="J41" i="23" s="1"/>
  <c r="M41" i="23" s="1"/>
  <c r="F40" i="23"/>
  <c r="J40" i="23" s="1"/>
  <c r="M40" i="23" s="1"/>
  <c r="F39" i="23"/>
  <c r="J39" i="23" s="1"/>
  <c r="M39" i="23" s="1"/>
  <c r="F38" i="23"/>
  <c r="L38" i="23" s="1"/>
  <c r="M38" i="23" s="1"/>
  <c r="F37" i="23"/>
  <c r="H37" i="23" s="1"/>
  <c r="M37" i="23" s="1"/>
  <c r="E34" i="23"/>
  <c r="F34" i="23" s="1"/>
  <c r="J34" i="23" s="1"/>
  <c r="M34" i="23" s="1"/>
  <c r="E33" i="23"/>
  <c r="F33" i="23" s="1"/>
  <c r="J33" i="23" s="1"/>
  <c r="E32" i="23"/>
  <c r="F32" i="23" s="1"/>
  <c r="L32" i="23" s="1"/>
  <c r="M32" i="23" s="1"/>
  <c r="E31" i="23"/>
  <c r="F31" i="23" s="1"/>
  <c r="L31" i="23" s="1"/>
  <c r="M31" i="23" s="1"/>
  <c r="E30" i="23"/>
  <c r="F30" i="23" s="1"/>
  <c r="H30" i="23" s="1"/>
  <c r="M30" i="23" s="1"/>
  <c r="F27" i="23"/>
  <c r="L27" i="23" s="1"/>
  <c r="M27" i="23" s="1"/>
  <c r="F26" i="23"/>
  <c r="H26" i="23" s="1"/>
  <c r="M26" i="23" s="1"/>
  <c r="F23" i="23"/>
  <c r="L23" i="23" s="1"/>
  <c r="M23" i="23" s="1"/>
  <c r="F22" i="23"/>
  <c r="H22" i="23" s="1"/>
  <c r="M22" i="23" s="1"/>
  <c r="E19" i="23"/>
  <c r="F19" i="23" s="1"/>
  <c r="L19" i="23" s="1"/>
  <c r="E18" i="23"/>
  <c r="F18" i="23" s="1"/>
  <c r="H18" i="23" s="1"/>
  <c r="L96" i="23" l="1"/>
  <c r="H96" i="23"/>
  <c r="M46" i="23"/>
  <c r="J96" i="23"/>
  <c r="M19" i="23"/>
  <c r="M33" i="23"/>
  <c r="M18" i="23"/>
  <c r="M96" i="23" l="1"/>
  <c r="L8" i="23"/>
  <c r="M97" i="23" l="1"/>
  <c r="M98" i="23" l="1"/>
  <c r="M99" i="23" s="1"/>
  <c r="M100" i="23" s="1"/>
  <c r="M101" i="23" s="1"/>
  <c r="M102" i="23" l="1"/>
  <c r="M103" i="23" s="1"/>
  <c r="M104" i="23" s="1"/>
  <c r="M105" i="23" l="1"/>
  <c r="M106" i="23" s="1"/>
  <c r="M210" i="23" s="1"/>
  <c r="F9" i="2" l="1"/>
  <c r="L17" i="1" s="1"/>
  <c r="L7" i="23"/>
</calcChain>
</file>

<file path=xl/sharedStrings.xml><?xml version="1.0" encoding="utf-8"?>
<sst xmlns="http://schemas.openxmlformats.org/spreadsheetml/2006/main" count="360" uniqueCount="138">
  <si>
    <t>krebsiTi xarjTaRricxva</t>
  </si>
  <si>
    <t xml:space="preserve">saxarjTaRricxvo Rirebuleba   </t>
  </si>
  <si>
    <t>ganmartebiTi baraTi</t>
  </si>
  <si>
    <t xml:space="preserve">xarjTaRricxvaze daricxulia Semdegi xarjebi: </t>
  </si>
  <si>
    <t xml:space="preserve">saerTo saxarjTaRricxvo Rirebulebaa _   </t>
  </si>
  <si>
    <t>aTasi lari.</t>
  </si>
  <si>
    <t>#</t>
  </si>
  <si>
    <t>jami</t>
  </si>
  <si>
    <t>sul</t>
  </si>
  <si>
    <t>satransporto xarji</t>
  </si>
  <si>
    <t>aTasi lari</t>
  </si>
  <si>
    <t>saxarjTaRricxvo dokumentacia sabazro urTierTobaTa pirobebSi gansazRvravs mSeneblobis winaswar saorentacio Rirebulebas. guTvaliswinebeli xarji damkveTis gankargulebaSia da misi  gamoyeneba xdeba damkeTan SeTanxmebiT.</t>
  </si>
  <si>
    <t xml:space="preserve">     masala</t>
  </si>
  <si>
    <t>safuZveli</t>
  </si>
  <si>
    <t>ganz.</t>
  </si>
  <si>
    <t>erT.</t>
  </si>
  <si>
    <t xml:space="preserve">saxarjTaRricxvo Rirebuleba </t>
  </si>
  <si>
    <t>lari</t>
  </si>
  <si>
    <t xml:space="preserve"> maT Soris xelfasi</t>
  </si>
  <si>
    <t>samuSaos dasaxeleba</t>
  </si>
  <si>
    <t xml:space="preserve">  normatiuli resursi</t>
  </si>
  <si>
    <t xml:space="preserve">    xelfasi</t>
  </si>
  <si>
    <t xml:space="preserve"> samSeneblo manqanebi</t>
  </si>
  <si>
    <t xml:space="preserve">zednadebi xarjebi </t>
  </si>
  <si>
    <t xml:space="preserve">gegmiuri mogeba </t>
  </si>
  <si>
    <t xml:space="preserve"> jami</t>
  </si>
  <si>
    <t>c</t>
  </si>
  <si>
    <t>kv.m.</t>
  </si>
  <si>
    <t>SromiTi resursebi</t>
  </si>
  <si>
    <t>kac/sT</t>
  </si>
  <si>
    <t>manqanebi</t>
  </si>
  <si>
    <t>sabazro</t>
  </si>
  <si>
    <t>grZ.m.</t>
  </si>
  <si>
    <t>tona</t>
  </si>
  <si>
    <t>sxva xarjebi</t>
  </si>
  <si>
    <t>kg</t>
  </si>
  <si>
    <t xml:space="preserve">SromiTi resursebi </t>
  </si>
  <si>
    <t>zednadebi xarji 10% zednadebi xarji santeqnikur samuSaoebs 12% zednadebi xarji eleqro samontaJo samuSaoebze 75%  zednadebi xarji sust denebze 65% zednadebi xarji danadgarebi da mowyobilobebi 68% mogeba 8% gauTvaliswinebeli xarji 5%  dRg 18%</t>
  </si>
  <si>
    <t>gauTvaliswinebeli xarji</t>
  </si>
  <si>
    <t>dRg</t>
  </si>
  <si>
    <t>პლათფორმა ლიფტის მოწყობა (გარე)</t>
  </si>
  <si>
    <t>liფტebi</t>
  </si>
  <si>
    <t>cali</t>
  </si>
  <si>
    <t>lifti</t>
  </si>
  <si>
    <t>Tavi II</t>
  </si>
  <si>
    <t>არსებული ხელსაბანი ნიჟარის დემონტაჟი</t>
  </si>
  <si>
    <t>არსებულ სველ წერტილში მეტლახის იატაკის დემონტაჟი</t>
  </si>
  <si>
    <t>არსებულ სველ წერტილში კედლებიდან კერამიული ფილების მოხსნა</t>
  </si>
  <si>
    <t>არსებულ სველ წერტილში მეტლახის იატაკის მოწყობა</t>
  </si>
  <si>
    <t>არსებული ხელსაბანი ნიჟარის მოწყობა სხვა ადგილზე</t>
  </si>
  <si>
    <t>პირველ სართულზე ტაქტილური ნიშნების მოწყობა</t>
  </si>
  <si>
    <t>კიბის საფეხურებზე ანტისლიფების მოწყობა (გარე კიბე)</t>
  </si>
  <si>
    <t>სველი წერტილის კარზე ადაპტირებული სახელრუბესი მოწყობა</t>
  </si>
  <si>
    <t>არსებული სკამების ადგილზე იატაკის დონის გასწორება  (ხის კონსტრუქცია)</t>
  </si>
  <si>
    <t>პარკეტის მოწყობა არსებულის მსგავსი</t>
  </si>
  <si>
    <t>17-3-3.</t>
  </si>
  <si>
    <t>Semrevis mowyoba xelsabanisaTvis</t>
  </si>
  <si>
    <t>Semrevis Rirebuleba</t>
  </si>
  <si>
    <t>danarCeni xarjebi</t>
  </si>
  <si>
    <t>17-1-5</t>
  </si>
  <si>
    <t>k=0.4</t>
  </si>
  <si>
    <t>46-31-2</t>
  </si>
  <si>
    <t>9-32-12gam.</t>
  </si>
  <si>
    <t>ВЗЕР-88</t>
  </si>
  <si>
    <t>SromiTi resursebi  k=0,6</t>
  </si>
  <si>
    <t>p.2.9. г)</t>
  </si>
  <si>
    <t>manqanebi k=0,7</t>
  </si>
  <si>
    <t>kodi0471</t>
  </si>
  <si>
    <t>saavtomobilo amwe 16 toniani k=0.7</t>
  </si>
  <si>
    <t>m/sT</t>
  </si>
  <si>
    <t>eleqtrodi k=0,5</t>
  </si>
  <si>
    <t>sxva xarjebi  k=0,5</t>
  </si>
  <si>
    <t>11-20-3.</t>
  </si>
  <si>
    <t>webo-cementi</t>
  </si>
  <si>
    <t>filebi keramikuli (metlaxis)</t>
  </si>
  <si>
    <t>15-14-1.</t>
  </si>
  <si>
    <t>moWiquli filebi</t>
  </si>
  <si>
    <t>16-6-1.</t>
  </si>
  <si>
    <t>plastmasis milebis mowy. Ø=50mm-mde</t>
  </si>
  <si>
    <t>milis Rirebuleba d=50mm</t>
  </si>
  <si>
    <t>milis Rirebuleba d=20mm</t>
  </si>
  <si>
    <t>samagrebi</t>
  </si>
  <si>
    <t>kg.</t>
  </si>
  <si>
    <t>16-24-2.</t>
  </si>
  <si>
    <t>plastmasis milebis mowy. d=20mm</t>
  </si>
  <si>
    <t>Tavi III</t>
  </si>
  <si>
    <t>11-42-1</t>
  </si>
  <si>
    <t>მ</t>
  </si>
  <si>
    <t>grZ.m</t>
  </si>
  <si>
    <t>masala</t>
  </si>
  <si>
    <t>დარბაზის სკამების დემონტაჟი</t>
  </si>
  <si>
    <t>10-10-1.</t>
  </si>
  <si>
    <t>ხის მასალა</t>
  </si>
  <si>
    <t>11-27-6gam.</t>
  </si>
  <si>
    <t>laminirebuli iataki</t>
  </si>
  <si>
    <t>laminatis dasagebi Rrubeli</t>
  </si>
  <si>
    <t>არსებულ სველ წერტილში კედლებზე კერამიული ფილების მოწყობა</t>
  </si>
  <si>
    <t>xelsabanis Rirebuleba</t>
  </si>
  <si>
    <t>8-574-18</t>
  </si>
  <si>
    <t>amomrTveli avtomaturi erTpolusa  25a 1polusa (arsebul gamanawilebel farSi CasamontaJeblad)</t>
  </si>
  <si>
    <t>materialuri resursi</t>
  </si>
  <si>
    <t>avtomatis Rirebuleba</t>
  </si>
  <si>
    <t>8-398-1gam</t>
  </si>
  <si>
    <t>kabel arxebi</t>
  </si>
  <si>
    <t>sakabelo arxi (damzadebuli)</t>
  </si>
  <si>
    <t>8-417-2</t>
  </si>
  <si>
    <t>viniplastis mili d=25mm</t>
  </si>
  <si>
    <t>8-403-1</t>
  </si>
  <si>
    <r>
      <t xml:space="preserve">kabeli (mgvali) </t>
    </r>
    <r>
      <rPr>
        <b/>
        <sz val="11"/>
        <rFont val="Arial"/>
        <family val="2"/>
      </rPr>
      <t>N2XH-J 3*2.5</t>
    </r>
    <r>
      <rPr>
        <b/>
        <sz val="11"/>
        <rFont val="AcadNusx"/>
      </rPr>
      <t xml:space="preserve"> mm</t>
    </r>
  </si>
  <si>
    <t>sadeni</t>
  </si>
  <si>
    <t>I, II, III da IV Tavebis jami</t>
  </si>
  <si>
    <t>arsebuli veb-gverdis adaptacia</t>
  </si>
  <si>
    <t>taqtiluri maketi</t>
  </si>
  <si>
    <t>saevakuacio etli</t>
  </si>
  <si>
    <t xml:space="preserve">  xarjTaRricxva Sedgenilia  saqarTvelos premier-ministris dadgenileba #55-is (2014w.14 ianvari) safuZvelze 1984 wlis normebiTa da mSeneblobis SemfasebelTa  kavSiris mier gamocemuli samSeneblo  resursebis fasebiT  2018 wlis IV kvartlis doneze, agreTve sabazro fasebiT im masalaze romelic ar aris zemoTxsenebul krebulSi. </t>
  </si>
  <si>
    <t>17-1-5.</t>
  </si>
  <si>
    <t>specialuri xelsabani</t>
  </si>
  <si>
    <t>pirsabanis  Rirebuleba</t>
  </si>
  <si>
    <t>xelsabanis sifoni</t>
  </si>
  <si>
    <t>17-4-2.</t>
  </si>
  <si>
    <t>specialuri unitazi</t>
  </si>
  <si>
    <t>unitazis  Rirebuleba</t>
  </si>
  <si>
    <t>unitazis sifoni</t>
  </si>
  <si>
    <t>არსებული პანდუსის დემონტაჟი (ლითონი)</t>
  </si>
  <si>
    <t>en da g             e1-21</t>
  </si>
  <si>
    <t>samSeneblo nagvis datvirTვa xeliT</t>
  </si>
  <si>
    <t>srf2018-IV T13p.20</t>
  </si>
  <si>
    <t xml:space="preserve">nagvis transportireba 20km-ze  </t>
  </si>
  <si>
    <t>ქ. ბათუმის მუსიკალური ცენტრის შენობის ადაპტირების პროექტი</t>
  </si>
  <si>
    <t>ხარჯთაღრიცხვა</t>
  </si>
  <si>
    <t xml:space="preserve">ქ. ბათუმის მუსიკალური ცენტრის შენობის მუსიკალური ცენტრის შენობის შშმპ პირებისათვის ადაპტირების სამუშაოების </t>
  </si>
  <si>
    <t>ლოკალური-რესურსული ხარჯთაღრიცხვა</t>
  </si>
  <si>
    <t>saavtoro zedamxedveloba</t>
  </si>
  <si>
    <t>Sedgenilia 2018 w. IV kv. fasebiT</t>
  </si>
  <si>
    <t>Tavi I</t>
  </si>
  <si>
    <t>Tavi IV</t>
  </si>
  <si>
    <t xml:space="preserve">Seasrula : </t>
  </si>
  <si>
    <t xml:space="preserve">  2019 weli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</si>
</sst>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.00_р_._-;\-* #,##0.00_р_._-;_-* &quot;-&quot;??_р_._-;_-@_-"/>
    <numFmt numFmtId="166" formatCode="0.000"/>
    <numFmt numFmtId="167" formatCode="_-* #,##0.000_-;\-* #,##0.000_-;_-* &quot;-&quot;??_-;_-@_-"/>
    <numFmt numFmtId="168" formatCode="0.0"/>
    <numFmt numFmtId="169" formatCode="0.0000"/>
    <numFmt numFmtId="170" formatCode="_(* #,##0.000_);_(* \(#,##0.000\);_(* &quot;-&quot;??_);_(@_)"/>
    <numFmt numFmtId="171" formatCode="_-* #,##0.00\ _L_a_r_i_-;\-* #,##0.00\ _L_a_r_i_-;_-* &quot;-&quot;??\ _L_a_r_i_-;_-@_-"/>
    <numFmt numFmtId="172" formatCode="&quot;£&quot;#,##0;[Red]\-&quot;£&quot;#,##0"/>
    <numFmt numFmtId="173" formatCode="_-* #,##0.00_-;\-* #,##0.00_-;_-* &quot;-&quot;??_-;_-@_-"/>
    <numFmt numFmtId="174" formatCode="_-* #,##0.0000_-;\-* #,##0.0000_-;_-* &quot;-&quot;??_-;_-@_-"/>
    <numFmt numFmtId="175" formatCode="#,##0.0"/>
    <numFmt numFmtId="176" formatCode="0.0%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4"/>
      <name val="AcadNusx"/>
    </font>
    <font>
      <b/>
      <sz val="16"/>
      <name val="AcadNusx"/>
    </font>
    <font>
      <sz val="12"/>
      <name val="AcadNusx"/>
    </font>
    <font>
      <b/>
      <sz val="20"/>
      <name val="AcadNusx"/>
    </font>
    <font>
      <sz val="10"/>
      <name val="Arial"/>
      <family val="2"/>
    </font>
    <font>
      <b/>
      <sz val="14"/>
      <name val="AcadNusx"/>
    </font>
    <font>
      <b/>
      <sz val="12"/>
      <name val="AcadNusx"/>
    </font>
    <font>
      <b/>
      <sz val="10"/>
      <name val="AcadNusx"/>
    </font>
    <font>
      <sz val="11"/>
      <name val="AcadNusx"/>
    </font>
    <font>
      <sz val="8"/>
      <name val="AcadNusx"/>
    </font>
    <font>
      <u/>
      <sz val="12"/>
      <name val="AcadNusx"/>
    </font>
    <font>
      <sz val="9"/>
      <name val="AcadNusx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b/>
      <sz val="11"/>
      <color rgb="FFFF0000"/>
      <name val="AcadNusx"/>
    </font>
    <font>
      <b/>
      <sz val="11"/>
      <color indexed="8"/>
      <name val="Calibri"/>
      <family val="2"/>
      <charset val="204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name val="Chveu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AcadNusx"/>
    </font>
    <font>
      <sz val="11"/>
      <color theme="1"/>
      <name val="AcadNusx"/>
    </font>
    <font>
      <b/>
      <sz val="11"/>
      <color indexed="8"/>
      <name val="AcadNusx"/>
    </font>
    <font>
      <sz val="11"/>
      <name val="Arachveulebrivi Thin"/>
      <family val="2"/>
    </font>
    <font>
      <sz val="12"/>
      <name val="Arachveulebrivi Thin"/>
      <family val="2"/>
    </font>
    <font>
      <sz val="10"/>
      <color theme="1"/>
      <name val="AcadNusx"/>
    </font>
  </fonts>
  <fills count="2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49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6" fillId="21" borderId="8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0" fontId="27" fillId="22" borderId="9" applyNumberFormat="0" applyAlignment="0" applyProtection="0"/>
    <xf numFmtId="173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73" fontId="41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3" fillId="8" borderId="8" applyNumberFormat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40" fillId="0" borderId="0"/>
    <xf numFmtId="0" fontId="40" fillId="0" borderId="0"/>
    <xf numFmtId="0" fontId="7" fillId="0" borderId="0"/>
    <xf numFmtId="0" fontId="40" fillId="0" borderId="0"/>
    <xf numFmtId="0" fontId="40" fillId="0" borderId="0"/>
    <xf numFmtId="0" fontId="16" fillId="0" borderId="0"/>
    <xf numFmtId="0" fontId="21" fillId="0" borderId="0"/>
    <xf numFmtId="0" fontId="16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7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16" fillId="0" borderId="0"/>
    <xf numFmtId="0" fontId="42" fillId="0" borderId="0"/>
    <xf numFmtId="0" fontId="7" fillId="0" borderId="0"/>
    <xf numFmtId="0" fontId="7" fillId="0" borderId="0"/>
    <xf numFmtId="0" fontId="1" fillId="0" borderId="0"/>
    <xf numFmtId="0" fontId="22" fillId="0" borderId="0"/>
    <xf numFmtId="0" fontId="1" fillId="0" borderId="0"/>
    <xf numFmtId="0" fontId="7" fillId="0" borderId="0"/>
    <xf numFmtId="0" fontId="40" fillId="0" borderId="0"/>
    <xf numFmtId="0" fontId="7" fillId="0" borderId="0"/>
    <xf numFmtId="0" fontId="40" fillId="0" borderId="0"/>
    <xf numFmtId="0" fontId="4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36" fillId="21" borderId="15" applyNumberFormat="0" applyAlignment="0" applyProtection="0"/>
    <xf numFmtId="0" fontId="36" fillId="21" borderId="15" applyNumberFormat="0" applyAlignment="0" applyProtection="0"/>
    <xf numFmtId="0" fontId="36" fillId="21" borderId="15" applyNumberFormat="0" applyAlignment="0" applyProtection="0"/>
    <xf numFmtId="0" fontId="36" fillId="21" borderId="15" applyNumberFormat="0" applyAlignment="0" applyProtection="0"/>
    <xf numFmtId="0" fontId="36" fillId="21" borderId="15" applyNumberFormat="0" applyAlignment="0" applyProtection="0"/>
    <xf numFmtId="0" fontId="36" fillId="21" borderId="15" applyNumberFormat="0" applyAlignment="0" applyProtection="0"/>
    <xf numFmtId="0" fontId="36" fillId="21" borderId="15" applyNumberFormat="0" applyAlignment="0" applyProtection="0"/>
    <xf numFmtId="0" fontId="36" fillId="21" borderId="15" applyNumberFormat="0" applyAlignment="0" applyProtection="0"/>
    <xf numFmtId="0" fontId="36" fillId="21" borderId="15" applyNumberFormat="0" applyAlignment="0" applyProtection="0"/>
    <xf numFmtId="0" fontId="36" fillId="21" borderId="15" applyNumberFormat="0" applyAlignment="0" applyProtection="0"/>
    <xf numFmtId="0" fontId="36" fillId="21" borderId="15" applyNumberFormat="0" applyAlignment="0" applyProtection="0"/>
    <xf numFmtId="0" fontId="36" fillId="21" borderId="15" applyNumberFormat="0" applyAlignment="0" applyProtection="0"/>
    <xf numFmtId="0" fontId="36" fillId="21" borderId="15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40" fillId="0" borderId="0"/>
    <xf numFmtId="0" fontId="42" fillId="0" borderId="0"/>
    <xf numFmtId="0" fontId="1" fillId="0" borderId="0"/>
    <xf numFmtId="0" fontId="7" fillId="0" borderId="0"/>
    <xf numFmtId="0" fontId="43" fillId="2" borderId="0" applyNumberFormat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42" fillId="0" borderId="0"/>
    <xf numFmtId="0" fontId="21" fillId="0" borderId="0"/>
  </cellStyleXfs>
  <cellXfs count="458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5" fillId="0" borderId="0" xfId="2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9" fillId="0" borderId="0" xfId="1" applyFont="1"/>
    <xf numFmtId="0" fontId="10" fillId="0" borderId="0" xfId="1" applyFont="1"/>
    <xf numFmtId="0" fontId="9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4" applyFont="1"/>
    <xf numFmtId="0" fontId="5" fillId="0" borderId="0" xfId="4" applyFont="1" applyBorder="1"/>
    <xf numFmtId="0" fontId="5" fillId="0" borderId="0" xfId="5" applyFont="1"/>
    <xf numFmtId="0" fontId="11" fillId="0" borderId="0" xfId="5" applyFont="1"/>
    <xf numFmtId="0" fontId="11" fillId="0" borderId="0" xfId="4" applyFont="1" applyBorder="1"/>
    <xf numFmtId="0" fontId="11" fillId="0" borderId="0" xfId="1" applyFont="1"/>
    <xf numFmtId="0" fontId="5" fillId="0" borderId="0" xfId="4" applyFont="1" applyBorder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167" fontId="5" fillId="0" borderId="0" xfId="7" applyNumberFormat="1" applyFont="1" applyBorder="1"/>
    <xf numFmtId="0" fontId="12" fillId="0" borderId="0" xfId="4" applyFont="1" applyBorder="1" applyAlignment="1">
      <alignment horizontal="center"/>
    </xf>
    <xf numFmtId="0" fontId="13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 vertical="center" wrapText="1"/>
    </xf>
    <xf numFmtId="0" fontId="14" fillId="0" borderId="0" xfId="4" applyFont="1" applyBorder="1" applyAlignment="1">
      <alignment vertical="center" wrapText="1"/>
    </xf>
    <xf numFmtId="9" fontId="5" fillId="0" borderId="0" xfId="8" applyFont="1" applyBorder="1" applyAlignment="1">
      <alignment horizontal="center" vertical="center" wrapText="1"/>
    </xf>
    <xf numFmtId="167" fontId="5" fillId="0" borderId="0" xfId="7" applyNumberFormat="1" applyFont="1" applyBorder="1" applyAlignment="1">
      <alignment vertical="center" wrapText="1"/>
    </xf>
    <xf numFmtId="167" fontId="5" fillId="0" borderId="0" xfId="7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vertical="center" wrapText="1"/>
    </xf>
    <xf numFmtId="0" fontId="11" fillId="0" borderId="0" xfId="9" applyFont="1" applyBorder="1"/>
    <xf numFmtId="0" fontId="15" fillId="0" borderId="0" xfId="9" applyFont="1" applyBorder="1"/>
    <xf numFmtId="0" fontId="9" fillId="0" borderId="0" xfId="1" applyFont="1" applyBorder="1"/>
    <xf numFmtId="0" fontId="5" fillId="0" borderId="0" xfId="1" applyFont="1" applyBorder="1"/>
    <xf numFmtId="0" fontId="11" fillId="0" borderId="0" xfId="9" applyFont="1" applyBorder="1" applyAlignment="1">
      <alignment horizontal="center"/>
    </xf>
    <xf numFmtId="0" fontId="2" fillId="0" borderId="0" xfId="1" applyFont="1" applyBorder="1"/>
    <xf numFmtId="0" fontId="10" fillId="0" borderId="0" xfId="1" applyFont="1" applyBorder="1"/>
    <xf numFmtId="168" fontId="5" fillId="0" borderId="0" xfId="4" applyNumberFormat="1" applyFont="1"/>
    <xf numFmtId="0" fontId="15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0" borderId="0" xfId="1" applyFont="1" applyFill="1"/>
    <xf numFmtId="0" fontId="19" fillId="0" borderId="0" xfId="1" applyFont="1"/>
    <xf numFmtId="0" fontId="9" fillId="0" borderId="0" xfId="4" applyFont="1"/>
    <xf numFmtId="0" fontId="15" fillId="0" borderId="0" xfId="4" applyFont="1" applyFill="1"/>
    <xf numFmtId="0" fontId="10" fillId="0" borderId="0" xfId="1" applyFont="1" applyFill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5" applyFont="1"/>
    <xf numFmtId="0" fontId="15" fillId="0" borderId="0" xfId="6" applyFont="1" applyAlignment="1">
      <alignment vertical="center" wrapText="1"/>
    </xf>
    <xf numFmtId="0" fontId="15" fillId="0" borderId="0" xfId="5" applyFont="1"/>
    <xf numFmtId="0" fontId="15" fillId="0" borderId="0" xfId="5" applyFont="1" applyFill="1"/>
    <xf numFmtId="0" fontId="15" fillId="0" borderId="0" xfId="1" applyFont="1" applyAlignment="1">
      <alignment wrapText="1"/>
    </xf>
    <xf numFmtId="170" fontId="9" fillId="0" borderId="0" xfId="10" applyNumberFormat="1" applyFont="1" applyFill="1"/>
    <xf numFmtId="164" fontId="20" fillId="0" borderId="0" xfId="10" applyFont="1" applyFill="1" applyAlignment="1">
      <alignment horizontal="center"/>
    </xf>
    <xf numFmtId="0" fontId="44" fillId="0" borderId="0" xfId="0" applyNumberFormat="1" applyFont="1" applyFill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5" fillId="0" borderId="0" xfId="2" applyNumberFormat="1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horizontal="center" vertical="center"/>
    </xf>
    <xf numFmtId="0" fontId="11" fillId="0" borderId="0" xfId="4" applyNumberFormat="1" applyFont="1" applyFill="1" applyAlignment="1">
      <alignment horizontal="center"/>
    </xf>
    <xf numFmtId="0" fontId="17" fillId="0" borderId="0" xfId="4" applyNumberFormat="1" applyFont="1" applyFill="1" applyAlignment="1">
      <alignment horizontal="center"/>
    </xf>
    <xf numFmtId="0" fontId="15" fillId="0" borderId="0" xfId="643" applyNumberFormat="1" applyFont="1" applyFill="1" applyAlignment="1">
      <alignment horizontal="center" vertical="center"/>
    </xf>
    <xf numFmtId="0" fontId="11" fillId="0" borderId="0" xfId="643" applyNumberFormat="1" applyFont="1" applyFill="1" applyAlignment="1">
      <alignment horizontal="center" vertical="center"/>
    </xf>
    <xf numFmtId="0" fontId="15" fillId="0" borderId="0" xfId="644" applyNumberFormat="1" applyFont="1" applyFill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7" fillId="0" borderId="0" xfId="2" applyNumberFormat="1" applyFont="1" applyFill="1" applyBorder="1" applyAlignment="1">
      <alignment horizontal="center" vertical="center"/>
    </xf>
    <xf numFmtId="0" fontId="11" fillId="0" borderId="0" xfId="643" applyNumberFormat="1" applyFont="1" applyFill="1" applyBorder="1" applyAlignment="1">
      <alignment horizontal="center" vertical="center"/>
    </xf>
    <xf numFmtId="0" fontId="11" fillId="0" borderId="0" xfId="2" applyNumberFormat="1" applyFont="1" applyFill="1" applyAlignment="1">
      <alignment horizontal="center" vertical="center"/>
    </xf>
    <xf numFmtId="0" fontId="15" fillId="0" borderId="0" xfId="4" applyNumberFormat="1" applyFont="1" applyFill="1" applyAlignment="1">
      <alignment horizontal="center"/>
    </xf>
    <xf numFmtId="0" fontId="46" fillId="0" borderId="0" xfId="0" applyNumberFormat="1" applyFont="1" applyFill="1" applyAlignment="1">
      <alignment horizontal="center"/>
    </xf>
    <xf numFmtId="0" fontId="11" fillId="0" borderId="0" xfId="2" applyNumberFormat="1" applyFont="1" applyFill="1" applyBorder="1" applyAlignment="1">
      <alignment horizontal="center"/>
    </xf>
    <xf numFmtId="0" fontId="17" fillId="0" borderId="0" xfId="2" applyNumberFormat="1" applyFont="1" applyFill="1" applyBorder="1" applyAlignment="1">
      <alignment horizontal="center"/>
    </xf>
    <xf numFmtId="0" fontId="11" fillId="0" borderId="0" xfId="2" applyNumberFormat="1" applyFont="1" applyFill="1" applyAlignment="1">
      <alignment horizontal="center"/>
    </xf>
    <xf numFmtId="0" fontId="11" fillId="0" borderId="24" xfId="12" applyNumberFormat="1" applyFont="1" applyFill="1" applyBorder="1" applyAlignment="1">
      <alignment horizontal="center"/>
    </xf>
    <xf numFmtId="0" fontId="15" fillId="0" borderId="6" xfId="12" applyNumberFormat="1" applyFont="1" applyFill="1" applyBorder="1" applyAlignment="1">
      <alignment horizontal="center"/>
    </xf>
    <xf numFmtId="0" fontId="11" fillId="0" borderId="6" xfId="12" applyNumberFormat="1" applyFont="1" applyFill="1" applyBorder="1" applyAlignment="1">
      <alignment horizontal="center"/>
    </xf>
    <xf numFmtId="0" fontId="11" fillId="0" borderId="6" xfId="642" applyNumberFormat="1" applyFont="1" applyFill="1" applyBorder="1" applyAlignment="1">
      <alignment horizontal="center"/>
    </xf>
    <xf numFmtId="0" fontId="15" fillId="0" borderId="24" xfId="2" applyNumberFormat="1" applyFont="1" applyFill="1" applyBorder="1" applyAlignment="1">
      <alignment horizontal="center" vertical="center" wrapText="1"/>
    </xf>
    <xf numFmtId="0" fontId="15" fillId="0" borderId="6" xfId="2" applyNumberFormat="1" applyFont="1" applyFill="1" applyBorder="1" applyAlignment="1">
      <alignment horizontal="center" vertical="center" wrapText="1"/>
    </xf>
    <xf numFmtId="9" fontId="15" fillId="0" borderId="6" xfId="13" applyNumberFormat="1" applyFont="1" applyFill="1" applyBorder="1" applyAlignment="1">
      <alignment horizontal="center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 wrapText="1"/>
    </xf>
    <xf numFmtId="0" fontId="15" fillId="0" borderId="24" xfId="2" applyNumberFormat="1" applyFont="1" applyFill="1" applyBorder="1" applyAlignment="1">
      <alignment horizontal="center"/>
    </xf>
    <xf numFmtId="0" fontId="15" fillId="0" borderId="6" xfId="2" applyNumberFormat="1" applyFont="1" applyFill="1" applyBorder="1" applyAlignment="1">
      <alignment horizontal="center"/>
    </xf>
    <xf numFmtId="0" fontId="45" fillId="0" borderId="0" xfId="0" applyFont="1"/>
    <xf numFmtId="0" fontId="47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645" applyFont="1" applyBorder="1" applyAlignment="1">
      <alignment horizontal="center"/>
    </xf>
    <xf numFmtId="168" fontId="15" fillId="0" borderId="0" xfId="1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17" xfId="12" applyNumberFormat="1" applyFont="1" applyFill="1" applyBorder="1" applyAlignment="1">
      <alignment horizontal="center"/>
    </xf>
    <xf numFmtId="175" fontId="15" fillId="0" borderId="24" xfId="10" applyNumberFormat="1" applyFont="1" applyFill="1" applyBorder="1" applyAlignment="1">
      <alignment horizontal="center"/>
    </xf>
    <xf numFmtId="175" fontId="15" fillId="0" borderId="6" xfId="12" applyNumberFormat="1" applyFont="1" applyFill="1" applyBorder="1" applyAlignment="1">
      <alignment horizontal="center"/>
    </xf>
    <xf numFmtId="175" fontId="15" fillId="0" borderId="6" xfId="642" applyNumberFormat="1" applyFont="1" applyFill="1" applyBorder="1" applyAlignment="1">
      <alignment horizontal="center"/>
    </xf>
    <xf numFmtId="175" fontId="15" fillId="0" borderId="6" xfId="2" applyNumberFormat="1" applyFont="1" applyFill="1" applyBorder="1" applyAlignment="1">
      <alignment horizontal="center" vertical="center" wrapText="1"/>
    </xf>
    <xf numFmtId="175" fontId="15" fillId="0" borderId="24" xfId="2" applyNumberFormat="1" applyFont="1" applyFill="1" applyBorder="1" applyAlignment="1">
      <alignment horizontal="center" vertical="center" wrapText="1"/>
    </xf>
    <xf numFmtId="175" fontId="15" fillId="0" borderId="6" xfId="2" applyNumberFormat="1" applyFont="1" applyFill="1" applyBorder="1" applyAlignment="1">
      <alignment horizontal="center"/>
    </xf>
    <xf numFmtId="175" fontId="15" fillId="0" borderId="24" xfId="2" applyNumberFormat="1" applyFont="1" applyFill="1" applyBorder="1" applyAlignment="1">
      <alignment horizontal="center"/>
    </xf>
    <xf numFmtId="0" fontId="15" fillId="0" borderId="0" xfId="2" applyNumberFormat="1" applyFont="1" applyFill="1" applyAlignment="1">
      <alignment horizontal="center" vertical="center"/>
    </xf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8" fontId="15" fillId="0" borderId="24" xfId="10" applyNumberFormat="1" applyFont="1" applyFill="1" applyBorder="1" applyAlignment="1">
      <alignment horizontal="center"/>
    </xf>
    <xf numFmtId="168" fontId="15" fillId="0" borderId="6" xfId="12" applyNumberFormat="1" applyFont="1" applyFill="1" applyBorder="1" applyAlignment="1">
      <alignment horizontal="center"/>
    </xf>
    <xf numFmtId="168" fontId="15" fillId="0" borderId="6" xfId="642" applyNumberFormat="1" applyFont="1" applyFill="1" applyBorder="1" applyAlignment="1">
      <alignment horizontal="center"/>
    </xf>
    <xf numFmtId="9" fontId="15" fillId="0" borderId="6" xfId="12" applyNumberFormat="1" applyFont="1" applyFill="1" applyBorder="1" applyAlignment="1">
      <alignment horizontal="center"/>
    </xf>
    <xf numFmtId="168" fontId="15" fillId="0" borderId="24" xfId="642" applyNumberFormat="1" applyFont="1" applyFill="1" applyBorder="1" applyAlignment="1">
      <alignment horizontal="center"/>
    </xf>
    <xf numFmtId="168" fontId="15" fillId="0" borderId="6" xfId="2" applyNumberFormat="1" applyFont="1" applyFill="1" applyBorder="1" applyAlignment="1">
      <alignment horizontal="center" vertical="center" wrapText="1"/>
    </xf>
    <xf numFmtId="168" fontId="15" fillId="0" borderId="24" xfId="2" applyNumberFormat="1" applyFont="1" applyFill="1" applyBorder="1" applyAlignment="1">
      <alignment horizontal="center" vertical="center" wrapText="1"/>
    </xf>
    <xf numFmtId="168" fontId="15" fillId="0" borderId="6" xfId="2" applyNumberFormat="1" applyFont="1" applyFill="1" applyBorder="1" applyAlignment="1">
      <alignment horizontal="center"/>
    </xf>
    <xf numFmtId="168" fontId="15" fillId="0" borderId="24" xfId="2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1" xfId="645" applyFont="1" applyBorder="1" applyAlignment="1">
      <alignment horizontal="center"/>
    </xf>
    <xf numFmtId="168" fontId="11" fillId="0" borderId="22" xfId="0" applyNumberFormat="1" applyFont="1" applyBorder="1" applyAlignment="1">
      <alignment horizontal="center"/>
    </xf>
    <xf numFmtId="168" fontId="11" fillId="0" borderId="4" xfId="0" applyNumberFormat="1" applyFont="1" applyBorder="1" applyAlignment="1">
      <alignment horizontal="center"/>
    </xf>
    <xf numFmtId="168" fontId="11" fillId="0" borderId="1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68" fontId="11" fillId="0" borderId="5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14" fontId="15" fillId="0" borderId="0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166" fontId="11" fillId="0" borderId="3" xfId="0" applyNumberFormat="1" applyFont="1" applyFill="1" applyBorder="1" applyAlignment="1">
      <alignment horizontal="center"/>
    </xf>
    <xf numFmtId="166" fontId="11" fillId="0" borderId="19" xfId="0" applyNumberFormat="1" applyFont="1" applyFill="1" applyBorder="1" applyAlignment="1">
      <alignment horizontal="center"/>
    </xf>
    <xf numFmtId="0" fontId="11" fillId="0" borderId="19" xfId="645" applyFont="1" applyFill="1" applyBorder="1" applyAlignment="1">
      <alignment horizontal="center"/>
    </xf>
    <xf numFmtId="0" fontId="11" fillId="0" borderId="3" xfId="645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7" xfId="0" applyFont="1" applyFill="1" applyBorder="1" applyAlignment="1">
      <alignment horizontal="center"/>
    </xf>
    <xf numFmtId="166" fontId="11" fillId="0" borderId="7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0" fontId="11" fillId="0" borderId="7" xfId="645" applyFont="1" applyFill="1" applyBorder="1" applyAlignment="1">
      <alignment horizontal="center"/>
    </xf>
    <xf numFmtId="0" fontId="11" fillId="0" borderId="0" xfId="645" applyFont="1" applyFill="1" applyBorder="1" applyAlignment="1">
      <alignment horizontal="center"/>
    </xf>
    <xf numFmtId="164" fontId="11" fillId="0" borderId="0" xfId="1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0" fontId="11" fillId="0" borderId="4" xfId="645" applyFont="1" applyFill="1" applyBorder="1" applyAlignment="1">
      <alignment horizontal="center"/>
    </xf>
    <xf numFmtId="0" fontId="11" fillId="0" borderId="1" xfId="645" applyFont="1" applyFill="1" applyBorder="1" applyAlignment="1">
      <alignment horizontal="center"/>
    </xf>
    <xf numFmtId="166" fontId="15" fillId="0" borderId="7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5" fillId="0" borderId="18" xfId="2" applyNumberFormat="1" applyFont="1" applyFill="1" applyBorder="1" applyAlignment="1">
      <alignment horizontal="center"/>
    </xf>
    <xf numFmtId="0" fontId="11" fillId="0" borderId="22" xfId="0" applyFont="1" applyBorder="1"/>
    <xf numFmtId="0" fontId="11" fillId="0" borderId="19" xfId="645" applyFont="1" applyBorder="1" applyAlignment="1">
      <alignment horizontal="center"/>
    </xf>
    <xf numFmtId="0" fontId="11" fillId="0" borderId="2" xfId="645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68" fontId="15" fillId="0" borderId="0" xfId="0" applyNumberFormat="1" applyFont="1" applyBorder="1" applyAlignment="1">
      <alignment horizontal="center"/>
    </xf>
    <xf numFmtId="0" fontId="45" fillId="0" borderId="6" xfId="0" applyFont="1" applyBorder="1"/>
    <xf numFmtId="9" fontId="44" fillId="0" borderId="6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11" fillId="0" borderId="7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6" fontId="15" fillId="0" borderId="7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7" xfId="0" applyFont="1" applyBorder="1"/>
    <xf numFmtId="169" fontId="11" fillId="0" borderId="7" xfId="0" applyNumberFormat="1" applyFont="1" applyBorder="1" applyAlignment="1">
      <alignment horizontal="center"/>
    </xf>
    <xf numFmtId="0" fontId="11" fillId="0" borderId="3" xfId="645" applyFont="1" applyBorder="1" applyAlignment="1">
      <alignment horizontal="center"/>
    </xf>
    <xf numFmtId="2" fontId="11" fillId="0" borderId="7" xfId="645" applyNumberFormat="1" applyFont="1" applyBorder="1" applyAlignment="1">
      <alignment horizontal="center"/>
    </xf>
    <xf numFmtId="0" fontId="11" fillId="0" borderId="7" xfId="645" applyFont="1" applyBorder="1" applyAlignment="1">
      <alignment horizontal="center"/>
    </xf>
    <xf numFmtId="0" fontId="11" fillId="0" borderId="4" xfId="645" applyFont="1" applyBorder="1" applyAlignment="1">
      <alignment horizontal="center"/>
    </xf>
    <xf numFmtId="2" fontId="11" fillId="0" borderId="4" xfId="645" applyNumberFormat="1" applyFont="1" applyBorder="1" applyAlignment="1">
      <alignment horizontal="center"/>
    </xf>
    <xf numFmtId="168" fontId="11" fillId="0" borderId="7" xfId="0" applyNumberFormat="1" applyFont="1" applyBorder="1" applyAlignment="1">
      <alignment horizontal="center"/>
    </xf>
    <xf numFmtId="169" fontId="11" fillId="0" borderId="4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1" fillId="0" borderId="3" xfId="645" applyNumberFormat="1" applyFont="1" applyBorder="1" applyAlignment="1">
      <alignment horizontal="center"/>
    </xf>
    <xf numFmtId="14" fontId="11" fillId="0" borderId="2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6" fontId="11" fillId="0" borderId="19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1" xfId="645" applyNumberFormat="1" applyFont="1" applyBorder="1" applyAlignment="1">
      <alignment horizontal="center"/>
    </xf>
    <xf numFmtId="2" fontId="11" fillId="0" borderId="19" xfId="645" applyNumberFormat="1" applyFont="1" applyBorder="1" applyAlignment="1">
      <alignment horizontal="center"/>
    </xf>
    <xf numFmtId="2" fontId="11" fillId="0" borderId="0" xfId="645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5" fillId="26" borderId="7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4" fontId="44" fillId="0" borderId="7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14" fontId="11" fillId="0" borderId="7" xfId="0" applyNumberFormat="1" applyFont="1" applyBorder="1" applyAlignment="1">
      <alignment horizontal="center"/>
    </xf>
    <xf numFmtId="4" fontId="45" fillId="0" borderId="7" xfId="0" applyNumberFormat="1" applyFont="1" applyBorder="1" applyAlignment="1">
      <alignment horizontal="center" vertical="center" wrapText="1"/>
    </xf>
    <xf numFmtId="4" fontId="44" fillId="0" borderId="7" xfId="0" applyNumberFormat="1" applyFont="1" applyFill="1" applyBorder="1" applyAlignment="1">
      <alignment horizontal="center" vertical="center" wrapText="1"/>
    </xf>
    <xf numFmtId="4" fontId="15" fillId="0" borderId="24" xfId="1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175" fontId="15" fillId="0" borderId="0" xfId="1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 wrapText="1"/>
    </xf>
    <xf numFmtId="2" fontId="11" fillId="0" borderId="22" xfId="0" applyNumberFormat="1" applyFont="1" applyFill="1" applyBorder="1" applyAlignment="1">
      <alignment horizontal="center"/>
    </xf>
    <xf numFmtId="0" fontId="45" fillId="0" borderId="6" xfId="0" applyFont="1" applyFill="1" applyBorder="1"/>
    <xf numFmtId="0" fontId="44" fillId="0" borderId="6" xfId="0" applyFont="1" applyFill="1" applyBorder="1" applyAlignment="1">
      <alignment horizontal="center"/>
    </xf>
    <xf numFmtId="9" fontId="44" fillId="0" borderId="6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1" fontId="11" fillId="0" borderId="7" xfId="645" applyNumberFormat="1" applyFont="1" applyBorder="1" applyAlignment="1">
      <alignment horizontal="center" vertical="center" wrapText="1"/>
    </xf>
    <xf numFmtId="1" fontId="11" fillId="0" borderId="0" xfId="645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68" fontId="5" fillId="0" borderId="7" xfId="0" applyNumberFormat="1" applyFont="1" applyBorder="1" applyAlignment="1">
      <alignment horizontal="center"/>
    </xf>
    <xf numFmtId="0" fontId="48" fillId="0" borderId="0" xfId="0" applyFont="1" applyAlignment="1">
      <alignment horizontal="center"/>
    </xf>
    <xf numFmtId="2" fontId="11" fillId="0" borderId="7" xfId="643" applyNumberFormat="1" applyFont="1" applyBorder="1" applyAlignment="1">
      <alignment horizontal="center"/>
    </xf>
    <xf numFmtId="2" fontId="11" fillId="0" borderId="0" xfId="643" applyNumberFormat="1" applyFont="1" applyBorder="1" applyAlignment="1">
      <alignment horizontal="center"/>
    </xf>
    <xf numFmtId="2" fontId="11" fillId="0" borderId="4" xfId="643" applyNumberFormat="1" applyFont="1" applyBorder="1" applyAlignment="1">
      <alignment horizontal="center"/>
    </xf>
    <xf numFmtId="2" fontId="11" fillId="0" borderId="1" xfId="643" applyNumberFormat="1" applyFont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7" xfId="645" applyNumberFormat="1" applyFont="1" applyBorder="1" applyAlignment="1">
      <alignment horizontal="center"/>
    </xf>
    <xf numFmtId="1" fontId="11" fillId="0" borderId="0" xfId="645" applyNumberFormat="1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169" fontId="11" fillId="0" borderId="6" xfId="0" applyNumberFormat="1" applyFont="1" applyFill="1" applyBorder="1" applyAlignment="1">
      <alignment horizontal="center"/>
    </xf>
    <xf numFmtId="166" fontId="11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168" fontId="5" fillId="0" borderId="6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168" fontId="11" fillId="0" borderId="6" xfId="0" applyNumberFormat="1" applyFont="1" applyFill="1" applyBorder="1" applyAlignment="1">
      <alignment horizontal="center"/>
    </xf>
    <xf numFmtId="14" fontId="11" fillId="0" borderId="6" xfId="0" applyNumberFormat="1" applyFont="1" applyFill="1" applyBorder="1" applyAlignment="1">
      <alignment horizontal="center"/>
    </xf>
    <xf numFmtId="4" fontId="45" fillId="0" borderId="6" xfId="0" applyNumberFormat="1" applyFont="1" applyFill="1" applyBorder="1" applyAlignment="1">
      <alignment horizontal="center" vertical="center" wrapText="1"/>
    </xf>
    <xf numFmtId="0" fontId="11" fillId="0" borderId="6" xfId="645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169" fontId="11" fillId="0" borderId="3" xfId="0" applyNumberFormat="1" applyFont="1" applyFill="1" applyBorder="1" applyAlignment="1">
      <alignment horizontal="center"/>
    </xf>
    <xf numFmtId="168" fontId="5" fillId="0" borderId="3" xfId="0" applyNumberFormat="1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168" fontId="11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9" fillId="0" borderId="7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4" fontId="15" fillId="0" borderId="19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166" fontId="15" fillId="0" borderId="3" xfId="0" applyNumberFormat="1" applyFont="1" applyBorder="1" applyAlignment="1">
      <alignment horizontal="center"/>
    </xf>
    <xf numFmtId="1" fontId="15" fillId="0" borderId="19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4" fontId="11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6" fontId="15" fillId="0" borderId="7" xfId="0" applyNumberFormat="1" applyFont="1" applyBorder="1" applyAlignment="1">
      <alignment horizontal="center" vertical="center" wrapText="1"/>
    </xf>
    <xf numFmtId="166" fontId="15" fillId="0" borderId="0" xfId="0" applyNumberFormat="1" applyFont="1" applyBorder="1" applyAlignment="1">
      <alignment horizontal="center" vertical="center" wrapText="1"/>
    </xf>
    <xf numFmtId="0" fontId="11" fillId="0" borderId="7" xfId="645" applyFont="1" applyBorder="1" applyAlignment="1">
      <alignment horizontal="center" vertical="center" wrapText="1"/>
    </xf>
    <xf numFmtId="0" fontId="11" fillId="0" borderId="0" xfId="645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645" applyFont="1" applyBorder="1" applyAlignment="1">
      <alignment horizontal="center" vertical="center" wrapText="1"/>
    </xf>
    <xf numFmtId="0" fontId="11" fillId="0" borderId="1" xfId="645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5" applyFont="1" applyFill="1" applyAlignment="1">
      <alignment horizontal="center" wrapText="1"/>
    </xf>
    <xf numFmtId="0" fontId="15" fillId="0" borderId="0" xfId="5" applyFont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NumberFormat="1" applyFont="1" applyAlignment="1">
      <alignment horizontal="center" vertical="center" wrapText="1"/>
    </xf>
    <xf numFmtId="0" fontId="15" fillId="0" borderId="0" xfId="6" applyFont="1" applyFill="1" applyAlignment="1">
      <alignment horizontal="center" vertical="center" wrapText="1"/>
    </xf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horizontal="center" wrapText="1"/>
    </xf>
    <xf numFmtId="0" fontId="15" fillId="0" borderId="0" xfId="2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45" fillId="0" borderId="0" xfId="0" applyFont="1" applyBorder="1"/>
    <xf numFmtId="0" fontId="15" fillId="0" borderId="0" xfId="2" applyNumberFormat="1" applyFont="1" applyFill="1" applyBorder="1" applyAlignment="1">
      <alignment horizontal="center"/>
    </xf>
    <xf numFmtId="175" fontId="44" fillId="0" borderId="0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168" fontId="11" fillId="0" borderId="35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2" fontId="2" fillId="0" borderId="32" xfId="0" applyNumberFormat="1" applyFont="1" applyFill="1" applyBorder="1" applyAlignment="1">
      <alignment horizontal="center"/>
    </xf>
    <xf numFmtId="168" fontId="11" fillId="0" borderId="32" xfId="0" applyNumberFormat="1" applyFont="1" applyFill="1" applyBorder="1" applyAlignment="1">
      <alignment horizontal="center"/>
    </xf>
    <xf numFmtId="168" fontId="11" fillId="0" borderId="34" xfId="0" applyNumberFormat="1" applyFont="1" applyFill="1" applyBorder="1" applyAlignment="1">
      <alignment horizontal="center"/>
    </xf>
    <xf numFmtId="2" fontId="11" fillId="0" borderId="34" xfId="0" applyNumberFormat="1" applyFont="1" applyFill="1" applyBorder="1" applyAlignment="1">
      <alignment horizontal="center"/>
    </xf>
    <xf numFmtId="2" fontId="11" fillId="0" borderId="35" xfId="0" applyNumberFormat="1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2" fontId="11" fillId="0" borderId="32" xfId="0" applyNumberFormat="1" applyFont="1" applyBorder="1" applyAlignment="1">
      <alignment horizontal="center" vertical="center" wrapText="1"/>
    </xf>
    <xf numFmtId="168" fontId="11" fillId="0" borderId="34" xfId="0" applyNumberFormat="1" applyFont="1" applyBorder="1" applyAlignment="1">
      <alignment horizontal="center" vertical="center" wrapText="1"/>
    </xf>
    <xf numFmtId="0" fontId="15" fillId="0" borderId="37" xfId="12" applyNumberFormat="1" applyFont="1" applyFill="1" applyBorder="1" applyAlignment="1">
      <alignment horizontal="center"/>
    </xf>
    <xf numFmtId="4" fontId="15" fillId="0" borderId="38" xfId="10" applyNumberFormat="1" applyFont="1" applyFill="1" applyBorder="1" applyAlignment="1">
      <alignment horizontal="center"/>
    </xf>
    <xf numFmtId="0" fontId="15" fillId="0" borderId="37" xfId="2" applyNumberFormat="1" applyFont="1" applyFill="1" applyBorder="1" applyAlignment="1">
      <alignment horizontal="center" vertical="center" wrapText="1"/>
    </xf>
    <xf numFmtId="4" fontId="15" fillId="0" borderId="38" xfId="10" applyNumberFormat="1" applyFont="1" applyFill="1" applyBorder="1" applyAlignment="1">
      <alignment horizontal="center" vertical="center" wrapText="1"/>
    </xf>
    <xf numFmtId="0" fontId="15" fillId="0" borderId="37" xfId="2" applyNumberFormat="1" applyFont="1" applyFill="1" applyBorder="1" applyAlignment="1">
      <alignment horizontal="center"/>
    </xf>
    <xf numFmtId="0" fontId="44" fillId="0" borderId="37" xfId="0" applyFont="1" applyBorder="1"/>
    <xf numFmtId="4" fontId="44" fillId="0" borderId="39" xfId="0" applyNumberFormat="1" applyFont="1" applyBorder="1" applyAlignment="1">
      <alignment horizontal="center"/>
    </xf>
    <xf numFmtId="0" fontId="45" fillId="0" borderId="39" xfId="0" applyFont="1" applyBorder="1"/>
    <xf numFmtId="0" fontId="11" fillId="0" borderId="37" xfId="0" applyFont="1" applyFill="1" applyBorder="1" applyAlignment="1">
      <alignment horizontal="center"/>
    </xf>
    <xf numFmtId="2" fontId="11" fillId="0" borderId="39" xfId="0" applyNumberFormat="1" applyFont="1" applyFill="1" applyBorder="1" applyAlignment="1">
      <alignment horizontal="center"/>
    </xf>
    <xf numFmtId="168" fontId="15" fillId="0" borderId="38" xfId="10" applyNumberFormat="1" applyFont="1" applyFill="1" applyBorder="1" applyAlignment="1">
      <alignment horizontal="center"/>
    </xf>
    <xf numFmtId="175" fontId="15" fillId="0" borderId="38" xfId="10" applyNumberFormat="1" applyFont="1" applyFill="1" applyBorder="1" applyAlignment="1">
      <alignment horizontal="center" vertical="center" wrapText="1"/>
    </xf>
    <xf numFmtId="168" fontId="15" fillId="0" borderId="38" xfId="10" applyNumberFormat="1" applyFont="1" applyFill="1" applyBorder="1" applyAlignment="1">
      <alignment horizontal="center" vertical="center" wrapText="1"/>
    </xf>
    <xf numFmtId="0" fontId="45" fillId="0" borderId="37" xfId="0" applyFont="1" applyFill="1" applyBorder="1"/>
    <xf numFmtId="0" fontId="44" fillId="0" borderId="39" xfId="0" applyFont="1" applyFill="1" applyBorder="1" applyAlignment="1">
      <alignment horizontal="center"/>
    </xf>
    <xf numFmtId="175" fontId="44" fillId="0" borderId="39" xfId="0" applyNumberFormat="1" applyFont="1" applyFill="1" applyBorder="1" applyAlignment="1">
      <alignment horizontal="center"/>
    </xf>
    <xf numFmtId="175" fontId="15" fillId="0" borderId="38" xfId="10" applyNumberFormat="1" applyFont="1" applyFill="1" applyBorder="1" applyAlignment="1">
      <alignment horizontal="center"/>
    </xf>
    <xf numFmtId="175" fontId="15" fillId="0" borderId="39" xfId="10" applyNumberFormat="1" applyFont="1" applyFill="1" applyBorder="1" applyAlignment="1">
      <alignment horizontal="center" vertical="center" wrapText="1"/>
    </xf>
    <xf numFmtId="0" fontId="45" fillId="0" borderId="37" xfId="0" applyFont="1" applyBorder="1"/>
    <xf numFmtId="2" fontId="44" fillId="0" borderId="39" xfId="0" applyNumberFormat="1" applyFont="1" applyBorder="1" applyAlignment="1">
      <alignment horizontal="center"/>
    </xf>
    <xf numFmtId="1" fontId="11" fillId="0" borderId="3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/>
    </xf>
    <xf numFmtId="0" fontId="45" fillId="0" borderId="40" xfId="0" applyFont="1" applyBorder="1"/>
    <xf numFmtId="0" fontId="45" fillId="0" borderId="41" xfId="0" applyFont="1" applyBorder="1"/>
    <xf numFmtId="4" fontId="44" fillId="0" borderId="42" xfId="0" applyNumberFormat="1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166" fontId="11" fillId="0" borderId="50" xfId="0" applyNumberFormat="1" applyFont="1" applyBorder="1" applyAlignment="1">
      <alignment horizontal="center"/>
    </xf>
    <xf numFmtId="166" fontId="11" fillId="0" borderId="49" xfId="0" applyNumberFormat="1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50" xfId="0" applyNumberFormat="1" applyFont="1" applyFill="1" applyBorder="1" applyAlignment="1">
      <alignment horizontal="center"/>
    </xf>
    <xf numFmtId="2" fontId="11" fillId="0" borderId="50" xfId="0" applyNumberFormat="1" applyFont="1" applyBorder="1" applyAlignment="1">
      <alignment horizontal="center"/>
    </xf>
    <xf numFmtId="2" fontId="11" fillId="0" borderId="50" xfId="643" applyNumberFormat="1" applyFont="1" applyBorder="1" applyAlignment="1">
      <alignment horizontal="center"/>
    </xf>
    <xf numFmtId="2" fontId="11" fillId="0" borderId="49" xfId="643" applyNumberFormat="1" applyFont="1" applyBorder="1" applyAlignment="1">
      <alignment horizontal="center"/>
    </xf>
    <xf numFmtId="2" fontId="11" fillId="0" borderId="52" xfId="0" applyNumberFormat="1" applyFont="1" applyBorder="1" applyAlignment="1">
      <alignment horizontal="center"/>
    </xf>
    <xf numFmtId="0" fontId="15" fillId="0" borderId="41" xfId="2" applyNumberFormat="1" applyFont="1" applyFill="1" applyBorder="1" applyAlignment="1">
      <alignment horizontal="center"/>
    </xf>
    <xf numFmtId="2" fontId="44" fillId="0" borderId="42" xfId="0" applyNumberFormat="1" applyFont="1" applyBorder="1" applyAlignment="1">
      <alignment horizontal="center"/>
    </xf>
    <xf numFmtId="0" fontId="45" fillId="0" borderId="40" xfId="0" applyFont="1" applyFill="1" applyBorder="1"/>
    <xf numFmtId="0" fontId="45" fillId="0" borderId="41" xfId="0" applyFont="1" applyFill="1" applyBorder="1"/>
    <xf numFmtId="175" fontId="44" fillId="0" borderId="42" xfId="0" applyNumberFormat="1" applyFont="1" applyFill="1" applyBorder="1" applyAlignment="1">
      <alignment horizontal="center"/>
    </xf>
    <xf numFmtId="0" fontId="44" fillId="0" borderId="40" xfId="0" applyFont="1" applyBorder="1"/>
    <xf numFmtId="0" fontId="15" fillId="0" borderId="53" xfId="642" applyNumberFormat="1" applyFont="1" applyFill="1" applyBorder="1" applyAlignment="1">
      <alignment horizontal="center"/>
    </xf>
    <xf numFmtId="0" fontId="15" fillId="0" borderId="54" xfId="642" applyNumberFormat="1" applyFont="1" applyFill="1" applyBorder="1" applyAlignment="1">
      <alignment horizontal="center"/>
    </xf>
    <xf numFmtId="0" fontId="15" fillId="0" borderId="55" xfId="642" applyNumberFormat="1" applyFont="1" applyFill="1" applyBorder="1" applyAlignment="1">
      <alignment horizontal="center"/>
    </xf>
    <xf numFmtId="4" fontId="44" fillId="0" borderId="3" xfId="0" applyNumberFormat="1" applyFont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/>
    </xf>
    <xf numFmtId="0" fontId="15" fillId="0" borderId="3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25" borderId="36" xfId="0" applyFont="1" applyFill="1" applyBorder="1" applyAlignment="1">
      <alignment horizontal="center" vertical="center"/>
    </xf>
    <xf numFmtId="0" fontId="15" fillId="25" borderId="31" xfId="0" applyFont="1" applyFill="1" applyBorder="1" applyAlignment="1">
      <alignment horizontal="center" vertical="center"/>
    </xf>
    <xf numFmtId="0" fontId="15" fillId="25" borderId="33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27" borderId="37" xfId="2" applyNumberFormat="1" applyFont="1" applyFill="1" applyBorder="1" applyAlignment="1">
      <alignment horizontal="center" vertical="center" wrapText="1"/>
    </xf>
    <xf numFmtId="0" fontId="15" fillId="27" borderId="24" xfId="2" applyNumberFormat="1" applyFont="1" applyFill="1" applyBorder="1" applyAlignment="1">
      <alignment horizontal="center" vertical="center" wrapText="1"/>
    </xf>
    <xf numFmtId="0" fontId="15" fillId="27" borderId="6" xfId="2" applyNumberFormat="1" applyFont="1" applyFill="1" applyBorder="1" applyAlignment="1">
      <alignment horizontal="center" vertical="center" wrapText="1"/>
    </xf>
    <xf numFmtId="9" fontId="15" fillId="27" borderId="6" xfId="13" applyNumberFormat="1" applyFont="1" applyFill="1" applyBorder="1" applyAlignment="1">
      <alignment horizontal="center" vertical="center" wrapText="1"/>
    </xf>
    <xf numFmtId="175" fontId="15" fillId="27" borderId="6" xfId="2" applyNumberFormat="1" applyFont="1" applyFill="1" applyBorder="1" applyAlignment="1">
      <alignment horizontal="center" vertical="center" wrapText="1"/>
    </xf>
    <xf numFmtId="175" fontId="15" fillId="27" borderId="24" xfId="2" applyNumberFormat="1" applyFont="1" applyFill="1" applyBorder="1" applyAlignment="1">
      <alignment horizontal="center" vertical="center" wrapText="1"/>
    </xf>
    <xf numFmtId="4" fontId="15" fillId="27" borderId="38" xfId="1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1" fillId="0" borderId="2" xfId="645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15" fillId="28" borderId="56" xfId="0" applyFont="1" applyFill="1" applyBorder="1" applyAlignment="1">
      <alignment horizontal="center" vertical="center"/>
    </xf>
    <xf numFmtId="0" fontId="15" fillId="28" borderId="44" xfId="0" applyFont="1" applyFill="1" applyBorder="1" applyAlignment="1">
      <alignment horizontal="center" vertical="center"/>
    </xf>
    <xf numFmtId="0" fontId="15" fillId="28" borderId="47" xfId="0" applyFont="1" applyFill="1" applyBorder="1" applyAlignment="1">
      <alignment horizontal="center" vertical="center"/>
    </xf>
    <xf numFmtId="0" fontId="15" fillId="28" borderId="56" xfId="2" applyNumberFormat="1" applyFont="1" applyFill="1" applyBorder="1" applyAlignment="1">
      <alignment horizontal="center" vertical="center"/>
    </xf>
    <xf numFmtId="0" fontId="15" fillId="28" borderId="44" xfId="2" applyNumberFormat="1" applyFont="1" applyFill="1" applyBorder="1" applyAlignment="1">
      <alignment horizontal="center" vertical="center"/>
    </xf>
    <xf numFmtId="0" fontId="15" fillId="28" borderId="47" xfId="2" applyNumberFormat="1" applyFont="1" applyFill="1" applyBorder="1" applyAlignment="1">
      <alignment horizontal="center" vertical="center"/>
    </xf>
    <xf numFmtId="0" fontId="15" fillId="27" borderId="43" xfId="12" applyNumberFormat="1" applyFont="1" applyFill="1" applyBorder="1" applyAlignment="1">
      <alignment horizontal="center" vertical="center"/>
    </xf>
    <xf numFmtId="0" fontId="11" fillId="27" borderId="44" xfId="12" applyNumberFormat="1" applyFont="1" applyFill="1" applyBorder="1" applyAlignment="1">
      <alignment horizontal="center" vertical="center"/>
    </xf>
    <xf numFmtId="0" fontId="15" fillId="27" borderId="45" xfId="12" applyNumberFormat="1" applyFont="1" applyFill="1" applyBorder="1" applyAlignment="1">
      <alignment horizontal="center" vertical="center"/>
    </xf>
    <xf numFmtId="0" fontId="11" fillId="27" borderId="46" xfId="12" applyNumberFormat="1" applyFont="1" applyFill="1" applyBorder="1" applyAlignment="1">
      <alignment horizontal="center" vertical="center"/>
    </xf>
    <xf numFmtId="0" fontId="11" fillId="27" borderId="45" xfId="12" applyNumberFormat="1" applyFont="1" applyFill="1" applyBorder="1" applyAlignment="1">
      <alignment horizontal="center" vertical="center"/>
    </xf>
    <xf numFmtId="4" fontId="15" fillId="27" borderId="46" xfId="10" applyNumberFormat="1" applyFont="1" applyFill="1" applyBorder="1" applyAlignment="1">
      <alignment horizontal="center" vertical="center"/>
    </xf>
    <xf numFmtId="175" fontId="15" fillId="27" borderId="45" xfId="12" applyNumberFormat="1" applyFont="1" applyFill="1" applyBorder="1" applyAlignment="1">
      <alignment horizontal="center" vertical="center"/>
    </xf>
    <xf numFmtId="175" fontId="15" fillId="27" borderId="45" xfId="642" applyNumberFormat="1" applyFont="1" applyFill="1" applyBorder="1" applyAlignment="1">
      <alignment horizontal="center" vertical="center"/>
    </xf>
    <xf numFmtId="4" fontId="15" fillId="27" borderId="47" xfId="10" applyNumberFormat="1" applyFont="1" applyFill="1" applyBorder="1" applyAlignment="1">
      <alignment horizontal="center" vertical="center"/>
    </xf>
    <xf numFmtId="0" fontId="15" fillId="27" borderId="37" xfId="2" applyNumberFormat="1" applyFont="1" applyFill="1" applyBorder="1" applyAlignment="1">
      <alignment horizontal="center" vertical="center"/>
    </xf>
    <xf numFmtId="0" fontId="15" fillId="27" borderId="24" xfId="2" applyNumberFormat="1" applyFont="1" applyFill="1" applyBorder="1" applyAlignment="1">
      <alignment horizontal="center" vertical="center"/>
    </xf>
    <xf numFmtId="0" fontId="15" fillId="27" borderId="6" xfId="2" applyNumberFormat="1" applyFont="1" applyFill="1" applyBorder="1" applyAlignment="1">
      <alignment horizontal="center" vertical="center"/>
    </xf>
    <xf numFmtId="175" fontId="15" fillId="27" borderId="6" xfId="2" applyNumberFormat="1" applyFont="1" applyFill="1" applyBorder="1" applyAlignment="1">
      <alignment horizontal="center" vertical="center"/>
    </xf>
    <xf numFmtId="175" fontId="15" fillId="27" borderId="24" xfId="2" applyNumberFormat="1" applyFont="1" applyFill="1" applyBorder="1" applyAlignment="1">
      <alignment horizontal="center" vertical="center"/>
    </xf>
    <xf numFmtId="0" fontId="45" fillId="27" borderId="37" xfId="0" applyFont="1" applyFill="1" applyBorder="1" applyAlignment="1">
      <alignment vertical="center"/>
    </xf>
    <xf numFmtId="0" fontId="45" fillId="27" borderId="6" xfId="0" applyFont="1" applyFill="1" applyBorder="1" applyAlignment="1">
      <alignment vertical="center"/>
    </xf>
    <xf numFmtId="0" fontId="44" fillId="27" borderId="6" xfId="0" applyFont="1" applyFill="1" applyBorder="1" applyAlignment="1">
      <alignment horizontal="center" vertical="center"/>
    </xf>
    <xf numFmtId="9" fontId="44" fillId="27" borderId="6" xfId="0" applyNumberFormat="1" applyFont="1" applyFill="1" applyBorder="1" applyAlignment="1">
      <alignment horizontal="center" vertical="center"/>
    </xf>
    <xf numFmtId="4" fontId="44" fillId="27" borderId="39" xfId="0" applyNumberFormat="1" applyFont="1" applyFill="1" applyBorder="1" applyAlignment="1">
      <alignment horizontal="center" vertical="center"/>
    </xf>
    <xf numFmtId="176" fontId="44" fillId="27" borderId="6" xfId="0" applyNumberFormat="1" applyFont="1" applyFill="1" applyBorder="1" applyAlignment="1">
      <alignment horizontal="center" vertical="center"/>
    </xf>
    <xf numFmtId="0" fontId="45" fillId="27" borderId="40" xfId="0" applyFont="1" applyFill="1" applyBorder="1" applyAlignment="1">
      <alignment vertical="center"/>
    </xf>
    <xf numFmtId="0" fontId="45" fillId="27" borderId="41" xfId="0" applyFont="1" applyFill="1" applyBorder="1" applyAlignment="1">
      <alignment vertical="center"/>
    </xf>
    <xf numFmtId="0" fontId="44" fillId="27" borderId="41" xfId="0" applyFont="1" applyFill="1" applyBorder="1" applyAlignment="1">
      <alignment horizontal="center" vertical="center"/>
    </xf>
    <xf numFmtId="4" fontId="44" fillId="27" borderId="42" xfId="0" applyNumberFormat="1" applyFont="1" applyFill="1" applyBorder="1" applyAlignment="1">
      <alignment horizontal="center" vertical="center"/>
    </xf>
    <xf numFmtId="0" fontId="15" fillId="28" borderId="25" xfId="642" applyNumberFormat="1" applyFont="1" applyFill="1" applyBorder="1" applyAlignment="1">
      <alignment horizontal="center" vertical="center"/>
    </xf>
    <xf numFmtId="0" fontId="15" fillId="28" borderId="26" xfId="642" applyNumberFormat="1" applyFont="1" applyFill="1" applyBorder="1" applyAlignment="1">
      <alignment horizontal="center" vertical="center"/>
    </xf>
    <xf numFmtId="0" fontId="15" fillId="28" borderId="27" xfId="642" applyNumberFormat="1" applyFont="1" applyFill="1" applyBorder="1" applyAlignment="1">
      <alignment horizontal="center" vertical="center" wrapText="1"/>
    </xf>
    <xf numFmtId="0" fontId="15" fillId="28" borderId="28" xfId="642" applyNumberFormat="1" applyFont="1" applyFill="1" applyBorder="1" applyAlignment="1">
      <alignment horizontal="center" vertical="center" wrapText="1"/>
    </xf>
    <xf numFmtId="0" fontId="15" fillId="28" borderId="29" xfId="642" applyNumberFormat="1" applyFont="1" applyFill="1" applyBorder="1" applyAlignment="1">
      <alignment horizontal="center" vertical="center" wrapText="1"/>
    </xf>
    <xf numFmtId="0" fontId="15" fillId="28" borderId="27" xfId="642" applyNumberFormat="1" applyFont="1" applyFill="1" applyBorder="1" applyAlignment="1">
      <alignment vertical="center"/>
    </xf>
    <xf numFmtId="0" fontId="15" fillId="28" borderId="29" xfId="642" applyNumberFormat="1" applyFont="1" applyFill="1" applyBorder="1" applyAlignment="1">
      <alignment vertical="center"/>
    </xf>
    <xf numFmtId="0" fontId="15" fillId="28" borderId="30" xfId="642" applyNumberFormat="1" applyFont="1" applyFill="1" applyBorder="1" applyAlignment="1">
      <alignment horizontal="center" vertical="center"/>
    </xf>
    <xf numFmtId="0" fontId="15" fillId="28" borderId="31" xfId="642" applyNumberFormat="1" applyFont="1" applyFill="1" applyBorder="1" applyAlignment="1">
      <alignment horizontal="center" vertical="center"/>
    </xf>
    <xf numFmtId="0" fontId="15" fillId="28" borderId="7" xfId="642" applyNumberFormat="1" applyFont="1" applyFill="1" applyBorder="1" applyAlignment="1">
      <alignment horizontal="center" vertical="center"/>
    </xf>
    <xf numFmtId="0" fontId="15" fillId="28" borderId="5" xfId="642" applyNumberFormat="1" applyFont="1" applyFill="1" applyBorder="1" applyAlignment="1">
      <alignment horizontal="center" vertical="center" wrapText="1"/>
    </xf>
    <xf numFmtId="0" fontId="15" fillId="28" borderId="1" xfId="642" applyNumberFormat="1" applyFont="1" applyFill="1" applyBorder="1" applyAlignment="1">
      <alignment horizontal="center" vertical="center" wrapText="1"/>
    </xf>
    <xf numFmtId="0" fontId="15" fillId="28" borderId="23" xfId="642" applyNumberFormat="1" applyFont="1" applyFill="1" applyBorder="1" applyAlignment="1">
      <alignment horizontal="center" vertical="center" wrapText="1"/>
    </xf>
    <xf numFmtId="0" fontId="15" fillId="28" borderId="5" xfId="642" applyNumberFormat="1" applyFont="1" applyFill="1" applyBorder="1" applyAlignment="1">
      <alignment vertical="center"/>
    </xf>
    <xf numFmtId="0" fontId="15" fillId="28" borderId="23" xfId="642" applyNumberFormat="1" applyFont="1" applyFill="1" applyBorder="1" applyAlignment="1">
      <alignment vertical="center"/>
    </xf>
    <xf numFmtId="0" fontId="15" fillId="28" borderId="32" xfId="642" applyNumberFormat="1" applyFont="1" applyFill="1" applyBorder="1" applyAlignment="1">
      <alignment horizontal="center" vertical="center"/>
    </xf>
    <xf numFmtId="0" fontId="15" fillId="28" borderId="3" xfId="642" applyNumberFormat="1" applyFont="1" applyFill="1" applyBorder="1" applyAlignment="1">
      <alignment horizontal="center" vertical="center"/>
    </xf>
    <xf numFmtId="0" fontId="15" fillId="28" borderId="3" xfId="642" applyNumberFormat="1" applyFont="1" applyFill="1" applyBorder="1" applyAlignment="1">
      <alignment horizontal="center" vertical="center" wrapText="1"/>
    </xf>
    <xf numFmtId="0" fontId="15" fillId="28" borderId="48" xfId="642" applyNumberFormat="1" applyFont="1" applyFill="1" applyBorder="1" applyAlignment="1">
      <alignment horizontal="center" vertical="center"/>
    </xf>
    <xf numFmtId="0" fontId="15" fillId="28" borderId="50" xfId="642" applyNumberFormat="1" applyFont="1" applyFill="1" applyBorder="1" applyAlignment="1">
      <alignment horizontal="center" vertical="center"/>
    </xf>
    <xf numFmtId="0" fontId="15" fillId="28" borderId="50" xfId="642" applyNumberFormat="1" applyFont="1" applyFill="1" applyBorder="1" applyAlignment="1">
      <alignment horizontal="center" vertical="center" wrapText="1"/>
    </xf>
    <xf numFmtId="0" fontId="15" fillId="28" borderId="52" xfId="642" applyNumberFormat="1" applyFont="1" applyFill="1" applyBorder="1" applyAlignment="1">
      <alignment horizontal="center" vertical="center"/>
    </xf>
  </cellXfs>
  <cellStyles count="649">
    <cellStyle name="20% - Accent1 2" xfId="23"/>
    <cellStyle name="20% - Accent1 2 2" xfId="24"/>
    <cellStyle name="20% - Accent1 2 3" xfId="25"/>
    <cellStyle name="20% - Accent1 2 4" xfId="26"/>
    <cellStyle name="20% - Accent1 2 5" xfId="27"/>
    <cellStyle name="20% - Accent1 3" xfId="28"/>
    <cellStyle name="20% - Accent1 4" xfId="29"/>
    <cellStyle name="20% - Accent1 4 2" xfId="30"/>
    <cellStyle name="20% - Accent1 5" xfId="31"/>
    <cellStyle name="20% - Accent1 6" xfId="32"/>
    <cellStyle name="20% - Accent1 7" xfId="33"/>
    <cellStyle name="20% - Accent2 2" xfId="34"/>
    <cellStyle name="20% - Accent2 2 2" xfId="35"/>
    <cellStyle name="20% - Accent2 2 3" xfId="36"/>
    <cellStyle name="20% - Accent2 2 4" xfId="37"/>
    <cellStyle name="20% - Accent2 2 5" xfId="38"/>
    <cellStyle name="20% - Accent2 3" xfId="39"/>
    <cellStyle name="20% - Accent2 4" xfId="40"/>
    <cellStyle name="20% - Accent2 4 2" xfId="41"/>
    <cellStyle name="20% - Accent2 5" xfId="42"/>
    <cellStyle name="20% - Accent2 6" xfId="43"/>
    <cellStyle name="20% - Accent2 7" xfId="44"/>
    <cellStyle name="20% - Accent3 2" xfId="45"/>
    <cellStyle name="20% - Accent3 2 2" xfId="46"/>
    <cellStyle name="20% - Accent3 2 3" xfId="47"/>
    <cellStyle name="20% - Accent3 2 4" xfId="48"/>
    <cellStyle name="20% - Accent3 2 5" xfId="49"/>
    <cellStyle name="20% - Accent3 3" xfId="50"/>
    <cellStyle name="20% - Accent3 4" xfId="51"/>
    <cellStyle name="20% - Accent3 4 2" xfId="52"/>
    <cellStyle name="20% - Accent3 5" xfId="53"/>
    <cellStyle name="20% - Accent3 6" xfId="54"/>
    <cellStyle name="20% - Accent3 7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4 2" xfId="63"/>
    <cellStyle name="20% - Accent4 5" xfId="64"/>
    <cellStyle name="20% - Accent4 6" xfId="65"/>
    <cellStyle name="20% - Accent4 7" xfId="66"/>
    <cellStyle name="20% - Accent5 2" xfId="67"/>
    <cellStyle name="20% - Accent5 2 2" xfId="68"/>
    <cellStyle name="20% - Accent5 2 3" xfId="69"/>
    <cellStyle name="20% - Accent5 2 4" xfId="70"/>
    <cellStyle name="20% - Accent5 2 5" xfId="71"/>
    <cellStyle name="20% - Accent5 3" xfId="72"/>
    <cellStyle name="20% - Accent5 4" xfId="73"/>
    <cellStyle name="20% - Accent5 4 2" xfId="74"/>
    <cellStyle name="20% - Accent5 5" xfId="75"/>
    <cellStyle name="20% - Accent5 6" xfId="76"/>
    <cellStyle name="20% - Accent5 7" xfId="77"/>
    <cellStyle name="20% - Accent6 2" xfId="78"/>
    <cellStyle name="20% - Accent6 2 2" xfId="79"/>
    <cellStyle name="20% - Accent6 2 3" xfId="80"/>
    <cellStyle name="20% - Accent6 2 4" xfId="81"/>
    <cellStyle name="20% - Accent6 2 5" xfId="82"/>
    <cellStyle name="20% - Accent6 3" xfId="83"/>
    <cellStyle name="20% - Accent6 4" xfId="84"/>
    <cellStyle name="20% - Accent6 4 2" xfId="85"/>
    <cellStyle name="20% - Accent6 5" xfId="86"/>
    <cellStyle name="20% - Accent6 6" xfId="87"/>
    <cellStyle name="20% - Accent6 7" xfId="88"/>
    <cellStyle name="40% - Accent1 2" xfId="89"/>
    <cellStyle name="40% - Accent1 2 2" xfId="90"/>
    <cellStyle name="40% - Accent1 2 3" xfId="91"/>
    <cellStyle name="40% - Accent1 2 4" xfId="92"/>
    <cellStyle name="40% - Accent1 2 5" xfId="93"/>
    <cellStyle name="40% - Accent1 3" xfId="94"/>
    <cellStyle name="40% - Accent1 4" xfId="95"/>
    <cellStyle name="40% - Accent1 4 2" xfId="96"/>
    <cellStyle name="40% - Accent1 5" xfId="97"/>
    <cellStyle name="40% - Accent1 6" xfId="98"/>
    <cellStyle name="40% - Accent1 7" xfId="99"/>
    <cellStyle name="40% - Accent2 2" xfId="100"/>
    <cellStyle name="40% - Accent2 2 2" xfId="101"/>
    <cellStyle name="40% - Accent2 2 3" xfId="102"/>
    <cellStyle name="40% - Accent2 2 4" xfId="103"/>
    <cellStyle name="40% - Accent2 2 5" xfId="104"/>
    <cellStyle name="40% - Accent2 3" xfId="105"/>
    <cellStyle name="40% - Accent2 4" xfId="106"/>
    <cellStyle name="40% - Accent2 4 2" xfId="107"/>
    <cellStyle name="40% - Accent2 5" xfId="108"/>
    <cellStyle name="40% - Accent2 6" xfId="109"/>
    <cellStyle name="40% - Accent2 7" xfId="110"/>
    <cellStyle name="40% - Accent3 2" xfId="111"/>
    <cellStyle name="40% - Accent3 2 2" xfId="112"/>
    <cellStyle name="40% - Accent3 2 3" xfId="113"/>
    <cellStyle name="40% - Accent3 2 4" xfId="114"/>
    <cellStyle name="40% - Accent3 2 5" xfId="115"/>
    <cellStyle name="40% - Accent3 3" xfId="116"/>
    <cellStyle name="40% - Accent3 4" xfId="117"/>
    <cellStyle name="40% - Accent3 4 2" xfId="118"/>
    <cellStyle name="40% - Accent3 5" xfId="119"/>
    <cellStyle name="40% - Accent3 6" xfId="120"/>
    <cellStyle name="40% - Accent3 7" xfId="121"/>
    <cellStyle name="40% - Accent4 2" xfId="122"/>
    <cellStyle name="40% - Accent4 2 2" xfId="123"/>
    <cellStyle name="40% - Accent4 2 3" xfId="124"/>
    <cellStyle name="40% - Accent4 2 4" xfId="125"/>
    <cellStyle name="40% - Accent4 2 5" xfId="126"/>
    <cellStyle name="40% - Accent4 3" xfId="127"/>
    <cellStyle name="40% - Accent4 4" xfId="128"/>
    <cellStyle name="40% - Accent4 4 2" xfId="129"/>
    <cellStyle name="40% - Accent4 5" xfId="130"/>
    <cellStyle name="40% - Accent4 6" xfId="131"/>
    <cellStyle name="40% - Accent4 7" xfId="132"/>
    <cellStyle name="40% - Accent5 2" xfId="133"/>
    <cellStyle name="40% - Accent5 2 2" xfId="134"/>
    <cellStyle name="40% - Accent5 2 3" xfId="135"/>
    <cellStyle name="40% - Accent5 2 4" xfId="136"/>
    <cellStyle name="40% - Accent5 2 5" xfId="137"/>
    <cellStyle name="40% - Accent5 3" xfId="138"/>
    <cellStyle name="40% - Accent5 4" xfId="139"/>
    <cellStyle name="40% - Accent5 4 2" xfId="140"/>
    <cellStyle name="40% - Accent5 5" xfId="141"/>
    <cellStyle name="40% - Accent5 6" xfId="142"/>
    <cellStyle name="40% - Accent5 7" xfId="143"/>
    <cellStyle name="40% - Accent6 2" xfId="144"/>
    <cellStyle name="40% - Accent6 2 2" xfId="145"/>
    <cellStyle name="40% - Accent6 2 3" xfId="146"/>
    <cellStyle name="40% - Accent6 2 4" xfId="147"/>
    <cellStyle name="40% - Accent6 2 5" xfId="148"/>
    <cellStyle name="40% - Accent6 3" xfId="149"/>
    <cellStyle name="40% - Accent6 4" xfId="150"/>
    <cellStyle name="40% - Accent6 4 2" xfId="151"/>
    <cellStyle name="40% - Accent6 5" xfId="152"/>
    <cellStyle name="40% - Accent6 6" xfId="153"/>
    <cellStyle name="40% - Accent6 7" xfId="154"/>
    <cellStyle name="60% - Accent1 2" xfId="155"/>
    <cellStyle name="60% - Accent1 2 2" xfId="156"/>
    <cellStyle name="60% - Accent1 2 3" xfId="157"/>
    <cellStyle name="60% - Accent1 2 4" xfId="158"/>
    <cellStyle name="60% - Accent1 2 5" xfId="159"/>
    <cellStyle name="60% - Accent1 3" xfId="160"/>
    <cellStyle name="60% - Accent1 4" xfId="161"/>
    <cellStyle name="60% - Accent1 4 2" xfId="162"/>
    <cellStyle name="60% - Accent1 5" xfId="163"/>
    <cellStyle name="60% - Accent1 6" xfId="164"/>
    <cellStyle name="60% - Accent1 7" xfId="165"/>
    <cellStyle name="60% - Accent2 2" xfId="166"/>
    <cellStyle name="60% - Accent2 2 2" xfId="167"/>
    <cellStyle name="60% - Accent2 2 3" xfId="168"/>
    <cellStyle name="60% - Accent2 2 4" xfId="169"/>
    <cellStyle name="60% - Accent2 2 5" xfId="170"/>
    <cellStyle name="60% - Accent2 3" xfId="171"/>
    <cellStyle name="60% - Accent2 4" xfId="172"/>
    <cellStyle name="60% - Accent2 4 2" xfId="173"/>
    <cellStyle name="60% - Accent2 5" xfId="174"/>
    <cellStyle name="60% - Accent2 6" xfId="175"/>
    <cellStyle name="60% - Accent2 7" xfId="176"/>
    <cellStyle name="60% - Accent3 2" xfId="177"/>
    <cellStyle name="60% - Accent3 2 2" xfId="178"/>
    <cellStyle name="60% - Accent3 2 3" xfId="179"/>
    <cellStyle name="60% - Accent3 2 4" xfId="180"/>
    <cellStyle name="60% - Accent3 2 5" xfId="181"/>
    <cellStyle name="60% - Accent3 3" xfId="182"/>
    <cellStyle name="60% - Accent3 4" xfId="183"/>
    <cellStyle name="60% - Accent3 4 2" xfId="184"/>
    <cellStyle name="60% - Accent3 5" xfId="185"/>
    <cellStyle name="60% - Accent3 6" xfId="186"/>
    <cellStyle name="60% - Accent3 7" xfId="187"/>
    <cellStyle name="60% - Accent4 2" xfId="188"/>
    <cellStyle name="60% - Accent4 2 2" xfId="189"/>
    <cellStyle name="60% - Accent4 2 3" xfId="190"/>
    <cellStyle name="60% - Accent4 2 4" xfId="191"/>
    <cellStyle name="60% - Accent4 2 5" xfId="192"/>
    <cellStyle name="60% - Accent4 3" xfId="193"/>
    <cellStyle name="60% - Accent4 4" xfId="194"/>
    <cellStyle name="60% - Accent4 4 2" xfId="195"/>
    <cellStyle name="60% - Accent4 5" xfId="196"/>
    <cellStyle name="60% - Accent4 6" xfId="197"/>
    <cellStyle name="60% - Accent4 7" xfId="198"/>
    <cellStyle name="60% - Accent5 2" xfId="199"/>
    <cellStyle name="60% - Accent5 2 2" xfId="200"/>
    <cellStyle name="60% - Accent5 2 3" xfId="201"/>
    <cellStyle name="60% - Accent5 2 4" xfId="202"/>
    <cellStyle name="60% - Accent5 2 5" xfId="203"/>
    <cellStyle name="60% - Accent5 3" xfId="204"/>
    <cellStyle name="60% - Accent5 4" xfId="205"/>
    <cellStyle name="60% - Accent5 4 2" xfId="206"/>
    <cellStyle name="60% - Accent5 5" xfId="207"/>
    <cellStyle name="60% - Accent5 6" xfId="208"/>
    <cellStyle name="60% - Accent5 7" xfId="209"/>
    <cellStyle name="60% - Accent6 2" xfId="210"/>
    <cellStyle name="60% - Accent6 2 2" xfId="211"/>
    <cellStyle name="60% - Accent6 2 3" xfId="212"/>
    <cellStyle name="60% - Accent6 2 4" xfId="213"/>
    <cellStyle name="60% - Accent6 2 5" xfId="214"/>
    <cellStyle name="60% - Accent6 3" xfId="215"/>
    <cellStyle name="60% - Accent6 4" xfId="216"/>
    <cellStyle name="60% - Accent6 4 2" xfId="217"/>
    <cellStyle name="60% - Accent6 5" xfId="218"/>
    <cellStyle name="60% - Accent6 6" xfId="219"/>
    <cellStyle name="60% - Accent6 7" xfId="220"/>
    <cellStyle name="Accent1 2" xfId="221"/>
    <cellStyle name="Accent1 2 2" xfId="222"/>
    <cellStyle name="Accent1 2 3" xfId="223"/>
    <cellStyle name="Accent1 2 4" xfId="224"/>
    <cellStyle name="Accent1 2 5" xfId="225"/>
    <cellStyle name="Accent1 3" xfId="226"/>
    <cellStyle name="Accent1 4" xfId="227"/>
    <cellStyle name="Accent1 4 2" xfId="228"/>
    <cellStyle name="Accent1 5" xfId="229"/>
    <cellStyle name="Accent1 6" xfId="230"/>
    <cellStyle name="Accent1 7" xfId="231"/>
    <cellStyle name="Accent2 2" xfId="232"/>
    <cellStyle name="Accent2 2 2" xfId="233"/>
    <cellStyle name="Accent2 2 3" xfId="234"/>
    <cellStyle name="Accent2 2 4" xfId="235"/>
    <cellStyle name="Accent2 2 5" xfId="236"/>
    <cellStyle name="Accent2 3" xfId="237"/>
    <cellStyle name="Accent2 4" xfId="238"/>
    <cellStyle name="Accent2 4 2" xfId="239"/>
    <cellStyle name="Accent2 5" xfId="240"/>
    <cellStyle name="Accent2 6" xfId="241"/>
    <cellStyle name="Accent2 7" xfId="242"/>
    <cellStyle name="Accent3 2" xfId="243"/>
    <cellStyle name="Accent3 2 2" xfId="244"/>
    <cellStyle name="Accent3 2 3" xfId="245"/>
    <cellStyle name="Accent3 2 4" xfId="246"/>
    <cellStyle name="Accent3 2 5" xfId="247"/>
    <cellStyle name="Accent3 3" xfId="248"/>
    <cellStyle name="Accent3 4" xfId="249"/>
    <cellStyle name="Accent3 4 2" xfId="250"/>
    <cellStyle name="Accent3 5" xfId="251"/>
    <cellStyle name="Accent3 6" xfId="252"/>
    <cellStyle name="Accent3 7" xfId="253"/>
    <cellStyle name="Accent4 2" xfId="254"/>
    <cellStyle name="Accent4 2 2" xfId="255"/>
    <cellStyle name="Accent4 2 3" xfId="256"/>
    <cellStyle name="Accent4 2 4" xfId="257"/>
    <cellStyle name="Accent4 2 5" xfId="258"/>
    <cellStyle name="Accent4 3" xfId="259"/>
    <cellStyle name="Accent4 4" xfId="260"/>
    <cellStyle name="Accent4 4 2" xfId="261"/>
    <cellStyle name="Accent4 5" xfId="262"/>
    <cellStyle name="Accent4 6" xfId="263"/>
    <cellStyle name="Accent4 7" xfId="264"/>
    <cellStyle name="Accent5 2" xfId="265"/>
    <cellStyle name="Accent5 2 2" xfId="266"/>
    <cellStyle name="Accent5 2 3" xfId="267"/>
    <cellStyle name="Accent5 2 4" xfId="268"/>
    <cellStyle name="Accent5 2 5" xfId="269"/>
    <cellStyle name="Accent5 3" xfId="270"/>
    <cellStyle name="Accent5 4" xfId="271"/>
    <cellStyle name="Accent5 4 2" xfId="272"/>
    <cellStyle name="Accent5 5" xfId="273"/>
    <cellStyle name="Accent5 6" xfId="274"/>
    <cellStyle name="Accent5 7" xfId="275"/>
    <cellStyle name="Accent6 2" xfId="276"/>
    <cellStyle name="Accent6 2 2" xfId="277"/>
    <cellStyle name="Accent6 2 3" xfId="278"/>
    <cellStyle name="Accent6 2 4" xfId="279"/>
    <cellStyle name="Accent6 2 5" xfId="280"/>
    <cellStyle name="Accent6 3" xfId="281"/>
    <cellStyle name="Accent6 4" xfId="282"/>
    <cellStyle name="Accent6 4 2" xfId="283"/>
    <cellStyle name="Accent6 5" xfId="284"/>
    <cellStyle name="Accent6 6" xfId="285"/>
    <cellStyle name="Accent6 7" xfId="286"/>
    <cellStyle name="Bad 2" xfId="287"/>
    <cellStyle name="Bad 2 2" xfId="288"/>
    <cellStyle name="Bad 2 3" xfId="289"/>
    <cellStyle name="Bad 2 4" xfId="290"/>
    <cellStyle name="Bad 2 5" xfId="291"/>
    <cellStyle name="Bad 3" xfId="292"/>
    <cellStyle name="Bad 4" xfId="293"/>
    <cellStyle name="Bad 4 2" xfId="294"/>
    <cellStyle name="Bad 5" xfId="295"/>
    <cellStyle name="Bad 6" xfId="296"/>
    <cellStyle name="Bad 7" xfId="297"/>
    <cellStyle name="Calculation 2" xfId="298"/>
    <cellStyle name="Calculation 2 2" xfId="299"/>
    <cellStyle name="Calculation 2 3" xfId="300"/>
    <cellStyle name="Calculation 2 4" xfId="301"/>
    <cellStyle name="Calculation 2 5" xfId="302"/>
    <cellStyle name="Calculation 2_anakia II etapi.xls sm. defeqturi" xfId="303"/>
    <cellStyle name="Calculation 3" xfId="304"/>
    <cellStyle name="Calculation 4" xfId="305"/>
    <cellStyle name="Calculation 4 2" xfId="306"/>
    <cellStyle name="Calculation 4_anakia II etapi.xls sm. defeqturi" xfId="307"/>
    <cellStyle name="Calculation 5" xfId="308"/>
    <cellStyle name="Calculation 6" xfId="309"/>
    <cellStyle name="Calculation 7" xfId="310"/>
    <cellStyle name="Check Cell 2" xfId="311"/>
    <cellStyle name="Check Cell 2 2" xfId="312"/>
    <cellStyle name="Check Cell 2 3" xfId="313"/>
    <cellStyle name="Check Cell 2 4" xfId="314"/>
    <cellStyle name="Check Cell 2 5" xfId="315"/>
    <cellStyle name="Check Cell 2_anakia II etapi.xls sm. defeqturi" xfId="316"/>
    <cellStyle name="Check Cell 3" xfId="317"/>
    <cellStyle name="Check Cell 4" xfId="318"/>
    <cellStyle name="Check Cell 4 2" xfId="319"/>
    <cellStyle name="Check Cell 4_anakia II etapi.xls sm. defeqturi" xfId="320"/>
    <cellStyle name="Check Cell 5" xfId="321"/>
    <cellStyle name="Check Cell 6" xfId="322"/>
    <cellStyle name="Check Cell 7" xfId="323"/>
    <cellStyle name="Comma" xfId="10" builtinId="3"/>
    <cellStyle name="Comma 10" xfId="324"/>
    <cellStyle name="Comma 10 2" xfId="7"/>
    <cellStyle name="Comma 11" xfId="325"/>
    <cellStyle name="Comma 12" xfId="326"/>
    <cellStyle name="Comma 12 2" xfId="327"/>
    <cellStyle name="Comma 12 3" xfId="328"/>
    <cellStyle name="Comma 12 4" xfId="329"/>
    <cellStyle name="Comma 12 5" xfId="330"/>
    <cellStyle name="Comma 12 6" xfId="331"/>
    <cellStyle name="Comma 12 7" xfId="332"/>
    <cellStyle name="Comma 12 8" xfId="333"/>
    <cellStyle name="Comma 13" xfId="334"/>
    <cellStyle name="Comma 14" xfId="335"/>
    <cellStyle name="Comma 15" xfId="336"/>
    <cellStyle name="Comma 16" xfId="337"/>
    <cellStyle name="Comma 2" xfId="338"/>
    <cellStyle name="Comma 2 2" xfId="339"/>
    <cellStyle name="Comma 2 2 2" xfId="340"/>
    <cellStyle name="Comma 2 2 3" xfId="341"/>
    <cellStyle name="Comma 2 3" xfId="342"/>
    <cellStyle name="Comma 3" xfId="343"/>
    <cellStyle name="Comma 4" xfId="344"/>
    <cellStyle name="Comma 5" xfId="345"/>
    <cellStyle name="Comma 6" xfId="346"/>
    <cellStyle name="Comma 7" xfId="347"/>
    <cellStyle name="Comma 8" xfId="348"/>
    <cellStyle name="Comma 9" xfId="349"/>
    <cellStyle name="Explanatory Text 2" xfId="350"/>
    <cellStyle name="Explanatory Text 2 2" xfId="351"/>
    <cellStyle name="Explanatory Text 2 3" xfId="352"/>
    <cellStyle name="Explanatory Text 2 4" xfId="353"/>
    <cellStyle name="Explanatory Text 2 5" xfId="354"/>
    <cellStyle name="Explanatory Text 3" xfId="355"/>
    <cellStyle name="Explanatory Text 4" xfId="356"/>
    <cellStyle name="Explanatory Text 4 2" xfId="357"/>
    <cellStyle name="Explanatory Text 5" xfId="358"/>
    <cellStyle name="Explanatory Text 6" xfId="359"/>
    <cellStyle name="Explanatory Text 7" xfId="360"/>
    <cellStyle name="Good 2" xfId="361"/>
    <cellStyle name="Good 2 2" xfId="362"/>
    <cellStyle name="Good 2 3" xfId="363"/>
    <cellStyle name="Good 2 4" xfId="364"/>
    <cellStyle name="Good 2 5" xfId="365"/>
    <cellStyle name="Good 3" xfId="366"/>
    <cellStyle name="Good 4" xfId="367"/>
    <cellStyle name="Good 4 2" xfId="368"/>
    <cellStyle name="Good 5" xfId="369"/>
    <cellStyle name="Good 6" xfId="370"/>
    <cellStyle name="Good 7" xfId="371"/>
    <cellStyle name="Heading 1 2" xfId="372"/>
    <cellStyle name="Heading 1 2 2" xfId="373"/>
    <cellStyle name="Heading 1 2 3" xfId="374"/>
    <cellStyle name="Heading 1 2 4" xfId="375"/>
    <cellStyle name="Heading 1 2 5" xfId="376"/>
    <cellStyle name="Heading 1 2_anakia II etapi.xls sm. defeqturi" xfId="377"/>
    <cellStyle name="Heading 1 3" xfId="378"/>
    <cellStyle name="Heading 1 4" xfId="379"/>
    <cellStyle name="Heading 1 4 2" xfId="380"/>
    <cellStyle name="Heading 1 4_anakia II etapi.xls sm. defeqturi" xfId="381"/>
    <cellStyle name="Heading 1 5" xfId="382"/>
    <cellStyle name="Heading 1 6" xfId="383"/>
    <cellStyle name="Heading 1 7" xfId="384"/>
    <cellStyle name="Heading 2 2" xfId="385"/>
    <cellStyle name="Heading 2 2 2" xfId="386"/>
    <cellStyle name="Heading 2 2 3" xfId="387"/>
    <cellStyle name="Heading 2 2 4" xfId="388"/>
    <cellStyle name="Heading 2 2 5" xfId="389"/>
    <cellStyle name="Heading 2 2_anakia II etapi.xls sm. defeqturi" xfId="390"/>
    <cellStyle name="Heading 2 3" xfId="391"/>
    <cellStyle name="Heading 2 4" xfId="392"/>
    <cellStyle name="Heading 2 4 2" xfId="393"/>
    <cellStyle name="Heading 2 4_anakia II etapi.xls sm. defeqturi" xfId="394"/>
    <cellStyle name="Heading 2 5" xfId="395"/>
    <cellStyle name="Heading 2 6" xfId="396"/>
    <cellStyle name="Heading 2 7" xfId="397"/>
    <cellStyle name="Heading 3 2" xfId="398"/>
    <cellStyle name="Heading 3 2 2" xfId="399"/>
    <cellStyle name="Heading 3 2 3" xfId="400"/>
    <cellStyle name="Heading 3 2 4" xfId="401"/>
    <cellStyle name="Heading 3 2 5" xfId="402"/>
    <cellStyle name="Heading 3 2_anakia II etapi.xls sm. defeqturi" xfId="403"/>
    <cellStyle name="Heading 3 3" xfId="404"/>
    <cellStyle name="Heading 3 4" xfId="405"/>
    <cellStyle name="Heading 3 4 2" xfId="406"/>
    <cellStyle name="Heading 3 4_anakia II etapi.xls sm. defeqturi" xfId="407"/>
    <cellStyle name="Heading 3 5" xfId="408"/>
    <cellStyle name="Heading 3 6" xfId="409"/>
    <cellStyle name="Heading 3 7" xfId="410"/>
    <cellStyle name="Heading 4 2" xfId="411"/>
    <cellStyle name="Heading 4 2 2" xfId="412"/>
    <cellStyle name="Heading 4 2 3" xfId="413"/>
    <cellStyle name="Heading 4 2 4" xfId="414"/>
    <cellStyle name="Heading 4 2 5" xfId="415"/>
    <cellStyle name="Heading 4 3" xfId="416"/>
    <cellStyle name="Heading 4 4" xfId="417"/>
    <cellStyle name="Heading 4 4 2" xfId="418"/>
    <cellStyle name="Heading 4 5" xfId="419"/>
    <cellStyle name="Heading 4 6" xfId="420"/>
    <cellStyle name="Heading 4 7" xfId="421"/>
    <cellStyle name="Input 2" xfId="422"/>
    <cellStyle name="Input 2 2" xfId="423"/>
    <cellStyle name="Input 2 3" xfId="424"/>
    <cellStyle name="Input 2 4" xfId="425"/>
    <cellStyle name="Input 2 5" xfId="426"/>
    <cellStyle name="Input 2_anakia II etapi.xls sm. defeqturi" xfId="427"/>
    <cellStyle name="Input 3" xfId="428"/>
    <cellStyle name="Input 4" xfId="429"/>
    <cellStyle name="Input 4 2" xfId="430"/>
    <cellStyle name="Input 4_anakia II etapi.xls sm. defeqturi" xfId="431"/>
    <cellStyle name="Input 5" xfId="432"/>
    <cellStyle name="Input 6" xfId="433"/>
    <cellStyle name="Input 7" xfId="434"/>
    <cellStyle name="Linked Cell 2" xfId="435"/>
    <cellStyle name="Linked Cell 2 2" xfId="436"/>
    <cellStyle name="Linked Cell 2 3" xfId="437"/>
    <cellStyle name="Linked Cell 2 4" xfId="438"/>
    <cellStyle name="Linked Cell 2 5" xfId="439"/>
    <cellStyle name="Linked Cell 2_anakia II etapi.xls sm. defeqturi" xfId="440"/>
    <cellStyle name="Linked Cell 3" xfId="441"/>
    <cellStyle name="Linked Cell 4" xfId="442"/>
    <cellStyle name="Linked Cell 4 2" xfId="443"/>
    <cellStyle name="Linked Cell 4_anakia II etapi.xls sm. defeqturi" xfId="444"/>
    <cellStyle name="Linked Cell 5" xfId="445"/>
    <cellStyle name="Linked Cell 6" xfId="446"/>
    <cellStyle name="Linked Cell 7" xfId="447"/>
    <cellStyle name="Neutral 2" xfId="448"/>
    <cellStyle name="Neutral 2 2" xfId="449"/>
    <cellStyle name="Neutral 2 3" xfId="450"/>
    <cellStyle name="Neutral 2 4" xfId="451"/>
    <cellStyle name="Neutral 2 5" xfId="452"/>
    <cellStyle name="Neutral 3" xfId="453"/>
    <cellStyle name="Neutral 4" xfId="454"/>
    <cellStyle name="Neutral 4 2" xfId="455"/>
    <cellStyle name="Neutral 5" xfId="456"/>
    <cellStyle name="Neutral 6" xfId="457"/>
    <cellStyle name="Neutral 7" xfId="458"/>
    <cellStyle name="Normal" xfId="0" builtinId="0"/>
    <cellStyle name="Normal 10" xfId="2"/>
    <cellStyle name="Normal 10 2" xfId="459"/>
    <cellStyle name="Normal 11" xfId="460"/>
    <cellStyle name="Normal 11 2" xfId="461"/>
    <cellStyle name="Normal 11 2 2" xfId="22"/>
    <cellStyle name="Normal 11 3" xfId="462"/>
    <cellStyle name="Normal 11_GAZI-2010" xfId="463"/>
    <cellStyle name="Normal 12" xfId="464"/>
    <cellStyle name="Normal 12 2" xfId="465"/>
    <cellStyle name="Normal 12_gazis gare qseli" xfId="466"/>
    <cellStyle name="Normal 13" xfId="16"/>
    <cellStyle name="Normal 13 2" xfId="468"/>
    <cellStyle name="Normal 13 2 2" xfId="648"/>
    <cellStyle name="Normal 13 3" xfId="17"/>
    <cellStyle name="Normal 13 3 2" xfId="18"/>
    <cellStyle name="Normal 13 3 3" xfId="469"/>
    <cellStyle name="Normal 13 4" xfId="470"/>
    <cellStyle name="Normal 13 5" xfId="471"/>
    <cellStyle name="Normal 13 5 3 2 2" xfId="646"/>
    <cellStyle name="Normal 13 6" xfId="467"/>
    <cellStyle name="Normal 13_GAZI-2010" xfId="472"/>
    <cellStyle name="Normal 14" xfId="473"/>
    <cellStyle name="Normal 14 2" xfId="474"/>
    <cellStyle name="Normal 14 3" xfId="475"/>
    <cellStyle name="Normal 14 3 2" xfId="14"/>
    <cellStyle name="Normal 14 4" xfId="476"/>
    <cellStyle name="Normal 14 5" xfId="477"/>
    <cellStyle name="Normal 14_anakia II etapi.xls sm. defeqturi" xfId="5"/>
    <cellStyle name="Normal 14_anakia II etapi.xls sm. defeqturi 2" xfId="6"/>
    <cellStyle name="Normal 15" xfId="478"/>
    <cellStyle name="Normal 16" xfId="479"/>
    <cellStyle name="Normal 16 2" xfId="1"/>
    <cellStyle name="Normal 16 3" xfId="480"/>
    <cellStyle name="Normal 16_axalq.skola" xfId="481"/>
    <cellStyle name="Normal 17" xfId="482"/>
    <cellStyle name="Normal 18" xfId="483"/>
    <cellStyle name="Normal 19" xfId="484"/>
    <cellStyle name="Normal 2" xfId="19"/>
    <cellStyle name="Normal 2 10" xfId="485"/>
    <cellStyle name="Normal 2 11" xfId="486"/>
    <cellStyle name="Normal 2 2" xfId="487"/>
    <cellStyle name="Normal 2 2 2" xfId="488"/>
    <cellStyle name="Normal 2 2 3" xfId="489"/>
    <cellStyle name="Normal 2 2 4" xfId="490"/>
    <cellStyle name="Normal 2 2 5" xfId="491"/>
    <cellStyle name="Normal 2 2 6" xfId="492"/>
    <cellStyle name="Normal 2 2 7" xfId="493"/>
    <cellStyle name="Normal 2 2 8" xfId="494"/>
    <cellStyle name="Normal 2 2_2D4CD000" xfId="495"/>
    <cellStyle name="Normal 2 3" xfId="496"/>
    <cellStyle name="Normal 2 4" xfId="497"/>
    <cellStyle name="Normal 2 5" xfId="498"/>
    <cellStyle name="Normal 2 6" xfId="499"/>
    <cellStyle name="Normal 2 7" xfId="500"/>
    <cellStyle name="Normal 2 7 2" xfId="501"/>
    <cellStyle name="Normal 2 7 2 2" xfId="502"/>
    <cellStyle name="Normal 2 7 3" xfId="503"/>
    <cellStyle name="Normal 2 7 3 2" xfId="504"/>
    <cellStyle name="Normal 2 7 4" xfId="505"/>
    <cellStyle name="Normal 2 7_anakia II etapi.xls sm. defeqturi" xfId="506"/>
    <cellStyle name="Normal 2 8" xfId="507"/>
    <cellStyle name="Normal 2 9" xfId="508"/>
    <cellStyle name="Normal 2_anakia II etapi.xls sm. defeqturi" xfId="509"/>
    <cellStyle name="Normal 20" xfId="510"/>
    <cellStyle name="Normal 21" xfId="511"/>
    <cellStyle name="Normal 22" xfId="512"/>
    <cellStyle name="Normal 23" xfId="513"/>
    <cellStyle name="Normal 24" xfId="514"/>
    <cellStyle name="Normal 25" xfId="515"/>
    <cellStyle name="Normal 26" xfId="516"/>
    <cellStyle name="Normal 27" xfId="517"/>
    <cellStyle name="Normal 28" xfId="518"/>
    <cellStyle name="Normal 29" xfId="9"/>
    <cellStyle name="Normal 29 2" xfId="519"/>
    <cellStyle name="Normal 3" xfId="4"/>
    <cellStyle name="Normal 3 2" xfId="520"/>
    <cellStyle name="Normal 3 2 2" xfId="521"/>
    <cellStyle name="Normal 3 2_anakia II etapi.xls sm. defeqturi" xfId="522"/>
    <cellStyle name="Normal 30" xfId="523"/>
    <cellStyle name="Normal 30 2" xfId="524"/>
    <cellStyle name="Normal 31" xfId="525"/>
    <cellStyle name="Normal 32" xfId="526"/>
    <cellStyle name="Normal 32 2" xfId="527"/>
    <cellStyle name="Normal 32 3" xfId="528"/>
    <cellStyle name="Normal 32 3 2" xfId="529"/>
    <cellStyle name="Normal 33" xfId="530"/>
    <cellStyle name="Normal 33 2" xfId="531"/>
    <cellStyle name="Normal 34" xfId="532"/>
    <cellStyle name="Normal 35" xfId="533"/>
    <cellStyle name="Normal 35 2" xfId="15"/>
    <cellStyle name="Normal 35 3" xfId="534"/>
    <cellStyle name="Normal 36" xfId="535"/>
    <cellStyle name="Normal 36 2" xfId="536"/>
    <cellStyle name="Normal 37" xfId="537"/>
    <cellStyle name="Normal 38" xfId="538"/>
    <cellStyle name="Normal 38 2" xfId="21"/>
    <cellStyle name="Normal 38 3" xfId="539"/>
    <cellStyle name="Normal 39" xfId="540"/>
    <cellStyle name="Normal 4" xfId="541"/>
    <cellStyle name="Normal 41" xfId="647"/>
    <cellStyle name="Normal 46" xfId="542"/>
    <cellStyle name="Normal 5" xfId="543"/>
    <cellStyle name="Normal 5 2" xfId="544"/>
    <cellStyle name="Normal 5 2 2" xfId="545"/>
    <cellStyle name="Normal 5 2 3" xfId="546"/>
    <cellStyle name="Normal 5 3" xfId="547"/>
    <cellStyle name="Normal 5 4" xfId="548"/>
    <cellStyle name="Normal 5_Copy of SAN2010" xfId="549"/>
    <cellStyle name="Normal 6" xfId="550"/>
    <cellStyle name="Normal 7" xfId="551"/>
    <cellStyle name="Normal 8" xfId="3"/>
    <cellStyle name="Normal 8 2" xfId="20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 5" xfId="558"/>
    <cellStyle name="Normal 9 2_anakia II etapi.xls sm. defeqturi" xfId="559"/>
    <cellStyle name="Normal 9_2D4CD000" xfId="560"/>
    <cellStyle name="Normal_gare wyalsadfenigagarini 10" xfId="645"/>
    <cellStyle name="Normal_gare wyalsadfenigagarini 2 2" xfId="643"/>
    <cellStyle name="Normal_gare wyalsadfenigagarini 2_SMSH2008-IIkv ." xfId="642"/>
    <cellStyle name="Normal_sida wyalsadeni 2 2" xfId="644"/>
    <cellStyle name="Note 2" xfId="561"/>
    <cellStyle name="Note 2 2" xfId="562"/>
    <cellStyle name="Note 2 3" xfId="563"/>
    <cellStyle name="Note 2 4" xfId="564"/>
    <cellStyle name="Note 2 5" xfId="565"/>
    <cellStyle name="Note 2_anakia II etapi.xls sm. defeqturi" xfId="566"/>
    <cellStyle name="Note 3" xfId="567"/>
    <cellStyle name="Note 4" xfId="568"/>
    <cellStyle name="Note 4 2" xfId="569"/>
    <cellStyle name="Note 4_anakia II etapi.xls sm. defeqturi" xfId="570"/>
    <cellStyle name="Note 5" xfId="571"/>
    <cellStyle name="Note 6" xfId="572"/>
    <cellStyle name="Note 7" xfId="573"/>
    <cellStyle name="Output 2" xfId="574"/>
    <cellStyle name="Output 2 2" xfId="575"/>
    <cellStyle name="Output 2 3" xfId="576"/>
    <cellStyle name="Output 2 4" xfId="577"/>
    <cellStyle name="Output 2 5" xfId="578"/>
    <cellStyle name="Output 2_anakia II etapi.xls sm. defeqturi" xfId="579"/>
    <cellStyle name="Output 3" xfId="580"/>
    <cellStyle name="Output 4" xfId="581"/>
    <cellStyle name="Output 4 2" xfId="582"/>
    <cellStyle name="Output 4_anakia II etapi.xls sm. defeqturi" xfId="583"/>
    <cellStyle name="Output 5" xfId="584"/>
    <cellStyle name="Output 6" xfId="585"/>
    <cellStyle name="Output 7" xfId="586"/>
    <cellStyle name="Percent 2" xfId="8"/>
    <cellStyle name="Percent 3" xfId="13"/>
    <cellStyle name="Percent 4" xfId="587"/>
    <cellStyle name="Percent 5" xfId="588"/>
    <cellStyle name="Style 1" xfId="589"/>
    <cellStyle name="Title 2" xfId="590"/>
    <cellStyle name="Title 2 2" xfId="591"/>
    <cellStyle name="Title 2 3" xfId="592"/>
    <cellStyle name="Title 2 4" xfId="593"/>
    <cellStyle name="Title 2 5" xfId="594"/>
    <cellStyle name="Title 3" xfId="595"/>
    <cellStyle name="Title 4" xfId="596"/>
    <cellStyle name="Title 4 2" xfId="597"/>
    <cellStyle name="Title 5" xfId="598"/>
    <cellStyle name="Title 6" xfId="599"/>
    <cellStyle name="Title 7" xfId="600"/>
    <cellStyle name="Total 2" xfId="601"/>
    <cellStyle name="Total 2 2" xfId="602"/>
    <cellStyle name="Total 2 3" xfId="603"/>
    <cellStyle name="Total 2 4" xfId="604"/>
    <cellStyle name="Total 2 5" xfId="605"/>
    <cellStyle name="Total 2_anakia II etapi.xls sm. defeqturi" xfId="606"/>
    <cellStyle name="Total 3" xfId="607"/>
    <cellStyle name="Total 4" xfId="608"/>
    <cellStyle name="Total 4 2" xfId="609"/>
    <cellStyle name="Total 4_anakia II etapi.xls sm. defeqturi" xfId="610"/>
    <cellStyle name="Total 5" xfId="611"/>
    <cellStyle name="Total 6" xfId="612"/>
    <cellStyle name="Total 7" xfId="613"/>
    <cellStyle name="Warning Text 2" xfId="614"/>
    <cellStyle name="Warning Text 2 2" xfId="615"/>
    <cellStyle name="Warning Text 2 3" xfId="616"/>
    <cellStyle name="Warning Text 2 4" xfId="617"/>
    <cellStyle name="Warning Text 2 5" xfId="618"/>
    <cellStyle name="Warning Text 3" xfId="619"/>
    <cellStyle name="Warning Text 4" xfId="620"/>
    <cellStyle name="Warning Text 4 2" xfId="621"/>
    <cellStyle name="Warning Text 5" xfId="622"/>
    <cellStyle name="Warning Text 6" xfId="623"/>
    <cellStyle name="Warning Text 7" xfId="624"/>
    <cellStyle name="Обычный 2" xfId="625"/>
    <cellStyle name="Обычный 2 2" xfId="12"/>
    <cellStyle name="Обычный 3" xfId="626"/>
    <cellStyle name="Обычный 4" xfId="627"/>
    <cellStyle name="Обычный 4 2" xfId="628"/>
    <cellStyle name="Обычный 4 3" xfId="629"/>
    <cellStyle name="Обычный 5" xfId="630"/>
    <cellStyle name="Обычный 5 2" xfId="631"/>
    <cellStyle name="Обычный 5 2 2" xfId="11"/>
    <cellStyle name="Обычный 6" xfId="632"/>
    <cellStyle name="Обычный 7" xfId="633"/>
    <cellStyle name="Обычный 8" xfId="634"/>
    <cellStyle name="Обычный 9" xfId="635"/>
    <cellStyle name="Обычный_ELEQ" xfId="636"/>
    <cellStyle name="Плохой" xfId="637"/>
    <cellStyle name="Процентный 2" xfId="638"/>
    <cellStyle name="Процентный 3" xfId="639"/>
    <cellStyle name="Финансовый 2" xfId="640"/>
    <cellStyle name="Финансовый 3" xfId="6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view="pageBreakPreview" topLeftCell="A4" zoomScaleNormal="100" zoomScaleSheetLayoutView="100" workbookViewId="0">
      <selection activeCell="S20" sqref="S20"/>
    </sheetView>
  </sheetViews>
  <sheetFormatPr defaultColWidth="9.140625" defaultRowHeight="13.5" x14ac:dyDescent="0.25"/>
  <cols>
    <col min="1" max="11" width="9.140625" style="1"/>
    <col min="12" max="12" width="13.85546875" style="1" bestFit="1" customWidth="1"/>
    <col min="13" max="16384" width="9.140625" style="1"/>
  </cols>
  <sheetData>
    <row r="1" spans="1:15" ht="21" x14ac:dyDescent="0.4">
      <c r="L1" s="2"/>
    </row>
    <row r="2" spans="1:15" ht="22.5" x14ac:dyDescent="0.4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</row>
    <row r="3" spans="1:15" ht="22.5" x14ac:dyDescent="0.4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</row>
    <row r="4" spans="1:15" ht="22.5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5" x14ac:dyDescent="0.25">
      <c r="B5" s="42"/>
    </row>
    <row r="6" spans="1:15" ht="15" x14ac:dyDescent="0.25">
      <c r="B6" s="42"/>
    </row>
    <row r="7" spans="1:15" ht="16.5" x14ac:dyDescent="0.3">
      <c r="L7" s="3"/>
    </row>
    <row r="8" spans="1:15" ht="16.5" x14ac:dyDescent="0.3">
      <c r="L8" s="3"/>
    </row>
    <row r="11" spans="1:15" ht="28.5" x14ac:dyDescent="0.25">
      <c r="A11" s="305" t="s">
        <v>0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</row>
    <row r="12" spans="1:15" ht="16.5" x14ac:dyDescent="0.3">
      <c r="B12" s="4"/>
    </row>
    <row r="13" spans="1:15" s="3" customFormat="1" ht="22.5" x14ac:dyDescent="0.3">
      <c r="A13" s="306" t="s">
        <v>128</v>
      </c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</row>
    <row r="14" spans="1:15" s="3" customFormat="1" ht="21" x14ac:dyDescent="0.4">
      <c r="A14" s="307"/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</row>
    <row r="15" spans="1:15" ht="16.5" x14ac:dyDescent="0.3">
      <c r="C15" s="5"/>
      <c r="D15" s="6"/>
      <c r="E15" s="6"/>
      <c r="F15" s="6"/>
      <c r="G15" s="6"/>
      <c r="H15" s="6"/>
      <c r="I15" s="6"/>
      <c r="J15" s="6"/>
      <c r="K15" s="7"/>
      <c r="L15" s="40"/>
      <c r="M15" s="7"/>
    </row>
    <row r="16" spans="1:15" x14ac:dyDescent="0.25">
      <c r="L16" s="41"/>
    </row>
    <row r="17" spans="1:21" ht="21" x14ac:dyDescent="0.4">
      <c r="A17" s="9"/>
      <c r="B17" s="9"/>
      <c r="C17" s="9"/>
      <c r="D17" s="9"/>
      <c r="E17" s="308" t="s">
        <v>1</v>
      </c>
      <c r="F17" s="308"/>
      <c r="G17" s="308"/>
      <c r="H17" s="308"/>
      <c r="I17" s="308"/>
      <c r="J17" s="308"/>
      <c r="K17" s="308"/>
      <c r="L17" s="53">
        <f>'განმარტებითი ბარათი'!F9</f>
        <v>0</v>
      </c>
      <c r="M17" s="308" t="s">
        <v>10</v>
      </c>
      <c r="N17" s="308"/>
      <c r="O17" s="9"/>
    </row>
    <row r="18" spans="1:2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45"/>
      <c r="M18" s="9"/>
      <c r="N18" s="9"/>
      <c r="O18" s="9"/>
    </row>
    <row r="19" spans="1:2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45"/>
      <c r="M19" s="9"/>
      <c r="N19" s="9"/>
      <c r="O19" s="9"/>
    </row>
    <row r="20" spans="1:21" ht="16.5" x14ac:dyDescent="0.3">
      <c r="A20" s="9"/>
      <c r="B20" s="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21" s="11" customFormat="1" ht="16.5" x14ac:dyDescent="0.25">
      <c r="A21" s="46"/>
      <c r="B21" s="10"/>
      <c r="C21" s="10"/>
      <c r="D21" s="10"/>
      <c r="E21" s="10" t="s">
        <v>136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21" s="3" customFormat="1" ht="16.5" x14ac:dyDescent="0.3">
      <c r="A22" s="4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21" s="3" customFormat="1" ht="16.5" x14ac:dyDescent="0.3">
      <c r="A23" s="4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21" s="3" customFormat="1" ht="16.5" x14ac:dyDescent="0.3">
      <c r="A24" s="4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2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21" ht="16.5" x14ac:dyDescent="0.3">
      <c r="A26" s="9"/>
      <c r="B26" s="9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21" ht="21" x14ac:dyDescent="0.25">
      <c r="A27" s="303" t="s">
        <v>137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12"/>
      <c r="Q27" s="12"/>
      <c r="R27" s="12"/>
      <c r="S27" s="12"/>
      <c r="T27" s="12"/>
      <c r="U27" s="12"/>
    </row>
    <row r="28" spans="1:21" ht="16.5" x14ac:dyDescent="0.3">
      <c r="A28" s="9"/>
      <c r="B28" s="9"/>
      <c r="C28" s="8"/>
      <c r="D28" s="9"/>
      <c r="E28" s="9"/>
      <c r="F28" s="9"/>
      <c r="G28" s="9"/>
      <c r="H28" s="9"/>
      <c r="I28" s="9"/>
      <c r="J28" s="9"/>
      <c r="K28" s="8"/>
      <c r="L28" s="9"/>
      <c r="M28" s="9"/>
      <c r="N28" s="9"/>
      <c r="O28" s="9"/>
    </row>
    <row r="29" spans="1:2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2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</sheetData>
  <mergeCells count="8">
    <mergeCell ref="A27:O27"/>
    <mergeCell ref="A2:O2"/>
    <mergeCell ref="A3:O3"/>
    <mergeCell ref="A11:O11"/>
    <mergeCell ref="A13:O13"/>
    <mergeCell ref="A14:O14"/>
    <mergeCell ref="E17:K17"/>
    <mergeCell ref="M17:N17"/>
  </mergeCells>
  <printOptions horizontalCentered="1"/>
  <pageMargins left="0.2" right="0.2" top="0.5" bottom="0.5" header="0.3" footer="0.3"/>
  <pageSetup scale="95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942"/>
  <sheetViews>
    <sheetView view="pageBreakPreview" zoomScale="115" zoomScaleNormal="100" zoomScaleSheetLayoutView="115" workbookViewId="0">
      <selection activeCell="V5" sqref="V5"/>
    </sheetView>
  </sheetViews>
  <sheetFormatPr defaultColWidth="9.140625" defaultRowHeight="16.5" x14ac:dyDescent="0.3"/>
  <cols>
    <col min="1" max="5" width="9.140625" style="13"/>
    <col min="6" max="6" width="20.42578125" style="13" customWidth="1"/>
    <col min="7" max="16384" width="9.140625" style="13"/>
  </cols>
  <sheetData>
    <row r="2" spans="1:256" s="14" customFormat="1" ht="21" x14ac:dyDescent="0.4">
      <c r="A2" s="308" t="s">
        <v>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8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4" customForma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s="14" customFormat="1" ht="95.25" customHeight="1" x14ac:dyDescent="0.3">
      <c r="A4" s="313" t="s">
        <v>114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49"/>
      <c r="O4" s="48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s="17" customFormat="1" ht="15.75" x14ac:dyDescent="0.3">
      <c r="A5" s="314" t="s">
        <v>3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50"/>
      <c r="O5" s="50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17" customFormat="1" ht="51.75" customHeight="1" x14ac:dyDescent="0.3">
      <c r="A6" s="315" t="s">
        <v>37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50"/>
      <c r="O6" s="50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17" customFormat="1" ht="15.75" x14ac:dyDescent="0.3">
      <c r="A7" s="310" t="s">
        <v>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50"/>
      <c r="O7" s="50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7" customFormat="1" ht="15.75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s="17" customFormat="1" ht="15.75" x14ac:dyDescent="0.3">
      <c r="A9" s="50"/>
      <c r="B9" s="309" t="s">
        <v>4</v>
      </c>
      <c r="C9" s="309"/>
      <c r="D9" s="309"/>
      <c r="E9" s="309"/>
      <c r="F9" s="54">
        <f>'დანართი N1'!M210/1000</f>
        <v>0</v>
      </c>
      <c r="G9" s="310" t="s">
        <v>5</v>
      </c>
      <c r="H9" s="310"/>
      <c r="I9" s="50"/>
      <c r="J9" s="50"/>
      <c r="K9" s="50"/>
      <c r="L9" s="50"/>
      <c r="M9" s="50"/>
      <c r="N9" s="50"/>
      <c r="O9" s="50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s="17" customFormat="1" ht="15.75" x14ac:dyDescent="0.3">
      <c r="A10" s="50"/>
      <c r="B10" s="51"/>
      <c r="C10" s="51"/>
      <c r="D10" s="51"/>
      <c r="E10" s="51"/>
      <c r="F10" s="51"/>
      <c r="G10" s="50"/>
      <c r="H10" s="50"/>
      <c r="I10" s="50"/>
      <c r="J10" s="50"/>
      <c r="K10" s="50"/>
      <c r="L10" s="50"/>
      <c r="M10" s="50"/>
      <c r="N10" s="50"/>
      <c r="O10" s="50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17" customFormat="1" ht="15.75" x14ac:dyDescent="0.3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8"/>
      <c r="O11" s="3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s="17" customFormat="1" ht="15.75" x14ac:dyDescent="0.3">
      <c r="A12" s="311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8"/>
      <c r="O12" s="3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1:256" s="17" customFormat="1" ht="23.25" customHeight="1" x14ac:dyDescent="0.3">
      <c r="A13" s="311"/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8"/>
      <c r="O13" s="3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s="17" customFormat="1" ht="23.25" customHeight="1" x14ac:dyDescent="0.3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1:256" s="17" customFormat="1" ht="23.25" customHeight="1" x14ac:dyDescent="0.3">
      <c r="A15" s="312" t="s">
        <v>11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8"/>
      <c r="O15" s="3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</row>
    <row r="16" spans="1:256" x14ac:dyDescent="0.3">
      <c r="A16" s="312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43"/>
      <c r="O16" s="43"/>
    </row>
    <row r="17" spans="1:256" s="14" customFormat="1" ht="42.75" customHeight="1" x14ac:dyDescent="0.3">
      <c r="A17" s="312"/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8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14" customForma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17" customFormat="1" ht="15.75" x14ac:dyDescent="0.3">
      <c r="A19" s="3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38"/>
      <c r="N19" s="38"/>
      <c r="O19" s="3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1:256" s="17" customFormat="1" ht="15.75" x14ac:dyDescent="0.3">
      <c r="A20" s="38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38"/>
      <c r="N20" s="38"/>
      <c r="O20" s="3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</row>
    <row r="21" spans="1:256" s="17" customFormat="1" ht="15.75" x14ac:dyDescent="0.3">
      <c r="A21" s="3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38"/>
      <c r="N21" s="38"/>
      <c r="O21" s="3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s="14" customFormat="1" x14ac:dyDescent="0.3">
      <c r="A22" s="19"/>
      <c r="B22" s="17"/>
      <c r="C22" s="19"/>
      <c r="D22" s="20"/>
      <c r="E22" s="20"/>
      <c r="F22" s="20"/>
      <c r="G22" s="20"/>
      <c r="H22" s="21"/>
    </row>
    <row r="23" spans="1:256" s="17" customFormat="1" ht="15.75" x14ac:dyDescent="0.3">
      <c r="A23" s="18"/>
      <c r="B23" s="18"/>
      <c r="C23" s="18"/>
      <c r="D23" s="18"/>
      <c r="E23" s="18"/>
      <c r="F23" s="18"/>
      <c r="G23" s="18"/>
      <c r="H23" s="18"/>
      <c r="I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1:256" s="14" customFormat="1" x14ac:dyDescent="0.3">
      <c r="A24" s="19"/>
      <c r="B24" s="22"/>
      <c r="C24" s="19"/>
      <c r="D24" s="20"/>
      <c r="E24" s="20"/>
      <c r="F24" s="20"/>
      <c r="G24" s="20"/>
      <c r="H24" s="21"/>
    </row>
    <row r="25" spans="1:256" s="14" customFormat="1" x14ac:dyDescent="0.3">
      <c r="A25" s="19"/>
      <c r="C25" s="19"/>
      <c r="D25" s="20"/>
      <c r="E25" s="20"/>
      <c r="F25" s="20"/>
      <c r="G25" s="20"/>
      <c r="H25" s="20"/>
    </row>
    <row r="26" spans="1:256" s="14" customFormat="1" x14ac:dyDescent="0.3">
      <c r="A26" s="19"/>
      <c r="C26" s="23"/>
    </row>
    <row r="27" spans="1:256" s="14" customFormat="1" x14ac:dyDescent="0.3">
      <c r="A27" s="19"/>
      <c r="C27" s="23"/>
    </row>
    <row r="28" spans="1:256" s="14" customFormat="1" x14ac:dyDescent="0.3">
      <c r="A28" s="19"/>
      <c r="B28" s="17"/>
      <c r="C28" s="19"/>
      <c r="D28" s="20"/>
      <c r="E28" s="20"/>
      <c r="F28" s="20"/>
      <c r="G28" s="20"/>
      <c r="H28" s="21"/>
    </row>
    <row r="29" spans="1:256" s="14" customFormat="1" x14ac:dyDescent="0.3">
      <c r="A29" s="19"/>
      <c r="B29" s="22"/>
      <c r="C29" s="19"/>
      <c r="D29" s="20"/>
      <c r="E29" s="20"/>
      <c r="F29" s="20"/>
      <c r="G29" s="20"/>
      <c r="H29" s="21"/>
    </row>
    <row r="30" spans="1:256" s="14" customFormat="1" x14ac:dyDescent="0.3">
      <c r="A30" s="19"/>
      <c r="C30" s="19"/>
      <c r="D30" s="20"/>
      <c r="E30" s="20"/>
      <c r="F30" s="20"/>
      <c r="G30" s="20"/>
      <c r="H30" s="20"/>
    </row>
    <row r="31" spans="1:256" s="29" customFormat="1" x14ac:dyDescent="0.25">
      <c r="A31" s="24"/>
      <c r="B31" s="25"/>
      <c r="C31" s="26"/>
      <c r="D31" s="27"/>
      <c r="E31" s="27"/>
      <c r="F31" s="28"/>
      <c r="G31" s="28"/>
      <c r="H31" s="27"/>
    </row>
    <row r="32" spans="1:256" s="14" customFormat="1" x14ac:dyDescent="0.3">
      <c r="A32" s="19"/>
      <c r="C32" s="19"/>
      <c r="D32" s="20"/>
      <c r="E32" s="20"/>
      <c r="F32" s="20"/>
      <c r="G32" s="20"/>
      <c r="H32" s="20"/>
    </row>
    <row r="33" spans="1:11" s="14" customFormat="1" x14ac:dyDescent="0.3">
      <c r="A33" s="19"/>
      <c r="C33" s="19"/>
      <c r="D33" s="21"/>
      <c r="E33" s="21"/>
      <c r="F33" s="20"/>
      <c r="G33" s="20"/>
      <c r="H33" s="21"/>
    </row>
    <row r="34" spans="1:11" s="14" customFormat="1" x14ac:dyDescent="0.3">
      <c r="A34" s="19"/>
      <c r="C34" s="19"/>
      <c r="D34" s="20"/>
      <c r="E34" s="20"/>
      <c r="F34" s="20"/>
      <c r="G34" s="20"/>
      <c r="H34" s="20"/>
    </row>
    <row r="35" spans="1:11" s="33" customFormat="1" x14ac:dyDescent="0.3">
      <c r="A35" s="30"/>
      <c r="B35" s="31"/>
      <c r="C35" s="30"/>
      <c r="D35" s="31"/>
      <c r="E35" s="31"/>
      <c r="F35" s="31"/>
      <c r="G35" s="31"/>
      <c r="H35" s="32"/>
      <c r="I35" s="32"/>
      <c r="K35" s="32"/>
    </row>
    <row r="36" spans="1:11" s="30" customFormat="1" ht="15.75" x14ac:dyDescent="0.3">
      <c r="A36" s="34"/>
      <c r="B36" s="31"/>
      <c r="D36" s="31"/>
      <c r="E36" s="31"/>
      <c r="G36" s="31"/>
      <c r="H36" s="31"/>
      <c r="I36" s="31"/>
      <c r="J36" s="31"/>
      <c r="K36" s="31"/>
    </row>
    <row r="37" spans="1:11" s="30" customFormat="1" ht="15.75" x14ac:dyDescent="0.3">
      <c r="A37" s="34"/>
    </row>
    <row r="38" spans="1:11" s="30" customFormat="1" x14ac:dyDescent="0.3">
      <c r="A38" s="19"/>
      <c r="B38" s="14"/>
      <c r="C38" s="14"/>
      <c r="D38" s="14"/>
      <c r="E38" s="14"/>
      <c r="F38" s="14"/>
      <c r="G38" s="14"/>
    </row>
    <row r="39" spans="1:11" s="14" customFormat="1" x14ac:dyDescent="0.3"/>
    <row r="40" spans="1:11" s="14" customFormat="1" x14ac:dyDescent="0.3">
      <c r="A40" s="19"/>
    </row>
    <row r="41" spans="1:11" s="35" customFormat="1" x14ac:dyDescent="0.3">
      <c r="C41" s="32"/>
      <c r="D41" s="36"/>
      <c r="E41" s="36"/>
      <c r="F41" s="36"/>
      <c r="G41" s="36"/>
      <c r="H41" s="36"/>
      <c r="I41" s="36"/>
      <c r="J41" s="36"/>
      <c r="K41" s="36"/>
    </row>
    <row r="42" spans="1:11" s="14" customFormat="1" x14ac:dyDescent="0.3">
      <c r="A42" s="19"/>
    </row>
    <row r="43" spans="1:11" s="14" customFormat="1" x14ac:dyDescent="0.3">
      <c r="A43" s="19"/>
    </row>
    <row r="44" spans="1:11" s="14" customFormat="1" x14ac:dyDescent="0.3">
      <c r="A44" s="19"/>
    </row>
    <row r="45" spans="1:11" s="14" customFormat="1" x14ac:dyDescent="0.3">
      <c r="A45" s="19"/>
    </row>
    <row r="46" spans="1:11" s="14" customFormat="1" x14ac:dyDescent="0.3">
      <c r="A46" s="19"/>
    </row>
    <row r="47" spans="1:11" s="14" customFormat="1" x14ac:dyDescent="0.3">
      <c r="A47" s="19"/>
    </row>
    <row r="48" spans="1:11" s="14" customFormat="1" x14ac:dyDescent="0.3">
      <c r="A48" s="19"/>
    </row>
    <row r="49" spans="1:1" s="14" customFormat="1" x14ac:dyDescent="0.3">
      <c r="A49" s="19"/>
    </row>
    <row r="50" spans="1:1" s="14" customFormat="1" x14ac:dyDescent="0.3">
      <c r="A50" s="19"/>
    </row>
    <row r="51" spans="1:1" s="14" customFormat="1" x14ac:dyDescent="0.3">
      <c r="A51" s="19"/>
    </row>
    <row r="52" spans="1:1" s="14" customFormat="1" x14ac:dyDescent="0.3">
      <c r="A52" s="19"/>
    </row>
    <row r="53" spans="1:1" s="14" customFormat="1" x14ac:dyDescent="0.3">
      <c r="A53" s="19"/>
    </row>
    <row r="54" spans="1:1" s="14" customFormat="1" x14ac:dyDescent="0.3">
      <c r="A54" s="19"/>
    </row>
    <row r="55" spans="1:1" s="14" customFormat="1" x14ac:dyDescent="0.3">
      <c r="A55" s="19"/>
    </row>
    <row r="56" spans="1:1" s="14" customFormat="1" x14ac:dyDescent="0.3">
      <c r="A56" s="19"/>
    </row>
    <row r="57" spans="1:1" s="14" customFormat="1" x14ac:dyDescent="0.3">
      <c r="A57" s="19"/>
    </row>
    <row r="58" spans="1:1" s="14" customFormat="1" x14ac:dyDescent="0.3">
      <c r="A58" s="19"/>
    </row>
    <row r="59" spans="1:1" s="14" customFormat="1" x14ac:dyDescent="0.3">
      <c r="A59" s="19"/>
    </row>
    <row r="60" spans="1:1" s="14" customFormat="1" x14ac:dyDescent="0.3">
      <c r="A60" s="19"/>
    </row>
    <row r="61" spans="1:1" s="14" customFormat="1" x14ac:dyDescent="0.3">
      <c r="A61" s="19"/>
    </row>
    <row r="62" spans="1:1" s="14" customFormat="1" x14ac:dyDescent="0.3">
      <c r="A62" s="19"/>
    </row>
    <row r="63" spans="1:1" s="14" customFormat="1" x14ac:dyDescent="0.3">
      <c r="A63" s="19"/>
    </row>
    <row r="64" spans="1:1" s="14" customFormat="1" x14ac:dyDescent="0.3">
      <c r="A64" s="19"/>
    </row>
    <row r="65" spans="1:1" s="14" customFormat="1" x14ac:dyDescent="0.3">
      <c r="A65" s="19"/>
    </row>
    <row r="66" spans="1:1" s="14" customFormat="1" x14ac:dyDescent="0.3">
      <c r="A66" s="19"/>
    </row>
    <row r="67" spans="1:1" s="14" customFormat="1" x14ac:dyDescent="0.3">
      <c r="A67" s="19"/>
    </row>
    <row r="68" spans="1:1" s="14" customFormat="1" x14ac:dyDescent="0.3">
      <c r="A68" s="19"/>
    </row>
    <row r="69" spans="1:1" s="14" customFormat="1" x14ac:dyDescent="0.3">
      <c r="A69" s="19"/>
    </row>
    <row r="70" spans="1:1" s="14" customFormat="1" x14ac:dyDescent="0.3">
      <c r="A70" s="19"/>
    </row>
    <row r="71" spans="1:1" s="14" customFormat="1" x14ac:dyDescent="0.3">
      <c r="A71" s="19"/>
    </row>
    <row r="72" spans="1:1" s="14" customFormat="1" x14ac:dyDescent="0.3">
      <c r="A72" s="19"/>
    </row>
    <row r="73" spans="1:1" s="14" customFormat="1" x14ac:dyDescent="0.3">
      <c r="A73" s="19"/>
    </row>
    <row r="74" spans="1:1" s="14" customFormat="1" x14ac:dyDescent="0.3">
      <c r="A74" s="19"/>
    </row>
    <row r="75" spans="1:1" s="14" customFormat="1" x14ac:dyDescent="0.3">
      <c r="A75" s="19"/>
    </row>
    <row r="76" spans="1:1" s="14" customFormat="1" x14ac:dyDescent="0.3">
      <c r="A76" s="19"/>
    </row>
    <row r="77" spans="1:1" s="14" customFormat="1" x14ac:dyDescent="0.3">
      <c r="A77" s="19"/>
    </row>
    <row r="78" spans="1:1" s="14" customFormat="1" x14ac:dyDescent="0.3">
      <c r="A78" s="19"/>
    </row>
    <row r="79" spans="1:1" s="14" customFormat="1" x14ac:dyDescent="0.3">
      <c r="A79" s="19"/>
    </row>
    <row r="80" spans="1:1" s="14" customFormat="1" x14ac:dyDescent="0.3">
      <c r="A80" s="19"/>
    </row>
    <row r="81" spans="1:1" s="14" customFormat="1" x14ac:dyDescent="0.3">
      <c r="A81" s="19"/>
    </row>
    <row r="82" spans="1:1" s="14" customFormat="1" x14ac:dyDescent="0.3">
      <c r="A82" s="19"/>
    </row>
    <row r="83" spans="1:1" s="14" customFormat="1" x14ac:dyDescent="0.3">
      <c r="A83" s="19"/>
    </row>
    <row r="84" spans="1:1" s="14" customFormat="1" x14ac:dyDescent="0.3">
      <c r="A84" s="19"/>
    </row>
    <row r="85" spans="1:1" s="14" customFormat="1" x14ac:dyDescent="0.3">
      <c r="A85" s="19"/>
    </row>
    <row r="86" spans="1:1" s="14" customFormat="1" x14ac:dyDescent="0.3">
      <c r="A86" s="19"/>
    </row>
    <row r="87" spans="1:1" s="14" customFormat="1" x14ac:dyDescent="0.3">
      <c r="A87" s="19"/>
    </row>
    <row r="88" spans="1:1" s="14" customFormat="1" x14ac:dyDescent="0.3">
      <c r="A88" s="19"/>
    </row>
    <row r="89" spans="1:1" s="14" customFormat="1" x14ac:dyDescent="0.3"/>
    <row r="90" spans="1:1" s="14" customFormat="1" x14ac:dyDescent="0.3"/>
    <row r="91" spans="1:1" s="14" customFormat="1" x14ac:dyDescent="0.3"/>
    <row r="92" spans="1:1" s="14" customFormat="1" x14ac:dyDescent="0.3"/>
    <row r="93" spans="1:1" s="14" customFormat="1" x14ac:dyDescent="0.3"/>
    <row r="94" spans="1:1" s="14" customFormat="1" x14ac:dyDescent="0.3"/>
    <row r="95" spans="1:1" s="14" customFormat="1" x14ac:dyDescent="0.3"/>
    <row r="96" spans="1:1" s="14" customFormat="1" x14ac:dyDescent="0.3"/>
    <row r="97" s="14" customFormat="1" x14ac:dyDescent="0.3"/>
    <row r="98" s="14" customFormat="1" x14ac:dyDescent="0.3"/>
    <row r="99" s="14" customFormat="1" x14ac:dyDescent="0.3"/>
    <row r="100" s="14" customFormat="1" x14ac:dyDescent="0.3"/>
    <row r="101" s="14" customFormat="1" x14ac:dyDescent="0.3"/>
    <row r="102" s="14" customFormat="1" x14ac:dyDescent="0.3"/>
    <row r="103" s="14" customFormat="1" x14ac:dyDescent="0.3"/>
    <row r="104" s="14" customFormat="1" x14ac:dyDescent="0.3"/>
    <row r="105" s="14" customFormat="1" x14ac:dyDescent="0.3"/>
    <row r="106" s="14" customFormat="1" x14ac:dyDescent="0.3"/>
    <row r="107" s="14" customFormat="1" x14ac:dyDescent="0.3"/>
    <row r="108" s="14" customFormat="1" x14ac:dyDescent="0.3"/>
    <row r="109" s="14" customFormat="1" x14ac:dyDescent="0.3"/>
    <row r="110" s="14" customFormat="1" x14ac:dyDescent="0.3"/>
    <row r="111" s="14" customFormat="1" x14ac:dyDescent="0.3"/>
    <row r="112" s="14" customFormat="1" x14ac:dyDescent="0.3"/>
    <row r="113" s="14" customFormat="1" x14ac:dyDescent="0.3"/>
    <row r="114" s="14" customFormat="1" x14ac:dyDescent="0.3"/>
    <row r="942" spans="8:8" x14ac:dyDescent="0.3">
      <c r="H942" s="37"/>
    </row>
  </sheetData>
  <mergeCells count="9">
    <mergeCell ref="B9:E9"/>
    <mergeCell ref="G9:H9"/>
    <mergeCell ref="A11:M13"/>
    <mergeCell ref="A15:M17"/>
    <mergeCell ref="A2:M2"/>
    <mergeCell ref="A4:M4"/>
    <mergeCell ref="A5:M5"/>
    <mergeCell ref="A6:M6"/>
    <mergeCell ref="A7:M7"/>
  </mergeCells>
  <printOptions horizontalCentered="1"/>
  <pageMargins left="0.19685039370078741" right="0.19685039370078741" top="0.51181102362204722" bottom="0.51181102362204722" header="0.31496062992125984" footer="0.31496062992125984"/>
  <pageSetup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11"/>
  <sheetViews>
    <sheetView view="pageBreakPreview" zoomScaleNormal="100" zoomScaleSheetLayoutView="100" workbookViewId="0">
      <selection activeCell="C197" sqref="C197"/>
    </sheetView>
  </sheetViews>
  <sheetFormatPr defaultColWidth="8.85546875" defaultRowHeight="15.75" x14ac:dyDescent="0.3"/>
  <cols>
    <col min="1" max="1" width="8.85546875" style="85"/>
    <col min="2" max="2" width="18.85546875" style="85" customWidth="1"/>
    <col min="3" max="3" width="41" style="213" bestFit="1" customWidth="1"/>
    <col min="4" max="5" width="8.85546875" style="85"/>
    <col min="6" max="6" width="10.28515625" style="85" bestFit="1" customWidth="1"/>
    <col min="7" max="7" width="8.85546875" style="85"/>
    <col min="8" max="8" width="10.42578125" style="85" bestFit="1" customWidth="1"/>
    <col min="9" max="9" width="8.85546875" style="85"/>
    <col min="10" max="10" width="12.42578125" style="85" customWidth="1"/>
    <col min="11" max="11" width="8.85546875" style="85"/>
    <col min="12" max="12" width="9.42578125" style="85" bestFit="1" customWidth="1"/>
    <col min="13" max="13" width="13.5703125" style="85" customWidth="1"/>
    <col min="14" max="15" width="8.85546875" style="85"/>
    <col min="16" max="16" width="9.42578125" style="85" bestFit="1" customWidth="1"/>
    <col min="17" max="16384" width="8.85546875" style="85"/>
  </cols>
  <sheetData>
    <row r="1" spans="1:22" s="56" customFormat="1" x14ac:dyDescent="0.3">
      <c r="A1" s="55"/>
      <c r="O1" s="57"/>
    </row>
    <row r="2" spans="1:22" s="100" customFormat="1" x14ac:dyDescent="0.25">
      <c r="A2" s="316" t="s">
        <v>131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58"/>
      <c r="O2" s="59"/>
      <c r="P2" s="58"/>
      <c r="Q2" s="58"/>
      <c r="R2" s="58"/>
      <c r="S2" s="58"/>
      <c r="T2" s="58"/>
      <c r="U2" s="58"/>
      <c r="V2" s="58"/>
    </row>
    <row r="3" spans="1:22" s="56" customFormat="1" x14ac:dyDescent="0.3">
      <c r="A3" s="55"/>
      <c r="O3" s="57"/>
    </row>
    <row r="4" spans="1:22" s="60" customFormat="1" x14ac:dyDescent="0.3">
      <c r="A4" s="317" t="s">
        <v>130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O4" s="61"/>
    </row>
    <row r="5" spans="1:22" s="60" customFormat="1" x14ac:dyDescent="0.3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O5" s="61"/>
    </row>
    <row r="6" spans="1:22" s="60" customFormat="1" ht="26.25" customHeight="1" x14ac:dyDescent="0.3">
      <c r="A6" s="317" t="s">
        <v>129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O6" s="61"/>
    </row>
    <row r="7" spans="1:22" s="65" customFormat="1" x14ac:dyDescent="0.25">
      <c r="A7" s="62"/>
      <c r="B7" s="63"/>
      <c r="C7" s="63"/>
      <c r="D7" s="63"/>
      <c r="E7" s="63"/>
      <c r="F7" s="63"/>
      <c r="G7" s="63"/>
      <c r="H7" s="62"/>
      <c r="I7" s="64" t="s">
        <v>16</v>
      </c>
      <c r="J7" s="62"/>
      <c r="K7" s="64"/>
      <c r="L7" s="90">
        <f>M210</f>
        <v>0</v>
      </c>
      <c r="M7" s="64" t="s">
        <v>17</v>
      </c>
      <c r="O7" s="66"/>
    </row>
    <row r="8" spans="1:22" s="68" customFormat="1" x14ac:dyDescent="0.25">
      <c r="A8" s="62"/>
      <c r="B8" s="63"/>
      <c r="C8" s="63"/>
      <c r="D8" s="63"/>
      <c r="E8" s="67"/>
      <c r="F8" s="67"/>
      <c r="G8" s="67"/>
      <c r="H8" s="62"/>
      <c r="I8" s="64" t="s">
        <v>18</v>
      </c>
      <c r="J8" s="62"/>
      <c r="K8" s="64"/>
      <c r="L8" s="90">
        <f>H96+H113+H163</f>
        <v>0</v>
      </c>
      <c r="M8" s="64" t="s">
        <v>17</v>
      </c>
      <c r="N8" s="65"/>
      <c r="O8" s="66"/>
      <c r="P8" s="65"/>
      <c r="Q8" s="65"/>
      <c r="R8" s="65"/>
      <c r="S8" s="65"/>
      <c r="T8" s="65"/>
      <c r="U8" s="65"/>
      <c r="V8" s="65"/>
    </row>
    <row r="9" spans="1:22" s="60" customFormat="1" x14ac:dyDescent="0.3">
      <c r="A9" s="44" t="s">
        <v>133</v>
      </c>
      <c r="B9" s="44"/>
      <c r="C9" s="69"/>
      <c r="D9" s="69"/>
      <c r="J9" s="61"/>
      <c r="O9" s="61"/>
    </row>
    <row r="10" spans="1:22" s="56" customFormat="1" ht="16.5" thickBot="1" x14ac:dyDescent="0.35">
      <c r="A10" s="55"/>
      <c r="B10" s="70"/>
      <c r="O10" s="57"/>
    </row>
    <row r="11" spans="1:22" s="73" customFormat="1" ht="18.75" customHeight="1" x14ac:dyDescent="0.3">
      <c r="A11" s="436" t="s">
        <v>6</v>
      </c>
      <c r="B11" s="437" t="s">
        <v>13</v>
      </c>
      <c r="C11" s="437" t="s">
        <v>19</v>
      </c>
      <c r="D11" s="438" t="s">
        <v>20</v>
      </c>
      <c r="E11" s="439"/>
      <c r="F11" s="440"/>
      <c r="G11" s="441" t="s">
        <v>21</v>
      </c>
      <c r="H11" s="442"/>
      <c r="I11" s="441" t="s">
        <v>12</v>
      </c>
      <c r="J11" s="442"/>
      <c r="K11" s="438" t="s">
        <v>22</v>
      </c>
      <c r="L11" s="440"/>
      <c r="M11" s="443" t="s">
        <v>7</v>
      </c>
      <c r="N11" s="71"/>
      <c r="O11" s="72"/>
      <c r="P11" s="71"/>
      <c r="Q11" s="71"/>
      <c r="R11" s="71"/>
      <c r="S11" s="71"/>
      <c r="T11" s="71"/>
      <c r="U11" s="71"/>
      <c r="V11" s="71"/>
    </row>
    <row r="12" spans="1:22" s="73" customFormat="1" ht="21.75" customHeight="1" x14ac:dyDescent="0.3">
      <c r="A12" s="444"/>
      <c r="B12" s="445"/>
      <c r="C12" s="445"/>
      <c r="D12" s="446"/>
      <c r="E12" s="447"/>
      <c r="F12" s="448"/>
      <c r="G12" s="449"/>
      <c r="H12" s="450"/>
      <c r="I12" s="449"/>
      <c r="J12" s="450"/>
      <c r="K12" s="446"/>
      <c r="L12" s="448"/>
      <c r="M12" s="451"/>
      <c r="N12" s="71"/>
      <c r="O12" s="72"/>
      <c r="P12" s="71"/>
      <c r="Q12" s="71"/>
      <c r="R12" s="71"/>
      <c r="S12" s="71"/>
      <c r="T12" s="71"/>
      <c r="U12" s="71"/>
      <c r="V12" s="71"/>
    </row>
    <row r="13" spans="1:22" s="73" customFormat="1" x14ac:dyDescent="0.3">
      <c r="A13" s="444"/>
      <c r="B13" s="445"/>
      <c r="C13" s="445"/>
      <c r="D13" s="452" t="s">
        <v>14</v>
      </c>
      <c r="E13" s="452" t="s">
        <v>15</v>
      </c>
      <c r="F13" s="453" t="s">
        <v>8</v>
      </c>
      <c r="G13" s="453" t="s">
        <v>15</v>
      </c>
      <c r="H13" s="452" t="s">
        <v>8</v>
      </c>
      <c r="I13" s="452" t="s">
        <v>15</v>
      </c>
      <c r="J13" s="452" t="s">
        <v>8</v>
      </c>
      <c r="K13" s="453" t="s">
        <v>15</v>
      </c>
      <c r="L13" s="453" t="s">
        <v>8</v>
      </c>
      <c r="M13" s="451"/>
      <c r="N13" s="71"/>
      <c r="O13" s="72"/>
      <c r="P13" s="71"/>
      <c r="Q13" s="71"/>
      <c r="R13" s="71"/>
      <c r="S13" s="71"/>
      <c r="T13" s="71"/>
      <c r="U13" s="71"/>
      <c r="V13" s="71"/>
    </row>
    <row r="14" spans="1:22" s="73" customFormat="1" ht="16.5" thickBot="1" x14ac:dyDescent="0.35">
      <c r="A14" s="454"/>
      <c r="B14" s="455"/>
      <c r="C14" s="455"/>
      <c r="D14" s="455"/>
      <c r="E14" s="455"/>
      <c r="F14" s="456"/>
      <c r="G14" s="456"/>
      <c r="H14" s="455"/>
      <c r="I14" s="455"/>
      <c r="J14" s="455"/>
      <c r="K14" s="456"/>
      <c r="L14" s="456"/>
      <c r="M14" s="457"/>
      <c r="N14" s="71"/>
      <c r="O14" s="72"/>
      <c r="P14" s="71"/>
      <c r="Q14" s="71"/>
      <c r="R14" s="71"/>
      <c r="S14" s="71"/>
      <c r="T14" s="71"/>
      <c r="U14" s="71"/>
      <c r="V14" s="71"/>
    </row>
    <row r="15" spans="1:22" s="73" customFormat="1" ht="16.5" thickBot="1" x14ac:dyDescent="0.35">
      <c r="A15" s="377">
        <v>1</v>
      </c>
      <c r="B15" s="378">
        <v>2</v>
      </c>
      <c r="C15" s="378">
        <v>3</v>
      </c>
      <c r="D15" s="378">
        <v>4</v>
      </c>
      <c r="E15" s="378">
        <v>5</v>
      </c>
      <c r="F15" s="378">
        <v>6</v>
      </c>
      <c r="G15" s="378">
        <v>7</v>
      </c>
      <c r="H15" s="378">
        <v>8</v>
      </c>
      <c r="I15" s="378">
        <v>9</v>
      </c>
      <c r="J15" s="378">
        <v>10</v>
      </c>
      <c r="K15" s="378">
        <v>11</v>
      </c>
      <c r="L15" s="378">
        <v>12</v>
      </c>
      <c r="M15" s="379">
        <v>13</v>
      </c>
      <c r="N15" s="71"/>
      <c r="O15" s="72"/>
      <c r="P15" s="71"/>
      <c r="Q15" s="71"/>
      <c r="R15" s="71"/>
      <c r="S15" s="71"/>
      <c r="T15" s="71"/>
      <c r="U15" s="71"/>
      <c r="V15" s="71"/>
    </row>
    <row r="16" spans="1:22" s="117" customFormat="1" ht="24" customHeight="1" x14ac:dyDescent="0.3">
      <c r="A16" s="406" t="s">
        <v>134</v>
      </c>
      <c r="B16" s="407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8"/>
    </row>
    <row r="17" spans="1:13" s="103" customFormat="1" ht="31.5" x14ac:dyDescent="0.3">
      <c r="A17" s="382">
        <v>1</v>
      </c>
      <c r="B17" s="280" t="s">
        <v>59</v>
      </c>
      <c r="C17" s="380" t="s">
        <v>45</v>
      </c>
      <c r="D17" s="282" t="s">
        <v>42</v>
      </c>
      <c r="E17" s="283"/>
      <c r="F17" s="284">
        <v>1</v>
      </c>
      <c r="G17" s="285"/>
      <c r="H17" s="285"/>
      <c r="I17" s="169"/>
      <c r="J17" s="166"/>
      <c r="K17" s="179"/>
      <c r="L17" s="154"/>
      <c r="M17" s="321"/>
    </row>
    <row r="18" spans="1:13" s="103" customFormat="1" ht="16.5" x14ac:dyDescent="0.3">
      <c r="A18" s="383"/>
      <c r="B18" s="117" t="s">
        <v>60</v>
      </c>
      <c r="C18" s="160" t="s">
        <v>28</v>
      </c>
      <c r="D18" s="117" t="s">
        <v>29</v>
      </c>
      <c r="E18" s="162">
        <f>2.19*0.4</f>
        <v>0.876</v>
      </c>
      <c r="F18" s="193">
        <f>F17*E18</f>
        <v>0.876</v>
      </c>
      <c r="G18" s="163">
        <v>0</v>
      </c>
      <c r="H18" s="163">
        <f>F18*G18</f>
        <v>0</v>
      </c>
      <c r="I18" s="163"/>
      <c r="J18" s="195"/>
      <c r="K18" s="163"/>
      <c r="L18" s="195"/>
      <c r="M18" s="322">
        <f>H18</f>
        <v>0</v>
      </c>
    </row>
    <row r="19" spans="1:13" s="103" customFormat="1" ht="16.5" x14ac:dyDescent="0.3">
      <c r="A19" s="384"/>
      <c r="B19" s="172"/>
      <c r="C19" s="171" t="s">
        <v>30</v>
      </c>
      <c r="D19" s="172" t="s">
        <v>17</v>
      </c>
      <c r="E19" s="173">
        <f>0.07*0.4</f>
        <v>2.8000000000000004E-2</v>
      </c>
      <c r="F19" s="191">
        <f>F17*E19</f>
        <v>2.8000000000000004E-2</v>
      </c>
      <c r="G19" s="174"/>
      <c r="H19" s="174"/>
      <c r="I19" s="174"/>
      <c r="J19" s="207"/>
      <c r="K19" s="174">
        <v>0</v>
      </c>
      <c r="L19" s="174">
        <f>F19*K19</f>
        <v>0</v>
      </c>
      <c r="M19" s="324">
        <f>L19</f>
        <v>0</v>
      </c>
    </row>
    <row r="20" spans="1:13" s="102" customFormat="1" x14ac:dyDescent="0.3">
      <c r="A20" s="382">
        <v>2</v>
      </c>
      <c r="B20" s="167"/>
      <c r="C20" s="166"/>
      <c r="D20" s="167"/>
      <c r="E20" s="168"/>
      <c r="F20" s="192"/>
      <c r="G20" s="179"/>
      <c r="H20" s="198"/>
      <c r="I20" s="169"/>
      <c r="J20" s="196"/>
      <c r="K20" s="169"/>
      <c r="L20" s="196"/>
      <c r="M20" s="321"/>
    </row>
    <row r="21" spans="1:13" s="86" customFormat="1" ht="31.5" x14ac:dyDescent="0.3">
      <c r="A21" s="383"/>
      <c r="B21" s="176" t="s">
        <v>61</v>
      </c>
      <c r="C21" s="218" t="s">
        <v>46</v>
      </c>
      <c r="D21" s="176" t="s">
        <v>27</v>
      </c>
      <c r="E21" s="165"/>
      <c r="F21" s="194">
        <v>3.8</v>
      </c>
      <c r="G21" s="163"/>
      <c r="H21" s="160"/>
      <c r="I21" s="160"/>
      <c r="J21" s="161"/>
      <c r="K21" s="160"/>
      <c r="L21" s="161"/>
      <c r="M21" s="323"/>
    </row>
    <row r="22" spans="1:13" s="86" customFormat="1" x14ac:dyDescent="0.3">
      <c r="A22" s="383"/>
      <c r="B22" s="160"/>
      <c r="C22" s="160" t="s">
        <v>28</v>
      </c>
      <c r="D22" s="160" t="s">
        <v>29</v>
      </c>
      <c r="E22" s="162">
        <v>0.32300000000000001</v>
      </c>
      <c r="F22" s="193">
        <f>F21*E22</f>
        <v>1.2274</v>
      </c>
      <c r="G22" s="163">
        <v>0</v>
      </c>
      <c r="H22" s="195">
        <f>F22*G22</f>
        <v>0</v>
      </c>
      <c r="I22" s="180"/>
      <c r="J22" s="199"/>
      <c r="K22" s="180"/>
      <c r="L22" s="199"/>
      <c r="M22" s="322">
        <f>H22</f>
        <v>0</v>
      </c>
    </row>
    <row r="23" spans="1:13" s="86" customFormat="1" x14ac:dyDescent="0.3">
      <c r="A23" s="384"/>
      <c r="B23" s="172"/>
      <c r="C23" s="171" t="s">
        <v>30</v>
      </c>
      <c r="D23" s="172" t="s">
        <v>17</v>
      </c>
      <c r="E23" s="185">
        <v>2.1499999999999998E-2</v>
      </c>
      <c r="F23" s="191">
        <f>F21*E23</f>
        <v>8.1699999999999995E-2</v>
      </c>
      <c r="G23" s="174"/>
      <c r="H23" s="174"/>
      <c r="I23" s="174"/>
      <c r="J23" s="207"/>
      <c r="K23" s="174">
        <v>0</v>
      </c>
      <c r="L23" s="207">
        <f>F23*K23</f>
        <v>0</v>
      </c>
      <c r="M23" s="324">
        <f>L23</f>
        <v>0</v>
      </c>
    </row>
    <row r="24" spans="1:13" s="102" customFormat="1" x14ac:dyDescent="0.3">
      <c r="A24" s="382">
        <v>3</v>
      </c>
      <c r="B24" s="167"/>
      <c r="C24" s="166"/>
      <c r="D24" s="167"/>
      <c r="E24" s="168"/>
      <c r="F24" s="192"/>
      <c r="G24" s="179"/>
      <c r="H24" s="198"/>
      <c r="I24" s="169"/>
      <c r="J24" s="196"/>
      <c r="K24" s="169"/>
      <c r="L24" s="196"/>
      <c r="M24" s="321"/>
    </row>
    <row r="25" spans="1:13" s="86" customFormat="1" ht="47.25" x14ac:dyDescent="0.3">
      <c r="A25" s="383"/>
      <c r="B25" s="176" t="s">
        <v>61</v>
      </c>
      <c r="C25" s="218" t="s">
        <v>47</v>
      </c>
      <c r="D25" s="176" t="s">
        <v>27</v>
      </c>
      <c r="E25" s="165"/>
      <c r="F25" s="156">
        <v>24</v>
      </c>
      <c r="G25" s="163"/>
      <c r="H25" s="160"/>
      <c r="I25" s="160"/>
      <c r="J25" s="161"/>
      <c r="K25" s="160"/>
      <c r="L25" s="161"/>
      <c r="M25" s="323"/>
    </row>
    <row r="26" spans="1:13" s="86" customFormat="1" x14ac:dyDescent="0.3">
      <c r="A26" s="383"/>
      <c r="B26" s="160"/>
      <c r="C26" s="160" t="s">
        <v>28</v>
      </c>
      <c r="D26" s="160" t="s">
        <v>29</v>
      </c>
      <c r="E26" s="162">
        <v>0.32300000000000001</v>
      </c>
      <c r="F26" s="193">
        <f>F25*E26</f>
        <v>7.7520000000000007</v>
      </c>
      <c r="G26" s="163">
        <v>0</v>
      </c>
      <c r="H26" s="195">
        <f>F26*G26</f>
        <v>0</v>
      </c>
      <c r="I26" s="180"/>
      <c r="J26" s="199"/>
      <c r="K26" s="180"/>
      <c r="L26" s="199"/>
      <c r="M26" s="322">
        <f>H26</f>
        <v>0</v>
      </c>
    </row>
    <row r="27" spans="1:13" s="86" customFormat="1" x14ac:dyDescent="0.3">
      <c r="A27" s="384"/>
      <c r="B27" s="172"/>
      <c r="C27" s="171" t="s">
        <v>30</v>
      </c>
      <c r="D27" s="172" t="s">
        <v>17</v>
      </c>
      <c r="E27" s="185">
        <v>2.1499999999999998E-2</v>
      </c>
      <c r="F27" s="191">
        <f>F25*E27</f>
        <v>0.51600000000000001</v>
      </c>
      <c r="G27" s="174"/>
      <c r="H27" s="174"/>
      <c r="I27" s="174"/>
      <c r="J27" s="207"/>
      <c r="K27" s="174">
        <v>0</v>
      </c>
      <c r="L27" s="207">
        <f>F27*K27</f>
        <v>0</v>
      </c>
      <c r="M27" s="324">
        <f>L27</f>
        <v>0</v>
      </c>
    </row>
    <row r="28" spans="1:13" s="101" customFormat="1" ht="16.5" customHeight="1" x14ac:dyDescent="0.3">
      <c r="A28" s="385">
        <v>4</v>
      </c>
      <c r="B28" s="161"/>
      <c r="C28" s="160"/>
      <c r="D28" s="161"/>
      <c r="E28" s="162"/>
      <c r="F28" s="193"/>
      <c r="G28" s="181"/>
      <c r="H28" s="89"/>
      <c r="I28" s="163"/>
      <c r="J28" s="195"/>
      <c r="K28" s="181"/>
      <c r="L28" s="89"/>
      <c r="M28" s="322"/>
    </row>
    <row r="29" spans="1:13" s="121" customFormat="1" ht="31.5" x14ac:dyDescent="0.3">
      <c r="A29" s="386"/>
      <c r="B29" s="219" t="s">
        <v>62</v>
      </c>
      <c r="C29" s="218" t="s">
        <v>123</v>
      </c>
      <c r="D29" s="131" t="s">
        <v>33</v>
      </c>
      <c r="E29" s="131"/>
      <c r="F29" s="131">
        <v>0.3</v>
      </c>
      <c r="G29" s="181"/>
      <c r="H29" s="89"/>
      <c r="I29" s="181"/>
      <c r="J29" s="89"/>
      <c r="K29" s="163"/>
      <c r="L29" s="161"/>
      <c r="M29" s="323"/>
    </row>
    <row r="30" spans="1:13" s="121" customFormat="1" ht="16.5" x14ac:dyDescent="0.3">
      <c r="A30" s="386"/>
      <c r="B30" s="220" t="s">
        <v>63</v>
      </c>
      <c r="C30" s="160" t="s">
        <v>64</v>
      </c>
      <c r="D30" s="160" t="s">
        <v>29</v>
      </c>
      <c r="E30" s="162">
        <f>0.6*53.8</f>
        <v>32.279999999999994</v>
      </c>
      <c r="F30" s="193">
        <f>F29*E30</f>
        <v>9.6839999999999975</v>
      </c>
      <c r="G30" s="163">
        <v>0</v>
      </c>
      <c r="H30" s="195">
        <f>F30*G30</f>
        <v>0</v>
      </c>
      <c r="I30" s="180"/>
      <c r="J30" s="199"/>
      <c r="K30" s="180"/>
      <c r="L30" s="199"/>
      <c r="M30" s="322">
        <f>H30</f>
        <v>0</v>
      </c>
    </row>
    <row r="31" spans="1:13" s="121" customFormat="1" ht="16.5" x14ac:dyDescent="0.3">
      <c r="A31" s="386"/>
      <c r="B31" s="161" t="s">
        <v>65</v>
      </c>
      <c r="C31" s="160" t="s">
        <v>66</v>
      </c>
      <c r="D31" s="161" t="s">
        <v>17</v>
      </c>
      <c r="E31" s="162">
        <f>0.7*18.4</f>
        <v>12.879999999999999</v>
      </c>
      <c r="F31" s="193">
        <f>F29*E31</f>
        <v>3.8639999999999994</v>
      </c>
      <c r="G31" s="181"/>
      <c r="H31" s="199"/>
      <c r="I31" s="163"/>
      <c r="J31" s="195"/>
      <c r="K31" s="163">
        <v>0</v>
      </c>
      <c r="L31" s="195">
        <f>F31*K31</f>
        <v>0</v>
      </c>
      <c r="M31" s="322">
        <f>L31</f>
        <v>0</v>
      </c>
    </row>
    <row r="32" spans="1:13" s="121" customFormat="1" ht="16.5" x14ac:dyDescent="0.3">
      <c r="A32" s="386"/>
      <c r="B32" s="104" t="s">
        <v>67</v>
      </c>
      <c r="C32" s="104" t="s">
        <v>68</v>
      </c>
      <c r="D32" s="104" t="s">
        <v>69</v>
      </c>
      <c r="E32" s="160">
        <f>0.7*0.35</f>
        <v>0.24499999999999997</v>
      </c>
      <c r="F32" s="193">
        <f>F29*E32</f>
        <v>7.3499999999999982E-2</v>
      </c>
      <c r="G32" s="181"/>
      <c r="H32" s="199"/>
      <c r="I32" s="163"/>
      <c r="J32" s="195"/>
      <c r="K32" s="163">
        <v>0</v>
      </c>
      <c r="L32" s="195">
        <f>F32*K32</f>
        <v>0</v>
      </c>
      <c r="M32" s="322">
        <f>L32</f>
        <v>0</v>
      </c>
    </row>
    <row r="33" spans="1:13" s="121" customFormat="1" ht="16.5" x14ac:dyDescent="0.3">
      <c r="A33" s="386"/>
      <c r="B33" s="104"/>
      <c r="C33" s="104" t="s">
        <v>70</v>
      </c>
      <c r="D33" s="104" t="s">
        <v>35</v>
      </c>
      <c r="E33" s="160">
        <f>0.5*24.4</f>
        <v>12.2</v>
      </c>
      <c r="F33" s="193">
        <f>F29*E33</f>
        <v>3.6599999999999997</v>
      </c>
      <c r="G33" s="181"/>
      <c r="H33" s="199"/>
      <c r="I33" s="163">
        <v>0</v>
      </c>
      <c r="J33" s="195">
        <f>F33*I33</f>
        <v>0</v>
      </c>
      <c r="K33" s="180"/>
      <c r="L33" s="199"/>
      <c r="M33" s="322">
        <f>J33</f>
        <v>0</v>
      </c>
    </row>
    <row r="34" spans="1:13" s="121" customFormat="1" ht="16.5" x14ac:dyDescent="0.3">
      <c r="A34" s="387"/>
      <c r="B34" s="172"/>
      <c r="C34" s="171" t="s">
        <v>71</v>
      </c>
      <c r="D34" s="172" t="s">
        <v>17</v>
      </c>
      <c r="E34" s="173">
        <f>0.5*2.78</f>
        <v>1.39</v>
      </c>
      <c r="F34" s="191">
        <f>F29*E34</f>
        <v>0.41699999999999998</v>
      </c>
      <c r="G34" s="182"/>
      <c r="H34" s="197"/>
      <c r="I34" s="174">
        <v>0</v>
      </c>
      <c r="J34" s="207">
        <f>F34*I34</f>
        <v>0</v>
      </c>
      <c r="K34" s="183"/>
      <c r="L34" s="197"/>
      <c r="M34" s="324">
        <f>J34</f>
        <v>0</v>
      </c>
    </row>
    <row r="35" spans="1:13" s="117" customFormat="1" ht="16.5" x14ac:dyDescent="0.3">
      <c r="A35" s="382">
        <v>5</v>
      </c>
      <c r="B35" s="161"/>
      <c r="C35" s="160"/>
      <c r="D35" s="161"/>
      <c r="E35" s="162"/>
      <c r="F35" s="193"/>
      <c r="G35" s="181"/>
      <c r="H35" s="89"/>
      <c r="I35" s="181"/>
      <c r="J35" s="89"/>
      <c r="K35" s="163"/>
      <c r="L35" s="122"/>
      <c r="M35" s="322"/>
    </row>
    <row r="36" spans="1:13" s="117" customFormat="1" ht="31.5" x14ac:dyDescent="0.3">
      <c r="A36" s="383"/>
      <c r="B36" s="164" t="s">
        <v>72</v>
      </c>
      <c r="C36" s="218" t="s">
        <v>48</v>
      </c>
      <c r="D36" s="176" t="s">
        <v>27</v>
      </c>
      <c r="E36" s="165"/>
      <c r="F36" s="157">
        <v>3.8</v>
      </c>
      <c r="G36" s="181"/>
      <c r="H36" s="89"/>
      <c r="I36" s="181"/>
      <c r="J36" s="89"/>
      <c r="K36" s="163"/>
      <c r="L36" s="161"/>
      <c r="M36" s="323"/>
    </row>
    <row r="37" spans="1:13" s="117" customFormat="1" ht="16.5" x14ac:dyDescent="0.3">
      <c r="A37" s="383"/>
      <c r="B37" s="117" t="s">
        <v>31</v>
      </c>
      <c r="C37" s="160" t="s">
        <v>28</v>
      </c>
      <c r="D37" s="161" t="s">
        <v>27</v>
      </c>
      <c r="E37" s="162">
        <v>1</v>
      </c>
      <c r="F37" s="193">
        <f>F36*E37</f>
        <v>3.8</v>
      </c>
      <c r="G37" s="163">
        <v>0</v>
      </c>
      <c r="H37" s="195">
        <f>F37*G37</f>
        <v>0</v>
      </c>
      <c r="I37" s="180"/>
      <c r="J37" s="199"/>
      <c r="K37" s="180"/>
      <c r="L37" s="199"/>
      <c r="M37" s="322">
        <f>H37</f>
        <v>0</v>
      </c>
    </row>
    <row r="38" spans="1:13" s="117" customFormat="1" ht="16.5" x14ac:dyDescent="0.3">
      <c r="A38" s="383"/>
      <c r="B38" s="161"/>
      <c r="C38" s="160" t="s">
        <v>30</v>
      </c>
      <c r="D38" s="161" t="s">
        <v>17</v>
      </c>
      <c r="E38" s="178">
        <v>4.5199999999999997E-2</v>
      </c>
      <c r="F38" s="193">
        <f>F36*E38</f>
        <v>0.17175999999999997</v>
      </c>
      <c r="G38" s="181"/>
      <c r="H38" s="199"/>
      <c r="I38" s="180"/>
      <c r="J38" s="199"/>
      <c r="K38" s="163">
        <v>0</v>
      </c>
      <c r="L38" s="195">
        <f>F38*K38</f>
        <v>0</v>
      </c>
      <c r="M38" s="322">
        <f>L38</f>
        <v>0</v>
      </c>
    </row>
    <row r="39" spans="1:13" s="117" customFormat="1" ht="16.5" x14ac:dyDescent="0.3">
      <c r="A39" s="383"/>
      <c r="B39" s="161"/>
      <c r="C39" s="160" t="s">
        <v>73</v>
      </c>
      <c r="D39" s="161" t="s">
        <v>35</v>
      </c>
      <c r="E39" s="162">
        <v>5</v>
      </c>
      <c r="F39" s="193">
        <f>F36*E39</f>
        <v>19</v>
      </c>
      <c r="G39" s="181"/>
      <c r="H39" s="199"/>
      <c r="I39" s="163">
        <v>0</v>
      </c>
      <c r="J39" s="195">
        <f>F39*I39</f>
        <v>0</v>
      </c>
      <c r="K39" s="180"/>
      <c r="L39" s="199"/>
      <c r="M39" s="322">
        <f>J39</f>
        <v>0</v>
      </c>
    </row>
    <row r="40" spans="1:13" s="117" customFormat="1" ht="16.5" x14ac:dyDescent="0.3">
      <c r="A40" s="383"/>
      <c r="B40" s="161"/>
      <c r="C40" s="160" t="s">
        <v>74</v>
      </c>
      <c r="D40" s="161" t="s">
        <v>27</v>
      </c>
      <c r="E40" s="162">
        <v>1.02</v>
      </c>
      <c r="F40" s="193">
        <f>F36*E40</f>
        <v>3.8759999999999999</v>
      </c>
      <c r="G40" s="163"/>
      <c r="H40" s="195"/>
      <c r="I40" s="163">
        <v>0</v>
      </c>
      <c r="J40" s="195">
        <f>F40*I40</f>
        <v>0</v>
      </c>
      <c r="K40" s="180"/>
      <c r="L40" s="199"/>
      <c r="M40" s="322">
        <f>J40</f>
        <v>0</v>
      </c>
    </row>
    <row r="41" spans="1:13" s="117" customFormat="1" ht="16.5" x14ac:dyDescent="0.3">
      <c r="A41" s="384"/>
      <c r="B41" s="172"/>
      <c r="C41" s="171" t="s">
        <v>34</v>
      </c>
      <c r="D41" s="172" t="s">
        <v>17</v>
      </c>
      <c r="E41" s="185">
        <v>4.6600000000000003E-2</v>
      </c>
      <c r="F41" s="191">
        <f>F36*E41</f>
        <v>0.17708000000000002</v>
      </c>
      <c r="G41" s="182"/>
      <c r="H41" s="197"/>
      <c r="I41" s="174">
        <v>0</v>
      </c>
      <c r="J41" s="207">
        <f>F41*I41</f>
        <v>0</v>
      </c>
      <c r="K41" s="183"/>
      <c r="L41" s="197"/>
      <c r="M41" s="324">
        <f>J41</f>
        <v>0</v>
      </c>
    </row>
    <row r="42" spans="1:13" s="88" customFormat="1" x14ac:dyDescent="0.3">
      <c r="A42" s="382">
        <v>6</v>
      </c>
      <c r="B42" s="161"/>
      <c r="C42" s="160"/>
      <c r="D42" s="161"/>
      <c r="E42" s="160"/>
      <c r="F42" s="193"/>
      <c r="G42" s="181"/>
      <c r="H42" s="89"/>
      <c r="I42" s="163"/>
      <c r="J42" s="161"/>
      <c r="K42" s="181"/>
      <c r="L42" s="89"/>
      <c r="M42" s="322"/>
    </row>
    <row r="43" spans="1:13" s="88" customFormat="1" ht="47.25" x14ac:dyDescent="0.3">
      <c r="A43" s="383"/>
      <c r="B43" s="164" t="s">
        <v>75</v>
      </c>
      <c r="C43" s="218" t="s">
        <v>96</v>
      </c>
      <c r="D43" s="176" t="s">
        <v>27</v>
      </c>
      <c r="E43" s="164"/>
      <c r="F43" s="156">
        <v>24</v>
      </c>
      <c r="G43" s="163"/>
      <c r="H43" s="161"/>
      <c r="I43" s="181"/>
      <c r="J43" s="89"/>
      <c r="K43" s="181"/>
      <c r="L43" s="89"/>
      <c r="M43" s="322"/>
    </row>
    <row r="44" spans="1:13" s="88" customFormat="1" x14ac:dyDescent="0.3">
      <c r="A44" s="383"/>
      <c r="B44" s="161"/>
      <c r="C44" s="160" t="s">
        <v>36</v>
      </c>
      <c r="D44" s="160" t="s">
        <v>29</v>
      </c>
      <c r="E44" s="162">
        <v>1.7</v>
      </c>
      <c r="F44" s="195">
        <f>F43*E44</f>
        <v>40.799999999999997</v>
      </c>
      <c r="G44" s="163">
        <v>0</v>
      </c>
      <c r="H44" s="195">
        <f>F44*G44</f>
        <v>0</v>
      </c>
      <c r="I44" s="181"/>
      <c r="J44" s="89"/>
      <c r="K44" s="181"/>
      <c r="L44" s="89"/>
      <c r="M44" s="322">
        <f>H44</f>
        <v>0</v>
      </c>
    </row>
    <row r="45" spans="1:13" s="88" customFormat="1" x14ac:dyDescent="0.3">
      <c r="A45" s="383"/>
      <c r="B45" s="160"/>
      <c r="C45" s="160" t="s">
        <v>30</v>
      </c>
      <c r="D45" s="161" t="s">
        <v>17</v>
      </c>
      <c r="E45" s="162">
        <v>0.02</v>
      </c>
      <c r="F45" s="195">
        <f>F43*E45</f>
        <v>0.48</v>
      </c>
      <c r="G45" s="181"/>
      <c r="H45" s="89"/>
      <c r="I45" s="181"/>
      <c r="J45" s="89"/>
      <c r="K45" s="163">
        <v>0</v>
      </c>
      <c r="L45" s="195">
        <f>F45*K45</f>
        <v>0</v>
      </c>
      <c r="M45" s="322">
        <f>L45</f>
        <v>0</v>
      </c>
    </row>
    <row r="46" spans="1:13" s="88" customFormat="1" x14ac:dyDescent="0.3">
      <c r="A46" s="383"/>
      <c r="B46" s="161"/>
      <c r="C46" s="160" t="s">
        <v>76</v>
      </c>
      <c r="D46" s="161" t="s">
        <v>27</v>
      </c>
      <c r="E46" s="162">
        <v>1</v>
      </c>
      <c r="F46" s="195">
        <f>F43*E46</f>
        <v>24</v>
      </c>
      <c r="G46" s="181"/>
      <c r="H46" s="89"/>
      <c r="I46" s="163">
        <v>0</v>
      </c>
      <c r="J46" s="195">
        <v>0</v>
      </c>
      <c r="K46" s="181"/>
      <c r="L46" s="89"/>
      <c r="M46" s="322">
        <f>J46</f>
        <v>0</v>
      </c>
    </row>
    <row r="47" spans="1:13" s="88" customFormat="1" x14ac:dyDescent="0.3">
      <c r="A47" s="383"/>
      <c r="B47" s="161"/>
      <c r="C47" s="160" t="s">
        <v>73</v>
      </c>
      <c r="D47" s="161" t="s">
        <v>35</v>
      </c>
      <c r="E47" s="184">
        <v>6.25</v>
      </c>
      <c r="F47" s="195">
        <f>F43*E47</f>
        <v>150</v>
      </c>
      <c r="G47" s="181"/>
      <c r="H47" s="89"/>
      <c r="I47" s="163">
        <v>0.45</v>
      </c>
      <c r="J47" s="195">
        <v>0</v>
      </c>
      <c r="K47" s="181"/>
      <c r="L47" s="89"/>
      <c r="M47" s="322">
        <f>J47</f>
        <v>0</v>
      </c>
    </row>
    <row r="48" spans="1:13" s="88" customFormat="1" x14ac:dyDescent="0.3">
      <c r="A48" s="384"/>
      <c r="B48" s="172"/>
      <c r="C48" s="171" t="s">
        <v>34</v>
      </c>
      <c r="D48" s="172" t="s">
        <v>17</v>
      </c>
      <c r="E48" s="173">
        <v>7.0000000000000001E-3</v>
      </c>
      <c r="F48" s="207">
        <f>F43*E48</f>
        <v>0.16800000000000001</v>
      </c>
      <c r="G48" s="182"/>
      <c r="H48" s="123"/>
      <c r="I48" s="174">
        <v>0</v>
      </c>
      <c r="J48" s="207">
        <f>F48*I48</f>
        <v>0</v>
      </c>
      <c r="K48" s="182"/>
      <c r="L48" s="123"/>
      <c r="M48" s="324">
        <f>J48</f>
        <v>0</v>
      </c>
    </row>
    <row r="49" spans="1:14" s="136" customFormat="1" x14ac:dyDescent="0.3">
      <c r="A49" s="388">
        <v>7</v>
      </c>
      <c r="B49" s="202"/>
      <c r="C49" s="202"/>
      <c r="D49" s="206"/>
      <c r="E49" s="132"/>
      <c r="F49" s="133"/>
      <c r="G49" s="210"/>
      <c r="H49" s="134"/>
      <c r="I49" s="210"/>
      <c r="J49" s="206"/>
      <c r="K49" s="135"/>
      <c r="L49" s="134"/>
      <c r="M49" s="325"/>
    </row>
    <row r="50" spans="1:14" s="136" customFormat="1" ht="47.25" x14ac:dyDescent="0.3">
      <c r="A50" s="389"/>
      <c r="B50" s="200" t="s">
        <v>86</v>
      </c>
      <c r="C50" s="218" t="s">
        <v>51</v>
      </c>
      <c r="D50" s="201" t="s">
        <v>87</v>
      </c>
      <c r="E50" s="150"/>
      <c r="F50" s="215">
        <v>98</v>
      </c>
      <c r="G50" s="208"/>
      <c r="H50" s="140"/>
      <c r="I50" s="208"/>
      <c r="J50" s="203"/>
      <c r="K50" s="141"/>
      <c r="L50" s="142"/>
      <c r="M50" s="326"/>
      <c r="N50" s="143"/>
    </row>
    <row r="51" spans="1:14" s="136" customFormat="1" x14ac:dyDescent="0.3">
      <c r="A51" s="389"/>
      <c r="B51" s="204"/>
      <c r="C51" s="137" t="s">
        <v>28</v>
      </c>
      <c r="D51" s="204" t="s">
        <v>29</v>
      </c>
      <c r="E51" s="138">
        <f>15.1/100</f>
        <v>0.151</v>
      </c>
      <c r="F51" s="139">
        <f>F50*E51</f>
        <v>14.798</v>
      </c>
      <c r="G51" s="208">
        <v>0</v>
      </c>
      <c r="H51" s="203">
        <f>F51*G51</f>
        <v>0</v>
      </c>
      <c r="I51" s="141"/>
      <c r="J51" s="142"/>
      <c r="K51" s="141"/>
      <c r="L51" s="142"/>
      <c r="M51" s="327">
        <f>H51</f>
        <v>0</v>
      </c>
    </row>
    <row r="52" spans="1:14" s="91" customFormat="1" x14ac:dyDescent="0.3">
      <c r="A52" s="389"/>
      <c r="B52" s="204"/>
      <c r="C52" s="204" t="s">
        <v>30</v>
      </c>
      <c r="D52" s="203" t="s">
        <v>17</v>
      </c>
      <c r="E52" s="138">
        <f>0.2/100</f>
        <v>2E-3</v>
      </c>
      <c r="F52" s="139">
        <f>F50*E52</f>
        <v>0.19600000000000001</v>
      </c>
      <c r="G52" s="141"/>
      <c r="H52" s="142"/>
      <c r="I52" s="141"/>
      <c r="J52" s="142"/>
      <c r="K52" s="208">
        <v>0</v>
      </c>
      <c r="L52" s="203">
        <f>F52*K52</f>
        <v>0</v>
      </c>
      <c r="M52" s="326">
        <f>L52</f>
        <v>0</v>
      </c>
    </row>
    <row r="53" spans="1:14" s="91" customFormat="1" ht="31.5" x14ac:dyDescent="0.3">
      <c r="A53" s="389"/>
      <c r="B53" s="204"/>
      <c r="C53" s="221" t="s">
        <v>51</v>
      </c>
      <c r="D53" s="203" t="s">
        <v>88</v>
      </c>
      <c r="E53" s="138">
        <f>101/100</f>
        <v>1.01</v>
      </c>
      <c r="F53" s="139">
        <f>F50*E53</f>
        <v>98.98</v>
      </c>
      <c r="G53" s="141"/>
      <c r="H53" s="142"/>
      <c r="I53" s="208">
        <v>0</v>
      </c>
      <c r="J53" s="203">
        <f>F53*I53</f>
        <v>0</v>
      </c>
      <c r="K53" s="141"/>
      <c r="L53" s="142"/>
      <c r="M53" s="328">
        <f>J53</f>
        <v>0</v>
      </c>
    </row>
    <row r="54" spans="1:14" s="91" customFormat="1" x14ac:dyDescent="0.3">
      <c r="A54" s="390"/>
      <c r="B54" s="145"/>
      <c r="C54" s="144" t="s">
        <v>34</v>
      </c>
      <c r="D54" s="205" t="s">
        <v>17</v>
      </c>
      <c r="E54" s="146">
        <v>0.2</v>
      </c>
      <c r="F54" s="147">
        <f>F50*E54</f>
        <v>19.600000000000001</v>
      </c>
      <c r="G54" s="148"/>
      <c r="H54" s="149"/>
      <c r="I54" s="209">
        <v>0</v>
      </c>
      <c r="J54" s="205">
        <f>F54*I54</f>
        <v>0</v>
      </c>
      <c r="K54" s="148"/>
      <c r="L54" s="149"/>
      <c r="M54" s="329">
        <f>J54</f>
        <v>0</v>
      </c>
    </row>
    <row r="55" spans="1:14" s="136" customFormat="1" x14ac:dyDescent="0.3">
      <c r="A55" s="388">
        <v>8</v>
      </c>
      <c r="B55" s="203"/>
      <c r="C55" s="137"/>
      <c r="D55" s="203"/>
      <c r="E55" s="138"/>
      <c r="F55" s="139"/>
      <c r="G55" s="141"/>
      <c r="H55" s="142"/>
      <c r="I55" s="208"/>
      <c r="J55" s="203"/>
      <c r="K55" s="141"/>
      <c r="L55" s="142"/>
      <c r="M55" s="326"/>
    </row>
    <row r="56" spans="1:14" s="91" customFormat="1" ht="31.5" x14ac:dyDescent="0.3">
      <c r="A56" s="389"/>
      <c r="B56" s="214" t="s">
        <v>31</v>
      </c>
      <c r="C56" s="218" t="s">
        <v>50</v>
      </c>
      <c r="D56" s="201" t="s">
        <v>26</v>
      </c>
      <c r="E56" s="150"/>
      <c r="F56" s="215">
        <v>50400</v>
      </c>
      <c r="G56" s="141"/>
      <c r="H56" s="142"/>
      <c r="I56" s="208"/>
      <c r="J56" s="203"/>
      <c r="K56" s="141"/>
      <c r="L56" s="142"/>
      <c r="M56" s="326"/>
    </row>
    <row r="57" spans="1:14" s="136" customFormat="1" x14ac:dyDescent="0.3">
      <c r="A57" s="389"/>
      <c r="B57" s="203"/>
      <c r="C57" s="137" t="s">
        <v>28</v>
      </c>
      <c r="D57" s="204" t="s">
        <v>17</v>
      </c>
      <c r="E57" s="138">
        <v>1</v>
      </c>
      <c r="F57" s="216">
        <f>F56*E57</f>
        <v>50400</v>
      </c>
      <c r="G57" s="208">
        <v>0</v>
      </c>
      <c r="H57" s="151">
        <f>F57*G57</f>
        <v>0</v>
      </c>
      <c r="I57" s="141"/>
      <c r="J57" s="142"/>
      <c r="K57" s="141"/>
      <c r="L57" s="142"/>
      <c r="M57" s="326">
        <f>H57</f>
        <v>0</v>
      </c>
    </row>
    <row r="58" spans="1:14" s="136" customFormat="1" x14ac:dyDescent="0.3">
      <c r="A58" s="390"/>
      <c r="B58" s="205"/>
      <c r="C58" s="144" t="s">
        <v>89</v>
      </c>
      <c r="D58" s="205" t="s">
        <v>17</v>
      </c>
      <c r="E58" s="146">
        <v>1</v>
      </c>
      <c r="F58" s="217">
        <f>F56*E58</f>
        <v>50400</v>
      </c>
      <c r="G58" s="148"/>
      <c r="H58" s="149"/>
      <c r="I58" s="209">
        <v>0</v>
      </c>
      <c r="J58" s="205">
        <f>F58*I58</f>
        <v>0</v>
      </c>
      <c r="K58" s="148"/>
      <c r="L58" s="149"/>
      <c r="M58" s="330">
        <f>J58</f>
        <v>0</v>
      </c>
    </row>
    <row r="59" spans="1:14" s="136" customFormat="1" x14ac:dyDescent="0.3">
      <c r="A59" s="388">
        <v>9</v>
      </c>
      <c r="B59" s="203"/>
      <c r="C59" s="137"/>
      <c r="D59" s="203"/>
      <c r="E59" s="138"/>
      <c r="F59" s="139"/>
      <c r="G59" s="141"/>
      <c r="H59" s="142"/>
      <c r="I59" s="208"/>
      <c r="J59" s="203"/>
      <c r="K59" s="141"/>
      <c r="L59" s="142"/>
      <c r="M59" s="326"/>
    </row>
    <row r="60" spans="1:14" s="91" customFormat="1" ht="47.25" x14ac:dyDescent="0.3">
      <c r="A60" s="389"/>
      <c r="B60" s="214" t="s">
        <v>31</v>
      </c>
      <c r="C60" s="222" t="s">
        <v>52</v>
      </c>
      <c r="D60" s="201" t="s">
        <v>26</v>
      </c>
      <c r="E60" s="150"/>
      <c r="F60" s="215">
        <v>2</v>
      </c>
      <c r="G60" s="141"/>
      <c r="H60" s="142"/>
      <c r="I60" s="208"/>
      <c r="J60" s="203"/>
      <c r="K60" s="141"/>
      <c r="L60" s="142"/>
      <c r="M60" s="326"/>
    </row>
    <row r="61" spans="1:14" s="136" customFormat="1" x14ac:dyDescent="0.3">
      <c r="A61" s="389"/>
      <c r="B61" s="203"/>
      <c r="C61" s="137" t="s">
        <v>28</v>
      </c>
      <c r="D61" s="204" t="s">
        <v>17</v>
      </c>
      <c r="E61" s="138">
        <v>1</v>
      </c>
      <c r="F61" s="139">
        <f>F60*E61</f>
        <v>2</v>
      </c>
      <c r="G61" s="208">
        <v>0</v>
      </c>
      <c r="H61" s="151">
        <f>F61*G61</f>
        <v>0</v>
      </c>
      <c r="I61" s="141"/>
      <c r="J61" s="142"/>
      <c r="K61" s="141"/>
      <c r="L61" s="142"/>
      <c r="M61" s="326">
        <f>H61</f>
        <v>0</v>
      </c>
    </row>
    <row r="62" spans="1:14" s="136" customFormat="1" x14ac:dyDescent="0.3">
      <c r="A62" s="390"/>
      <c r="B62" s="205"/>
      <c r="C62" s="144" t="s">
        <v>89</v>
      </c>
      <c r="D62" s="205" t="s">
        <v>17</v>
      </c>
      <c r="E62" s="146">
        <v>1</v>
      </c>
      <c r="F62" s="147">
        <f>F60*E62</f>
        <v>2</v>
      </c>
      <c r="G62" s="148"/>
      <c r="H62" s="149"/>
      <c r="I62" s="209">
        <v>0</v>
      </c>
      <c r="J62" s="224">
        <f>F62*I62</f>
        <v>0</v>
      </c>
      <c r="K62" s="148"/>
      <c r="L62" s="149"/>
      <c r="M62" s="330">
        <f>J62</f>
        <v>0</v>
      </c>
    </row>
    <row r="63" spans="1:14" s="136" customFormat="1" x14ac:dyDescent="0.3">
      <c r="A63" s="388">
        <v>10</v>
      </c>
      <c r="B63" s="203"/>
      <c r="C63" s="137"/>
      <c r="D63" s="203"/>
      <c r="E63" s="138"/>
      <c r="F63" s="139"/>
      <c r="G63" s="141"/>
      <c r="H63" s="142"/>
      <c r="I63" s="208"/>
      <c r="J63" s="203"/>
      <c r="K63" s="141"/>
      <c r="L63" s="142"/>
      <c r="M63" s="326"/>
    </row>
    <row r="64" spans="1:14" s="91" customFormat="1" x14ac:dyDescent="0.3">
      <c r="A64" s="389"/>
      <c r="B64" s="214" t="s">
        <v>31</v>
      </c>
      <c r="C64" s="222" t="s">
        <v>90</v>
      </c>
      <c r="D64" s="201" t="s">
        <v>26</v>
      </c>
      <c r="E64" s="150"/>
      <c r="F64" s="215">
        <v>62</v>
      </c>
      <c r="G64" s="141"/>
      <c r="H64" s="142"/>
      <c r="I64" s="208"/>
      <c r="J64" s="203"/>
      <c r="K64" s="141"/>
      <c r="L64" s="142"/>
      <c r="M64" s="326"/>
    </row>
    <row r="65" spans="1:13" s="136" customFormat="1" x14ac:dyDescent="0.3">
      <c r="A65" s="390"/>
      <c r="B65" s="203"/>
      <c r="C65" s="137" t="s">
        <v>28</v>
      </c>
      <c r="D65" s="204" t="s">
        <v>17</v>
      </c>
      <c r="E65" s="138">
        <v>1</v>
      </c>
      <c r="F65" s="139">
        <f>F64*E65</f>
        <v>62</v>
      </c>
      <c r="G65" s="208">
        <v>0</v>
      </c>
      <c r="H65" s="151">
        <f>F65*G65</f>
        <v>0</v>
      </c>
      <c r="I65" s="141"/>
      <c r="J65" s="142"/>
      <c r="K65" s="141"/>
      <c r="L65" s="142"/>
      <c r="M65" s="326">
        <f>H65</f>
        <v>0</v>
      </c>
    </row>
    <row r="66" spans="1:13" x14ac:dyDescent="0.3">
      <c r="A66" s="382">
        <v>11</v>
      </c>
      <c r="B66" s="167"/>
      <c r="C66" s="166"/>
      <c r="D66" s="166"/>
      <c r="E66" s="168"/>
      <c r="F66" s="169"/>
      <c r="G66" s="179"/>
      <c r="H66" s="187"/>
      <c r="I66" s="169"/>
      <c r="J66" s="169"/>
      <c r="K66" s="179"/>
      <c r="L66" s="187"/>
      <c r="M66" s="321"/>
    </row>
    <row r="67" spans="1:13" ht="47.25" x14ac:dyDescent="0.3">
      <c r="A67" s="383"/>
      <c r="B67" s="189" t="s">
        <v>91</v>
      </c>
      <c r="C67" s="222" t="s">
        <v>53</v>
      </c>
      <c r="D67" s="164" t="s">
        <v>27</v>
      </c>
      <c r="E67" s="165"/>
      <c r="F67" s="190">
        <v>65</v>
      </c>
      <c r="G67" s="181"/>
      <c r="H67" s="180"/>
      <c r="I67" s="163"/>
      <c r="J67" s="163"/>
      <c r="K67" s="181"/>
      <c r="L67" s="180"/>
      <c r="M67" s="322"/>
    </row>
    <row r="68" spans="1:13" x14ac:dyDescent="0.3">
      <c r="A68" s="383"/>
      <c r="B68" s="170"/>
      <c r="C68" s="160" t="s">
        <v>36</v>
      </c>
      <c r="D68" s="160" t="s">
        <v>29</v>
      </c>
      <c r="E68" s="162">
        <v>0.28319999999999995</v>
      </c>
      <c r="F68" s="163">
        <f>F67*E68</f>
        <v>18.407999999999998</v>
      </c>
      <c r="G68" s="163">
        <v>0</v>
      </c>
      <c r="H68" s="163">
        <f>G68*F68</f>
        <v>0</v>
      </c>
      <c r="I68" s="180"/>
      <c r="J68" s="180"/>
      <c r="K68" s="181"/>
      <c r="L68" s="180"/>
      <c r="M68" s="322">
        <f>H68+J68+L68</f>
        <v>0</v>
      </c>
    </row>
    <row r="69" spans="1:13" x14ac:dyDescent="0.3">
      <c r="A69" s="383"/>
      <c r="B69" s="188"/>
      <c r="C69" s="160" t="s">
        <v>30</v>
      </c>
      <c r="D69" s="160" t="s">
        <v>17</v>
      </c>
      <c r="E69" s="178">
        <v>2.7E-2</v>
      </c>
      <c r="F69" s="163">
        <f>F67*E69</f>
        <v>1.7549999999999999</v>
      </c>
      <c r="G69" s="181"/>
      <c r="H69" s="180"/>
      <c r="I69" s="180"/>
      <c r="J69" s="180"/>
      <c r="K69" s="163">
        <v>0</v>
      </c>
      <c r="L69" s="163">
        <f>K69*F69</f>
        <v>0</v>
      </c>
      <c r="M69" s="322">
        <f t="shared" ref="M69:M71" si="0">H69+J69+L69</f>
        <v>0</v>
      </c>
    </row>
    <row r="70" spans="1:13" x14ac:dyDescent="0.3">
      <c r="A70" s="383"/>
      <c r="B70" s="161"/>
      <c r="C70" s="212" t="s">
        <v>92</v>
      </c>
      <c r="D70" s="160" t="s">
        <v>27</v>
      </c>
      <c r="E70" s="163">
        <v>1.05</v>
      </c>
      <c r="F70" s="163">
        <f>F67*E70</f>
        <v>68.25</v>
      </c>
      <c r="G70" s="181"/>
      <c r="H70" s="180"/>
      <c r="I70" s="163">
        <v>0</v>
      </c>
      <c r="J70" s="163">
        <f>I70*F70</f>
        <v>0</v>
      </c>
      <c r="K70" s="181"/>
      <c r="L70" s="180"/>
      <c r="M70" s="322">
        <f t="shared" si="0"/>
        <v>0</v>
      </c>
    </row>
    <row r="71" spans="1:13" x14ac:dyDescent="0.3">
      <c r="A71" s="384"/>
      <c r="B71" s="172"/>
      <c r="C71" s="171" t="s">
        <v>34</v>
      </c>
      <c r="D71" s="171" t="s">
        <v>17</v>
      </c>
      <c r="E71" s="185">
        <v>1.2800000000000001E-2</v>
      </c>
      <c r="F71" s="174">
        <f>F67*E71</f>
        <v>0.83200000000000007</v>
      </c>
      <c r="G71" s="182"/>
      <c r="H71" s="180"/>
      <c r="I71" s="163">
        <v>0</v>
      </c>
      <c r="J71" s="163">
        <f>I71*F71</f>
        <v>0</v>
      </c>
      <c r="K71" s="181"/>
      <c r="L71" s="180"/>
      <c r="M71" s="322">
        <f t="shared" si="0"/>
        <v>0</v>
      </c>
    </row>
    <row r="72" spans="1:13" s="175" customFormat="1" x14ac:dyDescent="0.3">
      <c r="A72" s="382">
        <v>12</v>
      </c>
      <c r="B72" s="161"/>
      <c r="C72" s="166"/>
      <c r="D72" s="161"/>
      <c r="E72" s="162"/>
      <c r="F72" s="193"/>
      <c r="G72" s="181"/>
      <c r="H72" s="155"/>
      <c r="I72" s="169"/>
      <c r="J72" s="167"/>
      <c r="K72" s="179"/>
      <c r="L72" s="154"/>
      <c r="M72" s="321"/>
    </row>
    <row r="73" spans="1:13" s="175" customFormat="1" ht="31.5" x14ac:dyDescent="0.3">
      <c r="A73" s="383"/>
      <c r="B73" s="164" t="s">
        <v>93</v>
      </c>
      <c r="C73" s="222" t="s">
        <v>54</v>
      </c>
      <c r="D73" s="176" t="s">
        <v>27</v>
      </c>
      <c r="E73" s="165"/>
      <c r="F73" s="156">
        <v>65</v>
      </c>
      <c r="G73" s="177"/>
      <c r="H73" s="153"/>
      <c r="I73" s="163"/>
      <c r="J73" s="161"/>
      <c r="K73" s="181"/>
      <c r="L73" s="89"/>
      <c r="M73" s="322"/>
    </row>
    <row r="74" spans="1:13" s="175" customFormat="1" x14ac:dyDescent="0.3">
      <c r="A74" s="383"/>
      <c r="B74" s="160"/>
      <c r="C74" s="160" t="s">
        <v>28</v>
      </c>
      <c r="D74" s="160" t="s">
        <v>29</v>
      </c>
      <c r="E74" s="162">
        <v>0.99399999999999999</v>
      </c>
      <c r="F74" s="193">
        <f>F73*E74</f>
        <v>64.61</v>
      </c>
      <c r="G74" s="163">
        <v>0</v>
      </c>
      <c r="H74" s="195">
        <f>F74*G74</f>
        <v>0</v>
      </c>
      <c r="I74" s="180"/>
      <c r="J74" s="199"/>
      <c r="K74" s="180"/>
      <c r="L74" s="199"/>
      <c r="M74" s="322">
        <f>H74</f>
        <v>0</v>
      </c>
    </row>
    <row r="75" spans="1:13" s="175" customFormat="1" x14ac:dyDescent="0.3">
      <c r="A75" s="383"/>
      <c r="B75" s="161"/>
      <c r="C75" s="160" t="s">
        <v>30</v>
      </c>
      <c r="D75" s="161" t="s">
        <v>17</v>
      </c>
      <c r="E75" s="178">
        <v>2.5100000000000001E-2</v>
      </c>
      <c r="F75" s="193">
        <f>F73*E75</f>
        <v>1.6315</v>
      </c>
      <c r="G75" s="181"/>
      <c r="H75" s="199"/>
      <c r="I75" s="180"/>
      <c r="J75" s="199"/>
      <c r="K75" s="163">
        <v>0</v>
      </c>
      <c r="L75" s="195">
        <f>F75*K75</f>
        <v>0</v>
      </c>
      <c r="M75" s="322">
        <f>L75</f>
        <v>0</v>
      </c>
    </row>
    <row r="76" spans="1:13" s="175" customFormat="1" x14ac:dyDescent="0.3">
      <c r="A76" s="383"/>
      <c r="B76" s="161"/>
      <c r="C76" s="160" t="s">
        <v>94</v>
      </c>
      <c r="D76" s="161" t="s">
        <v>27</v>
      </c>
      <c r="E76" s="162">
        <v>1.02</v>
      </c>
      <c r="F76" s="193">
        <f>F73*E76</f>
        <v>66.3</v>
      </c>
      <c r="G76" s="163"/>
      <c r="H76" s="195"/>
      <c r="I76" s="163">
        <v>0</v>
      </c>
      <c r="J76" s="195">
        <f>F76*I76</f>
        <v>0</v>
      </c>
      <c r="K76" s="180"/>
      <c r="L76" s="199"/>
      <c r="M76" s="322">
        <f>J76</f>
        <v>0</v>
      </c>
    </row>
    <row r="77" spans="1:13" s="117" customFormat="1" ht="16.5" x14ac:dyDescent="0.3">
      <c r="A77" s="383"/>
      <c r="B77" s="161"/>
      <c r="C77" s="160" t="s">
        <v>95</v>
      </c>
      <c r="D77" s="161" t="s">
        <v>27</v>
      </c>
      <c r="E77" s="162">
        <v>1.0149999999999999</v>
      </c>
      <c r="F77" s="193">
        <f>F73*E77</f>
        <v>65.974999999999994</v>
      </c>
      <c r="G77" s="181"/>
      <c r="H77" s="199"/>
      <c r="I77" s="163">
        <v>0</v>
      </c>
      <c r="J77" s="195">
        <f>F77*I77</f>
        <v>0</v>
      </c>
      <c r="K77" s="180"/>
      <c r="L77" s="199"/>
      <c r="M77" s="322">
        <f>J77</f>
        <v>0</v>
      </c>
    </row>
    <row r="78" spans="1:13" s="117" customFormat="1" ht="16.5" x14ac:dyDescent="0.3">
      <c r="A78" s="384"/>
      <c r="B78" s="172"/>
      <c r="C78" s="171" t="s">
        <v>34</v>
      </c>
      <c r="D78" s="172" t="s">
        <v>17</v>
      </c>
      <c r="E78" s="173">
        <v>0.182</v>
      </c>
      <c r="F78" s="191">
        <f>F73*E78</f>
        <v>11.83</v>
      </c>
      <c r="G78" s="182"/>
      <c r="H78" s="197"/>
      <c r="I78" s="174">
        <v>0</v>
      </c>
      <c r="J78" s="207">
        <f>F78*I78</f>
        <v>0</v>
      </c>
      <c r="K78" s="183"/>
      <c r="L78" s="197"/>
      <c r="M78" s="324">
        <f>J78</f>
        <v>0</v>
      </c>
    </row>
    <row r="79" spans="1:13" s="136" customFormat="1" x14ac:dyDescent="0.3">
      <c r="A79" s="388">
        <v>13</v>
      </c>
      <c r="B79" s="206"/>
      <c r="C79" s="265"/>
      <c r="D79" s="206"/>
      <c r="E79" s="132"/>
      <c r="F79" s="133"/>
      <c r="G79" s="135"/>
      <c r="H79" s="134"/>
      <c r="I79" s="210"/>
      <c r="J79" s="206"/>
      <c r="K79" s="135"/>
      <c r="L79" s="134"/>
      <c r="M79" s="331"/>
    </row>
    <row r="80" spans="1:13" s="203" customFormat="1" x14ac:dyDescent="0.3">
      <c r="A80" s="389"/>
      <c r="B80" s="266" t="s">
        <v>31</v>
      </c>
      <c r="C80" s="137" t="s">
        <v>111</v>
      </c>
      <c r="D80" s="203" t="s">
        <v>26</v>
      </c>
      <c r="E80" s="138"/>
      <c r="F80" s="139">
        <v>1</v>
      </c>
      <c r="G80" s="141"/>
      <c r="H80" s="142"/>
      <c r="I80" s="208"/>
      <c r="K80" s="141"/>
      <c r="L80" s="142"/>
      <c r="M80" s="326"/>
    </row>
    <row r="81" spans="1:15" s="136" customFormat="1" x14ac:dyDescent="0.3">
      <c r="A81" s="389"/>
      <c r="B81" s="203"/>
      <c r="C81" s="137" t="s">
        <v>28</v>
      </c>
      <c r="D81" s="204" t="s">
        <v>17</v>
      </c>
      <c r="E81" s="138">
        <v>1</v>
      </c>
      <c r="F81" s="139">
        <f>F80*E81</f>
        <v>1</v>
      </c>
      <c r="G81" s="208">
        <v>0</v>
      </c>
      <c r="H81" s="151">
        <f>F81*G81</f>
        <v>0</v>
      </c>
      <c r="I81" s="141"/>
      <c r="J81" s="142"/>
      <c r="K81" s="141"/>
      <c r="L81" s="142"/>
      <c r="M81" s="326">
        <f>H81</f>
        <v>0</v>
      </c>
    </row>
    <row r="82" spans="1:15" s="136" customFormat="1" x14ac:dyDescent="0.3">
      <c r="A82" s="390"/>
      <c r="B82" s="205"/>
      <c r="C82" s="144" t="s">
        <v>89</v>
      </c>
      <c r="D82" s="205" t="s">
        <v>17</v>
      </c>
      <c r="E82" s="146">
        <v>1</v>
      </c>
      <c r="F82" s="147">
        <f>F80*E82</f>
        <v>1</v>
      </c>
      <c r="G82" s="148"/>
      <c r="H82" s="149"/>
      <c r="I82" s="209">
        <v>0</v>
      </c>
      <c r="J82" s="205">
        <f>F82*I82</f>
        <v>0</v>
      </c>
      <c r="K82" s="148"/>
      <c r="L82" s="149"/>
      <c r="M82" s="330">
        <f>J82</f>
        <v>0</v>
      </c>
    </row>
    <row r="83" spans="1:15" s="136" customFormat="1" x14ac:dyDescent="0.3">
      <c r="A83" s="388">
        <v>14</v>
      </c>
      <c r="B83" s="203"/>
      <c r="C83" s="265"/>
      <c r="D83" s="203"/>
      <c r="E83" s="138"/>
      <c r="F83" s="139"/>
      <c r="G83" s="141"/>
      <c r="H83" s="142"/>
      <c r="I83" s="208"/>
      <c r="J83" s="203"/>
      <c r="K83" s="141"/>
      <c r="L83" s="142"/>
      <c r="M83" s="326"/>
    </row>
    <row r="84" spans="1:15" s="203" customFormat="1" x14ac:dyDescent="0.3">
      <c r="A84" s="389"/>
      <c r="B84" s="266" t="s">
        <v>31</v>
      </c>
      <c r="C84" s="137" t="s">
        <v>112</v>
      </c>
      <c r="D84" s="203" t="s">
        <v>26</v>
      </c>
      <c r="E84" s="138"/>
      <c r="F84" s="139">
        <v>1</v>
      </c>
      <c r="G84" s="141"/>
      <c r="H84" s="142"/>
      <c r="I84" s="208"/>
      <c r="K84" s="141"/>
      <c r="L84" s="142"/>
      <c r="M84" s="326"/>
    </row>
    <row r="85" spans="1:15" s="136" customFormat="1" x14ac:dyDescent="0.3">
      <c r="A85" s="389"/>
      <c r="B85" s="203"/>
      <c r="C85" s="137" t="s">
        <v>28</v>
      </c>
      <c r="D85" s="204" t="s">
        <v>17</v>
      </c>
      <c r="E85" s="138">
        <v>1</v>
      </c>
      <c r="F85" s="139">
        <f>F84*E85</f>
        <v>1</v>
      </c>
      <c r="G85" s="208">
        <v>0</v>
      </c>
      <c r="H85" s="151">
        <f>F85*G85</f>
        <v>0</v>
      </c>
      <c r="I85" s="141"/>
      <c r="J85" s="142"/>
      <c r="K85" s="141"/>
      <c r="L85" s="142"/>
      <c r="M85" s="326">
        <f>H85</f>
        <v>0</v>
      </c>
    </row>
    <row r="86" spans="1:15" s="136" customFormat="1" x14ac:dyDescent="0.3">
      <c r="A86" s="390"/>
      <c r="B86" s="205"/>
      <c r="C86" s="144" t="s">
        <v>89</v>
      </c>
      <c r="D86" s="205" t="s">
        <v>17</v>
      </c>
      <c r="E86" s="146">
        <v>1</v>
      </c>
      <c r="F86" s="147">
        <f>F84*E86</f>
        <v>1</v>
      </c>
      <c r="G86" s="148"/>
      <c r="H86" s="149"/>
      <c r="I86" s="209">
        <v>0</v>
      </c>
      <c r="J86" s="205">
        <f>F86*I86</f>
        <v>0</v>
      </c>
      <c r="K86" s="148"/>
      <c r="L86" s="149"/>
      <c r="M86" s="330">
        <f>J86</f>
        <v>0</v>
      </c>
    </row>
    <row r="87" spans="1:15" s="136" customFormat="1" x14ac:dyDescent="0.3">
      <c r="A87" s="388">
        <v>15</v>
      </c>
      <c r="B87" s="203"/>
      <c r="C87" s="265"/>
      <c r="D87" s="203"/>
      <c r="E87" s="138"/>
      <c r="F87" s="139"/>
      <c r="G87" s="141"/>
      <c r="H87" s="142"/>
      <c r="I87" s="208"/>
      <c r="J87" s="203"/>
      <c r="K87" s="141"/>
      <c r="L87" s="142"/>
      <c r="M87" s="326"/>
    </row>
    <row r="88" spans="1:15" s="203" customFormat="1" x14ac:dyDescent="0.3">
      <c r="A88" s="389"/>
      <c r="B88" s="266" t="s">
        <v>31</v>
      </c>
      <c r="C88" s="137" t="s">
        <v>113</v>
      </c>
      <c r="D88" s="203" t="s">
        <v>26</v>
      </c>
      <c r="E88" s="138"/>
      <c r="F88" s="139">
        <v>5</v>
      </c>
      <c r="G88" s="141"/>
      <c r="H88" s="142"/>
      <c r="I88" s="208"/>
      <c r="K88" s="141"/>
      <c r="L88" s="142"/>
      <c r="M88" s="326"/>
    </row>
    <row r="89" spans="1:15" s="136" customFormat="1" x14ac:dyDescent="0.3">
      <c r="A89" s="389"/>
      <c r="B89" s="203"/>
      <c r="C89" s="137" t="s">
        <v>28</v>
      </c>
      <c r="D89" s="204" t="s">
        <v>17</v>
      </c>
      <c r="E89" s="138">
        <v>1</v>
      </c>
      <c r="F89" s="139">
        <f t="shared" ref="F89" si="1">F88*E89</f>
        <v>5</v>
      </c>
      <c r="G89" s="208">
        <v>0</v>
      </c>
      <c r="H89" s="151">
        <f t="shared" ref="H89" si="2">F89*G89</f>
        <v>0</v>
      </c>
      <c r="I89" s="141"/>
      <c r="J89" s="142"/>
      <c r="K89" s="141"/>
      <c r="L89" s="142"/>
      <c r="M89" s="326">
        <f t="shared" ref="M89" si="3">H89</f>
        <v>0</v>
      </c>
    </row>
    <row r="90" spans="1:15" s="136" customFormat="1" x14ac:dyDescent="0.3">
      <c r="A90" s="390"/>
      <c r="B90" s="205"/>
      <c r="C90" s="144" t="s">
        <v>89</v>
      </c>
      <c r="D90" s="205" t="s">
        <v>17</v>
      </c>
      <c r="E90" s="146">
        <v>1</v>
      </c>
      <c r="F90" s="147">
        <f t="shared" ref="F90" si="4">F88*E90</f>
        <v>5</v>
      </c>
      <c r="G90" s="148"/>
      <c r="H90" s="149"/>
      <c r="I90" s="209">
        <v>0</v>
      </c>
      <c r="J90" s="205">
        <f t="shared" ref="J90" si="5">F90*I90</f>
        <v>0</v>
      </c>
      <c r="K90" s="148"/>
      <c r="L90" s="149"/>
      <c r="M90" s="330">
        <f t="shared" ref="M90" si="6">J90</f>
        <v>0</v>
      </c>
    </row>
    <row r="91" spans="1:15" s="237" customFormat="1" x14ac:dyDescent="0.3">
      <c r="A91" s="392">
        <v>16</v>
      </c>
      <c r="B91" s="161"/>
      <c r="C91" s="160"/>
      <c r="D91" s="161"/>
      <c r="E91" s="162"/>
      <c r="F91" s="193"/>
      <c r="G91" s="160"/>
      <c r="H91" s="161"/>
      <c r="I91" s="160"/>
      <c r="J91" s="161"/>
      <c r="K91" s="160"/>
      <c r="L91" s="161"/>
      <c r="M91" s="323"/>
    </row>
    <row r="92" spans="1:15" s="161" customFormat="1" ht="31.5" x14ac:dyDescent="0.3">
      <c r="A92" s="391"/>
      <c r="B92" s="233" t="s">
        <v>124</v>
      </c>
      <c r="C92" s="232" t="s">
        <v>125</v>
      </c>
      <c r="D92" s="233" t="s">
        <v>33</v>
      </c>
      <c r="E92" s="288"/>
      <c r="F92" s="289">
        <v>8.9600000000000009</v>
      </c>
      <c r="G92" s="236"/>
      <c r="H92" s="237"/>
      <c r="I92" s="290"/>
      <c r="J92" s="291"/>
      <c r="K92" s="290"/>
      <c r="L92" s="291"/>
      <c r="M92" s="333"/>
    </row>
    <row r="93" spans="1:15" s="161" customFormat="1" x14ac:dyDescent="0.3">
      <c r="A93" s="393"/>
      <c r="B93" s="172"/>
      <c r="C93" s="171" t="s">
        <v>28</v>
      </c>
      <c r="D93" s="171" t="s">
        <v>29</v>
      </c>
      <c r="E93" s="173">
        <f>0.77</f>
        <v>0.77</v>
      </c>
      <c r="F93" s="191">
        <f>F92*E93</f>
        <v>6.8992000000000004</v>
      </c>
      <c r="G93" s="174">
        <v>0</v>
      </c>
      <c r="H93" s="207">
        <f>F93*G93</f>
        <v>0</v>
      </c>
      <c r="I93" s="182"/>
      <c r="J93" s="123"/>
      <c r="K93" s="182"/>
      <c r="L93" s="123"/>
      <c r="M93" s="324">
        <f>H93</f>
        <v>0</v>
      </c>
    </row>
    <row r="94" spans="1:15" s="292" customFormat="1" x14ac:dyDescent="0.3">
      <c r="A94" s="392">
        <v>17</v>
      </c>
      <c r="B94" s="161"/>
      <c r="C94" s="160"/>
      <c r="D94" s="161"/>
      <c r="E94" s="162"/>
      <c r="F94" s="193"/>
      <c r="G94" s="160"/>
      <c r="H94" s="161"/>
      <c r="I94" s="160"/>
      <c r="J94" s="161"/>
      <c r="K94" s="160"/>
      <c r="L94" s="161"/>
      <c r="M94" s="323"/>
    </row>
    <row r="95" spans="1:15" s="71" customFormat="1" ht="27" x14ac:dyDescent="0.3">
      <c r="A95" s="393"/>
      <c r="B95" s="294" t="s">
        <v>126</v>
      </c>
      <c r="C95" s="293" t="s">
        <v>127</v>
      </c>
      <c r="D95" s="295" t="s">
        <v>33</v>
      </c>
      <c r="E95" s="296"/>
      <c r="F95" s="297">
        <f>F92</f>
        <v>8.9600000000000009</v>
      </c>
      <c r="G95" s="298"/>
      <c r="H95" s="299"/>
      <c r="I95" s="300"/>
      <c r="J95" s="301"/>
      <c r="K95" s="302">
        <v>0</v>
      </c>
      <c r="L95" s="299">
        <f>F95*K95</f>
        <v>0</v>
      </c>
      <c r="M95" s="334">
        <f>L95</f>
        <v>0</v>
      </c>
      <c r="O95" s="72"/>
    </row>
    <row r="96" spans="1:15" s="71" customFormat="1" x14ac:dyDescent="0.3">
      <c r="A96" s="335"/>
      <c r="B96" s="92"/>
      <c r="C96" s="75" t="s">
        <v>7</v>
      </c>
      <c r="D96" s="74"/>
      <c r="E96" s="76"/>
      <c r="F96" s="76"/>
      <c r="G96" s="77"/>
      <c r="H96" s="223">
        <f>SUM(H16:H90)</f>
        <v>0</v>
      </c>
      <c r="I96" s="94"/>
      <c r="J96" s="223">
        <f>SUM(J16:J90)</f>
        <v>0</v>
      </c>
      <c r="K96" s="95"/>
      <c r="L96" s="223">
        <f>SUM(L16:L90)</f>
        <v>0</v>
      </c>
      <c r="M96" s="336">
        <f>SUM(M16:M95)</f>
        <v>0</v>
      </c>
      <c r="O96" s="72"/>
    </row>
    <row r="97" spans="1:15" s="81" customFormat="1" x14ac:dyDescent="0.25">
      <c r="A97" s="337"/>
      <c r="B97" s="78"/>
      <c r="C97" s="79" t="s">
        <v>9</v>
      </c>
      <c r="D97" s="80">
        <v>0.05</v>
      </c>
      <c r="E97" s="79"/>
      <c r="F97" s="79"/>
      <c r="G97" s="79"/>
      <c r="H97" s="96"/>
      <c r="I97" s="96"/>
      <c r="J97" s="96"/>
      <c r="K97" s="96"/>
      <c r="L97" s="97"/>
      <c r="M97" s="338">
        <f>J96*D97</f>
        <v>0</v>
      </c>
      <c r="O97" s="82"/>
    </row>
    <row r="98" spans="1:15" s="71" customFormat="1" x14ac:dyDescent="0.3">
      <c r="A98" s="339"/>
      <c r="B98" s="83"/>
      <c r="C98" s="84" t="s">
        <v>7</v>
      </c>
      <c r="D98" s="84"/>
      <c r="E98" s="84"/>
      <c r="F98" s="84"/>
      <c r="G98" s="84"/>
      <c r="H98" s="98"/>
      <c r="I98" s="98"/>
      <c r="J98" s="98"/>
      <c r="K98" s="98"/>
      <c r="L98" s="99"/>
      <c r="M98" s="338">
        <f>M97+M96</f>
        <v>0</v>
      </c>
      <c r="O98" s="72"/>
    </row>
    <row r="99" spans="1:15" s="81" customFormat="1" x14ac:dyDescent="0.25">
      <c r="A99" s="337"/>
      <c r="B99" s="78"/>
      <c r="C99" s="79" t="s">
        <v>23</v>
      </c>
      <c r="D99" s="80">
        <v>0.1</v>
      </c>
      <c r="E99" s="79"/>
      <c r="F99" s="79"/>
      <c r="G99" s="79"/>
      <c r="H99" s="96"/>
      <c r="I99" s="96"/>
      <c r="J99" s="96"/>
      <c r="K99" s="96"/>
      <c r="L99" s="97"/>
      <c r="M99" s="338">
        <f>M98*D99</f>
        <v>0</v>
      </c>
      <c r="O99" s="82"/>
    </row>
    <row r="100" spans="1:15" s="71" customFormat="1" x14ac:dyDescent="0.3">
      <c r="A100" s="339"/>
      <c r="B100" s="83"/>
      <c r="C100" s="84" t="s">
        <v>7</v>
      </c>
      <c r="D100" s="84"/>
      <c r="E100" s="84"/>
      <c r="F100" s="84"/>
      <c r="G100" s="84"/>
      <c r="H100" s="98"/>
      <c r="I100" s="98"/>
      <c r="J100" s="98"/>
      <c r="K100" s="98"/>
      <c r="L100" s="99"/>
      <c r="M100" s="338">
        <f>M99+M98</f>
        <v>0</v>
      </c>
      <c r="O100" s="72"/>
    </row>
    <row r="101" spans="1:15" s="81" customFormat="1" x14ac:dyDescent="0.25">
      <c r="A101" s="337"/>
      <c r="B101" s="78"/>
      <c r="C101" s="79" t="s">
        <v>24</v>
      </c>
      <c r="D101" s="80">
        <v>0.08</v>
      </c>
      <c r="E101" s="79"/>
      <c r="F101" s="79"/>
      <c r="G101" s="79"/>
      <c r="H101" s="96"/>
      <c r="I101" s="96"/>
      <c r="J101" s="96"/>
      <c r="K101" s="96"/>
      <c r="L101" s="97"/>
      <c r="M101" s="338">
        <f>M100*D101</f>
        <v>0</v>
      </c>
      <c r="O101" s="82"/>
    </row>
    <row r="102" spans="1:15" s="71" customFormat="1" x14ac:dyDescent="0.3">
      <c r="A102" s="339"/>
      <c r="B102" s="83"/>
      <c r="C102" s="84" t="s">
        <v>25</v>
      </c>
      <c r="D102" s="84"/>
      <c r="E102" s="84"/>
      <c r="F102" s="84"/>
      <c r="G102" s="84"/>
      <c r="H102" s="98"/>
      <c r="I102" s="98"/>
      <c r="J102" s="98"/>
      <c r="K102" s="98"/>
      <c r="L102" s="99"/>
      <c r="M102" s="338">
        <f>M101+M100</f>
        <v>0</v>
      </c>
      <c r="O102" s="72"/>
    </row>
    <row r="103" spans="1:15" x14ac:dyDescent="0.3">
      <c r="A103" s="340"/>
      <c r="B103" s="158"/>
      <c r="C103" s="211" t="s">
        <v>38</v>
      </c>
      <c r="D103" s="159">
        <v>0.05</v>
      </c>
      <c r="E103" s="158"/>
      <c r="F103" s="158"/>
      <c r="G103" s="158"/>
      <c r="H103" s="158"/>
      <c r="I103" s="158"/>
      <c r="J103" s="158"/>
      <c r="K103" s="158"/>
      <c r="L103" s="158"/>
      <c r="M103" s="341">
        <f>M102*D103</f>
        <v>0</v>
      </c>
    </row>
    <row r="104" spans="1:15" x14ac:dyDescent="0.3">
      <c r="A104" s="340"/>
      <c r="B104" s="158"/>
      <c r="C104" s="84" t="s">
        <v>25</v>
      </c>
      <c r="D104" s="211"/>
      <c r="E104" s="158"/>
      <c r="F104" s="158"/>
      <c r="G104" s="158"/>
      <c r="H104" s="158"/>
      <c r="I104" s="158"/>
      <c r="J104" s="158"/>
      <c r="K104" s="158"/>
      <c r="L104" s="158"/>
      <c r="M104" s="341">
        <f>M103+M102</f>
        <v>0</v>
      </c>
    </row>
    <row r="105" spans="1:15" x14ac:dyDescent="0.3">
      <c r="A105" s="340"/>
      <c r="B105" s="158"/>
      <c r="C105" s="211" t="s">
        <v>39</v>
      </c>
      <c r="D105" s="159">
        <v>0.18</v>
      </c>
      <c r="E105" s="158"/>
      <c r="F105" s="158"/>
      <c r="G105" s="158"/>
      <c r="H105" s="158"/>
      <c r="I105" s="158"/>
      <c r="J105" s="158"/>
      <c r="K105" s="158"/>
      <c r="L105" s="158"/>
      <c r="M105" s="341">
        <f>M104*D105</f>
        <v>0</v>
      </c>
    </row>
    <row r="106" spans="1:15" ht="16.5" thickBot="1" x14ac:dyDescent="0.35">
      <c r="A106" s="376"/>
      <c r="B106" s="358"/>
      <c r="C106" s="371" t="s">
        <v>25</v>
      </c>
      <c r="D106" s="358"/>
      <c r="E106" s="358"/>
      <c r="F106" s="358"/>
      <c r="G106" s="358"/>
      <c r="H106" s="358"/>
      <c r="I106" s="358"/>
      <c r="J106" s="358"/>
      <c r="K106" s="358"/>
      <c r="L106" s="358"/>
      <c r="M106" s="359">
        <f>M104+M105</f>
        <v>0</v>
      </c>
    </row>
    <row r="107" spans="1:15" ht="23.25" customHeight="1" x14ac:dyDescent="0.3">
      <c r="A107" s="409" t="s">
        <v>44</v>
      </c>
      <c r="B107" s="410"/>
      <c r="C107" s="410"/>
      <c r="D107" s="410"/>
      <c r="E107" s="410"/>
      <c r="F107" s="410"/>
      <c r="G107" s="410"/>
      <c r="H107" s="410"/>
      <c r="I107" s="410"/>
      <c r="J107" s="410"/>
      <c r="K107" s="410"/>
      <c r="L107" s="410"/>
      <c r="M107" s="411"/>
    </row>
    <row r="108" spans="1:15" x14ac:dyDescent="0.3">
      <c r="A108" s="340"/>
      <c r="B108" s="158"/>
      <c r="C108" s="211" t="s">
        <v>41</v>
      </c>
      <c r="D108" s="158"/>
      <c r="E108" s="158"/>
      <c r="F108" s="158"/>
      <c r="G108" s="158"/>
      <c r="H108" s="158"/>
      <c r="I108" s="158"/>
      <c r="J108" s="158"/>
      <c r="K108" s="158"/>
      <c r="L108" s="158"/>
      <c r="M108" s="342"/>
    </row>
    <row r="109" spans="1:15" s="103" customFormat="1" ht="16.5" x14ac:dyDescent="0.3">
      <c r="A109" s="343"/>
      <c r="B109" s="255"/>
      <c r="C109" s="255"/>
      <c r="D109" s="255"/>
      <c r="E109" s="256"/>
      <c r="F109" s="257"/>
      <c r="G109" s="258"/>
      <c r="H109" s="259"/>
      <c r="I109" s="260"/>
      <c r="J109" s="260"/>
      <c r="K109" s="260"/>
      <c r="L109" s="261"/>
      <c r="M109" s="344"/>
    </row>
    <row r="110" spans="1:15" s="103" customFormat="1" ht="16.5" x14ac:dyDescent="0.3">
      <c r="A110" s="381">
        <v>1</v>
      </c>
      <c r="B110" s="262" t="s">
        <v>31</v>
      </c>
      <c r="C110" s="263" t="s">
        <v>40</v>
      </c>
      <c r="D110" s="255" t="s">
        <v>42</v>
      </c>
      <c r="E110" s="257"/>
      <c r="F110" s="257">
        <v>2</v>
      </c>
      <c r="G110" s="255"/>
      <c r="H110" s="255"/>
      <c r="I110" s="260"/>
      <c r="J110" s="255"/>
      <c r="K110" s="264"/>
      <c r="L110" s="264"/>
      <c r="M110" s="344"/>
    </row>
    <row r="111" spans="1:15" s="105" customFormat="1" ht="16.5" x14ac:dyDescent="0.3">
      <c r="A111" s="332"/>
      <c r="B111" s="227"/>
      <c r="C111" s="137" t="s">
        <v>28</v>
      </c>
      <c r="D111" s="203" t="s">
        <v>42</v>
      </c>
      <c r="E111" s="138">
        <v>1</v>
      </c>
      <c r="F111" s="139">
        <f>F110*E111</f>
        <v>2</v>
      </c>
      <c r="G111" s="208">
        <v>0</v>
      </c>
      <c r="H111" s="208">
        <f>F111*G111</f>
        <v>0</v>
      </c>
      <c r="I111" s="208"/>
      <c r="J111" s="151"/>
      <c r="K111" s="208"/>
      <c r="L111" s="151"/>
      <c r="M111" s="326">
        <f>H111</f>
        <v>0</v>
      </c>
    </row>
    <row r="112" spans="1:15" s="161" customFormat="1" ht="16.5" customHeight="1" x14ac:dyDescent="0.3">
      <c r="A112" s="332"/>
      <c r="B112" s="204"/>
      <c r="C112" s="204" t="s">
        <v>43</v>
      </c>
      <c r="D112" s="203" t="s">
        <v>42</v>
      </c>
      <c r="E112" s="138">
        <v>1</v>
      </c>
      <c r="F112" s="139">
        <f>F110*E112</f>
        <v>2</v>
      </c>
      <c r="G112" s="208"/>
      <c r="H112" s="208"/>
      <c r="I112" s="208">
        <v>0</v>
      </c>
      <c r="J112" s="151">
        <f>F112*I112</f>
        <v>0</v>
      </c>
      <c r="K112" s="228"/>
      <c r="L112" s="228"/>
      <c r="M112" s="326">
        <f>J112</f>
        <v>0</v>
      </c>
    </row>
    <row r="113" spans="1:15" s="71" customFormat="1" x14ac:dyDescent="0.3">
      <c r="A113" s="335"/>
      <c r="B113" s="74"/>
      <c r="C113" s="75" t="s">
        <v>7</v>
      </c>
      <c r="D113" s="76"/>
      <c r="E113" s="76"/>
      <c r="F113" s="76"/>
      <c r="G113" s="77"/>
      <c r="H113" s="106">
        <f>SUM(H109:H112)</f>
        <v>0</v>
      </c>
      <c r="I113" s="107"/>
      <c r="J113" s="106">
        <f>SUM(J109:J112)</f>
        <v>0</v>
      </c>
      <c r="K113" s="108"/>
      <c r="L113" s="106">
        <f>SUM(L109:L112)</f>
        <v>0</v>
      </c>
      <c r="M113" s="345">
        <f>SUM(M109:M112)</f>
        <v>0</v>
      </c>
      <c r="O113" s="72"/>
    </row>
    <row r="114" spans="1:15" s="81" customFormat="1" x14ac:dyDescent="0.25">
      <c r="A114" s="337"/>
      <c r="B114" s="78"/>
      <c r="C114" s="79" t="s">
        <v>9</v>
      </c>
      <c r="D114" s="80">
        <v>0.05</v>
      </c>
      <c r="E114" s="79"/>
      <c r="F114" s="79"/>
      <c r="G114" s="79"/>
      <c r="H114" s="96"/>
      <c r="I114" s="96"/>
      <c r="J114" s="96"/>
      <c r="K114" s="96"/>
      <c r="L114" s="97"/>
      <c r="M114" s="346">
        <f>J113*D114</f>
        <v>0</v>
      </c>
      <c r="O114" s="82"/>
    </row>
    <row r="115" spans="1:15" s="71" customFormat="1" x14ac:dyDescent="0.3">
      <c r="A115" s="339"/>
      <c r="B115" s="83"/>
      <c r="C115" s="84" t="s">
        <v>7</v>
      </c>
      <c r="D115" s="84"/>
      <c r="E115" s="84"/>
      <c r="F115" s="84"/>
      <c r="G115" s="84"/>
      <c r="H115" s="98"/>
      <c r="I115" s="98"/>
      <c r="J115" s="98"/>
      <c r="K115" s="98"/>
      <c r="L115" s="99"/>
      <c r="M115" s="346">
        <f>M114+M113</f>
        <v>0</v>
      </c>
      <c r="O115" s="72"/>
    </row>
    <row r="116" spans="1:15" s="71" customFormat="1" x14ac:dyDescent="0.3">
      <c r="A116" s="335"/>
      <c r="B116" s="74"/>
      <c r="C116" s="79" t="s">
        <v>23</v>
      </c>
      <c r="D116" s="109">
        <v>0.68</v>
      </c>
      <c r="E116" s="76"/>
      <c r="F116" s="76"/>
      <c r="G116" s="77"/>
      <c r="H116" s="110"/>
      <c r="I116" s="107"/>
      <c r="J116" s="110"/>
      <c r="K116" s="108"/>
      <c r="L116" s="110"/>
      <c r="M116" s="345">
        <f>H113*D116</f>
        <v>0</v>
      </c>
      <c r="O116" s="72"/>
    </row>
    <row r="117" spans="1:15" s="71" customFormat="1" x14ac:dyDescent="0.3">
      <c r="A117" s="335"/>
      <c r="B117" s="74"/>
      <c r="C117" s="75" t="s">
        <v>7</v>
      </c>
      <c r="D117" s="76"/>
      <c r="E117" s="76"/>
      <c r="F117" s="76"/>
      <c r="G117" s="77"/>
      <c r="H117" s="110"/>
      <c r="I117" s="107"/>
      <c r="J117" s="110"/>
      <c r="K117" s="108"/>
      <c r="L117" s="110"/>
      <c r="M117" s="345">
        <f>M115+M116</f>
        <v>0</v>
      </c>
      <c r="O117" s="72"/>
    </row>
    <row r="118" spans="1:15" s="81" customFormat="1" x14ac:dyDescent="0.25">
      <c r="A118" s="337"/>
      <c r="B118" s="78"/>
      <c r="C118" s="79" t="s">
        <v>24</v>
      </c>
      <c r="D118" s="80">
        <v>0.08</v>
      </c>
      <c r="E118" s="79"/>
      <c r="F118" s="79"/>
      <c r="G118" s="79"/>
      <c r="H118" s="111"/>
      <c r="I118" s="111"/>
      <c r="J118" s="111"/>
      <c r="K118" s="111"/>
      <c r="L118" s="112"/>
      <c r="M118" s="347">
        <f>M117-M112</f>
        <v>0</v>
      </c>
      <c r="O118" s="82"/>
    </row>
    <row r="119" spans="1:15" s="71" customFormat="1" x14ac:dyDescent="0.3">
      <c r="A119" s="339"/>
      <c r="B119" s="83"/>
      <c r="C119" s="84" t="s">
        <v>25</v>
      </c>
      <c r="D119" s="84"/>
      <c r="E119" s="84"/>
      <c r="F119" s="84"/>
      <c r="G119" s="84"/>
      <c r="H119" s="113"/>
      <c r="I119" s="113"/>
      <c r="J119" s="113"/>
      <c r="K119" s="113"/>
      <c r="L119" s="114"/>
      <c r="M119" s="347">
        <f>M118+M117</f>
        <v>0</v>
      </c>
      <c r="O119" s="72"/>
    </row>
    <row r="120" spans="1:15" x14ac:dyDescent="0.3">
      <c r="A120" s="348"/>
      <c r="B120" s="229"/>
      <c r="C120" s="230" t="s">
        <v>38</v>
      </c>
      <c r="D120" s="231">
        <v>0.05</v>
      </c>
      <c r="E120" s="229"/>
      <c r="F120" s="229"/>
      <c r="G120" s="229"/>
      <c r="H120" s="229"/>
      <c r="I120" s="229"/>
      <c r="J120" s="229"/>
      <c r="K120" s="229"/>
      <c r="L120" s="229"/>
      <c r="M120" s="349">
        <f>M119*D120</f>
        <v>0</v>
      </c>
    </row>
    <row r="121" spans="1:15" x14ac:dyDescent="0.3">
      <c r="A121" s="348"/>
      <c r="B121" s="229"/>
      <c r="C121" s="84" t="s">
        <v>25</v>
      </c>
      <c r="D121" s="230"/>
      <c r="E121" s="229"/>
      <c r="F121" s="229"/>
      <c r="G121" s="229"/>
      <c r="H121" s="229"/>
      <c r="I121" s="229"/>
      <c r="J121" s="229"/>
      <c r="K121" s="229"/>
      <c r="L121" s="229"/>
      <c r="M121" s="350">
        <f>M120+M119</f>
        <v>0</v>
      </c>
    </row>
    <row r="122" spans="1:15" x14ac:dyDescent="0.3">
      <c r="A122" s="348"/>
      <c r="B122" s="229"/>
      <c r="C122" s="230" t="s">
        <v>39</v>
      </c>
      <c r="D122" s="231">
        <v>0.18</v>
      </c>
      <c r="E122" s="229"/>
      <c r="F122" s="229"/>
      <c r="G122" s="229"/>
      <c r="H122" s="229"/>
      <c r="I122" s="229"/>
      <c r="J122" s="229"/>
      <c r="K122" s="229"/>
      <c r="L122" s="229"/>
      <c r="M122" s="350">
        <f>M121*D122</f>
        <v>0</v>
      </c>
    </row>
    <row r="123" spans="1:15" ht="16.5" thickBot="1" x14ac:dyDescent="0.35">
      <c r="A123" s="373"/>
      <c r="B123" s="374"/>
      <c r="C123" s="371" t="s">
        <v>25</v>
      </c>
      <c r="D123" s="374"/>
      <c r="E123" s="374"/>
      <c r="F123" s="374"/>
      <c r="G123" s="374"/>
      <c r="H123" s="374"/>
      <c r="I123" s="374"/>
      <c r="J123" s="374"/>
      <c r="K123" s="374"/>
      <c r="L123" s="374"/>
      <c r="M123" s="375">
        <f>M121+M122</f>
        <v>0</v>
      </c>
    </row>
    <row r="124" spans="1:15" ht="20.25" customHeight="1" x14ac:dyDescent="0.3">
      <c r="A124" s="409" t="s">
        <v>85</v>
      </c>
      <c r="B124" s="410"/>
      <c r="C124" s="410"/>
      <c r="D124" s="410"/>
      <c r="E124" s="410"/>
      <c r="F124" s="410"/>
      <c r="G124" s="410"/>
      <c r="H124" s="410"/>
      <c r="I124" s="410"/>
      <c r="J124" s="410"/>
      <c r="K124" s="410"/>
      <c r="L124" s="410"/>
      <c r="M124" s="411"/>
    </row>
    <row r="125" spans="1:15" s="103" customFormat="1" ht="31.5" x14ac:dyDescent="0.3">
      <c r="A125" s="382">
        <v>1</v>
      </c>
      <c r="B125" s="280" t="s">
        <v>59</v>
      </c>
      <c r="C125" s="281" t="s">
        <v>49</v>
      </c>
      <c r="D125" s="282" t="s">
        <v>42</v>
      </c>
      <c r="E125" s="283"/>
      <c r="F125" s="284">
        <v>1</v>
      </c>
      <c r="G125" s="285"/>
      <c r="H125" s="285"/>
      <c r="I125" s="169"/>
      <c r="J125" s="166"/>
      <c r="K125" s="179"/>
      <c r="L125" s="154"/>
      <c r="M125" s="321"/>
    </row>
    <row r="126" spans="1:15" s="103" customFormat="1" ht="16.5" x14ac:dyDescent="0.3">
      <c r="A126" s="383"/>
      <c r="B126" s="117"/>
      <c r="C126" s="160" t="s">
        <v>28</v>
      </c>
      <c r="D126" s="117" t="s">
        <v>29</v>
      </c>
      <c r="E126" s="162">
        <f>2.19</f>
        <v>2.19</v>
      </c>
      <c r="F126" s="193">
        <f>F125*E126</f>
        <v>2.19</v>
      </c>
      <c r="G126" s="163">
        <v>0</v>
      </c>
      <c r="H126" s="163">
        <f>F126*G126</f>
        <v>0</v>
      </c>
      <c r="I126" s="163"/>
      <c r="J126" s="195"/>
      <c r="K126" s="163"/>
      <c r="L126" s="195"/>
      <c r="M126" s="322">
        <f>H126</f>
        <v>0</v>
      </c>
    </row>
    <row r="127" spans="1:15" s="103" customFormat="1" ht="16.5" x14ac:dyDescent="0.3">
      <c r="A127" s="383"/>
      <c r="B127" s="161"/>
      <c r="C127" s="160" t="s">
        <v>30</v>
      </c>
      <c r="D127" s="161" t="s">
        <v>17</v>
      </c>
      <c r="E127" s="162">
        <v>7.0000000000000007E-2</v>
      </c>
      <c r="F127" s="193">
        <f>F125*E127</f>
        <v>7.0000000000000007E-2</v>
      </c>
      <c r="G127" s="163"/>
      <c r="H127" s="163"/>
      <c r="I127" s="163"/>
      <c r="J127" s="195"/>
      <c r="K127" s="163">
        <v>0</v>
      </c>
      <c r="L127" s="163">
        <f>F127*K127</f>
        <v>0</v>
      </c>
      <c r="M127" s="322">
        <f>L127</f>
        <v>0</v>
      </c>
    </row>
    <row r="128" spans="1:15" s="103" customFormat="1" ht="16.5" x14ac:dyDescent="0.3">
      <c r="A128" s="383"/>
      <c r="B128" s="161"/>
      <c r="C128" s="160" t="s">
        <v>97</v>
      </c>
      <c r="D128" s="161" t="s">
        <v>42</v>
      </c>
      <c r="E128" s="162">
        <v>1</v>
      </c>
      <c r="F128" s="193">
        <f>F125*E128</f>
        <v>1</v>
      </c>
      <c r="G128" s="163"/>
      <c r="H128" s="163"/>
      <c r="I128" s="163">
        <v>0</v>
      </c>
      <c r="J128" s="195">
        <f>F128*I128</f>
        <v>0</v>
      </c>
      <c r="K128" s="186"/>
      <c r="L128" s="186"/>
      <c r="M128" s="322">
        <f>J128</f>
        <v>0</v>
      </c>
    </row>
    <row r="129" spans="1:21" s="103" customFormat="1" ht="16.5" x14ac:dyDescent="0.3">
      <c r="A129" s="384"/>
      <c r="B129" s="172"/>
      <c r="C129" s="171" t="s">
        <v>58</v>
      </c>
      <c r="D129" s="172" t="s">
        <v>17</v>
      </c>
      <c r="E129" s="173">
        <v>0.37</v>
      </c>
      <c r="F129" s="191">
        <f>F125*E129</f>
        <v>0.37</v>
      </c>
      <c r="G129" s="119"/>
      <c r="H129" s="120"/>
      <c r="I129" s="174">
        <v>0</v>
      </c>
      <c r="J129" s="207">
        <v>0</v>
      </c>
      <c r="K129" s="119"/>
      <c r="L129" s="119"/>
      <c r="M129" s="324">
        <f>J129</f>
        <v>0</v>
      </c>
    </row>
    <row r="130" spans="1:21" s="272" customFormat="1" ht="16.5" x14ac:dyDescent="0.3">
      <c r="A130" s="388">
        <v>2</v>
      </c>
      <c r="B130" s="206"/>
      <c r="C130" s="265"/>
      <c r="D130" s="206"/>
      <c r="E130" s="267"/>
      <c r="F130" s="133"/>
      <c r="G130" s="226"/>
      <c r="H130" s="268"/>
      <c r="I130" s="210"/>
      <c r="J130" s="269"/>
      <c r="K130" s="270"/>
      <c r="L130" s="271"/>
      <c r="M130" s="331">
        <f t="shared" ref="M130:M143" si="7">L130+J130+H130</f>
        <v>0</v>
      </c>
    </row>
    <row r="131" spans="1:21" s="272" customFormat="1" ht="16.5" x14ac:dyDescent="0.3">
      <c r="A131" s="389"/>
      <c r="B131" s="278" t="s">
        <v>115</v>
      </c>
      <c r="C131" s="273" t="s">
        <v>116</v>
      </c>
      <c r="D131" s="203" t="s">
        <v>42</v>
      </c>
      <c r="E131" s="138"/>
      <c r="F131" s="139">
        <v>1</v>
      </c>
      <c r="G131" s="266"/>
      <c r="H131" s="266"/>
      <c r="I131" s="208"/>
      <c r="J131" s="137"/>
      <c r="K131" s="141"/>
      <c r="L131" s="142"/>
      <c r="M131" s="326">
        <f t="shared" si="7"/>
        <v>0</v>
      </c>
    </row>
    <row r="132" spans="1:21" s="274" customFormat="1" ht="16.5" x14ac:dyDescent="0.3">
      <c r="A132" s="389"/>
      <c r="B132" s="279"/>
      <c r="C132" s="137" t="s">
        <v>28</v>
      </c>
      <c r="D132" s="203" t="s">
        <v>29</v>
      </c>
      <c r="E132" s="138">
        <v>2.19</v>
      </c>
      <c r="F132" s="139">
        <f>F131*E132</f>
        <v>2.19</v>
      </c>
      <c r="G132" s="208">
        <v>0</v>
      </c>
      <c r="H132" s="208">
        <f>F132*G132</f>
        <v>0</v>
      </c>
      <c r="I132" s="208"/>
      <c r="J132" s="151"/>
      <c r="K132" s="208"/>
      <c r="L132" s="151"/>
      <c r="M132" s="326">
        <f t="shared" si="7"/>
        <v>0</v>
      </c>
    </row>
    <row r="133" spans="1:21" s="272" customFormat="1" ht="16.5" x14ac:dyDescent="0.3">
      <c r="A133" s="389"/>
      <c r="B133" s="203"/>
      <c r="C133" s="137" t="s">
        <v>30</v>
      </c>
      <c r="D133" s="203" t="s">
        <v>17</v>
      </c>
      <c r="E133" s="138">
        <v>7.0000000000000007E-2</v>
      </c>
      <c r="F133" s="139">
        <f>F131*E133</f>
        <v>7.0000000000000007E-2</v>
      </c>
      <c r="G133" s="208"/>
      <c r="H133" s="208"/>
      <c r="I133" s="208"/>
      <c r="J133" s="151"/>
      <c r="K133" s="208">
        <v>0</v>
      </c>
      <c r="L133" s="208">
        <f>F133*K133</f>
        <v>0</v>
      </c>
      <c r="M133" s="326">
        <f t="shared" si="7"/>
        <v>0</v>
      </c>
    </row>
    <row r="134" spans="1:21" s="203" customFormat="1" ht="16.5" customHeight="1" x14ac:dyDescent="0.3">
      <c r="A134" s="389"/>
      <c r="C134" s="137" t="s">
        <v>117</v>
      </c>
      <c r="D134" s="203" t="s">
        <v>42</v>
      </c>
      <c r="E134" s="138">
        <v>1</v>
      </c>
      <c r="F134" s="139">
        <f>F131*E134</f>
        <v>1</v>
      </c>
      <c r="G134" s="208"/>
      <c r="H134" s="208"/>
      <c r="I134" s="208">
        <v>0</v>
      </c>
      <c r="J134" s="151">
        <f>F134*I134</f>
        <v>0</v>
      </c>
      <c r="K134" s="228"/>
      <c r="L134" s="228"/>
      <c r="M134" s="326">
        <f t="shared" si="7"/>
        <v>0</v>
      </c>
    </row>
    <row r="135" spans="1:21" s="203" customFormat="1" ht="16.5" x14ac:dyDescent="0.3">
      <c r="A135" s="389"/>
      <c r="C135" s="137" t="s">
        <v>58</v>
      </c>
      <c r="D135" s="137" t="s">
        <v>17</v>
      </c>
      <c r="E135" s="138">
        <v>0.37</v>
      </c>
      <c r="F135" s="139">
        <f>F131*E135</f>
        <v>0.37</v>
      </c>
      <c r="G135" s="275"/>
      <c r="H135" s="251"/>
      <c r="I135" s="208">
        <v>0</v>
      </c>
      <c r="J135" s="151">
        <f>F135*I135</f>
        <v>0</v>
      </c>
      <c r="K135" s="275"/>
      <c r="L135" s="275"/>
      <c r="M135" s="326">
        <f t="shared" si="7"/>
        <v>0</v>
      </c>
    </row>
    <row r="136" spans="1:21" s="272" customFormat="1" ht="18" customHeight="1" x14ac:dyDescent="0.3">
      <c r="A136" s="390"/>
      <c r="B136" s="144"/>
      <c r="C136" s="144" t="s">
        <v>118</v>
      </c>
      <c r="D136" s="205" t="s">
        <v>42</v>
      </c>
      <c r="E136" s="146"/>
      <c r="F136" s="146">
        <v>1</v>
      </c>
      <c r="G136" s="209"/>
      <c r="H136" s="209"/>
      <c r="I136" s="209">
        <v>0</v>
      </c>
      <c r="J136" s="209">
        <f>F136*I136</f>
        <v>0</v>
      </c>
      <c r="K136" s="209"/>
      <c r="L136" s="209"/>
      <c r="M136" s="330">
        <f t="shared" si="7"/>
        <v>0</v>
      </c>
      <c r="N136" s="276"/>
      <c r="O136" s="276"/>
      <c r="P136" s="276"/>
      <c r="Q136" s="276"/>
      <c r="R136" s="276"/>
      <c r="S136" s="276"/>
      <c r="T136" s="276"/>
      <c r="U136" s="276"/>
    </row>
    <row r="137" spans="1:21" s="272" customFormat="1" ht="18" customHeight="1" x14ac:dyDescent="0.3">
      <c r="A137" s="388">
        <v>3</v>
      </c>
      <c r="B137" s="265"/>
      <c r="C137" s="137"/>
      <c r="D137" s="203"/>
      <c r="E137" s="267"/>
      <c r="F137" s="133"/>
      <c r="G137" s="402"/>
      <c r="H137" s="403"/>
      <c r="I137" s="403"/>
      <c r="J137" s="403"/>
      <c r="K137" s="404"/>
      <c r="L137" s="403"/>
      <c r="M137" s="331">
        <f t="shared" si="7"/>
        <v>0</v>
      </c>
    </row>
    <row r="138" spans="1:21" s="272" customFormat="1" ht="18" customHeight="1" x14ac:dyDescent="0.3">
      <c r="A138" s="389"/>
      <c r="B138" s="286" t="s">
        <v>119</v>
      </c>
      <c r="C138" s="277" t="s">
        <v>120</v>
      </c>
      <c r="D138" s="203" t="s">
        <v>42</v>
      </c>
      <c r="E138" s="138"/>
      <c r="F138" s="139">
        <v>1</v>
      </c>
      <c r="G138" s="266"/>
      <c r="H138" s="266"/>
      <c r="I138" s="208"/>
      <c r="J138" s="137"/>
      <c r="K138" s="141"/>
      <c r="L138" s="142"/>
      <c r="M138" s="326">
        <f t="shared" si="7"/>
        <v>0</v>
      </c>
    </row>
    <row r="139" spans="1:21" s="276" customFormat="1" ht="18" customHeight="1" x14ac:dyDescent="0.3">
      <c r="A139" s="389"/>
      <c r="B139" s="287"/>
      <c r="C139" s="137" t="s">
        <v>28</v>
      </c>
      <c r="D139" s="203" t="s">
        <v>29</v>
      </c>
      <c r="E139" s="138">
        <v>3.02</v>
      </c>
      <c r="F139" s="139">
        <f>F138*E139</f>
        <v>3.02</v>
      </c>
      <c r="G139" s="208">
        <v>0</v>
      </c>
      <c r="H139" s="208">
        <f>F139*G139</f>
        <v>0</v>
      </c>
      <c r="I139" s="208"/>
      <c r="J139" s="151"/>
      <c r="K139" s="208"/>
      <c r="L139" s="151"/>
      <c r="M139" s="326">
        <f t="shared" si="7"/>
        <v>0</v>
      </c>
    </row>
    <row r="140" spans="1:21" s="276" customFormat="1" ht="18" customHeight="1" x14ac:dyDescent="0.3">
      <c r="A140" s="389"/>
      <c r="B140" s="137"/>
      <c r="C140" s="137" t="s">
        <v>30</v>
      </c>
      <c r="D140" s="203" t="s">
        <v>17</v>
      </c>
      <c r="E140" s="138">
        <v>0.14000000000000001</v>
      </c>
      <c r="F140" s="139">
        <f>F138*E140</f>
        <v>0.14000000000000001</v>
      </c>
      <c r="G140" s="208"/>
      <c r="H140" s="208"/>
      <c r="I140" s="208"/>
      <c r="J140" s="151"/>
      <c r="K140" s="208">
        <v>0</v>
      </c>
      <c r="L140" s="208">
        <f>F140*K140</f>
        <v>0</v>
      </c>
      <c r="M140" s="326">
        <f t="shared" si="7"/>
        <v>0</v>
      </c>
    </row>
    <row r="141" spans="1:21" s="272" customFormat="1" ht="18" customHeight="1" x14ac:dyDescent="0.3">
      <c r="A141" s="389"/>
      <c r="B141" s="137"/>
      <c r="C141" s="137" t="s">
        <v>121</v>
      </c>
      <c r="D141" s="203" t="s">
        <v>42</v>
      </c>
      <c r="E141" s="138">
        <v>1</v>
      </c>
      <c r="F141" s="139">
        <f>F138*E141</f>
        <v>1</v>
      </c>
      <c r="G141" s="208"/>
      <c r="H141" s="208"/>
      <c r="I141" s="208">
        <v>0</v>
      </c>
      <c r="J141" s="151">
        <f>F141*I141</f>
        <v>0</v>
      </c>
      <c r="K141" s="228"/>
      <c r="L141" s="228"/>
      <c r="M141" s="326">
        <f t="shared" si="7"/>
        <v>0</v>
      </c>
      <c r="N141" s="276"/>
      <c r="O141" s="276"/>
      <c r="P141" s="276"/>
      <c r="Q141" s="276"/>
      <c r="R141" s="276"/>
      <c r="S141" s="276"/>
      <c r="T141" s="276"/>
      <c r="U141" s="276"/>
    </row>
    <row r="142" spans="1:21" s="272" customFormat="1" ht="18" customHeight="1" x14ac:dyDescent="0.3">
      <c r="A142" s="389"/>
      <c r="B142" s="137"/>
      <c r="C142" s="137" t="s">
        <v>58</v>
      </c>
      <c r="D142" s="203" t="s">
        <v>17</v>
      </c>
      <c r="E142" s="138">
        <v>1.32</v>
      </c>
      <c r="F142" s="139">
        <f>F138*E142</f>
        <v>1.32</v>
      </c>
      <c r="G142" s="275"/>
      <c r="H142" s="251"/>
      <c r="I142" s="208">
        <v>0</v>
      </c>
      <c r="J142" s="151">
        <f>F142*I142</f>
        <v>0</v>
      </c>
      <c r="K142" s="275"/>
      <c r="L142" s="275"/>
      <c r="M142" s="326">
        <f t="shared" si="7"/>
        <v>0</v>
      </c>
    </row>
    <row r="143" spans="1:21" s="272" customFormat="1" ht="18" customHeight="1" x14ac:dyDescent="0.3">
      <c r="A143" s="390"/>
      <c r="B143" s="144"/>
      <c r="C143" s="144" t="s">
        <v>122</v>
      </c>
      <c r="D143" s="144" t="s">
        <v>42</v>
      </c>
      <c r="E143" s="146"/>
      <c r="F143" s="147">
        <v>1</v>
      </c>
      <c r="G143" s="209"/>
      <c r="H143" s="209"/>
      <c r="I143" s="209">
        <v>0</v>
      </c>
      <c r="J143" s="224">
        <f>F143*I143</f>
        <v>0</v>
      </c>
      <c r="K143" s="405"/>
      <c r="L143" s="405"/>
      <c r="M143" s="330">
        <f t="shared" si="7"/>
        <v>0</v>
      </c>
      <c r="N143" s="276"/>
      <c r="O143" s="276"/>
      <c r="P143" s="276"/>
      <c r="Q143" s="276"/>
      <c r="R143" s="276"/>
      <c r="S143" s="276"/>
      <c r="T143" s="276"/>
      <c r="U143" s="276"/>
    </row>
    <row r="144" spans="1:21" s="88" customFormat="1" x14ac:dyDescent="0.3">
      <c r="A144" s="382">
        <v>4</v>
      </c>
      <c r="B144" s="161"/>
      <c r="C144" s="160"/>
      <c r="D144" s="161"/>
      <c r="E144" s="162"/>
      <c r="F144" s="193"/>
      <c r="G144" s="163"/>
      <c r="H144" s="184"/>
      <c r="I144" s="184"/>
      <c r="J144" s="122"/>
      <c r="K144" s="186"/>
      <c r="L144" s="124"/>
      <c r="M144" s="322"/>
      <c r="N144" s="89"/>
      <c r="O144" s="89"/>
      <c r="P144" s="118"/>
    </row>
    <row r="145" spans="1:16" s="103" customFormat="1" ht="31.5" x14ac:dyDescent="0.3">
      <c r="A145" s="383"/>
      <c r="B145" s="130" t="s">
        <v>77</v>
      </c>
      <c r="C145" s="129" t="s">
        <v>78</v>
      </c>
      <c r="D145" s="164" t="s">
        <v>32</v>
      </c>
      <c r="E145" s="165"/>
      <c r="F145" s="157">
        <v>4.2</v>
      </c>
      <c r="G145" s="163"/>
      <c r="H145" s="184"/>
      <c r="I145" s="184"/>
      <c r="J145" s="122"/>
      <c r="K145" s="186"/>
      <c r="L145" s="124"/>
      <c r="M145" s="322"/>
      <c r="N145" s="87"/>
      <c r="O145" s="87"/>
      <c r="P145" s="118"/>
    </row>
    <row r="146" spans="1:16" s="103" customFormat="1" ht="16.5" x14ac:dyDescent="0.3">
      <c r="A146" s="383"/>
      <c r="B146" s="160"/>
      <c r="C146" s="160" t="s">
        <v>28</v>
      </c>
      <c r="D146" s="161" t="s">
        <v>29</v>
      </c>
      <c r="E146" s="162">
        <v>0.61</v>
      </c>
      <c r="F146" s="193">
        <f>F145*E146</f>
        <v>2.5619999999999998</v>
      </c>
      <c r="G146" s="163">
        <v>0</v>
      </c>
      <c r="H146" s="184">
        <f>F146*G146</f>
        <v>0</v>
      </c>
      <c r="I146" s="160"/>
      <c r="J146" s="161"/>
      <c r="K146" s="160"/>
      <c r="L146" s="161"/>
      <c r="M146" s="322">
        <f>H146</f>
        <v>0</v>
      </c>
      <c r="N146" s="118"/>
      <c r="O146" s="122"/>
      <c r="P146" s="118"/>
    </row>
    <row r="147" spans="1:16" s="103" customFormat="1" ht="16.5" x14ac:dyDescent="0.3">
      <c r="A147" s="383"/>
      <c r="B147" s="161"/>
      <c r="C147" s="160" t="s">
        <v>30</v>
      </c>
      <c r="D147" s="161" t="s">
        <v>17</v>
      </c>
      <c r="E147" s="162">
        <v>2.0999999999999999E-3</v>
      </c>
      <c r="F147" s="193">
        <f>F145*E147</f>
        <v>8.8199999999999997E-3</v>
      </c>
      <c r="G147" s="163"/>
      <c r="H147" s="184"/>
      <c r="I147" s="160"/>
      <c r="J147" s="161"/>
      <c r="K147" s="163">
        <v>0</v>
      </c>
      <c r="L147" s="184">
        <f>F147*K147</f>
        <v>0</v>
      </c>
      <c r="M147" s="322">
        <f>L147</f>
        <v>0</v>
      </c>
    </row>
    <row r="148" spans="1:16" s="103" customFormat="1" ht="16.5" x14ac:dyDescent="0.3">
      <c r="A148" s="383"/>
      <c r="B148" s="160"/>
      <c r="C148" s="160" t="s">
        <v>79</v>
      </c>
      <c r="D148" s="161" t="s">
        <v>32</v>
      </c>
      <c r="E148" s="162"/>
      <c r="F148" s="193">
        <v>35</v>
      </c>
      <c r="G148" s="163"/>
      <c r="H148" s="184"/>
      <c r="I148" s="163">
        <v>0</v>
      </c>
      <c r="J148" s="122">
        <f t="shared" ref="J148:J150" si="8">F148*I148</f>
        <v>0</v>
      </c>
      <c r="K148" s="186"/>
      <c r="L148" s="124"/>
      <c r="M148" s="322">
        <f t="shared" ref="M148:M150" si="9">J148</f>
        <v>0</v>
      </c>
    </row>
    <row r="149" spans="1:16" s="103" customFormat="1" ht="16.5" x14ac:dyDescent="0.3">
      <c r="A149" s="383"/>
      <c r="B149" s="161"/>
      <c r="C149" s="160" t="s">
        <v>81</v>
      </c>
      <c r="D149" s="161" t="s">
        <v>82</v>
      </c>
      <c r="E149" s="162">
        <v>0.14000000000000001</v>
      </c>
      <c r="F149" s="193">
        <f>F145*E149</f>
        <v>0.58800000000000008</v>
      </c>
      <c r="G149" s="184"/>
      <c r="H149" s="184"/>
      <c r="I149" s="163">
        <v>0</v>
      </c>
      <c r="J149" s="122">
        <f t="shared" si="8"/>
        <v>0</v>
      </c>
      <c r="K149" s="186"/>
      <c r="L149" s="124"/>
      <c r="M149" s="322">
        <f t="shared" si="9"/>
        <v>0</v>
      </c>
    </row>
    <row r="150" spans="1:16" s="117" customFormat="1" ht="16.5" x14ac:dyDescent="0.3">
      <c r="A150" s="384"/>
      <c r="B150" s="172"/>
      <c r="C150" s="171" t="s">
        <v>58</v>
      </c>
      <c r="D150" s="172" t="s">
        <v>17</v>
      </c>
      <c r="E150" s="173">
        <v>0.156</v>
      </c>
      <c r="F150" s="191">
        <f>F145*E150</f>
        <v>0.6552</v>
      </c>
      <c r="G150" s="174"/>
      <c r="H150" s="125"/>
      <c r="I150" s="174">
        <v>0</v>
      </c>
      <c r="J150" s="126">
        <f t="shared" si="8"/>
        <v>0</v>
      </c>
      <c r="K150" s="127"/>
      <c r="L150" s="128"/>
      <c r="M150" s="324">
        <f t="shared" si="9"/>
        <v>0</v>
      </c>
    </row>
    <row r="151" spans="1:16" s="117" customFormat="1" ht="16.5" x14ac:dyDescent="0.3">
      <c r="A151" s="382">
        <v>5</v>
      </c>
      <c r="B151" s="161"/>
      <c r="C151" s="160"/>
      <c r="D151" s="161"/>
      <c r="E151" s="162"/>
      <c r="F151" s="193"/>
      <c r="G151" s="163"/>
      <c r="H151" s="184"/>
      <c r="I151" s="163"/>
      <c r="J151" s="122"/>
      <c r="K151" s="186"/>
      <c r="L151" s="124"/>
      <c r="M151" s="322"/>
    </row>
    <row r="152" spans="1:16" s="103" customFormat="1" ht="31.5" x14ac:dyDescent="0.3">
      <c r="A152" s="383"/>
      <c r="B152" s="130" t="s">
        <v>83</v>
      </c>
      <c r="C152" s="129" t="s">
        <v>84</v>
      </c>
      <c r="D152" s="164" t="s">
        <v>32</v>
      </c>
      <c r="E152" s="165"/>
      <c r="F152" s="157">
        <v>4.2</v>
      </c>
      <c r="G152" s="163"/>
      <c r="H152" s="184"/>
      <c r="I152" s="160"/>
      <c r="J152" s="161"/>
      <c r="K152" s="163"/>
      <c r="L152" s="184"/>
      <c r="M152" s="322"/>
    </row>
    <row r="153" spans="1:16" s="103" customFormat="1" ht="16.5" x14ac:dyDescent="0.3">
      <c r="A153" s="383"/>
      <c r="B153" s="117"/>
      <c r="C153" s="160" t="s">
        <v>28</v>
      </c>
      <c r="D153" s="161" t="s">
        <v>29</v>
      </c>
      <c r="E153" s="162">
        <v>1.43</v>
      </c>
      <c r="F153" s="193">
        <f>F152*E153</f>
        <v>6.0060000000000002</v>
      </c>
      <c r="G153" s="163">
        <v>0</v>
      </c>
      <c r="H153" s="184">
        <f>F153*G153</f>
        <v>0</v>
      </c>
      <c r="I153" s="160"/>
      <c r="J153" s="161"/>
      <c r="K153" s="160"/>
      <c r="L153" s="161"/>
      <c r="M153" s="322">
        <f>H153</f>
        <v>0</v>
      </c>
    </row>
    <row r="154" spans="1:16" s="103" customFormat="1" ht="16.5" x14ac:dyDescent="0.3">
      <c r="A154" s="383"/>
      <c r="B154" s="161"/>
      <c r="C154" s="160" t="s">
        <v>30</v>
      </c>
      <c r="D154" s="161" t="s">
        <v>17</v>
      </c>
      <c r="E154" s="178">
        <v>2.5700000000000001E-2</v>
      </c>
      <c r="F154" s="193">
        <f>F152*E154</f>
        <v>0.10794000000000001</v>
      </c>
      <c r="G154" s="163"/>
      <c r="H154" s="184"/>
      <c r="I154" s="160"/>
      <c r="J154" s="161"/>
      <c r="K154" s="163">
        <v>0</v>
      </c>
      <c r="L154" s="184">
        <f>F154*K154</f>
        <v>0</v>
      </c>
      <c r="M154" s="322">
        <f>L154</f>
        <v>0</v>
      </c>
    </row>
    <row r="155" spans="1:16" s="103" customFormat="1" ht="16.5" customHeight="1" x14ac:dyDescent="0.3">
      <c r="A155" s="383"/>
      <c r="B155" s="160"/>
      <c r="C155" s="160" t="s">
        <v>80</v>
      </c>
      <c r="D155" s="161" t="s">
        <v>32</v>
      </c>
      <c r="E155" s="162">
        <v>0.92900000000000005</v>
      </c>
      <c r="F155" s="193">
        <f>F152*E155</f>
        <v>3.9018000000000002</v>
      </c>
      <c r="G155" s="163"/>
      <c r="H155" s="184"/>
      <c r="I155" s="163">
        <v>0</v>
      </c>
      <c r="J155" s="122">
        <f>F155*I155</f>
        <v>0</v>
      </c>
      <c r="K155" s="186"/>
      <c r="L155" s="124"/>
      <c r="M155" s="322">
        <f>J155</f>
        <v>0</v>
      </c>
    </row>
    <row r="156" spans="1:16" s="103" customFormat="1" ht="16.5" x14ac:dyDescent="0.3">
      <c r="A156" s="384"/>
      <c r="B156" s="172"/>
      <c r="C156" s="171" t="s">
        <v>58</v>
      </c>
      <c r="D156" s="172" t="s">
        <v>17</v>
      </c>
      <c r="E156" s="185">
        <v>4.5699999999999998E-2</v>
      </c>
      <c r="F156" s="191">
        <f>F152*E156</f>
        <v>0.19194</v>
      </c>
      <c r="G156" s="174"/>
      <c r="H156" s="125"/>
      <c r="I156" s="174">
        <v>0</v>
      </c>
      <c r="J156" s="126">
        <f>F156*I156</f>
        <v>0</v>
      </c>
      <c r="K156" s="127"/>
      <c r="L156" s="128"/>
      <c r="M156" s="324">
        <f>J156</f>
        <v>0</v>
      </c>
    </row>
    <row r="157" spans="1:16" s="117" customFormat="1" ht="16.5" customHeight="1" x14ac:dyDescent="0.3">
      <c r="A157" s="382">
        <v>6</v>
      </c>
      <c r="B157" s="161"/>
      <c r="C157" s="160"/>
      <c r="D157" s="161"/>
      <c r="E157" s="162"/>
      <c r="F157" s="193"/>
      <c r="G157" s="115"/>
      <c r="H157" s="116"/>
      <c r="I157" s="163"/>
      <c r="J157" s="161"/>
      <c r="K157" s="115"/>
      <c r="L157" s="115"/>
      <c r="M157" s="322"/>
    </row>
    <row r="158" spans="1:16" s="103" customFormat="1" ht="31.5" x14ac:dyDescent="0.3">
      <c r="A158" s="383"/>
      <c r="B158" s="130" t="s">
        <v>55</v>
      </c>
      <c r="C158" s="129" t="s">
        <v>56</v>
      </c>
      <c r="D158" s="176" t="s">
        <v>42</v>
      </c>
      <c r="E158" s="165"/>
      <c r="F158" s="156">
        <v>1</v>
      </c>
      <c r="G158" s="104"/>
      <c r="H158" s="104"/>
      <c r="I158" s="163"/>
      <c r="J158" s="160"/>
      <c r="K158" s="181"/>
      <c r="L158" s="89"/>
      <c r="M158" s="322"/>
    </row>
    <row r="159" spans="1:16" s="103" customFormat="1" ht="16.5" x14ac:dyDescent="0.3">
      <c r="A159" s="383"/>
      <c r="B159" s="117"/>
      <c r="C159" s="160" t="s">
        <v>28</v>
      </c>
      <c r="D159" s="117" t="s">
        <v>29</v>
      </c>
      <c r="E159" s="162">
        <v>0.82</v>
      </c>
      <c r="F159" s="193">
        <f>F158*E159</f>
        <v>0.82</v>
      </c>
      <c r="G159" s="163">
        <v>0</v>
      </c>
      <c r="H159" s="163">
        <f>F159*G159</f>
        <v>0</v>
      </c>
      <c r="I159" s="163"/>
      <c r="J159" s="195"/>
      <c r="K159" s="163"/>
      <c r="L159" s="195"/>
      <c r="M159" s="322">
        <f>H159</f>
        <v>0</v>
      </c>
    </row>
    <row r="160" spans="1:16" s="103" customFormat="1" ht="16.5" x14ac:dyDescent="0.3">
      <c r="A160" s="383"/>
      <c r="B160" s="161"/>
      <c r="C160" s="160" t="s">
        <v>30</v>
      </c>
      <c r="D160" s="161" t="s">
        <v>17</v>
      </c>
      <c r="E160" s="162">
        <v>0.01</v>
      </c>
      <c r="F160" s="193">
        <f>F158*E160</f>
        <v>0.01</v>
      </c>
      <c r="G160" s="163"/>
      <c r="H160" s="163"/>
      <c r="I160" s="163"/>
      <c r="J160" s="195"/>
      <c r="K160" s="163">
        <v>0</v>
      </c>
      <c r="L160" s="163">
        <f>F160*K160</f>
        <v>0</v>
      </c>
      <c r="M160" s="322">
        <f>L160</f>
        <v>0</v>
      </c>
    </row>
    <row r="161" spans="1:15" s="103" customFormat="1" ht="16.5" x14ac:dyDescent="0.3">
      <c r="A161" s="383"/>
      <c r="B161" s="161"/>
      <c r="C161" s="160" t="s">
        <v>57</v>
      </c>
      <c r="D161" s="161" t="s">
        <v>42</v>
      </c>
      <c r="E161" s="162">
        <v>1</v>
      </c>
      <c r="F161" s="193">
        <f>F158*E161</f>
        <v>1</v>
      </c>
      <c r="G161" s="163"/>
      <c r="H161" s="163"/>
      <c r="I161" s="163">
        <v>0</v>
      </c>
      <c r="J161" s="195">
        <f>F161*I161</f>
        <v>0</v>
      </c>
      <c r="K161" s="186"/>
      <c r="L161" s="186"/>
      <c r="M161" s="322">
        <f>J161</f>
        <v>0</v>
      </c>
    </row>
    <row r="162" spans="1:15" s="103" customFormat="1" ht="16.5" x14ac:dyDescent="0.3">
      <c r="A162" s="384"/>
      <c r="B162" s="172"/>
      <c r="C162" s="171" t="s">
        <v>58</v>
      </c>
      <c r="D162" s="172" t="s">
        <v>17</v>
      </c>
      <c r="E162" s="173">
        <v>7.0000000000000007E-2</v>
      </c>
      <c r="F162" s="191">
        <f>F158*E162</f>
        <v>7.0000000000000007E-2</v>
      </c>
      <c r="G162" s="119"/>
      <c r="H162" s="120"/>
      <c r="I162" s="174">
        <v>0</v>
      </c>
      <c r="J162" s="207">
        <f>F162*I162</f>
        <v>0</v>
      </c>
      <c r="K162" s="119"/>
      <c r="L162" s="119"/>
      <c r="M162" s="324">
        <f>J162</f>
        <v>0</v>
      </c>
    </row>
    <row r="163" spans="1:15" s="71" customFormat="1" x14ac:dyDescent="0.3">
      <c r="A163" s="335"/>
      <c r="B163" s="92"/>
      <c r="C163" s="75" t="s">
        <v>7</v>
      </c>
      <c r="D163" s="74"/>
      <c r="E163" s="76"/>
      <c r="F163" s="76"/>
      <c r="G163" s="77"/>
      <c r="H163" s="93">
        <f>SUM(H126:H162)</f>
        <v>0</v>
      </c>
      <c r="I163" s="94"/>
      <c r="J163" s="93">
        <f>SUM(J126:J162)</f>
        <v>0</v>
      </c>
      <c r="K163" s="95"/>
      <c r="L163" s="93">
        <f>SUM(L126:L162)</f>
        <v>0</v>
      </c>
      <c r="M163" s="351">
        <f>SUM(M126:M162)</f>
        <v>0</v>
      </c>
      <c r="N163" s="225"/>
      <c r="O163" s="72"/>
    </row>
    <row r="164" spans="1:15" s="81" customFormat="1" x14ac:dyDescent="0.25">
      <c r="A164" s="337"/>
      <c r="B164" s="78"/>
      <c r="C164" s="79" t="s">
        <v>9</v>
      </c>
      <c r="D164" s="80">
        <v>0.05</v>
      </c>
      <c r="E164" s="79"/>
      <c r="F164" s="79"/>
      <c r="G164" s="79"/>
      <c r="H164" s="96"/>
      <c r="I164" s="96"/>
      <c r="J164" s="96"/>
      <c r="K164" s="96"/>
      <c r="L164" s="97"/>
      <c r="M164" s="352">
        <f>J163*D164</f>
        <v>0</v>
      </c>
      <c r="O164" s="82"/>
    </row>
    <row r="165" spans="1:15" s="71" customFormat="1" x14ac:dyDescent="0.3">
      <c r="A165" s="339"/>
      <c r="B165" s="83"/>
      <c r="C165" s="84" t="s">
        <v>7</v>
      </c>
      <c r="D165" s="152"/>
      <c r="E165" s="83"/>
      <c r="F165" s="84"/>
      <c r="G165" s="84"/>
      <c r="H165" s="98"/>
      <c r="I165" s="98"/>
      <c r="J165" s="98"/>
      <c r="K165" s="98"/>
      <c r="L165" s="99"/>
      <c r="M165" s="352">
        <f>M164+M163</f>
        <v>0</v>
      </c>
      <c r="O165" s="72"/>
    </row>
    <row r="166" spans="1:15" s="81" customFormat="1" x14ac:dyDescent="0.25">
      <c r="A166" s="337"/>
      <c r="B166" s="78"/>
      <c r="C166" s="79" t="s">
        <v>23</v>
      </c>
      <c r="D166" s="80">
        <v>0.12</v>
      </c>
      <c r="E166" s="79"/>
      <c r="F166" s="79"/>
      <c r="G166" s="79"/>
      <c r="H166" s="96"/>
      <c r="I166" s="96"/>
      <c r="J166" s="96"/>
      <c r="K166" s="96"/>
      <c r="L166" s="97"/>
      <c r="M166" s="352">
        <f>M165*D166</f>
        <v>0</v>
      </c>
      <c r="O166" s="82"/>
    </row>
    <row r="167" spans="1:15" s="71" customFormat="1" x14ac:dyDescent="0.3">
      <c r="A167" s="339"/>
      <c r="B167" s="83"/>
      <c r="C167" s="84" t="s">
        <v>7</v>
      </c>
      <c r="D167" s="84"/>
      <c r="E167" s="84"/>
      <c r="F167" s="84"/>
      <c r="G167" s="84"/>
      <c r="H167" s="98"/>
      <c r="I167" s="98"/>
      <c r="J167" s="98"/>
      <c r="K167" s="98"/>
      <c r="L167" s="99"/>
      <c r="M167" s="352">
        <f>M166+M165</f>
        <v>0</v>
      </c>
      <c r="O167" s="72"/>
    </row>
    <row r="168" spans="1:15" s="81" customFormat="1" x14ac:dyDescent="0.25">
      <c r="A168" s="337"/>
      <c r="B168" s="78"/>
      <c r="C168" s="79" t="s">
        <v>24</v>
      </c>
      <c r="D168" s="80">
        <v>0.08</v>
      </c>
      <c r="E168" s="79"/>
      <c r="F168" s="79"/>
      <c r="G168" s="79"/>
      <c r="H168" s="96"/>
      <c r="I168" s="96"/>
      <c r="J168" s="96"/>
      <c r="K168" s="96"/>
      <c r="L168" s="97"/>
      <c r="M168" s="352">
        <f>M167*D168</f>
        <v>0</v>
      </c>
      <c r="O168" s="82"/>
    </row>
    <row r="169" spans="1:15" s="71" customFormat="1" x14ac:dyDescent="0.3">
      <c r="A169" s="339"/>
      <c r="B169" s="83"/>
      <c r="C169" s="84" t="s">
        <v>25</v>
      </c>
      <c r="D169" s="84"/>
      <c r="E169" s="84"/>
      <c r="F169" s="84"/>
      <c r="G169" s="84"/>
      <c r="H169" s="98"/>
      <c r="I169" s="98"/>
      <c r="J169" s="98"/>
      <c r="K169" s="98"/>
      <c r="L169" s="99"/>
      <c r="M169" s="352">
        <f>M168+M167</f>
        <v>0</v>
      </c>
      <c r="O169" s="72"/>
    </row>
    <row r="170" spans="1:15" x14ac:dyDescent="0.3">
      <c r="A170" s="353"/>
      <c r="B170" s="158"/>
      <c r="C170" s="211" t="s">
        <v>38</v>
      </c>
      <c r="D170" s="159">
        <v>0.05</v>
      </c>
      <c r="E170" s="158"/>
      <c r="F170" s="158"/>
      <c r="G170" s="158"/>
      <c r="H170" s="158"/>
      <c r="I170" s="158"/>
      <c r="J170" s="158"/>
      <c r="K170" s="158"/>
      <c r="L170" s="158"/>
      <c r="M170" s="354">
        <f>M169*D170</f>
        <v>0</v>
      </c>
    </row>
    <row r="171" spans="1:15" x14ac:dyDescent="0.3">
      <c r="A171" s="353"/>
      <c r="B171" s="158"/>
      <c r="C171" s="84" t="s">
        <v>25</v>
      </c>
      <c r="D171" s="211"/>
      <c r="E171" s="158"/>
      <c r="F171" s="158"/>
      <c r="G171" s="158"/>
      <c r="H171" s="158"/>
      <c r="I171" s="158"/>
      <c r="J171" s="158"/>
      <c r="K171" s="158"/>
      <c r="L171" s="158"/>
      <c r="M171" s="354">
        <f>M170+M169</f>
        <v>0</v>
      </c>
    </row>
    <row r="172" spans="1:15" x14ac:dyDescent="0.3">
      <c r="A172" s="353"/>
      <c r="B172" s="158"/>
      <c r="C172" s="211" t="s">
        <v>39</v>
      </c>
      <c r="D172" s="159">
        <v>0.18</v>
      </c>
      <c r="E172" s="158"/>
      <c r="F172" s="158"/>
      <c r="G172" s="158"/>
      <c r="H172" s="158"/>
      <c r="I172" s="158"/>
      <c r="J172" s="158"/>
      <c r="K172" s="158"/>
      <c r="L172" s="158"/>
      <c r="M172" s="354">
        <f>M171*D172</f>
        <v>0</v>
      </c>
    </row>
    <row r="173" spans="1:15" ht="16.5" thickBot="1" x14ac:dyDescent="0.35">
      <c r="A173" s="357"/>
      <c r="B173" s="358"/>
      <c r="C173" s="371" t="s">
        <v>25</v>
      </c>
      <c r="D173" s="358"/>
      <c r="E173" s="358"/>
      <c r="F173" s="358"/>
      <c r="G173" s="358"/>
      <c r="H173" s="358"/>
      <c r="I173" s="358"/>
      <c r="J173" s="358"/>
      <c r="K173" s="358"/>
      <c r="L173" s="358"/>
      <c r="M173" s="372">
        <f>M171+M172</f>
        <v>0</v>
      </c>
    </row>
    <row r="174" spans="1:15" s="101" customFormat="1" ht="21.75" customHeight="1" x14ac:dyDescent="0.3">
      <c r="A174" s="406" t="s">
        <v>135</v>
      </c>
      <c r="B174" s="407"/>
      <c r="C174" s="407"/>
      <c r="D174" s="407"/>
      <c r="E174" s="407"/>
      <c r="F174" s="407"/>
      <c r="G174" s="407"/>
      <c r="H174" s="407"/>
      <c r="I174" s="407"/>
      <c r="J174" s="407"/>
      <c r="K174" s="407"/>
      <c r="L174" s="407"/>
      <c r="M174" s="408"/>
    </row>
    <row r="175" spans="1:15" s="242" customFormat="1" ht="63" x14ac:dyDescent="0.25">
      <c r="A175" s="391">
        <v>1</v>
      </c>
      <c r="B175" s="233" t="s">
        <v>98</v>
      </c>
      <c r="C175" s="232" t="s">
        <v>99</v>
      </c>
      <c r="D175" s="233" t="s">
        <v>42</v>
      </c>
      <c r="E175" s="234"/>
      <c r="F175" s="235">
        <v>2</v>
      </c>
      <c r="G175" s="236"/>
      <c r="H175" s="237"/>
      <c r="I175" s="238"/>
      <c r="J175" s="239"/>
      <c r="K175" s="240"/>
      <c r="L175" s="241"/>
      <c r="M175" s="355"/>
    </row>
    <row r="176" spans="1:15" s="101" customFormat="1" x14ac:dyDescent="0.3">
      <c r="A176" s="391"/>
      <c r="B176" s="160"/>
      <c r="C176" s="160" t="s">
        <v>28</v>
      </c>
      <c r="D176" s="160" t="s">
        <v>29</v>
      </c>
      <c r="E176" s="163">
        <v>0.2</v>
      </c>
      <c r="F176" s="195">
        <f>F175*E176</f>
        <v>0.4</v>
      </c>
      <c r="G176" s="163">
        <v>0</v>
      </c>
      <c r="H176" s="163">
        <f>F176*G176</f>
        <v>0</v>
      </c>
      <c r="I176" s="137"/>
      <c r="J176" s="161"/>
      <c r="K176" s="160"/>
      <c r="L176" s="161"/>
      <c r="M176" s="322">
        <f>H176</f>
        <v>0</v>
      </c>
    </row>
    <row r="177" spans="1:13" s="101" customFormat="1" x14ac:dyDescent="0.3">
      <c r="A177" s="391"/>
      <c r="B177" s="161"/>
      <c r="C177" s="160" t="s">
        <v>100</v>
      </c>
      <c r="D177" s="161" t="s">
        <v>17</v>
      </c>
      <c r="E177" s="163">
        <v>0.12</v>
      </c>
      <c r="F177" s="195">
        <f>F175*E177</f>
        <v>0.24</v>
      </c>
      <c r="G177" s="104"/>
      <c r="H177" s="104"/>
      <c r="I177" s="208">
        <v>0</v>
      </c>
      <c r="J177" s="160">
        <f>F177*I177</f>
        <v>0</v>
      </c>
      <c r="K177" s="181"/>
      <c r="L177" s="89"/>
      <c r="M177" s="322">
        <f>J177</f>
        <v>0</v>
      </c>
    </row>
    <row r="178" spans="1:13" s="101" customFormat="1" x14ac:dyDescent="0.3">
      <c r="A178" s="393"/>
      <c r="B178" s="172"/>
      <c r="C178" s="171" t="s">
        <v>101</v>
      </c>
      <c r="D178" s="172" t="s">
        <v>42</v>
      </c>
      <c r="E178" s="174">
        <v>1</v>
      </c>
      <c r="F178" s="207">
        <f>F175*E178</f>
        <v>2</v>
      </c>
      <c r="G178" s="243"/>
      <c r="H178" s="243"/>
      <c r="I178" s="209">
        <v>0</v>
      </c>
      <c r="J178" s="171">
        <f>F178*I178</f>
        <v>0</v>
      </c>
      <c r="K178" s="182"/>
      <c r="L178" s="123"/>
      <c r="M178" s="324">
        <f>J178</f>
        <v>0</v>
      </c>
    </row>
    <row r="179" spans="1:13" s="246" customFormat="1" ht="16.5" x14ac:dyDescent="0.3">
      <c r="A179" s="382">
        <v>2</v>
      </c>
      <c r="B179" s="161"/>
      <c r="C179" s="160"/>
      <c r="D179" s="161"/>
      <c r="E179" s="162"/>
      <c r="F179" s="193"/>
      <c r="G179" s="104"/>
      <c r="H179" s="244"/>
      <c r="I179" s="208"/>
      <c r="J179" s="161"/>
      <c r="K179" s="244"/>
      <c r="L179" s="245"/>
      <c r="M179" s="322"/>
    </row>
    <row r="180" spans="1:13" s="246" customFormat="1" ht="16.5" x14ac:dyDescent="0.3">
      <c r="A180" s="383"/>
      <c r="B180" s="176" t="s">
        <v>102</v>
      </c>
      <c r="C180" s="164" t="s">
        <v>103</v>
      </c>
      <c r="D180" s="176" t="s">
        <v>88</v>
      </c>
      <c r="E180" s="165"/>
      <c r="F180" s="156">
        <v>120</v>
      </c>
      <c r="G180" s="104"/>
      <c r="H180" s="244"/>
      <c r="I180" s="208"/>
      <c r="J180" s="161"/>
      <c r="K180" s="244"/>
      <c r="L180" s="245"/>
      <c r="M180" s="322"/>
    </row>
    <row r="181" spans="1:13" s="246" customFormat="1" ht="16.5" x14ac:dyDescent="0.3">
      <c r="A181" s="383"/>
      <c r="B181" s="160"/>
      <c r="C181" s="160" t="s">
        <v>28</v>
      </c>
      <c r="D181" s="160" t="s">
        <v>29</v>
      </c>
      <c r="E181" s="163">
        <v>0.19</v>
      </c>
      <c r="F181" s="193">
        <f>F180*E181</f>
        <v>22.8</v>
      </c>
      <c r="G181" s="163">
        <v>0</v>
      </c>
      <c r="H181" s="163">
        <f>F181*G181</f>
        <v>0</v>
      </c>
      <c r="I181" s="208"/>
      <c r="J181" s="195"/>
      <c r="K181" s="163"/>
      <c r="L181" s="195"/>
      <c r="M181" s="322">
        <f>H181</f>
        <v>0</v>
      </c>
    </row>
    <row r="182" spans="1:13" s="246" customFormat="1" ht="16.5" x14ac:dyDescent="0.3">
      <c r="A182" s="383"/>
      <c r="B182" s="161"/>
      <c r="C182" s="160" t="s">
        <v>100</v>
      </c>
      <c r="D182" s="161" t="s">
        <v>17</v>
      </c>
      <c r="E182" s="162">
        <v>0.1</v>
      </c>
      <c r="F182" s="193">
        <f>F180*E182</f>
        <v>12</v>
      </c>
      <c r="G182" s="104"/>
      <c r="H182" s="186"/>
      <c r="I182" s="208">
        <v>0</v>
      </c>
      <c r="J182" s="163">
        <f>F182*I182</f>
        <v>0</v>
      </c>
      <c r="K182" s="247"/>
      <c r="L182" s="248"/>
      <c r="M182" s="322">
        <f>J182</f>
        <v>0</v>
      </c>
    </row>
    <row r="183" spans="1:13" s="246" customFormat="1" ht="16.5" x14ac:dyDescent="0.3">
      <c r="A183" s="383"/>
      <c r="B183" s="161"/>
      <c r="C183" s="160" t="s">
        <v>30</v>
      </c>
      <c r="D183" s="161" t="s">
        <v>17</v>
      </c>
      <c r="E183" s="162">
        <v>0.70599999999999996</v>
      </c>
      <c r="F183" s="193">
        <f>F180*E183</f>
        <v>84.72</v>
      </c>
      <c r="G183" s="104"/>
      <c r="H183" s="163"/>
      <c r="I183" s="208"/>
      <c r="J183" s="195"/>
      <c r="K183" s="163">
        <v>0</v>
      </c>
      <c r="L183" s="163">
        <f>F183*K183</f>
        <v>0</v>
      </c>
      <c r="M183" s="322">
        <f>L183</f>
        <v>0</v>
      </c>
    </row>
    <row r="184" spans="1:13" s="246" customFormat="1" ht="16.5" x14ac:dyDescent="0.3">
      <c r="A184" s="384"/>
      <c r="B184" s="172"/>
      <c r="C184" s="171" t="s">
        <v>104</v>
      </c>
      <c r="D184" s="172" t="s">
        <v>88</v>
      </c>
      <c r="E184" s="173">
        <v>1.02</v>
      </c>
      <c r="F184" s="191">
        <f>F180*E184</f>
        <v>122.4</v>
      </c>
      <c r="G184" s="243"/>
      <c r="H184" s="127"/>
      <c r="I184" s="209">
        <v>0</v>
      </c>
      <c r="J184" s="174">
        <f>F184*I184</f>
        <v>0</v>
      </c>
      <c r="K184" s="249"/>
      <c r="L184" s="250"/>
      <c r="M184" s="324">
        <f>J184</f>
        <v>0</v>
      </c>
    </row>
    <row r="185" spans="1:13" s="246" customFormat="1" ht="16.5" x14ac:dyDescent="0.3">
      <c r="A185" s="382">
        <v>3</v>
      </c>
      <c r="B185" s="161"/>
      <c r="C185" s="160"/>
      <c r="D185" s="161"/>
      <c r="E185" s="162"/>
      <c r="F185" s="193"/>
      <c r="G185" s="160"/>
      <c r="H185" s="161"/>
      <c r="I185" s="251"/>
      <c r="J185" s="252"/>
      <c r="K185" s="253"/>
      <c r="L185" s="254"/>
      <c r="M185" s="322"/>
    </row>
    <row r="186" spans="1:13" s="246" customFormat="1" ht="16.5" x14ac:dyDescent="0.3">
      <c r="A186" s="383"/>
      <c r="B186" s="176" t="s">
        <v>105</v>
      </c>
      <c r="C186" s="164" t="s">
        <v>106</v>
      </c>
      <c r="D186" s="176" t="s">
        <v>32</v>
      </c>
      <c r="E186" s="165"/>
      <c r="F186" s="156">
        <v>5</v>
      </c>
      <c r="G186" s="160"/>
      <c r="H186" s="161"/>
      <c r="I186" s="251"/>
      <c r="J186" s="252"/>
      <c r="K186" s="253"/>
      <c r="L186" s="254"/>
      <c r="M186" s="356"/>
    </row>
    <row r="187" spans="1:13" s="246" customFormat="1" ht="16.5" x14ac:dyDescent="0.3">
      <c r="A187" s="383"/>
      <c r="B187" s="160"/>
      <c r="C187" s="160" t="s">
        <v>28</v>
      </c>
      <c r="D187" s="160" t="s">
        <v>29</v>
      </c>
      <c r="E187" s="163">
        <v>0.32</v>
      </c>
      <c r="F187" s="193">
        <f>F186*E187</f>
        <v>1.6</v>
      </c>
      <c r="G187" s="163">
        <v>0</v>
      </c>
      <c r="H187" s="184">
        <f>F187*G187</f>
        <v>0</v>
      </c>
      <c r="I187" s="137"/>
      <c r="J187" s="161"/>
      <c r="K187" s="160"/>
      <c r="L187" s="161"/>
      <c r="M187" s="322">
        <f>H187</f>
        <v>0</v>
      </c>
    </row>
    <row r="188" spans="1:13" s="246" customFormat="1" ht="16.5" x14ac:dyDescent="0.3">
      <c r="A188" s="383"/>
      <c r="B188" s="161"/>
      <c r="C188" s="160" t="s">
        <v>100</v>
      </c>
      <c r="D188" s="161" t="s">
        <v>17</v>
      </c>
      <c r="E188" s="162">
        <v>0.128</v>
      </c>
      <c r="F188" s="193">
        <f>F186*E188</f>
        <v>0.64</v>
      </c>
      <c r="G188" s="104"/>
      <c r="H188" s="104"/>
      <c r="I188" s="208">
        <v>0</v>
      </c>
      <c r="J188" s="160">
        <f>F188*I188</f>
        <v>0</v>
      </c>
      <c r="K188" s="181"/>
      <c r="L188" s="89"/>
      <c r="M188" s="322">
        <f>J188</f>
        <v>0</v>
      </c>
    </row>
    <row r="189" spans="1:13" s="246" customFormat="1" ht="16.5" x14ac:dyDescent="0.3">
      <c r="A189" s="383"/>
      <c r="B189" s="161"/>
      <c r="C189" s="160" t="s">
        <v>30</v>
      </c>
      <c r="D189" s="161" t="s">
        <v>17</v>
      </c>
      <c r="E189" s="162">
        <v>0.192</v>
      </c>
      <c r="F189" s="193">
        <f>F186*E189</f>
        <v>0.96</v>
      </c>
      <c r="G189" s="104"/>
      <c r="H189" s="163"/>
      <c r="I189" s="208"/>
      <c r="J189" s="161"/>
      <c r="K189" s="163">
        <v>0</v>
      </c>
      <c r="L189" s="184">
        <f>F189*K189</f>
        <v>0</v>
      </c>
      <c r="M189" s="322">
        <f>L189</f>
        <v>0</v>
      </c>
    </row>
    <row r="190" spans="1:13" s="246" customFormat="1" ht="16.5" x14ac:dyDescent="0.3">
      <c r="A190" s="384"/>
      <c r="B190" s="172"/>
      <c r="C190" s="171" t="s">
        <v>104</v>
      </c>
      <c r="D190" s="172" t="s">
        <v>88</v>
      </c>
      <c r="E190" s="173">
        <v>1.02</v>
      </c>
      <c r="F190" s="191">
        <f>F186*E190</f>
        <v>5.0999999999999996</v>
      </c>
      <c r="G190" s="243"/>
      <c r="H190" s="127"/>
      <c r="I190" s="209">
        <v>0</v>
      </c>
      <c r="J190" s="174">
        <f>F190*I190</f>
        <v>0</v>
      </c>
      <c r="K190" s="249"/>
      <c r="L190" s="250"/>
      <c r="M190" s="324">
        <f>J190</f>
        <v>0</v>
      </c>
    </row>
    <row r="191" spans="1:13" s="246" customFormat="1" ht="16.5" x14ac:dyDescent="0.3">
      <c r="A191" s="382">
        <v>4</v>
      </c>
      <c r="B191" s="161"/>
      <c r="C191" s="160"/>
      <c r="D191" s="161"/>
      <c r="E191" s="162"/>
      <c r="F191" s="193"/>
      <c r="G191" s="160"/>
      <c r="H191" s="161"/>
      <c r="I191" s="251"/>
      <c r="J191" s="252"/>
      <c r="K191" s="253"/>
      <c r="L191" s="254"/>
      <c r="M191" s="356"/>
    </row>
    <row r="192" spans="1:13" s="246" customFormat="1" ht="16.5" x14ac:dyDescent="0.3">
      <c r="A192" s="383"/>
      <c r="B192" s="176" t="s">
        <v>107</v>
      </c>
      <c r="C192" s="164" t="s">
        <v>108</v>
      </c>
      <c r="D192" s="176" t="s">
        <v>32</v>
      </c>
      <c r="E192" s="165"/>
      <c r="F192" s="156">
        <v>140</v>
      </c>
      <c r="G192" s="160"/>
      <c r="H192" s="161"/>
      <c r="I192" s="251"/>
      <c r="J192" s="252"/>
      <c r="K192" s="253"/>
      <c r="L192" s="254"/>
      <c r="M192" s="356"/>
    </row>
    <row r="193" spans="1:15" s="246" customFormat="1" ht="16.5" x14ac:dyDescent="0.3">
      <c r="A193" s="383"/>
      <c r="B193" s="160"/>
      <c r="C193" s="160" t="s">
        <v>28</v>
      </c>
      <c r="D193" s="160" t="s">
        <v>29</v>
      </c>
      <c r="E193" s="162">
        <v>0.16</v>
      </c>
      <c r="F193" s="193">
        <f>F192*E193</f>
        <v>22.400000000000002</v>
      </c>
      <c r="G193" s="163">
        <v>0</v>
      </c>
      <c r="H193" s="184">
        <f>F193*G193</f>
        <v>0</v>
      </c>
      <c r="I193" s="137"/>
      <c r="J193" s="161"/>
      <c r="K193" s="160"/>
      <c r="L193" s="161"/>
      <c r="M193" s="322">
        <f>H193</f>
        <v>0</v>
      </c>
    </row>
    <row r="194" spans="1:15" s="246" customFormat="1" ht="16.5" x14ac:dyDescent="0.3">
      <c r="A194" s="383"/>
      <c r="B194" s="161"/>
      <c r="C194" s="160" t="s">
        <v>100</v>
      </c>
      <c r="D194" s="161" t="s">
        <v>17</v>
      </c>
      <c r="E194" s="178">
        <v>1.6000000000000001E-3</v>
      </c>
      <c r="F194" s="193">
        <f>F192*E194</f>
        <v>0.224</v>
      </c>
      <c r="G194" s="104"/>
      <c r="H194" s="104"/>
      <c r="I194" s="208">
        <v>0</v>
      </c>
      <c r="J194" s="163">
        <f>F194*I194</f>
        <v>0</v>
      </c>
      <c r="K194" s="181"/>
      <c r="L194" s="89"/>
      <c r="M194" s="322">
        <f>J194</f>
        <v>0</v>
      </c>
    </row>
    <row r="195" spans="1:15" s="246" customFormat="1" ht="16.5" x14ac:dyDescent="0.3">
      <c r="A195" s="383"/>
      <c r="B195" s="161"/>
      <c r="C195" s="160" t="s">
        <v>30</v>
      </c>
      <c r="D195" s="161" t="s">
        <v>17</v>
      </c>
      <c r="E195" s="178">
        <v>2.06E-2</v>
      </c>
      <c r="F195" s="193">
        <f>F192*E195</f>
        <v>2.8839999999999999</v>
      </c>
      <c r="G195" s="104"/>
      <c r="H195" s="163"/>
      <c r="I195" s="208"/>
      <c r="J195" s="161"/>
      <c r="K195" s="163">
        <v>0</v>
      </c>
      <c r="L195" s="184">
        <f>F195*K195</f>
        <v>0</v>
      </c>
      <c r="M195" s="322">
        <f>L195</f>
        <v>0</v>
      </c>
    </row>
    <row r="196" spans="1:15" s="246" customFormat="1" ht="17.25" thickBot="1" x14ac:dyDescent="0.35">
      <c r="A196" s="394"/>
      <c r="B196" s="360"/>
      <c r="C196" s="361" t="s">
        <v>109</v>
      </c>
      <c r="D196" s="360" t="s">
        <v>88</v>
      </c>
      <c r="E196" s="362">
        <v>1.02</v>
      </c>
      <c r="F196" s="363">
        <f>F192*E196</f>
        <v>142.80000000000001</v>
      </c>
      <c r="G196" s="364"/>
      <c r="H196" s="365"/>
      <c r="I196" s="366">
        <v>0</v>
      </c>
      <c r="J196" s="367">
        <f>F196*I196</f>
        <v>0</v>
      </c>
      <c r="K196" s="368"/>
      <c r="L196" s="369"/>
      <c r="M196" s="370">
        <f>J196</f>
        <v>0</v>
      </c>
    </row>
    <row r="197" spans="1:15" s="71" customFormat="1" ht="20.25" customHeight="1" x14ac:dyDescent="0.3">
      <c r="A197" s="412"/>
      <c r="B197" s="413"/>
      <c r="C197" s="414" t="s">
        <v>7</v>
      </c>
      <c r="D197" s="415"/>
      <c r="E197" s="416"/>
      <c r="F197" s="416"/>
      <c r="G197" s="417"/>
      <c r="H197" s="417">
        <f>SUM(H176:H196)</f>
        <v>0</v>
      </c>
      <c r="I197" s="418"/>
      <c r="J197" s="417">
        <f>SUM(J176:J196)</f>
        <v>0</v>
      </c>
      <c r="K197" s="419"/>
      <c r="L197" s="417">
        <f>SUM(L176:L196)</f>
        <v>0</v>
      </c>
      <c r="M197" s="420">
        <f>SUM(M176:M196)</f>
        <v>0</v>
      </c>
      <c r="O197" s="72"/>
    </row>
    <row r="198" spans="1:15" s="81" customFormat="1" ht="20.25" customHeight="1" x14ac:dyDescent="0.25">
      <c r="A198" s="395"/>
      <c r="B198" s="396"/>
      <c r="C198" s="397" t="s">
        <v>9</v>
      </c>
      <c r="D198" s="398">
        <v>0.05</v>
      </c>
      <c r="E198" s="397"/>
      <c r="F198" s="397"/>
      <c r="G198" s="397"/>
      <c r="H198" s="399"/>
      <c r="I198" s="399"/>
      <c r="J198" s="399"/>
      <c r="K198" s="399"/>
      <c r="L198" s="400"/>
      <c r="M198" s="401">
        <f>J197*D198</f>
        <v>0</v>
      </c>
      <c r="O198" s="82"/>
    </row>
    <row r="199" spans="1:15" s="71" customFormat="1" ht="20.25" customHeight="1" x14ac:dyDescent="0.3">
      <c r="A199" s="421"/>
      <c r="B199" s="422"/>
      <c r="C199" s="423" t="s">
        <v>7</v>
      </c>
      <c r="D199" s="423"/>
      <c r="E199" s="423"/>
      <c r="F199" s="423"/>
      <c r="G199" s="423"/>
      <c r="H199" s="424"/>
      <c r="I199" s="424"/>
      <c r="J199" s="424"/>
      <c r="K199" s="424"/>
      <c r="L199" s="425"/>
      <c r="M199" s="401">
        <f>M198+M197</f>
        <v>0</v>
      </c>
      <c r="O199" s="72"/>
    </row>
    <row r="200" spans="1:15" s="81" customFormat="1" ht="20.25" customHeight="1" x14ac:dyDescent="0.25">
      <c r="A200" s="395"/>
      <c r="B200" s="396"/>
      <c r="C200" s="397" t="s">
        <v>23</v>
      </c>
      <c r="D200" s="398">
        <v>0.75</v>
      </c>
      <c r="E200" s="397"/>
      <c r="F200" s="397"/>
      <c r="G200" s="397"/>
      <c r="H200" s="399"/>
      <c r="I200" s="399"/>
      <c r="J200" s="399"/>
      <c r="K200" s="399"/>
      <c r="L200" s="400"/>
      <c r="M200" s="401">
        <f>H197*D200</f>
        <v>0</v>
      </c>
      <c r="O200" s="82"/>
    </row>
    <row r="201" spans="1:15" s="71" customFormat="1" ht="20.25" customHeight="1" x14ac:dyDescent="0.3">
      <c r="A201" s="421"/>
      <c r="B201" s="422"/>
      <c r="C201" s="423" t="s">
        <v>7</v>
      </c>
      <c r="D201" s="423"/>
      <c r="E201" s="423"/>
      <c r="F201" s="423"/>
      <c r="G201" s="423"/>
      <c r="H201" s="424"/>
      <c r="I201" s="424"/>
      <c r="J201" s="424"/>
      <c r="K201" s="424"/>
      <c r="L201" s="425"/>
      <c r="M201" s="401">
        <f>M200+M199</f>
        <v>0</v>
      </c>
      <c r="O201" s="72"/>
    </row>
    <row r="202" spans="1:15" s="81" customFormat="1" ht="20.25" customHeight="1" x14ac:dyDescent="0.25">
      <c r="A202" s="395"/>
      <c r="B202" s="396"/>
      <c r="C202" s="397" t="s">
        <v>24</v>
      </c>
      <c r="D202" s="398">
        <v>0.08</v>
      </c>
      <c r="E202" s="397"/>
      <c r="F202" s="397"/>
      <c r="G202" s="397"/>
      <c r="H202" s="399"/>
      <c r="I202" s="399"/>
      <c r="J202" s="399"/>
      <c r="K202" s="399"/>
      <c r="L202" s="400"/>
      <c r="M202" s="401">
        <f>(M201-M195)*D202</f>
        <v>0</v>
      </c>
      <c r="O202" s="82"/>
    </row>
    <row r="203" spans="1:15" s="71" customFormat="1" ht="20.25" customHeight="1" x14ac:dyDescent="0.3">
      <c r="A203" s="421"/>
      <c r="B203" s="422"/>
      <c r="C203" s="423" t="s">
        <v>25</v>
      </c>
      <c r="D203" s="423"/>
      <c r="E203" s="423"/>
      <c r="F203" s="423"/>
      <c r="G203" s="423"/>
      <c r="H203" s="424"/>
      <c r="I203" s="424"/>
      <c r="J203" s="424"/>
      <c r="K203" s="424"/>
      <c r="L203" s="425"/>
      <c r="M203" s="401">
        <f>M202+M201</f>
        <v>0</v>
      </c>
      <c r="O203" s="72"/>
    </row>
    <row r="204" spans="1:15" ht="20.25" customHeight="1" x14ac:dyDescent="0.3">
      <c r="A204" s="426"/>
      <c r="B204" s="427"/>
      <c r="C204" s="428" t="s">
        <v>38</v>
      </c>
      <c r="D204" s="429">
        <v>0.05</v>
      </c>
      <c r="E204" s="427"/>
      <c r="F204" s="427"/>
      <c r="G204" s="427"/>
      <c r="H204" s="427"/>
      <c r="I204" s="427"/>
      <c r="J204" s="427"/>
      <c r="K204" s="427"/>
      <c r="L204" s="427"/>
      <c r="M204" s="430">
        <f>M203*D204</f>
        <v>0</v>
      </c>
    </row>
    <row r="205" spans="1:15" ht="20.25" customHeight="1" x14ac:dyDescent="0.3">
      <c r="A205" s="426"/>
      <c r="B205" s="427"/>
      <c r="C205" s="423" t="s">
        <v>25</v>
      </c>
      <c r="D205" s="428"/>
      <c r="E205" s="427"/>
      <c r="F205" s="427"/>
      <c r="G205" s="427"/>
      <c r="H205" s="427"/>
      <c r="I205" s="427"/>
      <c r="J205" s="427"/>
      <c r="K205" s="427"/>
      <c r="L205" s="427"/>
      <c r="M205" s="430">
        <f>M204+M203</f>
        <v>0</v>
      </c>
    </row>
    <row r="206" spans="1:15" ht="20.25" customHeight="1" x14ac:dyDescent="0.3">
      <c r="A206" s="426"/>
      <c r="B206" s="427"/>
      <c r="C206" s="423" t="s">
        <v>132</v>
      </c>
      <c r="D206" s="431">
        <v>8.0000000000000002E-3</v>
      </c>
      <c r="E206" s="427"/>
      <c r="F206" s="427"/>
      <c r="G206" s="427"/>
      <c r="H206" s="427"/>
      <c r="I206" s="427"/>
      <c r="J206" s="427"/>
      <c r="K206" s="427"/>
      <c r="L206" s="427"/>
      <c r="M206" s="430">
        <f>M205*D206</f>
        <v>0</v>
      </c>
    </row>
    <row r="207" spans="1:15" ht="20.25" customHeight="1" x14ac:dyDescent="0.3">
      <c r="A207" s="426"/>
      <c r="B207" s="427"/>
      <c r="C207" s="423" t="s">
        <v>7</v>
      </c>
      <c r="D207" s="428"/>
      <c r="E207" s="427"/>
      <c r="F207" s="427"/>
      <c r="G207" s="427"/>
      <c r="H207" s="427"/>
      <c r="I207" s="427"/>
      <c r="J207" s="427"/>
      <c r="K207" s="427"/>
      <c r="L207" s="427"/>
      <c r="M207" s="430">
        <f>M206+M205</f>
        <v>0</v>
      </c>
    </row>
    <row r="208" spans="1:15" ht="20.25" customHeight="1" x14ac:dyDescent="0.3">
      <c r="A208" s="426"/>
      <c r="B208" s="427"/>
      <c r="C208" s="428" t="s">
        <v>39</v>
      </c>
      <c r="D208" s="429">
        <v>0.18</v>
      </c>
      <c r="E208" s="427"/>
      <c r="F208" s="427"/>
      <c r="G208" s="427"/>
      <c r="H208" s="427"/>
      <c r="I208" s="427"/>
      <c r="J208" s="427"/>
      <c r="K208" s="427"/>
      <c r="L208" s="427"/>
      <c r="M208" s="430">
        <f>M207*D208</f>
        <v>0</v>
      </c>
    </row>
    <row r="209" spans="1:13" ht="20.25" customHeight="1" x14ac:dyDescent="0.3">
      <c r="A209" s="426"/>
      <c r="B209" s="427"/>
      <c r="C209" s="423" t="s">
        <v>25</v>
      </c>
      <c r="D209" s="427"/>
      <c r="E209" s="427"/>
      <c r="F209" s="427"/>
      <c r="G209" s="427"/>
      <c r="H209" s="427"/>
      <c r="I209" s="427"/>
      <c r="J209" s="427"/>
      <c r="K209" s="427"/>
      <c r="L209" s="427"/>
      <c r="M209" s="430">
        <f>M207+M208</f>
        <v>0</v>
      </c>
    </row>
    <row r="210" spans="1:13" ht="20.25" customHeight="1" thickBot="1" x14ac:dyDescent="0.35">
      <c r="A210" s="432"/>
      <c r="B210" s="433"/>
      <c r="C210" s="434" t="s">
        <v>110</v>
      </c>
      <c r="D210" s="433"/>
      <c r="E210" s="433"/>
      <c r="F210" s="433"/>
      <c r="G210" s="433"/>
      <c r="H210" s="433"/>
      <c r="I210" s="433"/>
      <c r="J210" s="433"/>
      <c r="K210" s="433"/>
      <c r="L210" s="433"/>
      <c r="M210" s="435">
        <f>M173+M123+M106+M209</f>
        <v>0</v>
      </c>
    </row>
    <row r="211" spans="1:13" x14ac:dyDescent="0.3">
      <c r="A211" s="318"/>
      <c r="B211" s="318"/>
      <c r="C211" s="319"/>
      <c r="D211" s="318"/>
      <c r="E211" s="318"/>
      <c r="F211" s="318"/>
      <c r="G211" s="318"/>
      <c r="H211" s="318"/>
      <c r="I211" s="318"/>
      <c r="J211" s="318"/>
      <c r="K211" s="318"/>
      <c r="L211" s="318"/>
      <c r="M211" s="320"/>
    </row>
  </sheetData>
  <mergeCells count="51">
    <mergeCell ref="A174:M174"/>
    <mergeCell ref="A175:A178"/>
    <mergeCell ref="A179:A184"/>
    <mergeCell ref="A185:A190"/>
    <mergeCell ref="A191:A196"/>
    <mergeCell ref="A130:A136"/>
    <mergeCell ref="A137:A143"/>
    <mergeCell ref="A144:A150"/>
    <mergeCell ref="A151:A156"/>
    <mergeCell ref="A157:A162"/>
    <mergeCell ref="A83:A86"/>
    <mergeCell ref="A87:A90"/>
    <mergeCell ref="A91:A93"/>
    <mergeCell ref="A94:A95"/>
    <mergeCell ref="A125:A129"/>
    <mergeCell ref="A124:M124"/>
    <mergeCell ref="A107:M107"/>
    <mergeCell ref="A17:A19"/>
    <mergeCell ref="A20:A23"/>
    <mergeCell ref="A24:A27"/>
    <mergeCell ref="A28:A34"/>
    <mergeCell ref="A35:A41"/>
    <mergeCell ref="A42:A48"/>
    <mergeCell ref="A49:A54"/>
    <mergeCell ref="A55:A58"/>
    <mergeCell ref="A59:A62"/>
    <mergeCell ref="A63:A65"/>
    <mergeCell ref="A66:A71"/>
    <mergeCell ref="A72:A78"/>
    <mergeCell ref="A79:A82"/>
    <mergeCell ref="H13:H14"/>
    <mergeCell ref="I13:I14"/>
    <mergeCell ref="J13:J14"/>
    <mergeCell ref="K13:K14"/>
    <mergeCell ref="A16:M16"/>
    <mergeCell ref="L13:L14"/>
    <mergeCell ref="A2:M2"/>
    <mergeCell ref="A4:M5"/>
    <mergeCell ref="A6:M6"/>
    <mergeCell ref="A11:A14"/>
    <mergeCell ref="B11:B14"/>
    <mergeCell ref="C11:C14"/>
    <mergeCell ref="D11:F12"/>
    <mergeCell ref="G11:H12"/>
    <mergeCell ref="I11:J12"/>
    <mergeCell ref="K11:L12"/>
    <mergeCell ref="M11:M14"/>
    <mergeCell ref="D13:D14"/>
    <mergeCell ref="E13:E14"/>
    <mergeCell ref="F13:F14"/>
    <mergeCell ref="G13:G14"/>
  </mergeCells>
  <printOptions horizontalCentered="1"/>
  <pageMargins left="7.874015748031496E-2" right="7.874015748031496E-2" top="0.19685039370078741" bottom="0.19685039370078741" header="0.11811023622047245" footer="0.11811023622047245"/>
  <pageSetup scale="70" orientation="landscape" r:id="rId1"/>
  <ignoredErrors>
    <ignoredError sqref="M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თავფურცელი</vt:lpstr>
      <vt:lpstr>განმარტებითი ბარათი</vt:lpstr>
      <vt:lpstr>დანართი N1</vt:lpstr>
      <vt:lpstr>'დანართი N1'!Print_Area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2019-04-12T11:57:49Z</dcterms:modified>
</cp:coreProperties>
</file>