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0490" windowHeight="7650"/>
  </bookViews>
  <sheets>
    <sheet name="მოცულობების უწყისი" sheetId="1" r:id="rId1"/>
  </sheets>
  <externalReferences>
    <externalReference r:id="rId2"/>
    <externalReference r:id="rId3"/>
  </externalReferences>
  <definedNames>
    <definedName name="_xlnm._FilterDatabase" localSheetId="0" hidden="1">'მოცულობების უწყისი'!$A$1:$M$168</definedName>
    <definedName name="_xlnm.Print_Area" localSheetId="0">'მოცულობების უწყისი'!$A$2:$M$185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F146" i="1"/>
  <c r="F148" i="1" s="1"/>
  <c r="L148" i="1" s="1"/>
  <c r="M148" i="1" s="1"/>
  <c r="F144" i="1"/>
  <c r="H144" i="1" s="1"/>
  <c r="M144" i="1" s="1"/>
  <c r="F143" i="1"/>
  <c r="Q143" i="1" s="1"/>
  <c r="E143" i="1"/>
  <c r="P142" i="1"/>
  <c r="Q142" i="1" s="1"/>
  <c r="H142" i="1"/>
  <c r="M142" i="1" s="1"/>
  <c r="P141" i="1"/>
  <c r="Q141" i="1" s="1"/>
  <c r="H141" i="1"/>
  <c r="M141" i="1" s="1"/>
  <c r="F140" i="1"/>
  <c r="J140" i="1" s="1"/>
  <c r="M140" i="1" s="1"/>
  <c r="F135" i="1"/>
  <c r="F137" i="1" s="1"/>
  <c r="L137" i="1" s="1"/>
  <c r="M137" i="1" s="1"/>
  <c r="F133" i="1"/>
  <c r="H133" i="1" s="1"/>
  <c r="M133" i="1" s="1"/>
  <c r="F132" i="1"/>
  <c r="L132" i="1" s="1"/>
  <c r="M132" i="1" s="1"/>
  <c r="F131" i="1"/>
  <c r="L131" i="1" s="1"/>
  <c r="M131" i="1" s="1"/>
  <c r="F130" i="1"/>
  <c r="J130" i="1" s="1"/>
  <c r="M130" i="1" s="1"/>
  <c r="F125" i="1"/>
  <c r="F126" i="1" s="1"/>
  <c r="J126" i="1" s="1"/>
  <c r="M126" i="1" s="1"/>
  <c r="E121" i="1"/>
  <c r="F114" i="1"/>
  <c r="F109" i="1"/>
  <c r="J109" i="1" s="1"/>
  <c r="M109" i="1" s="1"/>
  <c r="F108" i="1"/>
  <c r="F110" i="1" s="1"/>
  <c r="L110" i="1" s="1"/>
  <c r="M110" i="1" s="1"/>
  <c r="F104" i="1"/>
  <c r="F105" i="1" s="1"/>
  <c r="J105" i="1" s="1"/>
  <c r="M105" i="1" s="1"/>
  <c r="F102" i="1"/>
  <c r="F101" i="1"/>
  <c r="H101" i="1" s="1"/>
  <c r="M101" i="1" s="1"/>
  <c r="E101" i="1"/>
  <c r="F100" i="1"/>
  <c r="F99" i="1"/>
  <c r="F97" i="1"/>
  <c r="H97" i="1" s="1"/>
  <c r="M97" i="1" s="1"/>
  <c r="F96" i="1"/>
  <c r="H96" i="1" s="1"/>
  <c r="M96" i="1" s="1"/>
  <c r="F95" i="1"/>
  <c r="L95" i="1" s="1"/>
  <c r="M95" i="1" s="1"/>
  <c r="F94" i="1"/>
  <c r="J94" i="1" s="1"/>
  <c r="M94" i="1" s="1"/>
  <c r="F88" i="1"/>
  <c r="F89" i="1" s="1"/>
  <c r="J89" i="1" s="1"/>
  <c r="M89" i="1" s="1"/>
  <c r="F83" i="1"/>
  <c r="F85" i="1" s="1"/>
  <c r="L85" i="1" s="1"/>
  <c r="M85" i="1" s="1"/>
  <c r="P81" i="1"/>
  <c r="F78" i="1"/>
  <c r="F80" i="1" s="1"/>
  <c r="L80" i="1" s="1"/>
  <c r="M80" i="1" s="1"/>
  <c r="M73" i="1"/>
  <c r="P72" i="1"/>
  <c r="F72" i="1"/>
  <c r="H72" i="1" s="1"/>
  <c r="M72" i="1" s="1"/>
  <c r="F66" i="1"/>
  <c r="F73" i="1" s="1"/>
  <c r="E63" i="1"/>
  <c r="E62" i="1"/>
  <c r="E48" i="1"/>
  <c r="E42" i="1"/>
  <c r="F40" i="1"/>
  <c r="F55" i="1" s="1"/>
  <c r="F56" i="1" s="1"/>
  <c r="F24" i="1"/>
  <c r="F32" i="1" s="1"/>
  <c r="H32" i="1" s="1"/>
  <c r="M32" i="1" s="1"/>
  <c r="M23" i="1"/>
  <c r="F13" i="1"/>
  <c r="F14" i="1" s="1"/>
  <c r="F10" i="1"/>
  <c r="J10" i="1" s="1"/>
  <c r="A2" i="1"/>
  <c r="F35" i="1" l="1"/>
  <c r="F36" i="1" s="1"/>
  <c r="F41" i="1"/>
  <c r="F44" i="1" s="1"/>
  <c r="L44" i="1" s="1"/>
  <c r="M44" i="1" s="1"/>
  <c r="F71" i="1"/>
  <c r="L71" i="1" s="1"/>
  <c r="M71" i="1" s="1"/>
  <c r="F79" i="1"/>
  <c r="J79" i="1" s="1"/>
  <c r="M79" i="1" s="1"/>
  <c r="F81" i="1"/>
  <c r="L81" i="1" s="1"/>
  <c r="M81" i="1" s="1"/>
  <c r="F112" i="1"/>
  <c r="H112" i="1" s="1"/>
  <c r="M112" i="1" s="1"/>
  <c r="H143" i="1"/>
  <c r="M143" i="1" s="1"/>
  <c r="F90" i="1"/>
  <c r="H90" i="1" s="1"/>
  <c r="M90" i="1" s="1"/>
  <c r="F147" i="1"/>
  <c r="J147" i="1" s="1"/>
  <c r="M147" i="1" s="1"/>
  <c r="F38" i="1"/>
  <c r="H38" i="1" s="1"/>
  <c r="M38" i="1" s="1"/>
  <c r="F37" i="1"/>
  <c r="L37" i="1" s="1"/>
  <c r="M37" i="1" s="1"/>
  <c r="F57" i="1"/>
  <c r="J57" i="1" s="1"/>
  <c r="M57" i="1" s="1"/>
  <c r="F61" i="1"/>
  <c r="L61" i="1" s="1"/>
  <c r="M61" i="1" s="1"/>
  <c r="F63" i="1"/>
  <c r="H63" i="1" s="1"/>
  <c r="M63" i="1" s="1"/>
  <c r="F62" i="1"/>
  <c r="H62" i="1" s="1"/>
  <c r="M62" i="1" s="1"/>
  <c r="F50" i="1"/>
  <c r="F51" i="1" s="1"/>
  <c r="F53" i="1" s="1"/>
  <c r="H53" i="1" s="1"/>
  <c r="M53" i="1" s="1"/>
  <c r="F22" i="1"/>
  <c r="H22" i="1" s="1"/>
  <c r="F18" i="1"/>
  <c r="L18" i="1" s="1"/>
  <c r="M18" i="1" s="1"/>
  <c r="F23" i="1"/>
  <c r="F19" i="1"/>
  <c r="L19" i="1" s="1"/>
  <c r="M19" i="1" s="1"/>
  <c r="F15" i="1"/>
  <c r="J15" i="1" s="1"/>
  <c r="M15" i="1" s="1"/>
  <c r="F21" i="1"/>
  <c r="L21" i="1" s="1"/>
  <c r="M21" i="1" s="1"/>
  <c r="F20" i="1"/>
  <c r="L20" i="1" s="1"/>
  <c r="M20" i="1" s="1"/>
  <c r="F17" i="1"/>
  <c r="L17" i="1" s="1"/>
  <c r="M17" i="1" s="1"/>
  <c r="F16" i="1"/>
  <c r="L16" i="1" s="1"/>
  <c r="F122" i="1"/>
  <c r="H122" i="1" s="1"/>
  <c r="M122" i="1" s="1"/>
  <c r="F117" i="1"/>
  <c r="L117" i="1" s="1"/>
  <c r="M117" i="1" s="1"/>
  <c r="F123" i="1"/>
  <c r="H123" i="1" s="1"/>
  <c r="M123" i="1" s="1"/>
  <c r="F118" i="1"/>
  <c r="H118" i="1" s="1"/>
  <c r="M118" i="1" s="1"/>
  <c r="F25" i="1"/>
  <c r="F69" i="1"/>
  <c r="L69" i="1" s="1"/>
  <c r="M69" i="1" s="1"/>
  <c r="F70" i="1"/>
  <c r="L70" i="1" s="1"/>
  <c r="M70" i="1" s="1"/>
  <c r="F115" i="1"/>
  <c r="J115" i="1" s="1"/>
  <c r="M115" i="1" s="1"/>
  <c r="F67" i="1"/>
  <c r="J67" i="1" s="1"/>
  <c r="M67" i="1" s="1"/>
  <c r="F116" i="1"/>
  <c r="L116" i="1" s="1"/>
  <c r="M116" i="1" s="1"/>
  <c r="F127" i="1"/>
  <c r="H127" i="1" s="1"/>
  <c r="M127" i="1" s="1"/>
  <c r="M10" i="1"/>
  <c r="F120" i="1"/>
  <c r="H120" i="1" s="1"/>
  <c r="M120" i="1" s="1"/>
  <c r="F59" i="1"/>
  <c r="L59" i="1" s="1"/>
  <c r="M59" i="1" s="1"/>
  <c r="F60" i="1"/>
  <c r="L60" i="1" s="1"/>
  <c r="M60" i="1" s="1"/>
  <c r="F58" i="1"/>
  <c r="L58" i="1" s="1"/>
  <c r="M58" i="1" s="1"/>
  <c r="F68" i="1"/>
  <c r="L68" i="1" s="1"/>
  <c r="M68" i="1" s="1"/>
  <c r="F119" i="1"/>
  <c r="H119" i="1" s="1"/>
  <c r="M119" i="1" s="1"/>
  <c r="F121" i="1"/>
  <c r="H121" i="1" s="1"/>
  <c r="M121" i="1" s="1"/>
  <c r="F111" i="1"/>
  <c r="H111" i="1" s="1"/>
  <c r="M111" i="1" s="1"/>
  <c r="F45" i="1" l="1"/>
  <c r="L45" i="1" s="1"/>
  <c r="M45" i="1" s="1"/>
  <c r="F47" i="1"/>
  <c r="H47" i="1" s="1"/>
  <c r="M47" i="1" s="1"/>
  <c r="F46" i="1"/>
  <c r="L46" i="1" s="1"/>
  <c r="M46" i="1" s="1"/>
  <c r="F43" i="1"/>
  <c r="L43" i="1" s="1"/>
  <c r="M43" i="1" s="1"/>
  <c r="F48" i="1"/>
  <c r="H48" i="1" s="1"/>
  <c r="M48" i="1" s="1"/>
  <c r="F42" i="1"/>
  <c r="J42" i="1" s="1"/>
  <c r="M42" i="1" s="1"/>
  <c r="F52" i="1"/>
  <c r="L52" i="1" s="1"/>
  <c r="M52" i="1" s="1"/>
  <c r="F33" i="1"/>
  <c r="H33" i="1" s="1"/>
  <c r="M33" i="1" s="1"/>
  <c r="F29" i="1"/>
  <c r="L29" i="1" s="1"/>
  <c r="M29" i="1" s="1"/>
  <c r="F30" i="1"/>
  <c r="L30" i="1" s="1"/>
  <c r="M30" i="1" s="1"/>
  <c r="F26" i="1"/>
  <c r="J26" i="1" s="1"/>
  <c r="F27" i="1"/>
  <c r="L27" i="1" s="1"/>
  <c r="M27" i="1" s="1"/>
  <c r="F31" i="1"/>
  <c r="L31" i="1" s="1"/>
  <c r="M31" i="1" s="1"/>
  <c r="F28" i="1"/>
  <c r="L28" i="1" s="1"/>
  <c r="M28" i="1" s="1"/>
  <c r="M16" i="1"/>
  <c r="M22" i="1"/>
  <c r="H154" i="1" l="1"/>
  <c r="M155" i="1" s="1"/>
  <c r="L154" i="1"/>
  <c r="M26" i="1"/>
  <c r="M154" i="1" s="1"/>
  <c r="J154" i="1"/>
  <c r="M156" i="1" l="1"/>
  <c r="M157" i="1" s="1"/>
  <c r="M158" i="1" s="1"/>
  <c r="M159" i="1" l="1"/>
  <c r="M161" i="1" s="1"/>
  <c r="M163" i="1" s="1"/>
  <c r="M164" i="1" s="1"/>
  <c r="M165" i="1" l="1"/>
  <c r="M166" i="1" s="1"/>
  <c r="K4" i="1" l="1"/>
</calcChain>
</file>

<file path=xl/sharedStrings.xml><?xml version="1.0" encoding="utf-8"?>
<sst xmlns="http://schemas.openxmlformats.org/spreadsheetml/2006/main" count="352" uniqueCount="160">
  <si>
    <t>შედგენილია 2019 წლის I კვარტლის მიმდინარე ფასებში</t>
  </si>
  <si>
    <t>სახარჯთაღრიცხვო ღირებულება</t>
  </si>
  <si>
    <t>ლარი</t>
  </si>
  <si>
    <t>N</t>
  </si>
  <si>
    <t>საფუძველი</t>
  </si>
  <si>
    <t>სამუშაოს დასახელება</t>
  </si>
  <si>
    <t>განზ</t>
  </si>
  <si>
    <t>რაოდ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</si>
  <si>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</si>
  <si>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</si>
  <si>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</si>
  <si>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</si>
  <si>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</si>
  <si>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</si>
  <si>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.</t>
  </si>
  <si>
    <t>Tavi I teritoriis aTviseba da mosamzadebeli samuSaoebi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</si>
  <si>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</si>
  <si>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</si>
  <si>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</si>
  <si>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</si>
  <si>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კაც/სთ</t>
  </si>
  <si>
    <t>Tavi II miwis vakisi</t>
  </si>
  <si>
    <t>II.1 miwis samuSaoebi</t>
  </si>
  <si>
    <t>27-8-2.</t>
  </si>
  <si>
    <t xml:space="preserve">გზის დაპროფილება ავტოგრეიდერით  ქვიშა ხრეშის დამატებით </t>
  </si>
  <si>
    <t xml:space="preserve"> მ2</t>
  </si>
  <si>
    <t>1000 მ2</t>
  </si>
  <si>
    <t>14-1-007</t>
  </si>
  <si>
    <t xml:space="preserve">ტრაქტორი მუხლუხა სვლაზე 79 კვტ (108 ცხ.ძ)  </t>
  </si>
  <si>
    <t>მანქ/სთ</t>
  </si>
  <si>
    <t>14-1-200</t>
  </si>
  <si>
    <t>ავტოგრეიდერი საშუალო ტიპის 79 კვტ (108 ცხ.ძ.)</t>
  </si>
  <si>
    <t>14-1-218</t>
  </si>
  <si>
    <t xml:space="preserve">სატკეპნი საგზაო თვითმავალი გლუვი 5 ტ-ანი </t>
  </si>
  <si>
    <t>14-1-219</t>
  </si>
  <si>
    <t>სატკეპნი საგზაო თვითმავალი გლუვი 10 ტ-ანი</t>
  </si>
  <si>
    <t>14-1-228</t>
  </si>
  <si>
    <t>მოსარწყავ-მოსარეცხი მანქანა 6000 ლ-ანი</t>
  </si>
  <si>
    <t xml:space="preserve">სხვა მანქანები  </t>
  </si>
  <si>
    <t>4,1-227</t>
  </si>
  <si>
    <t xml:space="preserve">ქვიშა-ხრეშოვანი ნარევი </t>
  </si>
  <si>
    <t>მ3</t>
  </si>
  <si>
    <t>წყალი</t>
  </si>
  <si>
    <t>27-10-1; -4</t>
  </si>
  <si>
    <t>საფუძვლის მოწყობა ფრაქციული ღორღით სისქით 10 სმ.</t>
  </si>
  <si>
    <t>მ2</t>
  </si>
  <si>
    <t>1000მ2</t>
  </si>
  <si>
    <t>14-1-222</t>
  </si>
  <si>
    <t>სატკეპნი საგზაო თითმავალი პნევმოსვლაზე 18 ტ-ანი</t>
  </si>
  <si>
    <t>14-1-236</t>
  </si>
  <si>
    <t>4-1-237</t>
  </si>
  <si>
    <t>ღორღი  0-40</t>
  </si>
  <si>
    <t>Tavi III sagzao samosi</t>
  </si>
  <si>
    <t>27-63-1</t>
  </si>
  <si>
    <t xml:space="preserve">ბიტუმის ემულსიის მოსხმა    </t>
  </si>
  <si>
    <t>ტ</t>
  </si>
  <si>
    <t>1 ტ</t>
  </si>
  <si>
    <t>14-1-198</t>
  </si>
  <si>
    <t>ავტოგუდრონატორი 3500 ლ</t>
  </si>
  <si>
    <t>4-1-544</t>
  </si>
  <si>
    <t>ბიტუმის ემულსია</t>
  </si>
  <si>
    <t>27-39-1; -2    27-40-1; -2</t>
  </si>
  <si>
    <t>საგზაო საფარის მოწყობა ცხელი მსხვილმარცვლოვანი ასფალტბეტონით 5 სმ. სისქით</t>
  </si>
  <si>
    <t>14-1-231</t>
  </si>
  <si>
    <t xml:space="preserve">ასფალტობეტონის დამგები </t>
  </si>
  <si>
    <t>4-1-528</t>
  </si>
  <si>
    <t xml:space="preserve">მსხვილმარცვლოვანი  ასფალტობეტონი  </t>
  </si>
  <si>
    <t xml:space="preserve">სხვა მასალები  </t>
  </si>
  <si>
    <r>
      <t xml:space="preserve">საგზაო საფარის მოწყობა ცხელი </t>
    </r>
    <r>
      <rPr>
        <b/>
        <sz val="10"/>
        <rFont val="AcadNusx"/>
      </rPr>
      <t xml:space="preserve">wvrilmarcvlovani mkvrivi a/b-is cxeli narevi,
tipi Б, marka II, sisqiT 4sm. </t>
    </r>
  </si>
  <si>
    <t>4-1-530</t>
  </si>
  <si>
    <t xml:space="preserve">წვრილმარცვლოვანი ასფალტობეტონი  </t>
  </si>
  <si>
    <t>27-51-13; -14</t>
  </si>
  <si>
    <t>მისაყრელი გვერდულების მოწყობა ქვიშა-ხრეშოვანი მასალით  (3543.737*0.172= 609.52 მ3)</t>
  </si>
  <si>
    <t>14-1-220</t>
  </si>
  <si>
    <t xml:space="preserve">Tavi IV xelovnuri nagebobebi </t>
  </si>
  <si>
    <t xml:space="preserve">ლითონის მილის მონტაჟი Ø500 მმ </t>
  </si>
  <si>
    <t xml:space="preserve">1-23-8         </t>
  </si>
  <si>
    <t xml:space="preserve">მიწის გათხრა ექსკავატორით V=0,15 მ3  </t>
  </si>
  <si>
    <t>1000 მ3</t>
  </si>
  <si>
    <t>14-1-124</t>
  </si>
  <si>
    <t xml:space="preserve">ექსკავატორი ჩამჩის მოცულობა V=0.15 მ3  </t>
  </si>
  <si>
    <t>15-ტრ-2</t>
  </si>
  <si>
    <t>გატანა 2 კმ-მდე</t>
  </si>
  <si>
    <t>ტრანსპორტირება საშუალოდ 2 კმ-ზე</t>
  </si>
  <si>
    <t>23-1-3.</t>
  </si>
  <si>
    <t xml:space="preserve">ღორღის ბალიშის  მოწყობა  </t>
  </si>
  <si>
    <t>10 მ3</t>
  </si>
  <si>
    <t xml:space="preserve">შრომითი დანახარჯები  </t>
  </si>
  <si>
    <t>ღორღი ბუნებრივი ქვის ფრაქცია 0-40</t>
  </si>
  <si>
    <t>22-5-11</t>
  </si>
  <si>
    <t>ლითონის მილის მონტაჟი Ø500 მმ</t>
  </si>
  <si>
    <t>მ</t>
  </si>
  <si>
    <t>1000მ</t>
  </si>
  <si>
    <t>2-1-095</t>
  </si>
  <si>
    <t>ლითონის მილი Ø500x6 მმ</t>
  </si>
  <si>
    <t xml:space="preserve">22-9-11 </t>
  </si>
  <si>
    <t>მილზე  ცხელი ბითუმის 2-ჯერ წასმა</t>
  </si>
  <si>
    <t>გრძმ</t>
  </si>
  <si>
    <t>მანქანა</t>
  </si>
  <si>
    <t>ბითუმის მასტიკა</t>
  </si>
  <si>
    <t>ტნ</t>
  </si>
  <si>
    <t>სხვა მასალა</t>
  </si>
  <si>
    <t>1-80-3</t>
  </si>
  <si>
    <t>მიწის გათხრა ხელით ადგილზე მოსწორებით</t>
  </si>
  <si>
    <t xml:space="preserve"> მ3</t>
  </si>
  <si>
    <t>100 მ3</t>
  </si>
  <si>
    <t>8-3-2.</t>
  </si>
  <si>
    <t>ღორღის ბალიშის მოწყობა ბეტონის სათავისებისთვის</t>
  </si>
  <si>
    <t>1 მ3</t>
  </si>
  <si>
    <t>37-64-4</t>
  </si>
  <si>
    <t>ბეტონის სათავისების მოწყობა  (აკლდება მილის მოცულობა)</t>
  </si>
  <si>
    <t>14-1-044</t>
  </si>
  <si>
    <t>ამწე საავტომობილო სვლაზე 10 ტ-ანი</t>
  </si>
  <si>
    <t>4-1-344</t>
  </si>
  <si>
    <t>ბეტონი მ-200 (B-15)</t>
  </si>
  <si>
    <t>4-1-373</t>
  </si>
  <si>
    <t>ხსნარი წყობის, ცემენტის მ-100</t>
  </si>
  <si>
    <t>5-1-138</t>
  </si>
  <si>
    <t>ფარი ფიცრის, ყალიბის</t>
  </si>
  <si>
    <t>5-1-008</t>
  </si>
  <si>
    <t>ხის მასალა დახერხილი ნედლი წიწვოვანი</t>
  </si>
  <si>
    <t>1-10-017</t>
  </si>
  <si>
    <t>ჭანჭიკი</t>
  </si>
  <si>
    <t>კგ</t>
  </si>
  <si>
    <t>სიცარიელების შევსება ღორღით</t>
  </si>
  <si>
    <t>გაბიონის  მოწყობა 10 მ-ზე</t>
  </si>
  <si>
    <t>1-22-8</t>
  </si>
  <si>
    <t>გრუნტის მოჭრა ექსკავატორით 0.65 მ3. გაბიონის  მოსაწყობად</t>
  </si>
  <si>
    <t>14-119</t>
  </si>
  <si>
    <t>ექსკავატორი</t>
  </si>
  <si>
    <t>სხვა  მანქანები</t>
  </si>
  <si>
    <t>ღორღი</t>
  </si>
  <si>
    <t>15-ტრ-0.2</t>
  </si>
  <si>
    <t xml:space="preserve">გრუნტის ტრანსპორტირება 1- კმ-მდე </t>
  </si>
  <si>
    <t>ტრანსპორტირება საშუალოდ 1 კმ-ზე</t>
  </si>
  <si>
    <t>ВНИР        В-12-3-63</t>
  </si>
  <si>
    <t>გაბიონის  მოწყობა შემოზიდული ქვებით</t>
  </si>
  <si>
    <t>1-8-006</t>
  </si>
  <si>
    <t>გაბიონის კალათა 2x1x1</t>
  </si>
  <si>
    <t>ც</t>
  </si>
  <si>
    <t>პროექტი</t>
  </si>
  <si>
    <t>1-8-005</t>
  </si>
  <si>
    <t>გაბიონის კალათა 1,5x1x1</t>
  </si>
  <si>
    <t>1-8-028</t>
  </si>
  <si>
    <t>გაბიონის სამონტაჟო მავთული მოთუთიებული სისქით 2.2 მმ</t>
  </si>
  <si>
    <t>4,1-235</t>
  </si>
  <si>
    <t>ქვა გაბიონისათვის</t>
  </si>
  <si>
    <t>1-11-2</t>
  </si>
  <si>
    <t xml:space="preserve">გრუნტის უკუჩაყრა ექსკავატორით 0.65 მ3. </t>
  </si>
  <si>
    <t xml:space="preserve">ლითონის მოაჯირის მოწყობა </t>
  </si>
  <si>
    <t>9-4-8   მიყენ</t>
  </si>
  <si>
    <t>ლითონის მოაჯირის მოწყობა მილკვადრატებით მოწყობის ფილაზე ჩაანკერებით</t>
  </si>
  <si>
    <t>15-164-8</t>
  </si>
  <si>
    <t>ლითონის ელემენტების შეღებვა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</si>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</sst>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#,##0.000000"/>
    <numFmt numFmtId="167" formatCode="#,##0.00000"/>
    <numFmt numFmtId="168" formatCode="0.0000"/>
    <numFmt numFmtId="169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cadMtav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cadMtavr"/>
    </font>
    <font>
      <b/>
      <sz val="10"/>
      <color rgb="FFFF0000"/>
      <name val="Arial"/>
      <family val="2"/>
      <charset val="204"/>
    </font>
    <font>
      <b/>
      <sz val="10"/>
      <name val="AcadNusx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1" fillId="0" borderId="0"/>
  </cellStyleXfs>
  <cellXfs count="242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right" vertical="center"/>
    </xf>
    <xf numFmtId="4" fontId="8" fillId="2" borderId="0" xfId="1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right" vertical="center" indent="1"/>
    </xf>
    <xf numFmtId="0" fontId="8" fillId="2" borderId="0" xfId="1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 applyProtection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 wrapText="1"/>
    </xf>
    <xf numFmtId="1" fontId="10" fillId="2" borderId="5" xfId="0" applyNumberFormat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>
      <alignment horizontal="center" vertical="center"/>
    </xf>
    <xf numFmtId="1" fontId="8" fillId="3" borderId="5" xfId="0" applyNumberFormat="1" applyFont="1" applyFill="1" applyBorder="1" applyAlignment="1" applyProtection="1">
      <alignment horizontal="center" vertical="center"/>
    </xf>
    <xf numFmtId="1" fontId="10" fillId="3" borderId="5" xfId="0" applyNumberFormat="1" applyFont="1" applyFill="1" applyBorder="1" applyAlignment="1" applyProtection="1">
      <alignment horizontal="center" vertical="center"/>
    </xf>
    <xf numFmtId="1" fontId="11" fillId="3" borderId="4" xfId="0" applyNumberFormat="1" applyFont="1" applyFill="1" applyBorder="1" applyAlignment="1" applyProtection="1">
      <alignment horizontal="center" vertical="center" wrapText="1"/>
    </xf>
    <xf numFmtId="1" fontId="10" fillId="3" borderId="4" xfId="0" applyNumberFormat="1" applyFont="1" applyFill="1" applyBorder="1" applyAlignment="1" applyProtection="1">
      <alignment horizontal="center" vertical="center" wrapText="1"/>
    </xf>
    <xf numFmtId="164" fontId="10" fillId="3" borderId="5" xfId="0" applyNumberFormat="1" applyFont="1" applyFill="1" applyBorder="1" applyAlignment="1" applyProtection="1">
      <alignment horizontal="center" vertical="center" wrapText="1"/>
    </xf>
    <xf numFmtId="1" fontId="10" fillId="3" borderId="4" xfId="0" applyNumberFormat="1" applyFont="1" applyFill="1" applyBorder="1" applyAlignment="1" applyProtection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3" fontId="8" fillId="2" borderId="4" xfId="1" applyNumberFormat="1" applyFont="1" applyFill="1" applyBorder="1" applyAlignment="1">
      <alignment vertical="center" wrapText="1"/>
    </xf>
    <xf numFmtId="3" fontId="10" fillId="0" borderId="4" xfId="1" applyNumberFormat="1" applyFont="1" applyFill="1" applyBorder="1" applyAlignment="1">
      <alignment horizontal="left" vertical="center" indent="1"/>
    </xf>
    <xf numFmtId="3" fontId="12" fillId="2" borderId="4" xfId="1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3" fontId="8" fillId="2" borderId="4" xfId="1" applyNumberFormat="1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 indent="1"/>
    </xf>
    <xf numFmtId="0" fontId="7" fillId="2" borderId="4" xfId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4" fontId="8" fillId="2" borderId="4" xfId="2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4" fontId="8" fillId="2" borderId="4" xfId="1" applyNumberFormat="1" applyFont="1" applyFill="1" applyBorder="1" applyAlignment="1">
      <alignment horizontal="center" vertical="center"/>
    </xf>
    <xf numFmtId="4" fontId="3" fillId="2" borderId="4" xfId="2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vertical="center"/>
    </xf>
    <xf numFmtId="49" fontId="7" fillId="2" borderId="4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/>
    </xf>
    <xf numFmtId="4" fontId="7" fillId="2" borderId="4" xfId="2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indent="1"/>
    </xf>
    <xf numFmtId="4" fontId="7" fillId="0" borderId="4" xfId="1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indent="1"/>
    </xf>
    <xf numFmtId="4" fontId="7" fillId="2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4" fillId="2" borderId="4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9" fontId="7" fillId="2" borderId="4" xfId="3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left" vertical="center" indent="1"/>
    </xf>
    <xf numFmtId="4" fontId="7" fillId="2" borderId="4" xfId="3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4" xfId="1" applyNumberFormat="1" applyFont="1" applyFill="1" applyBorder="1" applyAlignment="1">
      <alignment horizontal="center" vertical="center"/>
    </xf>
    <xf numFmtId="4" fontId="8" fillId="4" borderId="0" xfId="0" applyNumberFormat="1" applyFont="1" applyFill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 indent="1"/>
    </xf>
    <xf numFmtId="4" fontId="3" fillId="2" borderId="4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12" fillId="2" borderId="4" xfId="1" applyNumberFormat="1" applyFont="1" applyFill="1" applyBorder="1" applyAlignment="1">
      <alignment horizontal="left" vertical="center" indent="1"/>
    </xf>
    <xf numFmtId="0" fontId="8" fillId="2" borderId="0" xfId="1" applyFont="1" applyFill="1" applyAlignment="1">
      <alignment horizontal="center"/>
    </xf>
    <xf numFmtId="165" fontId="7" fillId="2" borderId="4" xfId="3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49" fontId="7" fillId="2" borderId="4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8" fillId="2" borderId="4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4" fontId="7" fillId="2" borderId="4" xfId="4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center" indent="1"/>
    </xf>
    <xf numFmtId="49" fontId="8" fillId="2" borderId="4" xfId="3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left" vertical="center" wrapText="1" indent="1"/>
    </xf>
    <xf numFmtId="4" fontId="8" fillId="2" borderId="4" xfId="3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/>
    </xf>
    <xf numFmtId="49" fontId="8" fillId="2" borderId="4" xfId="3" applyNumberFormat="1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left" vertical="center" indent="1"/>
    </xf>
    <xf numFmtId="4" fontId="8" fillId="0" borderId="4" xfId="3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" fontId="7" fillId="0" borderId="4" xfId="1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5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8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2" fontId="7" fillId="2" borderId="4" xfId="6" applyNumberForma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9" fontId="8" fillId="2" borderId="4" xfId="5" applyNumberFormat="1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left" vertical="center" indent="1"/>
    </xf>
    <xf numFmtId="4" fontId="3" fillId="2" borderId="4" xfId="0" applyNumberFormat="1" applyFont="1" applyFill="1" applyBorder="1"/>
    <xf numFmtId="4" fontId="8" fillId="2" borderId="4" xfId="5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/>
    </xf>
    <xf numFmtId="0" fontId="8" fillId="2" borderId="0" xfId="5" applyFont="1" applyFill="1" applyAlignment="1">
      <alignment horizontal="center" vertical="center"/>
    </xf>
    <xf numFmtId="0" fontId="8" fillId="2" borderId="0" xfId="5" applyFont="1" applyFill="1" applyAlignment="1">
      <alignment horizontal="center" vertical="center" wrapText="1"/>
    </xf>
    <xf numFmtId="0" fontId="3" fillId="2" borderId="0" xfId="0" applyFont="1" applyFill="1"/>
    <xf numFmtId="0" fontId="7" fillId="2" borderId="4" xfId="5" applyFont="1" applyFill="1" applyBorder="1" applyAlignment="1">
      <alignment horizontal="center" vertical="center"/>
    </xf>
    <xf numFmtId="49" fontId="8" fillId="2" borderId="4" xfId="5" applyNumberFormat="1" applyFont="1" applyFill="1" applyBorder="1" applyAlignment="1">
      <alignment horizontal="center" vertical="center"/>
    </xf>
    <xf numFmtId="4" fontId="7" fillId="2" borderId="4" xfId="5" applyNumberFormat="1" applyFont="1" applyFill="1" applyBorder="1" applyAlignment="1">
      <alignment horizontal="center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center" vertical="center" wrapText="1"/>
    </xf>
    <xf numFmtId="0" fontId="4" fillId="2" borderId="0" xfId="0" applyFont="1" applyFill="1"/>
    <xf numFmtId="49" fontId="7" fillId="2" borderId="4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left" vertical="justify"/>
    </xf>
    <xf numFmtId="4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horizontal="center"/>
    </xf>
    <xf numFmtId="49" fontId="8" fillId="0" borderId="4" xfId="1" applyNumberFormat="1" applyFont="1" applyBorder="1" applyAlignment="1">
      <alignment horizontal="center" vertical="center" wrapText="1"/>
    </xf>
    <xf numFmtId="0" fontId="8" fillId="2" borderId="4" xfId="5" applyFont="1" applyFill="1" applyBorder="1" applyAlignment="1">
      <alignment horizontal="left" vertical="center" wrapText="1"/>
    </xf>
    <xf numFmtId="4" fontId="8" fillId="2" borderId="4" xfId="4" applyNumberFormat="1" applyFont="1" applyFill="1" applyBorder="1" applyAlignment="1">
      <alignment horizontal="center" vertical="center"/>
    </xf>
    <xf numFmtId="4" fontId="8" fillId="2" borderId="0" xfId="5" applyNumberFormat="1" applyFont="1" applyFill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0" fontId="7" fillId="2" borderId="4" xfId="5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7" fillId="4" borderId="0" xfId="6" applyNumberFormat="1" applyFill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3" applyFont="1"/>
    <xf numFmtId="0" fontId="8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169" fontId="8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/>
    <xf numFmtId="1" fontId="8" fillId="2" borderId="5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3" borderId="4" xfId="7" applyNumberFormat="1" applyFont="1" applyFill="1" applyBorder="1" applyAlignment="1">
      <alignment horizontal="center" vertical="center"/>
    </xf>
    <xf numFmtId="4" fontId="8" fillId="3" borderId="4" xfId="7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3" borderId="4" xfId="7" applyNumberFormat="1" applyFont="1" applyFill="1" applyBorder="1" applyAlignment="1">
      <alignment horizontal="center" vertical="center"/>
    </xf>
    <xf numFmtId="4" fontId="7" fillId="3" borderId="4" xfId="7" applyNumberFormat="1" applyFont="1" applyFill="1" applyBorder="1" applyAlignment="1">
      <alignment horizontal="center" vertical="center"/>
    </xf>
    <xf numFmtId="1" fontId="7" fillId="3" borderId="4" xfId="7" applyNumberFormat="1" applyFont="1" applyFill="1" applyBorder="1" applyAlignment="1">
      <alignment horizontal="center" vertical="center" wrapText="1"/>
    </xf>
    <xf numFmtId="0" fontId="4" fillId="2" borderId="0" xfId="7" applyFont="1" applyFill="1" applyAlignment="1">
      <alignment vertical="center"/>
    </xf>
    <xf numFmtId="1" fontId="8" fillId="3" borderId="4" xfId="7" applyNumberFormat="1" applyFont="1" applyFill="1" applyBorder="1" applyAlignment="1">
      <alignment horizontal="center" vertical="center" wrapText="1"/>
    </xf>
    <xf numFmtId="0" fontId="3" fillId="2" borderId="0" xfId="7" applyFont="1" applyFill="1" applyAlignment="1">
      <alignment vertical="center"/>
    </xf>
    <xf numFmtId="2" fontId="4" fillId="2" borderId="0" xfId="7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8" fillId="2" borderId="4" xfId="7" applyNumberFormat="1" applyFont="1" applyFill="1" applyBorder="1" applyAlignment="1">
      <alignment horizontal="center" vertical="center"/>
    </xf>
    <xf numFmtId="0" fontId="7" fillId="2" borderId="4" xfId="7" applyNumberFormat="1" applyFont="1" applyFill="1" applyBorder="1" applyAlignment="1">
      <alignment horizontal="center" vertical="center"/>
    </xf>
    <xf numFmtId="0" fontId="7" fillId="2" borderId="4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9" fontId="7" fillId="2" borderId="4" xfId="7" applyNumberFormat="1" applyFont="1" applyFill="1" applyBorder="1" applyAlignment="1">
      <alignment horizontal="center" vertical="center"/>
    </xf>
    <xf numFmtId="9" fontId="8" fillId="2" borderId="4" xfId="7" applyNumberFormat="1" applyFont="1" applyFill="1" applyBorder="1" applyAlignment="1">
      <alignment horizontal="center" vertical="center"/>
    </xf>
    <xf numFmtId="0" fontId="14" fillId="2" borderId="4" xfId="7" applyNumberFormat="1" applyFont="1" applyFill="1" applyBorder="1" applyAlignment="1">
      <alignment horizontal="center" vertical="center"/>
    </xf>
    <xf numFmtId="4" fontId="8" fillId="2" borderId="4" xfId="7" applyNumberFormat="1" applyFont="1" applyFill="1" applyBorder="1" applyAlignment="1">
      <alignment horizontal="center" vertical="center"/>
    </xf>
    <xf numFmtId="4" fontId="7" fillId="2" borderId="4" xfId="7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" fontId="8" fillId="2" borderId="0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9">
    <cellStyle name="Normal" xfId="0" builtinId="0"/>
    <cellStyle name="Normal 2" xfId="5"/>
    <cellStyle name="Normal 3" xfId="4"/>
    <cellStyle name="Обычный 2" xfId="1"/>
    <cellStyle name="Обычный 2 2" xfId="8"/>
    <cellStyle name="Обычный 3" xfId="3"/>
    <cellStyle name="Обычный 3 2" xfId="7"/>
    <cellStyle name="Обычный 4" xfId="6"/>
    <cellStyle name="ჩვეულებრივი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S/Desktop/vani%20amosabechdi/&#4304;&#4315;&#4304;&#4326;&#4314;&#4308;&#4305;&#4304;%20&#4321;&#4304;&#4318;&#4320;&#4304;&#4321;&#4312;&#4312;&#4321;%20&#4306;&#4310;&#4312;&#4321;%20&#4320;&#4308;&#4304;&#4305;&#4312;&#4314;&#4312;&#4322;&#4304;&#4330;&#4312;&#4304;/1%20&#4304;&#4315;&#4304;&#4326;&#4314;&#4308;&#4305;&#4304;%20&#4321;&#4304;&#4318;&#4320;&#4304;&#4321;&#4312;&#4312;&#4321;%20&#4308;&#4325;&#4321;&#4318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S/Desktop/VANI%20gio/5+/teqsturi%20nawili/sagzao%20samosis%20mowyobis%20samuSaoTaa%20moculobebis%20uwyi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 xml:space="preserve">amaRleba-saprasiis administraciuli erTeulebis damakavSirebeli gzis reabilitacia /Wokianidan/
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5">
          <cell r="G45">
            <v>19490.551055555556</v>
          </cell>
          <cell r="H45">
            <v>18427.430088888887</v>
          </cell>
          <cell r="J45">
            <v>15946.814499999999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IH172"/>
  <sheetViews>
    <sheetView tabSelected="1" zoomScaleNormal="100" zoomScaleSheetLayoutView="100" workbookViewId="0">
      <selection activeCell="A3" sqref="A3:M3"/>
    </sheetView>
  </sheetViews>
  <sheetFormatPr defaultColWidth="7" defaultRowHeight="13.5" customHeight="1" x14ac:dyDescent="0.25"/>
  <cols>
    <col min="1" max="1" width="4.5703125" style="215" bestFit="1" customWidth="1"/>
    <col min="2" max="2" width="13.42578125" style="216" hidden="1" customWidth="1"/>
    <col min="3" max="3" width="60.140625" style="217" customWidth="1"/>
    <col min="4" max="4" width="9.42578125" style="216" customWidth="1"/>
    <col min="5" max="5" width="8.7109375" style="216" hidden="1" customWidth="1"/>
    <col min="6" max="6" width="10.140625" style="216" customWidth="1"/>
    <col min="7" max="7" width="8.85546875" style="216" hidden="1" customWidth="1"/>
    <col min="8" max="8" width="10.28515625" style="218" hidden="1" customWidth="1"/>
    <col min="9" max="9" width="8.85546875" style="216" hidden="1" customWidth="1"/>
    <col min="10" max="10" width="8.85546875" style="218" hidden="1" customWidth="1"/>
    <col min="11" max="11" width="8.85546875" style="216" hidden="1" customWidth="1"/>
    <col min="12" max="12" width="8.85546875" style="218" hidden="1" customWidth="1"/>
    <col min="13" max="13" width="12" style="218" hidden="1" customWidth="1"/>
    <col min="14" max="14" width="12" style="207" hidden="1" customWidth="1"/>
    <col min="15" max="15" width="15.28515625" style="207" customWidth="1"/>
    <col min="16" max="228" width="9.140625" style="207" customWidth="1"/>
    <col min="229" max="229" width="2.5703125" style="207" customWidth="1"/>
    <col min="230" max="230" width="9.140625" style="207" customWidth="1"/>
    <col min="231" max="231" width="47.85546875" style="207" customWidth="1"/>
    <col min="232" max="232" width="6.7109375" style="207" customWidth="1"/>
    <col min="233" max="233" width="7.42578125" style="207" customWidth="1"/>
    <col min="234" max="234" width="7" style="207" customWidth="1"/>
    <col min="235" max="235" width="8.5703125" style="207" customWidth="1"/>
    <col min="236" max="236" width="12" style="207" customWidth="1"/>
    <col min="237" max="237" width="4.7109375" style="207" customWidth="1"/>
    <col min="238" max="238" width="9.140625" style="207" customWidth="1"/>
    <col min="239" max="239" width="11.7109375" style="207" customWidth="1"/>
    <col min="240" max="16384" width="7" style="207"/>
  </cols>
  <sheetData>
    <row r="1" spans="1:240" s="5" customFormat="1" ht="13.5" customHeight="1" x14ac:dyDescent="0.25">
      <c r="A1" s="1"/>
      <c r="B1" s="2"/>
      <c r="C1" s="3"/>
      <c r="D1" s="2"/>
      <c r="E1" s="2"/>
      <c r="F1" s="2"/>
      <c r="G1" s="2"/>
      <c r="H1" s="4"/>
      <c r="I1" s="2"/>
      <c r="J1" s="4"/>
      <c r="K1" s="2"/>
      <c r="L1" s="4"/>
      <c r="M1" s="4"/>
    </row>
    <row r="2" spans="1:240" s="6" customFormat="1" ht="49.5" customHeight="1" x14ac:dyDescent="0.25">
      <c r="A2" s="231" t="str">
        <f>[1]Sheet1!$A$2:$M$2</f>
        <v xml:space="preserve">amaRleba-saprasiis administraciuli erTeulebis damakavSirebeli gzis reabilitacia /Wokianidan/
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240" s="6" customFormat="1" ht="15.75" customHeight="1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240" s="8" customFormat="1" ht="20.25" hidden="1" customHeight="1" x14ac:dyDescent="0.25">
      <c r="A4" s="7"/>
      <c r="C4" s="9" t="s">
        <v>0</v>
      </c>
      <c r="D4" s="7"/>
      <c r="E4" s="7"/>
      <c r="F4" s="7"/>
      <c r="G4" s="7"/>
      <c r="H4" s="10"/>
      <c r="I4" s="7"/>
      <c r="J4" s="11" t="s">
        <v>1</v>
      </c>
      <c r="K4" s="233" t="e">
        <f>M166</f>
        <v>#VALUE!</v>
      </c>
      <c r="L4" s="233"/>
      <c r="M4" s="7" t="s">
        <v>2</v>
      </c>
    </row>
    <row r="5" spans="1:240" s="12" customFormat="1" ht="28.5" customHeight="1" x14ac:dyDescent="0.25">
      <c r="A5" s="234" t="s">
        <v>3</v>
      </c>
      <c r="B5" s="234" t="s">
        <v>4</v>
      </c>
      <c r="C5" s="236" t="s">
        <v>5</v>
      </c>
      <c r="D5" s="236" t="s">
        <v>6</v>
      </c>
      <c r="E5" s="238" t="s">
        <v>7</v>
      </c>
      <c r="F5" s="239"/>
      <c r="G5" s="240" t="s">
        <v>8</v>
      </c>
      <c r="H5" s="241"/>
      <c r="I5" s="240" t="s">
        <v>9</v>
      </c>
      <c r="J5" s="241"/>
      <c r="K5" s="230" t="s">
        <v>10</v>
      </c>
      <c r="L5" s="230"/>
      <c r="M5" s="230" t="s">
        <v>11</v>
      </c>
    </row>
    <row r="6" spans="1:240" s="12" customFormat="1" ht="12.75" hidden="1" x14ac:dyDescent="0.25">
      <c r="A6" s="235"/>
      <c r="B6" s="235"/>
      <c r="C6" s="237"/>
      <c r="D6" s="237"/>
      <c r="E6" s="13" t="s">
        <v>12</v>
      </c>
      <c r="F6" s="13" t="s">
        <v>13</v>
      </c>
      <c r="G6" s="13" t="s">
        <v>12</v>
      </c>
      <c r="H6" s="13" t="s">
        <v>13</v>
      </c>
      <c r="I6" s="13" t="s">
        <v>12</v>
      </c>
      <c r="J6" s="13" t="s">
        <v>13</v>
      </c>
      <c r="K6" s="13" t="s">
        <v>12</v>
      </c>
      <c r="L6" s="13" t="s">
        <v>13</v>
      </c>
      <c r="M6" s="230"/>
    </row>
    <row r="7" spans="1:240" s="18" customFormat="1" ht="13.5" customHeight="1" x14ac:dyDescent="0.25">
      <c r="A7" s="14">
        <v>1</v>
      </c>
      <c r="B7" s="14">
        <v>2</v>
      </c>
      <c r="C7" s="15">
        <v>3</v>
      </c>
      <c r="D7" s="16">
        <v>4</v>
      </c>
      <c r="E7" s="17">
        <v>5</v>
      </c>
      <c r="F7" s="16">
        <v>6</v>
      </c>
      <c r="G7" s="16">
        <v>7</v>
      </c>
      <c r="H7" s="15">
        <v>8</v>
      </c>
      <c r="I7" s="16">
        <v>9</v>
      </c>
      <c r="J7" s="15">
        <v>10</v>
      </c>
      <c r="K7" s="16">
        <v>11</v>
      </c>
      <c r="L7" s="15">
        <v>12</v>
      </c>
      <c r="M7" s="15">
        <v>13</v>
      </c>
    </row>
    <row r="8" spans="1:240" s="18" customFormat="1" ht="25.5" x14ac:dyDescent="0.25">
      <c r="A8" s="19" t="s">
        <v>14</v>
      </c>
      <c r="B8" s="20"/>
      <c r="C8" s="21" t="s">
        <v>15</v>
      </c>
      <c r="D8" s="22"/>
      <c r="E8" s="23"/>
      <c r="F8" s="22"/>
      <c r="G8" s="22"/>
      <c r="H8" s="24"/>
      <c r="I8" s="22"/>
      <c r="J8" s="24"/>
      <c r="K8" s="22"/>
      <c r="L8" s="24"/>
      <c r="M8" s="24"/>
    </row>
    <row r="9" spans="1:240" s="18" customFormat="1" ht="35.25" customHeight="1" x14ac:dyDescent="0.25">
      <c r="A9" s="25">
        <v>1</v>
      </c>
      <c r="B9" s="26" t="s">
        <v>16</v>
      </c>
      <c r="C9" s="27" t="s">
        <v>17</v>
      </c>
      <c r="D9" s="28" t="s">
        <v>18</v>
      </c>
      <c r="E9" s="28"/>
      <c r="F9" s="29">
        <v>3.5436999999999999</v>
      </c>
      <c r="G9" s="30"/>
      <c r="H9" s="30"/>
      <c r="I9" s="30"/>
      <c r="J9" s="30"/>
      <c r="K9" s="30"/>
      <c r="L9" s="30"/>
      <c r="M9" s="30"/>
    </row>
    <row r="10" spans="1:240" s="18" customFormat="1" ht="13.5" hidden="1" customHeight="1" x14ac:dyDescent="0.25">
      <c r="A10" s="25"/>
      <c r="B10" s="31"/>
      <c r="C10" s="32" t="s">
        <v>19</v>
      </c>
      <c r="D10" s="33" t="s">
        <v>20</v>
      </c>
      <c r="E10" s="34">
        <v>93.22</v>
      </c>
      <c r="F10" s="35">
        <f>F9*E10</f>
        <v>330.34371399999998</v>
      </c>
      <c r="G10" s="36"/>
      <c r="H10" s="37"/>
      <c r="I10" s="36">
        <v>6</v>
      </c>
      <c r="J10" s="35">
        <f>F10*I10</f>
        <v>1982.0622839999999</v>
      </c>
      <c r="K10" s="35"/>
      <c r="L10" s="35"/>
      <c r="M10" s="35">
        <f>H10+J10+L10</f>
        <v>1982.0622839999999</v>
      </c>
    </row>
    <row r="11" spans="1:240" s="18" customFormat="1" ht="13.5" customHeight="1" x14ac:dyDescent="0.25">
      <c r="A11" s="19" t="s">
        <v>14</v>
      </c>
      <c r="B11" s="20"/>
      <c r="C11" s="38" t="s">
        <v>21</v>
      </c>
      <c r="D11" s="22"/>
      <c r="E11" s="23"/>
      <c r="F11" s="22"/>
      <c r="G11" s="22"/>
      <c r="H11" s="24"/>
      <c r="I11" s="22"/>
      <c r="J11" s="24"/>
      <c r="K11" s="22"/>
      <c r="L11" s="24"/>
      <c r="M11" s="24"/>
    </row>
    <row r="12" spans="1:240" s="18" customFormat="1" ht="13.5" customHeight="1" x14ac:dyDescent="0.25">
      <c r="A12" s="19" t="s">
        <v>14</v>
      </c>
      <c r="B12" s="20"/>
      <c r="C12" s="38" t="s">
        <v>22</v>
      </c>
      <c r="D12" s="22"/>
      <c r="E12" s="23"/>
      <c r="F12" s="22"/>
      <c r="G12" s="22"/>
      <c r="H12" s="24"/>
      <c r="I12" s="22"/>
      <c r="J12" s="24"/>
      <c r="K12" s="22"/>
      <c r="L12" s="24"/>
      <c r="M12" s="24"/>
    </row>
    <row r="13" spans="1:240" s="18" customFormat="1" ht="25.5" x14ac:dyDescent="0.25">
      <c r="A13" s="39">
        <v>2</v>
      </c>
      <c r="B13" s="40" t="s">
        <v>23</v>
      </c>
      <c r="C13" s="41" t="s">
        <v>24</v>
      </c>
      <c r="D13" s="42" t="s">
        <v>25</v>
      </c>
      <c r="E13" s="43"/>
      <c r="F13" s="44">
        <f>'[2]1'!$G$45</f>
        <v>19490.551055555556</v>
      </c>
      <c r="G13" s="45"/>
      <c r="H13" s="46"/>
      <c r="I13" s="46"/>
      <c r="J13" s="45"/>
      <c r="K13" s="45"/>
      <c r="L13" s="45"/>
      <c r="M13" s="45"/>
      <c r="N13" s="12"/>
      <c r="O13" s="47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</row>
    <row r="14" spans="1:240" s="52" customFormat="1" ht="12.75" hidden="1" x14ac:dyDescent="0.25">
      <c r="A14" s="33"/>
      <c r="B14" s="48"/>
      <c r="C14" s="49"/>
      <c r="D14" s="33" t="s">
        <v>26</v>
      </c>
      <c r="E14" s="43"/>
      <c r="F14" s="50">
        <f>F13/1000</f>
        <v>19.490551055555557</v>
      </c>
      <c r="G14" s="36"/>
      <c r="H14" s="51"/>
      <c r="I14" s="51"/>
      <c r="J14" s="36"/>
      <c r="K14" s="36"/>
      <c r="L14" s="36"/>
      <c r="M14" s="36"/>
      <c r="O14" s="47"/>
    </row>
    <row r="15" spans="1:240" s="18" customFormat="1" ht="12.75" hidden="1" x14ac:dyDescent="0.25">
      <c r="A15" s="53"/>
      <c r="B15" s="54"/>
      <c r="C15" s="32" t="s">
        <v>19</v>
      </c>
      <c r="D15" s="33" t="s">
        <v>20</v>
      </c>
      <c r="E15" s="34">
        <v>32.1</v>
      </c>
      <c r="F15" s="35">
        <f>F14*E15</f>
        <v>625.64668888333335</v>
      </c>
      <c r="G15" s="36"/>
      <c r="H15" s="37"/>
      <c r="I15" s="36">
        <v>6</v>
      </c>
      <c r="J15" s="35">
        <f>F15*I15</f>
        <v>3753.8801333000001</v>
      </c>
      <c r="K15" s="35"/>
      <c r="L15" s="35"/>
      <c r="M15" s="35">
        <f>H15+J15+L15</f>
        <v>3753.8801333000001</v>
      </c>
      <c r="N15" s="55"/>
      <c r="O15" s="47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</row>
    <row r="16" spans="1:240" s="18" customFormat="1" ht="12.75" hidden="1" x14ac:dyDescent="0.25">
      <c r="A16" s="53"/>
      <c r="B16" s="54" t="s">
        <v>27</v>
      </c>
      <c r="C16" s="32" t="s">
        <v>28</v>
      </c>
      <c r="D16" s="33" t="s">
        <v>29</v>
      </c>
      <c r="E16" s="34">
        <v>0.71</v>
      </c>
      <c r="F16" s="35">
        <f>E16*F14</f>
        <v>13.838291249444444</v>
      </c>
      <c r="G16" s="36"/>
      <c r="H16" s="37"/>
      <c r="I16" s="37"/>
      <c r="J16" s="36"/>
      <c r="K16" s="36">
        <v>37.590000000000003</v>
      </c>
      <c r="L16" s="35">
        <f>F16*K16</f>
        <v>520.18136806661664</v>
      </c>
      <c r="M16" s="35">
        <f>H16+J16+L16</f>
        <v>520.18136806661664</v>
      </c>
      <c r="N16" s="55"/>
      <c r="O16" s="47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</row>
    <row r="17" spans="1:240" s="18" customFormat="1" ht="12.75" hidden="1" x14ac:dyDescent="0.25">
      <c r="A17" s="53"/>
      <c r="B17" s="56" t="s">
        <v>30</v>
      </c>
      <c r="C17" s="32" t="s">
        <v>31</v>
      </c>
      <c r="D17" s="33" t="s">
        <v>29</v>
      </c>
      <c r="E17" s="34">
        <v>3.88</v>
      </c>
      <c r="F17" s="35">
        <f>F14*E17</f>
        <v>75.623338095555553</v>
      </c>
      <c r="G17" s="36"/>
      <c r="H17" s="37"/>
      <c r="I17" s="37"/>
      <c r="J17" s="36"/>
      <c r="K17" s="36">
        <v>32.81</v>
      </c>
      <c r="L17" s="35">
        <f>F17*K17</f>
        <v>2481.2017229151779</v>
      </c>
      <c r="M17" s="35">
        <f>H17+J17+L17</f>
        <v>2481.2017229151779</v>
      </c>
      <c r="N17" s="55"/>
      <c r="O17" s="47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</row>
    <row r="18" spans="1:240" s="18" customFormat="1" ht="12.75" hidden="1" x14ac:dyDescent="0.25">
      <c r="A18" s="53"/>
      <c r="B18" s="56" t="s">
        <v>32</v>
      </c>
      <c r="C18" s="32" t="s">
        <v>33</v>
      </c>
      <c r="D18" s="33" t="s">
        <v>29</v>
      </c>
      <c r="E18" s="34">
        <v>6.16</v>
      </c>
      <c r="F18" s="35">
        <f>E18*F14</f>
        <v>120.06179450222223</v>
      </c>
      <c r="G18" s="36"/>
      <c r="H18" s="37"/>
      <c r="I18" s="37"/>
      <c r="J18" s="36"/>
      <c r="K18" s="36">
        <v>21.66</v>
      </c>
      <c r="L18" s="35">
        <f t="shared" ref="L18:L20" si="0">F18*K18</f>
        <v>2600.5384689181333</v>
      </c>
      <c r="M18" s="35">
        <f t="shared" ref="M18:M20" si="1">H18+J18+L18</f>
        <v>2600.5384689181333</v>
      </c>
      <c r="N18" s="55"/>
      <c r="O18" s="47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</row>
    <row r="19" spans="1:240" s="18" customFormat="1" ht="12.75" hidden="1" x14ac:dyDescent="0.25">
      <c r="A19" s="53"/>
      <c r="B19" s="56" t="s">
        <v>34</v>
      </c>
      <c r="C19" s="32" t="s">
        <v>35</v>
      </c>
      <c r="D19" s="33" t="s">
        <v>29</v>
      </c>
      <c r="E19" s="34">
        <v>4.53</v>
      </c>
      <c r="F19" s="36">
        <f>E19*F14</f>
        <v>88.292196281666676</v>
      </c>
      <c r="G19" s="36"/>
      <c r="H19" s="37"/>
      <c r="I19" s="37"/>
      <c r="J19" s="36"/>
      <c r="K19" s="36">
        <v>25.86</v>
      </c>
      <c r="L19" s="35">
        <f t="shared" si="0"/>
        <v>2283.2361958439001</v>
      </c>
      <c r="M19" s="35">
        <f t="shared" si="1"/>
        <v>2283.2361958439001</v>
      </c>
      <c r="N19" s="55"/>
      <c r="O19" s="47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</row>
    <row r="20" spans="1:240" s="18" customFormat="1" ht="12.75" hidden="1" x14ac:dyDescent="0.25">
      <c r="A20" s="53"/>
      <c r="B20" s="56" t="s">
        <v>36</v>
      </c>
      <c r="C20" s="32" t="s">
        <v>37</v>
      </c>
      <c r="D20" s="33" t="s">
        <v>29</v>
      </c>
      <c r="E20" s="34">
        <v>2.0699999999999998</v>
      </c>
      <c r="F20" s="36">
        <f>E20*F14</f>
        <v>40.345440685</v>
      </c>
      <c r="G20" s="36"/>
      <c r="H20" s="37"/>
      <c r="I20" s="37"/>
      <c r="J20" s="36"/>
      <c r="K20" s="36">
        <v>57.74</v>
      </c>
      <c r="L20" s="35">
        <f t="shared" si="0"/>
        <v>2329.5457451519001</v>
      </c>
      <c r="M20" s="35">
        <f t="shared" si="1"/>
        <v>2329.5457451519001</v>
      </c>
      <c r="N20" s="55"/>
      <c r="O20" s="47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</row>
    <row r="21" spans="1:240" s="18" customFormat="1" ht="12.75" hidden="1" x14ac:dyDescent="0.25">
      <c r="A21" s="57"/>
      <c r="B21" s="56"/>
      <c r="C21" s="58" t="s">
        <v>38</v>
      </c>
      <c r="D21" s="59" t="s">
        <v>2</v>
      </c>
      <c r="E21" s="35">
        <v>1.02</v>
      </c>
      <c r="F21" s="36">
        <f>E21*F14</f>
        <v>19.880362076666668</v>
      </c>
      <c r="G21" s="60"/>
      <c r="H21" s="45"/>
      <c r="I21" s="45"/>
      <c r="J21" s="36"/>
      <c r="K21" s="35">
        <v>3.2</v>
      </c>
      <c r="L21" s="35">
        <f>F21*K21</f>
        <v>63.61715864533334</v>
      </c>
      <c r="M21" s="35">
        <f>H21+J21+L21</f>
        <v>63.61715864533334</v>
      </c>
      <c r="N21" s="61"/>
      <c r="O21" s="47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</row>
    <row r="22" spans="1:240" s="18" customFormat="1" ht="12.75" hidden="1" x14ac:dyDescent="0.25">
      <c r="A22" s="53"/>
      <c r="B22" s="56" t="s">
        <v>39</v>
      </c>
      <c r="C22" s="62" t="s">
        <v>40</v>
      </c>
      <c r="D22" s="33" t="s">
        <v>41</v>
      </c>
      <c r="E22" s="34">
        <v>66</v>
      </c>
      <c r="F22" s="35">
        <f>E22*F14</f>
        <v>1286.3763696666667</v>
      </c>
      <c r="G22" s="63">
        <v>11</v>
      </c>
      <c r="H22" s="35">
        <f>F22*G22</f>
        <v>14150.140066333333</v>
      </c>
      <c r="I22" s="35"/>
      <c r="J22" s="35"/>
      <c r="K22" s="35"/>
      <c r="L22" s="35"/>
      <c r="M22" s="35">
        <f>H22+J22+L22</f>
        <v>14150.140066333333</v>
      </c>
      <c r="N22" s="55"/>
      <c r="O22" s="47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</row>
    <row r="23" spans="1:240" s="18" customFormat="1" ht="12.75" hidden="1" x14ac:dyDescent="0.25">
      <c r="A23" s="53"/>
      <c r="B23" s="54"/>
      <c r="C23" s="32" t="s">
        <v>42</v>
      </c>
      <c r="D23" s="33" t="s">
        <v>41</v>
      </c>
      <c r="E23" s="34">
        <v>15</v>
      </c>
      <c r="F23" s="35">
        <f>E23*F14</f>
        <v>292.35826583333335</v>
      </c>
      <c r="G23" s="63">
        <v>3.6</v>
      </c>
      <c r="H23" s="35"/>
      <c r="I23" s="35"/>
      <c r="J23" s="35"/>
      <c r="K23" s="35"/>
      <c r="L23" s="35"/>
      <c r="M23" s="35">
        <f t="shared" ref="M23" si="2">H23+J23+L23</f>
        <v>0</v>
      </c>
      <c r="N23" s="55"/>
      <c r="O23" s="47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</row>
    <row r="24" spans="1:240" s="52" customFormat="1" ht="12.75" x14ac:dyDescent="0.25">
      <c r="A24" s="57">
        <v>3</v>
      </c>
      <c r="B24" s="64" t="s">
        <v>43</v>
      </c>
      <c r="C24" s="65" t="s">
        <v>44</v>
      </c>
      <c r="D24" s="57" t="s">
        <v>45</v>
      </c>
      <c r="E24" s="66"/>
      <c r="F24" s="67">
        <f>'[2]1'!$H$45</f>
        <v>18427.430088888887</v>
      </c>
      <c r="G24" s="67"/>
      <c r="H24" s="68"/>
      <c r="I24" s="67"/>
      <c r="J24" s="67"/>
      <c r="K24" s="68"/>
      <c r="L24" s="67"/>
      <c r="M24" s="67"/>
      <c r="N24" s="55"/>
      <c r="O24" s="47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</row>
    <row r="25" spans="1:240" s="18" customFormat="1" ht="12.75" hidden="1" x14ac:dyDescent="0.25">
      <c r="A25" s="69"/>
      <c r="B25" s="56"/>
      <c r="C25" s="59"/>
      <c r="D25" s="69" t="s">
        <v>46</v>
      </c>
      <c r="E25" s="66"/>
      <c r="F25" s="66">
        <f>F24/1000</f>
        <v>18.427430088888887</v>
      </c>
      <c r="G25" s="66"/>
      <c r="H25" s="70"/>
      <c r="I25" s="66"/>
      <c r="J25" s="66"/>
      <c r="K25" s="70"/>
      <c r="L25" s="66"/>
      <c r="M25" s="66"/>
      <c r="N25" s="71"/>
      <c r="O25" s="47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</row>
    <row r="26" spans="1:240" s="52" customFormat="1" ht="12.75" hidden="1" x14ac:dyDescent="0.25">
      <c r="A26" s="57"/>
      <c r="B26" s="56"/>
      <c r="C26" s="32" t="s">
        <v>19</v>
      </c>
      <c r="D26" s="33" t="s">
        <v>20</v>
      </c>
      <c r="E26" s="34">
        <v>42.9</v>
      </c>
      <c r="F26" s="35">
        <f>F25*E26</f>
        <v>790.53675081333324</v>
      </c>
      <c r="G26" s="35"/>
      <c r="H26" s="46"/>
      <c r="I26" s="35">
        <v>6</v>
      </c>
      <c r="J26" s="35">
        <f>F26*I26</f>
        <v>4743.2205048799997</v>
      </c>
      <c r="K26" s="35"/>
      <c r="L26" s="35"/>
      <c r="M26" s="35">
        <f t="shared" ref="M26:M33" si="3">H26+J26+L26</f>
        <v>4743.2205048799997</v>
      </c>
      <c r="N26" s="61"/>
      <c r="O26" s="47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</row>
    <row r="27" spans="1:240" s="18" customFormat="1" ht="12.75" hidden="1" x14ac:dyDescent="0.25">
      <c r="A27" s="57"/>
      <c r="B27" s="56" t="s">
        <v>30</v>
      </c>
      <c r="C27" s="32" t="s">
        <v>31</v>
      </c>
      <c r="D27" s="33" t="s">
        <v>29</v>
      </c>
      <c r="E27" s="34">
        <v>2.69</v>
      </c>
      <c r="F27" s="35">
        <f>F25*E27</f>
        <v>49.569786939111104</v>
      </c>
      <c r="G27" s="35"/>
      <c r="H27" s="46"/>
      <c r="I27" s="35"/>
      <c r="J27" s="35"/>
      <c r="K27" s="36">
        <v>32.81</v>
      </c>
      <c r="L27" s="35">
        <f>F27*K27</f>
        <v>1626.3847094722355</v>
      </c>
      <c r="M27" s="35">
        <f t="shared" si="3"/>
        <v>1626.3847094722355</v>
      </c>
      <c r="N27" s="61"/>
      <c r="O27" s="47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</row>
    <row r="28" spans="1:240" s="18" customFormat="1" ht="12.75" hidden="1" x14ac:dyDescent="0.25">
      <c r="A28" s="57"/>
      <c r="B28" s="56" t="s">
        <v>32</v>
      </c>
      <c r="C28" s="32" t="s">
        <v>33</v>
      </c>
      <c r="D28" s="33" t="s">
        <v>29</v>
      </c>
      <c r="E28" s="34">
        <v>7.6</v>
      </c>
      <c r="F28" s="35">
        <f>E28*F25</f>
        <v>140.04846867555554</v>
      </c>
      <c r="G28" s="35"/>
      <c r="H28" s="46"/>
      <c r="I28" s="35"/>
      <c r="J28" s="35"/>
      <c r="K28" s="36">
        <v>21.66</v>
      </c>
      <c r="L28" s="35">
        <f>F28*K28</f>
        <v>3033.4498315125329</v>
      </c>
      <c r="M28" s="35">
        <f t="shared" si="3"/>
        <v>3033.4498315125329</v>
      </c>
      <c r="N28" s="72"/>
      <c r="O28" s="47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</row>
    <row r="29" spans="1:240" s="18" customFormat="1" ht="12.75" hidden="1" x14ac:dyDescent="0.25">
      <c r="A29" s="57"/>
      <c r="B29" s="56" t="s">
        <v>34</v>
      </c>
      <c r="C29" s="32" t="s">
        <v>35</v>
      </c>
      <c r="D29" s="33" t="s">
        <v>29</v>
      </c>
      <c r="E29" s="34">
        <v>7.4</v>
      </c>
      <c r="F29" s="36">
        <f>E29*F25</f>
        <v>136.36298265777776</v>
      </c>
      <c r="G29" s="35"/>
      <c r="H29" s="46"/>
      <c r="I29" s="35"/>
      <c r="J29" s="35"/>
      <c r="K29" s="36">
        <v>25.86</v>
      </c>
      <c r="L29" s="35">
        <f>F29*K29</f>
        <v>3526.3467315301327</v>
      </c>
      <c r="M29" s="35">
        <f t="shared" si="3"/>
        <v>3526.3467315301327</v>
      </c>
      <c r="N29" s="72"/>
      <c r="O29" s="47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</row>
    <row r="30" spans="1:240" s="18" customFormat="1" ht="12.75" hidden="1" x14ac:dyDescent="0.25">
      <c r="A30" s="57"/>
      <c r="B30" s="56" t="s">
        <v>47</v>
      </c>
      <c r="C30" s="58" t="s">
        <v>48</v>
      </c>
      <c r="D30" s="33" t="s">
        <v>29</v>
      </c>
      <c r="E30" s="34">
        <v>0.41</v>
      </c>
      <c r="F30" s="35">
        <f>E30*F25</f>
        <v>7.5552463364444433</v>
      </c>
      <c r="G30" s="35"/>
      <c r="H30" s="46"/>
      <c r="I30" s="35"/>
      <c r="J30" s="35"/>
      <c r="K30" s="36">
        <v>41.98</v>
      </c>
      <c r="L30" s="35">
        <f>F30*K30</f>
        <v>317.1692412039377</v>
      </c>
      <c r="M30" s="35">
        <f t="shared" si="3"/>
        <v>317.1692412039377</v>
      </c>
      <c r="N30" s="72"/>
      <c r="O30" s="47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</row>
    <row r="31" spans="1:240" s="18" customFormat="1" ht="12.75" hidden="1" x14ac:dyDescent="0.25">
      <c r="A31" s="57"/>
      <c r="B31" s="56" t="s">
        <v>49</v>
      </c>
      <c r="C31" s="32" t="s">
        <v>37</v>
      </c>
      <c r="D31" s="33" t="s">
        <v>29</v>
      </c>
      <c r="E31" s="34">
        <v>1.48</v>
      </c>
      <c r="F31" s="36">
        <f>E31*F25</f>
        <v>27.272596531555553</v>
      </c>
      <c r="G31" s="35"/>
      <c r="H31" s="46"/>
      <c r="I31" s="35"/>
      <c r="J31" s="35"/>
      <c r="K31" s="36">
        <v>57.74</v>
      </c>
      <c r="L31" s="35">
        <f>F31*K31</f>
        <v>1574.7197237320177</v>
      </c>
      <c r="M31" s="35">
        <f t="shared" si="3"/>
        <v>1574.7197237320177</v>
      </c>
      <c r="N31" s="72"/>
      <c r="O31" s="47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</row>
    <row r="32" spans="1:240" s="18" customFormat="1" ht="12.75" hidden="1" x14ac:dyDescent="0.25">
      <c r="A32" s="57"/>
      <c r="B32" s="73" t="s">
        <v>50</v>
      </c>
      <c r="C32" s="74" t="s">
        <v>51</v>
      </c>
      <c r="D32" s="33" t="s">
        <v>41</v>
      </c>
      <c r="E32" s="34">
        <v>1.26</v>
      </c>
      <c r="F32" s="35">
        <f>F24*0.1*E32</f>
        <v>2321.8561911999996</v>
      </c>
      <c r="G32" s="36">
        <v>14.8</v>
      </c>
      <c r="H32" s="75">
        <f>F32*G32</f>
        <v>34363.471629759995</v>
      </c>
      <c r="I32" s="75"/>
      <c r="J32" s="75"/>
      <c r="K32" s="75"/>
      <c r="L32" s="75"/>
      <c r="M32" s="75">
        <f t="shared" si="3"/>
        <v>34363.471629759995</v>
      </c>
      <c r="N32" s="72"/>
      <c r="O32" s="47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</row>
    <row r="33" spans="1:241" s="18" customFormat="1" ht="12.75" hidden="1" x14ac:dyDescent="0.25">
      <c r="A33" s="57"/>
      <c r="B33" s="54"/>
      <c r="C33" s="58" t="s">
        <v>42</v>
      </c>
      <c r="D33" s="33" t="s">
        <v>41</v>
      </c>
      <c r="E33" s="34">
        <v>11</v>
      </c>
      <c r="F33" s="35">
        <f>E33*F25</f>
        <v>202.70173097777774</v>
      </c>
      <c r="G33" s="63">
        <v>3.6</v>
      </c>
      <c r="H33" s="35">
        <f>F33*G33</f>
        <v>729.72623151999994</v>
      </c>
      <c r="I33" s="35"/>
      <c r="J33" s="35"/>
      <c r="K33" s="35"/>
      <c r="L33" s="35"/>
      <c r="M33" s="35">
        <f t="shared" si="3"/>
        <v>729.72623151999994</v>
      </c>
      <c r="N33" s="61"/>
      <c r="O33" s="47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</row>
    <row r="34" spans="1:241" s="52" customFormat="1" ht="12.75" x14ac:dyDescent="0.25">
      <c r="A34" s="76" t="s">
        <v>14</v>
      </c>
      <c r="B34" s="77"/>
      <c r="C34" s="38" t="s">
        <v>52</v>
      </c>
      <c r="D34" s="78"/>
      <c r="E34" s="79"/>
      <c r="F34" s="80"/>
      <c r="G34" s="81"/>
      <c r="H34" s="80"/>
      <c r="I34" s="80"/>
      <c r="J34" s="80"/>
      <c r="K34" s="80"/>
      <c r="L34" s="80"/>
      <c r="M34" s="80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</row>
    <row r="35" spans="1:241" s="18" customFormat="1" ht="12.75" x14ac:dyDescent="0.25">
      <c r="A35" s="57">
        <v>4</v>
      </c>
      <c r="B35" s="64" t="s">
        <v>53</v>
      </c>
      <c r="C35" s="65" t="s">
        <v>54</v>
      </c>
      <c r="D35" s="57" t="s">
        <v>55</v>
      </c>
      <c r="E35" s="67"/>
      <c r="F35" s="67">
        <f>F40*0.0006</f>
        <v>9.5680886999999988</v>
      </c>
      <c r="G35" s="67"/>
      <c r="H35" s="67"/>
      <c r="I35" s="67"/>
      <c r="J35" s="67"/>
      <c r="K35" s="67"/>
      <c r="L35" s="68"/>
      <c r="M35" s="68"/>
      <c r="N35" s="82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</row>
    <row r="36" spans="1:241" s="52" customFormat="1" ht="12.75" hidden="1" x14ac:dyDescent="0.25">
      <c r="A36" s="59"/>
      <c r="B36" s="83"/>
      <c r="C36" s="84"/>
      <c r="D36" s="59" t="s">
        <v>56</v>
      </c>
      <c r="E36" s="35"/>
      <c r="F36" s="35">
        <f>F35</f>
        <v>9.5680886999999988</v>
      </c>
      <c r="G36" s="35"/>
      <c r="H36" s="35"/>
      <c r="I36" s="35"/>
      <c r="J36" s="35"/>
      <c r="K36" s="35"/>
      <c r="L36" s="43"/>
      <c r="M36" s="43"/>
      <c r="N36" s="8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</row>
    <row r="37" spans="1:241" s="18" customFormat="1" ht="12.75" hidden="1" x14ac:dyDescent="0.25">
      <c r="A37" s="57"/>
      <c r="B37" s="56" t="s">
        <v>57</v>
      </c>
      <c r="C37" s="58" t="s">
        <v>58</v>
      </c>
      <c r="D37" s="33" t="s">
        <v>29</v>
      </c>
      <c r="E37" s="43">
        <v>0.3</v>
      </c>
      <c r="F37" s="35">
        <f>F36*E37</f>
        <v>2.8704266099999995</v>
      </c>
      <c r="G37" s="35"/>
      <c r="H37" s="35"/>
      <c r="I37" s="35"/>
      <c r="J37" s="35"/>
      <c r="K37" s="35">
        <v>64.540000000000006</v>
      </c>
      <c r="L37" s="35">
        <f>F37*K37</f>
        <v>185.25733340939999</v>
      </c>
      <c r="M37" s="35">
        <f>H37+J37+L37</f>
        <v>185.25733340939999</v>
      </c>
      <c r="N37" s="82"/>
      <c r="O37" s="72"/>
      <c r="P37" s="72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</row>
    <row r="38" spans="1:241" s="18" customFormat="1" ht="12.75" hidden="1" x14ac:dyDescent="0.25">
      <c r="A38" s="57"/>
      <c r="B38" s="56" t="s">
        <v>59</v>
      </c>
      <c r="C38" s="58" t="s">
        <v>60</v>
      </c>
      <c r="D38" s="59" t="s">
        <v>55</v>
      </c>
      <c r="E38" s="43">
        <v>1.03</v>
      </c>
      <c r="F38" s="35">
        <f>E38*F36</f>
        <v>9.8551313609999998</v>
      </c>
      <c r="G38" s="85">
        <v>1250</v>
      </c>
      <c r="H38" s="35">
        <f>F38*G38</f>
        <v>12318.91420125</v>
      </c>
      <c r="I38" s="35"/>
      <c r="J38" s="35"/>
      <c r="K38" s="35"/>
      <c r="L38" s="35"/>
      <c r="M38" s="35">
        <f>H38+J38+L38</f>
        <v>12318.91420125</v>
      </c>
      <c r="N38" s="82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</row>
    <row r="39" spans="1:241" s="52" customFormat="1" ht="12.75" hidden="1" x14ac:dyDescent="0.25">
      <c r="A39" s="59"/>
      <c r="B39" s="83"/>
      <c r="C39" s="86"/>
      <c r="D39" s="59"/>
      <c r="E39" s="43"/>
      <c r="F39" s="35"/>
      <c r="G39" s="35"/>
      <c r="H39" s="35"/>
      <c r="I39" s="35"/>
      <c r="J39" s="35"/>
      <c r="K39" s="35"/>
      <c r="L39" s="35"/>
      <c r="M39" s="35"/>
      <c r="N39" s="8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</row>
    <row r="40" spans="1:241" s="18" customFormat="1" ht="25.5" x14ac:dyDescent="0.25">
      <c r="A40" s="57">
        <v>5</v>
      </c>
      <c r="B40" s="64" t="s">
        <v>61</v>
      </c>
      <c r="C40" s="87" t="s">
        <v>62</v>
      </c>
      <c r="D40" s="57" t="s">
        <v>45</v>
      </c>
      <c r="E40" s="67"/>
      <c r="F40" s="67">
        <f>'[2]1'!$J$45</f>
        <v>15946.814499999999</v>
      </c>
      <c r="G40" s="67"/>
      <c r="H40" s="67"/>
      <c r="I40" s="67"/>
      <c r="J40" s="67"/>
      <c r="K40" s="88"/>
      <c r="L40" s="67"/>
      <c r="M40" s="67"/>
      <c r="N40" s="82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</row>
    <row r="41" spans="1:241" s="52" customFormat="1" ht="12.75" hidden="1" x14ac:dyDescent="0.25">
      <c r="A41" s="59"/>
      <c r="B41" s="83"/>
      <c r="C41" s="84"/>
      <c r="D41" s="59" t="s">
        <v>26</v>
      </c>
      <c r="E41" s="35"/>
      <c r="F41" s="89">
        <f>F40/1000</f>
        <v>15.946814499999999</v>
      </c>
      <c r="G41" s="35"/>
      <c r="H41" s="35"/>
      <c r="I41" s="35"/>
      <c r="J41" s="35"/>
      <c r="K41" s="34"/>
      <c r="L41" s="35"/>
      <c r="M41" s="35"/>
      <c r="N41" s="8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</row>
    <row r="42" spans="1:241" s="18" customFormat="1" ht="12.75" hidden="1" x14ac:dyDescent="0.25">
      <c r="A42" s="57"/>
      <c r="B42" s="56"/>
      <c r="C42" s="32" t="s">
        <v>19</v>
      </c>
      <c r="D42" s="33" t="s">
        <v>20</v>
      </c>
      <c r="E42" s="35">
        <f>37.5+2*0.07</f>
        <v>37.64</v>
      </c>
      <c r="F42" s="35">
        <f>F41*E42</f>
        <v>600.23809777999998</v>
      </c>
      <c r="G42" s="35"/>
      <c r="H42" s="35"/>
      <c r="I42" s="35">
        <v>6</v>
      </c>
      <c r="J42" s="35">
        <f>F42*I42</f>
        <v>3601.4285866800001</v>
      </c>
      <c r="K42" s="35"/>
      <c r="L42" s="35"/>
      <c r="M42" s="35">
        <f>H42+J42+L42</f>
        <v>3601.4285866800001</v>
      </c>
      <c r="N42" s="82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</row>
    <row r="43" spans="1:241" s="18" customFormat="1" ht="12.75" hidden="1" x14ac:dyDescent="0.25">
      <c r="A43" s="57"/>
      <c r="B43" s="56" t="s">
        <v>63</v>
      </c>
      <c r="C43" s="62" t="s">
        <v>64</v>
      </c>
      <c r="D43" s="33" t="s">
        <v>29</v>
      </c>
      <c r="E43" s="35">
        <v>3.02</v>
      </c>
      <c r="F43" s="35">
        <f>F41*E43</f>
        <v>48.159379789999996</v>
      </c>
      <c r="G43" s="35"/>
      <c r="H43" s="35"/>
      <c r="I43" s="35"/>
      <c r="J43" s="35"/>
      <c r="K43" s="35">
        <v>26.41</v>
      </c>
      <c r="L43" s="35">
        <f t="shared" ref="L43:L45" si="4">F43*K43</f>
        <v>1271.8892202538998</v>
      </c>
      <c r="M43" s="35">
        <f t="shared" ref="M43:M45" si="5">H43+J43+L43</f>
        <v>1271.8892202538998</v>
      </c>
      <c r="N43" s="82"/>
      <c r="O43" s="72"/>
      <c r="P43" s="72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</row>
    <row r="44" spans="1:241" s="18" customFormat="1" ht="12.75" hidden="1" x14ac:dyDescent="0.25">
      <c r="A44" s="57"/>
      <c r="B44" s="83" t="s">
        <v>32</v>
      </c>
      <c r="C44" s="32" t="s">
        <v>33</v>
      </c>
      <c r="D44" s="33" t="s">
        <v>29</v>
      </c>
      <c r="E44" s="35">
        <v>3.7</v>
      </c>
      <c r="F44" s="35">
        <f>E44*F41</f>
        <v>59.003213649999999</v>
      </c>
      <c r="G44" s="35"/>
      <c r="H44" s="35"/>
      <c r="I44" s="35"/>
      <c r="J44" s="35"/>
      <c r="K44" s="36">
        <v>21.66</v>
      </c>
      <c r="L44" s="35">
        <f t="shared" si="4"/>
        <v>1278.009607659</v>
      </c>
      <c r="M44" s="35">
        <f t="shared" si="5"/>
        <v>1278.009607659</v>
      </c>
      <c r="N44" s="82"/>
      <c r="O44" s="72"/>
      <c r="P44" s="72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</row>
    <row r="45" spans="1:241" s="18" customFormat="1" ht="12.75" hidden="1" x14ac:dyDescent="0.25">
      <c r="A45" s="57"/>
      <c r="B45" s="83" t="s">
        <v>34</v>
      </c>
      <c r="C45" s="32" t="s">
        <v>35</v>
      </c>
      <c r="D45" s="33" t="s">
        <v>29</v>
      </c>
      <c r="E45" s="35">
        <v>11.1</v>
      </c>
      <c r="F45" s="36">
        <f>E45*F41</f>
        <v>177.00964094999998</v>
      </c>
      <c r="G45" s="35"/>
      <c r="H45" s="35"/>
      <c r="I45" s="35"/>
      <c r="J45" s="35"/>
      <c r="K45" s="36">
        <v>25.86</v>
      </c>
      <c r="L45" s="35">
        <f t="shared" si="4"/>
        <v>4577.4693149669993</v>
      </c>
      <c r="M45" s="35">
        <f t="shared" si="5"/>
        <v>4577.4693149669993</v>
      </c>
      <c r="N45" s="82"/>
      <c r="O45" s="72"/>
      <c r="P45" s="72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</row>
    <row r="46" spans="1:241" s="18" customFormat="1" ht="12.75" hidden="1" x14ac:dyDescent="0.25">
      <c r="A46" s="57"/>
      <c r="B46" s="56"/>
      <c r="C46" s="58" t="s">
        <v>38</v>
      </c>
      <c r="D46" s="59" t="s">
        <v>2</v>
      </c>
      <c r="E46" s="35">
        <v>2.2999999999999998</v>
      </c>
      <c r="F46" s="36">
        <f>E46*F41</f>
        <v>36.677673349999992</v>
      </c>
      <c r="G46" s="45"/>
      <c r="H46" s="45"/>
      <c r="I46" s="45"/>
      <c r="J46" s="36"/>
      <c r="K46" s="35">
        <v>3.2</v>
      </c>
      <c r="L46" s="35">
        <f>F46*K46</f>
        <v>117.36855471999998</v>
      </c>
      <c r="M46" s="35">
        <f>H46+J46+L46</f>
        <v>117.36855471999998</v>
      </c>
      <c r="N46" s="82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</row>
    <row r="47" spans="1:241" s="18" customFormat="1" ht="12.75" hidden="1" x14ac:dyDescent="0.25">
      <c r="A47" s="57"/>
      <c r="B47" s="56" t="s">
        <v>65</v>
      </c>
      <c r="C47" s="62" t="s">
        <v>66</v>
      </c>
      <c r="D47" s="59" t="s">
        <v>55</v>
      </c>
      <c r="E47" s="85">
        <v>116.3</v>
      </c>
      <c r="F47" s="85">
        <f>E47*F41</f>
        <v>1854.6145263499998</v>
      </c>
      <c r="G47" s="85">
        <v>102</v>
      </c>
      <c r="H47" s="36">
        <f>F47*G47</f>
        <v>189170.68168769998</v>
      </c>
      <c r="I47" s="36"/>
      <c r="J47" s="36"/>
      <c r="K47" s="35"/>
      <c r="L47" s="35"/>
      <c r="M47" s="35">
        <f>H47+J47+L47</f>
        <v>189170.68168769998</v>
      </c>
      <c r="N47" s="82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</row>
    <row r="48" spans="1:241" s="18" customFormat="1" ht="12.75" hidden="1" x14ac:dyDescent="0.25">
      <c r="A48" s="57"/>
      <c r="B48" s="56"/>
      <c r="C48" s="58" t="s">
        <v>67</v>
      </c>
      <c r="D48" s="59" t="s">
        <v>2</v>
      </c>
      <c r="E48" s="35">
        <f>14.5+2*0.2</f>
        <v>14.9</v>
      </c>
      <c r="F48" s="35">
        <f>E48*F41</f>
        <v>237.60753604999999</v>
      </c>
      <c r="G48" s="36">
        <v>3.2</v>
      </c>
      <c r="H48" s="36">
        <f>F48*G48</f>
        <v>760.34411536000005</v>
      </c>
      <c r="I48" s="36"/>
      <c r="J48" s="36"/>
      <c r="K48" s="35"/>
      <c r="L48" s="35"/>
      <c r="M48" s="35">
        <f>H48+J48+L48</f>
        <v>760.34411536000005</v>
      </c>
      <c r="N48" s="82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</row>
    <row r="49" spans="1:241" s="52" customFormat="1" ht="12.75" hidden="1" x14ac:dyDescent="0.25">
      <c r="A49" s="59"/>
      <c r="B49" s="83"/>
      <c r="C49" s="86"/>
      <c r="D49" s="59"/>
      <c r="E49" s="35"/>
      <c r="F49" s="35"/>
      <c r="G49" s="36"/>
      <c r="H49" s="36"/>
      <c r="I49" s="36"/>
      <c r="J49" s="36"/>
      <c r="K49" s="35"/>
      <c r="L49" s="35"/>
      <c r="M49" s="35"/>
      <c r="N49" s="8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</row>
    <row r="50" spans="1:241" s="18" customFormat="1" ht="12.75" x14ac:dyDescent="0.25">
      <c r="A50" s="57">
        <v>6</v>
      </c>
      <c r="B50" s="64" t="s">
        <v>53</v>
      </c>
      <c r="C50" s="65" t="s">
        <v>54</v>
      </c>
      <c r="D50" s="57" t="s">
        <v>55</v>
      </c>
      <c r="E50" s="67"/>
      <c r="F50" s="90">
        <f>F40*0.0003</f>
        <v>4.7840443499999994</v>
      </c>
      <c r="G50" s="67"/>
      <c r="H50" s="67"/>
      <c r="I50" s="67"/>
      <c r="J50" s="67"/>
      <c r="K50" s="67"/>
      <c r="L50" s="68"/>
      <c r="M50" s="68"/>
      <c r="N50" s="82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</row>
    <row r="51" spans="1:241" s="52" customFormat="1" ht="12.75" hidden="1" x14ac:dyDescent="0.25">
      <c r="A51" s="59"/>
      <c r="B51" s="83"/>
      <c r="C51" s="84"/>
      <c r="D51" s="59" t="s">
        <v>56</v>
      </c>
      <c r="E51" s="35"/>
      <c r="F51" s="91">
        <f>F50</f>
        <v>4.7840443499999994</v>
      </c>
      <c r="G51" s="35"/>
      <c r="H51" s="35"/>
      <c r="I51" s="35"/>
      <c r="J51" s="35"/>
      <c r="K51" s="35"/>
      <c r="L51" s="43"/>
      <c r="M51" s="43"/>
      <c r="N51" s="8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</row>
    <row r="52" spans="1:241" s="18" customFormat="1" ht="12.75" hidden="1" x14ac:dyDescent="0.25">
      <c r="A52" s="57"/>
      <c r="B52" s="56" t="s">
        <v>57</v>
      </c>
      <c r="C52" s="58" t="s">
        <v>58</v>
      </c>
      <c r="D52" s="33" t="s">
        <v>29</v>
      </c>
      <c r="E52" s="43">
        <v>0.3</v>
      </c>
      <c r="F52" s="35">
        <f>F51*E52</f>
        <v>1.4352133049999998</v>
      </c>
      <c r="G52" s="35"/>
      <c r="H52" s="35"/>
      <c r="I52" s="35"/>
      <c r="J52" s="35"/>
      <c r="K52" s="35">
        <v>64.540000000000006</v>
      </c>
      <c r="L52" s="35">
        <f>F52*K52</f>
        <v>92.628666704699995</v>
      </c>
      <c r="M52" s="35">
        <f>H52+J52+L52</f>
        <v>92.628666704699995</v>
      </c>
      <c r="N52" s="82"/>
      <c r="O52" s="72"/>
      <c r="P52" s="72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</row>
    <row r="53" spans="1:241" s="18" customFormat="1" ht="12.75" hidden="1" x14ac:dyDescent="0.25">
      <c r="A53" s="57"/>
      <c r="B53" s="56" t="s">
        <v>59</v>
      </c>
      <c r="C53" s="58" t="s">
        <v>60</v>
      </c>
      <c r="D53" s="59" t="s">
        <v>55</v>
      </c>
      <c r="E53" s="43">
        <v>1.03</v>
      </c>
      <c r="F53" s="35">
        <f>E53*F51</f>
        <v>4.9275656804999999</v>
      </c>
      <c r="G53" s="35">
        <v>1250</v>
      </c>
      <c r="H53" s="35">
        <f>F53*G53</f>
        <v>6159.4571006249998</v>
      </c>
      <c r="I53" s="35"/>
      <c r="J53" s="35"/>
      <c r="K53" s="35"/>
      <c r="L53" s="35"/>
      <c r="M53" s="35">
        <f>H53+J53+L53</f>
        <v>6159.4571006249998</v>
      </c>
      <c r="N53" s="82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</row>
    <row r="54" spans="1:241" s="52" customFormat="1" ht="12.75" hidden="1" x14ac:dyDescent="0.25">
      <c r="A54" s="59"/>
      <c r="B54" s="83"/>
      <c r="C54" s="86"/>
      <c r="D54" s="59"/>
      <c r="E54" s="43"/>
      <c r="F54" s="35"/>
      <c r="G54" s="35"/>
      <c r="H54" s="35"/>
      <c r="I54" s="35"/>
      <c r="J54" s="35"/>
      <c r="K54" s="35"/>
      <c r="L54" s="35"/>
      <c r="M54" s="35"/>
      <c r="N54" s="8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</row>
    <row r="55" spans="1:241" s="18" customFormat="1" ht="40.5" x14ac:dyDescent="0.25">
      <c r="A55" s="57">
        <v>7</v>
      </c>
      <c r="B55" s="64" t="s">
        <v>61</v>
      </c>
      <c r="C55" s="92" t="s">
        <v>68</v>
      </c>
      <c r="D55" s="57" t="s">
        <v>45</v>
      </c>
      <c r="E55" s="67"/>
      <c r="F55" s="67">
        <f>F40</f>
        <v>15946.814499999999</v>
      </c>
      <c r="G55" s="67"/>
      <c r="H55" s="67"/>
      <c r="I55" s="67"/>
      <c r="J55" s="67"/>
      <c r="K55" s="88"/>
      <c r="L55" s="67"/>
      <c r="M55" s="67"/>
      <c r="N55" s="82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</row>
    <row r="56" spans="1:241" s="52" customFormat="1" ht="12.75" hidden="1" x14ac:dyDescent="0.25">
      <c r="A56" s="59"/>
      <c r="B56" s="83"/>
      <c r="C56" s="84"/>
      <c r="D56" s="59" t="s">
        <v>26</v>
      </c>
      <c r="E56" s="35"/>
      <c r="F56" s="35">
        <f>F55/1000</f>
        <v>15.946814499999999</v>
      </c>
      <c r="G56" s="35"/>
      <c r="H56" s="35"/>
      <c r="I56" s="35"/>
      <c r="J56" s="35"/>
      <c r="K56" s="34"/>
      <c r="L56" s="35"/>
      <c r="M56" s="35"/>
      <c r="N56" s="8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</row>
    <row r="57" spans="1:241" s="18" customFormat="1" ht="12.75" hidden="1" x14ac:dyDescent="0.25">
      <c r="A57" s="57"/>
      <c r="B57" s="56"/>
      <c r="C57" s="32" t="s">
        <v>19</v>
      </c>
      <c r="D57" s="33" t="s">
        <v>20</v>
      </c>
      <c r="E57" s="35">
        <v>37.5</v>
      </c>
      <c r="F57" s="35">
        <f>F56*E57</f>
        <v>598.0055437499999</v>
      </c>
      <c r="G57" s="35"/>
      <c r="H57" s="35"/>
      <c r="I57" s="35">
        <v>6</v>
      </c>
      <c r="J57" s="35">
        <f>F57*I57</f>
        <v>3588.0332624999992</v>
      </c>
      <c r="K57" s="35"/>
      <c r="L57" s="35"/>
      <c r="M57" s="35">
        <f>H57+J57+L57</f>
        <v>3588.0332624999992</v>
      </c>
      <c r="N57" s="82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</row>
    <row r="58" spans="1:241" s="18" customFormat="1" ht="12.75" hidden="1" x14ac:dyDescent="0.25">
      <c r="A58" s="57"/>
      <c r="B58" s="56" t="s">
        <v>63</v>
      </c>
      <c r="C58" s="62" t="s">
        <v>64</v>
      </c>
      <c r="D58" s="33" t="s">
        <v>29</v>
      </c>
      <c r="E58" s="35">
        <v>3.02</v>
      </c>
      <c r="F58" s="35">
        <f>F56*E58</f>
        <v>48.159379789999996</v>
      </c>
      <c r="G58" s="35"/>
      <c r="H58" s="35"/>
      <c r="I58" s="35"/>
      <c r="J58" s="35"/>
      <c r="K58" s="35">
        <v>26.41</v>
      </c>
      <c r="L58" s="35">
        <f t="shared" ref="L58:L60" si="6">F58*K58</f>
        <v>1271.8892202538998</v>
      </c>
      <c r="M58" s="35">
        <f t="shared" ref="M58:M60" si="7">H58+J58+L58</f>
        <v>1271.8892202538998</v>
      </c>
      <c r="N58" s="82"/>
      <c r="O58" s="72"/>
      <c r="P58" s="72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</row>
    <row r="59" spans="1:241" s="18" customFormat="1" ht="12.75" hidden="1" x14ac:dyDescent="0.25">
      <c r="A59" s="57"/>
      <c r="B59" s="83" t="s">
        <v>32</v>
      </c>
      <c r="C59" s="32" t="s">
        <v>33</v>
      </c>
      <c r="D59" s="33" t="s">
        <v>29</v>
      </c>
      <c r="E59" s="35">
        <v>3.7</v>
      </c>
      <c r="F59" s="35">
        <f>E59*F56</f>
        <v>59.003213649999999</v>
      </c>
      <c r="G59" s="35"/>
      <c r="H59" s="35"/>
      <c r="I59" s="35"/>
      <c r="J59" s="35"/>
      <c r="K59" s="36">
        <v>21.66</v>
      </c>
      <c r="L59" s="35">
        <f t="shared" si="6"/>
        <v>1278.009607659</v>
      </c>
      <c r="M59" s="35">
        <f t="shared" si="7"/>
        <v>1278.009607659</v>
      </c>
      <c r="N59" s="82"/>
      <c r="O59" s="72"/>
      <c r="P59" s="72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</row>
    <row r="60" spans="1:241" s="18" customFormat="1" ht="12.75" hidden="1" x14ac:dyDescent="0.25">
      <c r="A60" s="57"/>
      <c r="B60" s="83" t="s">
        <v>34</v>
      </c>
      <c r="C60" s="32" t="s">
        <v>35</v>
      </c>
      <c r="D60" s="33" t="s">
        <v>29</v>
      </c>
      <c r="E60" s="35">
        <v>11.1</v>
      </c>
      <c r="F60" s="36">
        <f>E60*F56</f>
        <v>177.00964094999998</v>
      </c>
      <c r="G60" s="35"/>
      <c r="H60" s="35"/>
      <c r="I60" s="35"/>
      <c r="J60" s="35"/>
      <c r="K60" s="36">
        <v>25.86</v>
      </c>
      <c r="L60" s="35">
        <f t="shared" si="6"/>
        <v>4577.4693149669993</v>
      </c>
      <c r="M60" s="35">
        <f t="shared" si="7"/>
        <v>4577.4693149669993</v>
      </c>
      <c r="N60" s="82"/>
      <c r="O60" s="72"/>
      <c r="P60" s="72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</row>
    <row r="61" spans="1:241" s="18" customFormat="1" ht="12.75" hidden="1" x14ac:dyDescent="0.25">
      <c r="A61" s="57"/>
      <c r="B61" s="56"/>
      <c r="C61" s="58" t="s">
        <v>38</v>
      </c>
      <c r="D61" s="59" t="s">
        <v>2</v>
      </c>
      <c r="E61" s="35">
        <v>2.2999999999999998</v>
      </c>
      <c r="F61" s="36">
        <f>E61*F56</f>
        <v>36.677673349999992</v>
      </c>
      <c r="G61" s="45"/>
      <c r="H61" s="45"/>
      <c r="I61" s="45"/>
      <c r="J61" s="36"/>
      <c r="K61" s="35">
        <v>3.2</v>
      </c>
      <c r="L61" s="35">
        <f>F61*K61</f>
        <v>117.36855471999998</v>
      </c>
      <c r="M61" s="35">
        <f>H61+J61+L61</f>
        <v>117.36855471999998</v>
      </c>
      <c r="N61" s="82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</row>
    <row r="62" spans="1:241" s="18" customFormat="1" ht="12.75" hidden="1" x14ac:dyDescent="0.25">
      <c r="A62" s="57"/>
      <c r="B62" s="56" t="s">
        <v>69</v>
      </c>
      <c r="C62" s="62" t="s">
        <v>70</v>
      </c>
      <c r="D62" s="59" t="s">
        <v>55</v>
      </c>
      <c r="E62" s="85">
        <f>97.4</f>
        <v>97.4</v>
      </c>
      <c r="F62" s="85">
        <f>E62*F56</f>
        <v>1553.2197323</v>
      </c>
      <c r="G62" s="85">
        <v>118</v>
      </c>
      <c r="H62" s="36">
        <f>F62*G62</f>
        <v>183279.9284114</v>
      </c>
      <c r="I62" s="36"/>
      <c r="J62" s="36"/>
      <c r="K62" s="35"/>
      <c r="L62" s="35"/>
      <c r="M62" s="35">
        <f>H62+J62+L62</f>
        <v>183279.9284114</v>
      </c>
      <c r="N62" s="82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</row>
    <row r="63" spans="1:241" s="18" customFormat="1" ht="12.75" hidden="1" x14ac:dyDescent="0.25">
      <c r="A63" s="57"/>
      <c r="B63" s="56"/>
      <c r="C63" s="58" t="s">
        <v>67</v>
      </c>
      <c r="D63" s="59" t="s">
        <v>2</v>
      </c>
      <c r="E63" s="35">
        <f>14.5</f>
        <v>14.5</v>
      </c>
      <c r="F63" s="35">
        <f>E63*F56</f>
        <v>231.22881024999998</v>
      </c>
      <c r="G63" s="36">
        <v>3.2</v>
      </c>
      <c r="H63" s="36">
        <f>F63*G63</f>
        <v>739.93219279999994</v>
      </c>
      <c r="I63" s="36"/>
      <c r="J63" s="36"/>
      <c r="K63" s="35"/>
      <c r="L63" s="35"/>
      <c r="M63" s="35">
        <f>H63+J63+L63</f>
        <v>739.93219279999994</v>
      </c>
      <c r="N63" s="82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</row>
    <row r="64" spans="1:241" s="52" customFormat="1" ht="12.75" hidden="1" x14ac:dyDescent="0.25">
      <c r="A64" s="59"/>
      <c r="B64" s="83"/>
      <c r="C64" s="86"/>
      <c r="D64" s="59"/>
      <c r="E64" s="35"/>
      <c r="F64" s="35"/>
      <c r="G64" s="36"/>
      <c r="H64" s="36"/>
      <c r="I64" s="36"/>
      <c r="J64" s="36"/>
      <c r="K64" s="35"/>
      <c r="L64" s="35"/>
      <c r="M64" s="35"/>
      <c r="N64" s="8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</row>
    <row r="65" spans="1:241" s="18" customFormat="1" ht="25.5" x14ac:dyDescent="0.25">
      <c r="A65" s="93">
        <v>8</v>
      </c>
      <c r="B65" s="94" t="s">
        <v>71</v>
      </c>
      <c r="C65" s="87" t="s">
        <v>72</v>
      </c>
      <c r="D65" s="93" t="s">
        <v>45</v>
      </c>
      <c r="E65" s="95"/>
      <c r="F65" s="44">
        <v>3543.7365555555552</v>
      </c>
      <c r="G65" s="96"/>
      <c r="H65" s="96"/>
      <c r="I65" s="96"/>
      <c r="J65" s="96"/>
      <c r="K65" s="96"/>
      <c r="L65" s="96"/>
      <c r="M65" s="96"/>
      <c r="N65" s="82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</row>
    <row r="66" spans="1:241" s="52" customFormat="1" ht="12.75" hidden="1" x14ac:dyDescent="0.25">
      <c r="A66" s="59"/>
      <c r="B66" s="83"/>
      <c r="C66" s="84"/>
      <c r="D66" s="59" t="s">
        <v>26</v>
      </c>
      <c r="E66" s="35"/>
      <c r="F66" s="89">
        <f>F65/1000</f>
        <v>3.5437365555555553</v>
      </c>
      <c r="G66" s="35"/>
      <c r="H66" s="35"/>
      <c r="I66" s="35"/>
      <c r="J66" s="35"/>
      <c r="K66" s="34"/>
      <c r="L66" s="35"/>
      <c r="M66" s="35"/>
      <c r="N66" s="8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</row>
    <row r="67" spans="1:241" s="18" customFormat="1" ht="12.75" hidden="1" x14ac:dyDescent="0.25">
      <c r="A67" s="57"/>
      <c r="B67" s="56"/>
      <c r="C67" s="32" t="s">
        <v>19</v>
      </c>
      <c r="D67" s="33" t="s">
        <v>20</v>
      </c>
      <c r="E67" s="35">
        <v>31.7</v>
      </c>
      <c r="F67" s="35">
        <f>F66*E67</f>
        <v>112.3364488111111</v>
      </c>
      <c r="G67" s="35"/>
      <c r="H67" s="35"/>
      <c r="I67" s="35">
        <v>6</v>
      </c>
      <c r="J67" s="35">
        <f>F67*I67</f>
        <v>674.01869286666658</v>
      </c>
      <c r="K67" s="35"/>
      <c r="L67" s="35"/>
      <c r="M67" s="35">
        <f t="shared" ref="M67:M72" si="8">H67+J67+L67</f>
        <v>674.01869286666658</v>
      </c>
      <c r="N67" s="82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</row>
    <row r="68" spans="1:241" s="18" customFormat="1" ht="12.75" hidden="1" x14ac:dyDescent="0.25">
      <c r="A68" s="57"/>
      <c r="B68" s="83" t="s">
        <v>30</v>
      </c>
      <c r="C68" s="32" t="s">
        <v>31</v>
      </c>
      <c r="D68" s="33" t="s">
        <v>29</v>
      </c>
      <c r="E68" s="34">
        <v>3.51</v>
      </c>
      <c r="F68" s="35">
        <f>F66*E68</f>
        <v>12.438515309999998</v>
      </c>
      <c r="G68" s="36"/>
      <c r="H68" s="37"/>
      <c r="I68" s="37"/>
      <c r="J68" s="36"/>
      <c r="K68" s="36">
        <v>32.81</v>
      </c>
      <c r="L68" s="35">
        <f>F68*K68</f>
        <v>408.10768732109995</v>
      </c>
      <c r="M68" s="35">
        <f t="shared" si="8"/>
        <v>408.10768732109995</v>
      </c>
      <c r="N68" s="82"/>
      <c r="O68" s="72"/>
      <c r="P68" s="72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</row>
    <row r="69" spans="1:241" s="18" customFormat="1" ht="12.75" hidden="1" x14ac:dyDescent="0.25">
      <c r="A69" s="57"/>
      <c r="B69" s="83" t="s">
        <v>32</v>
      </c>
      <c r="C69" s="32" t="s">
        <v>33</v>
      </c>
      <c r="D69" s="33" t="s">
        <v>29</v>
      </c>
      <c r="E69" s="34">
        <v>11</v>
      </c>
      <c r="F69" s="35">
        <f>E69*F66</f>
        <v>38.981102111111106</v>
      </c>
      <c r="G69" s="35"/>
      <c r="H69" s="35"/>
      <c r="I69" s="35"/>
      <c r="J69" s="35"/>
      <c r="K69" s="36">
        <v>21.66</v>
      </c>
      <c r="L69" s="35">
        <f>F69*K69</f>
        <v>844.33067172666654</v>
      </c>
      <c r="M69" s="35">
        <f t="shared" si="8"/>
        <v>844.33067172666654</v>
      </c>
      <c r="N69" s="82"/>
      <c r="O69" s="72"/>
      <c r="P69" s="72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</row>
    <row r="70" spans="1:241" s="18" customFormat="1" ht="12.75" hidden="1" x14ac:dyDescent="0.25">
      <c r="A70" s="57"/>
      <c r="B70" s="83" t="s">
        <v>73</v>
      </c>
      <c r="C70" s="58" t="s">
        <v>48</v>
      </c>
      <c r="D70" s="33" t="s">
        <v>29</v>
      </c>
      <c r="E70" s="34">
        <v>0.45</v>
      </c>
      <c r="F70" s="35">
        <f>E70*F66</f>
        <v>1.5946814499999999</v>
      </c>
      <c r="G70" s="35"/>
      <c r="H70" s="37"/>
      <c r="I70" s="35"/>
      <c r="J70" s="35"/>
      <c r="K70" s="35">
        <v>26.63</v>
      </c>
      <c r="L70" s="35">
        <f>F70*K70</f>
        <v>42.466367013499998</v>
      </c>
      <c r="M70" s="35">
        <f t="shared" si="8"/>
        <v>42.466367013499998</v>
      </c>
      <c r="N70" s="82"/>
      <c r="O70" s="72"/>
      <c r="P70" s="72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</row>
    <row r="71" spans="1:241" s="18" customFormat="1" ht="12.75" hidden="1" x14ac:dyDescent="0.25">
      <c r="A71" s="57"/>
      <c r="B71" s="83" t="s">
        <v>36</v>
      </c>
      <c r="C71" s="32" t="s">
        <v>37</v>
      </c>
      <c r="D71" s="33" t="s">
        <v>29</v>
      </c>
      <c r="E71" s="34">
        <v>0.97</v>
      </c>
      <c r="F71" s="36">
        <f>E71*F66</f>
        <v>3.4374244588888887</v>
      </c>
      <c r="G71" s="36"/>
      <c r="H71" s="37"/>
      <c r="I71" s="37"/>
      <c r="J71" s="36"/>
      <c r="K71" s="36">
        <v>57.74</v>
      </c>
      <c r="L71" s="35">
        <f>F71*K71</f>
        <v>198.47688825624445</v>
      </c>
      <c r="M71" s="35">
        <f t="shared" si="8"/>
        <v>198.47688825624445</v>
      </c>
      <c r="N71" s="82"/>
      <c r="O71" s="72"/>
      <c r="P71" s="72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</row>
    <row r="72" spans="1:241" s="18" customFormat="1" ht="12.75" hidden="1" x14ac:dyDescent="0.25">
      <c r="A72" s="57"/>
      <c r="B72" s="56" t="s">
        <v>39</v>
      </c>
      <c r="C72" s="62" t="s">
        <v>40</v>
      </c>
      <c r="D72" s="59" t="s">
        <v>41</v>
      </c>
      <c r="E72" s="85">
        <v>1.22</v>
      </c>
      <c r="F72" s="98">
        <f>F65*0.172*E72</f>
        <v>743.61767881777757</v>
      </c>
      <c r="G72" s="36">
        <v>11</v>
      </c>
      <c r="H72" s="35">
        <f>G72*F72</f>
        <v>8179.7944669955532</v>
      </c>
      <c r="I72" s="35"/>
      <c r="J72" s="35"/>
      <c r="K72" s="35"/>
      <c r="L72" s="35"/>
      <c r="M72" s="35">
        <f t="shared" si="8"/>
        <v>8179.7944669955532</v>
      </c>
      <c r="N72" s="82"/>
      <c r="O72" s="61">
        <v>609.52</v>
      </c>
      <c r="P72" s="61">
        <f>O72/F65</f>
        <v>0.17199924160402066</v>
      </c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</row>
    <row r="73" spans="1:241" s="18" customFormat="1" ht="12.75" hidden="1" x14ac:dyDescent="0.25">
      <c r="A73" s="57"/>
      <c r="B73" s="54"/>
      <c r="C73" s="58" t="s">
        <v>42</v>
      </c>
      <c r="D73" s="33" t="s">
        <v>41</v>
      </c>
      <c r="E73" s="34">
        <v>7</v>
      </c>
      <c r="F73" s="35">
        <f>E73*F66</f>
        <v>24.806155888888888</v>
      </c>
      <c r="G73" s="36"/>
      <c r="H73" s="35"/>
      <c r="I73" s="35"/>
      <c r="J73" s="35"/>
      <c r="K73" s="35"/>
      <c r="L73" s="35"/>
      <c r="M73" s="35">
        <f>H73+J73+L73</f>
        <v>0</v>
      </c>
      <c r="N73" s="82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</row>
    <row r="74" spans="1:241" s="52" customFormat="1" ht="12.75" x14ac:dyDescent="0.25">
      <c r="A74" s="99" t="s">
        <v>14</v>
      </c>
      <c r="B74" s="100"/>
      <c r="C74" s="38" t="s">
        <v>74</v>
      </c>
      <c r="D74" s="101"/>
      <c r="E74" s="80"/>
      <c r="F74" s="80"/>
      <c r="G74" s="81"/>
      <c r="H74" s="80"/>
      <c r="I74" s="80"/>
      <c r="J74" s="80"/>
      <c r="K74" s="80"/>
      <c r="L74" s="80"/>
      <c r="M74" s="80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</row>
    <row r="75" spans="1:241" s="18" customFormat="1" ht="16.5" customHeight="1" x14ac:dyDescent="0.25">
      <c r="A75" s="28" t="s">
        <v>14</v>
      </c>
      <c r="B75" s="31"/>
      <c r="C75" s="102" t="s">
        <v>75</v>
      </c>
      <c r="D75" s="28"/>
      <c r="E75" s="28"/>
      <c r="F75" s="30"/>
      <c r="G75" s="30"/>
      <c r="H75" s="30"/>
      <c r="I75" s="30"/>
      <c r="J75" s="30"/>
      <c r="K75" s="30"/>
      <c r="L75" s="30"/>
      <c r="M75" s="30"/>
      <c r="N75" s="82"/>
    </row>
    <row r="76" spans="1:241" s="18" customFormat="1" ht="12.75" hidden="1" x14ac:dyDescent="0.25">
      <c r="A76" s="28"/>
      <c r="B76" s="31"/>
      <c r="C76" s="102"/>
      <c r="D76" s="28"/>
      <c r="E76" s="28"/>
      <c r="F76" s="30"/>
      <c r="G76" s="30"/>
      <c r="H76" s="30"/>
      <c r="I76" s="30"/>
      <c r="J76" s="30"/>
      <c r="K76" s="30"/>
      <c r="L76" s="30"/>
      <c r="M76" s="30"/>
      <c r="N76" s="82"/>
    </row>
    <row r="77" spans="1:241" s="103" customFormat="1" ht="12.75" x14ac:dyDescent="0.2">
      <c r="A77" s="57">
        <v>9</v>
      </c>
      <c r="B77" s="64" t="s">
        <v>76</v>
      </c>
      <c r="C77" s="87" t="s">
        <v>77</v>
      </c>
      <c r="D77" s="93" t="s">
        <v>41</v>
      </c>
      <c r="E77" s="96"/>
      <c r="F77" s="96">
        <v>11.16</v>
      </c>
      <c r="G77" s="35"/>
      <c r="H77" s="35"/>
      <c r="I77" s="35"/>
      <c r="J77" s="35"/>
      <c r="K77" s="35"/>
      <c r="L77" s="34"/>
      <c r="M77" s="34"/>
      <c r="N77" s="82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</row>
    <row r="78" spans="1:241" s="52" customFormat="1" ht="12.75" hidden="1" x14ac:dyDescent="0.25">
      <c r="A78" s="93"/>
      <c r="B78" s="83"/>
      <c r="C78" s="84"/>
      <c r="D78" s="59" t="s">
        <v>78</v>
      </c>
      <c r="E78" s="35"/>
      <c r="F78" s="104">
        <f>F77/1000</f>
        <v>1.116E-2</v>
      </c>
      <c r="G78" s="35"/>
      <c r="H78" s="35"/>
      <c r="I78" s="35"/>
      <c r="J78" s="35"/>
      <c r="K78" s="35"/>
      <c r="L78" s="34"/>
      <c r="M78" s="34"/>
      <c r="N78" s="8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</row>
    <row r="79" spans="1:241" s="18" customFormat="1" ht="12.75" hidden="1" x14ac:dyDescent="0.25">
      <c r="A79" s="57"/>
      <c r="B79" s="56"/>
      <c r="C79" s="32" t="s">
        <v>19</v>
      </c>
      <c r="D79" s="33" t="s">
        <v>20</v>
      </c>
      <c r="E79" s="35">
        <v>60.8</v>
      </c>
      <c r="F79" s="35">
        <f>E79*F78</f>
        <v>0.67852799999999991</v>
      </c>
      <c r="G79" s="35"/>
      <c r="H79" s="35"/>
      <c r="I79" s="35">
        <v>6</v>
      </c>
      <c r="J79" s="35">
        <f>F79*I79</f>
        <v>4.0711679999999992</v>
      </c>
      <c r="K79" s="35"/>
      <c r="L79" s="35"/>
      <c r="M79" s="35">
        <f>H79+J79+L79</f>
        <v>4.0711679999999992</v>
      </c>
      <c r="N79" s="82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</row>
    <row r="80" spans="1:241" s="18" customFormat="1" ht="12.75" hidden="1" x14ac:dyDescent="0.25">
      <c r="A80" s="57"/>
      <c r="B80" s="56" t="s">
        <v>79</v>
      </c>
      <c r="C80" s="58" t="s">
        <v>80</v>
      </c>
      <c r="D80" s="33" t="s">
        <v>29</v>
      </c>
      <c r="E80" s="35">
        <v>143</v>
      </c>
      <c r="F80" s="35">
        <f>E80*F78</f>
        <v>1.59588</v>
      </c>
      <c r="G80" s="35"/>
      <c r="H80" s="35"/>
      <c r="I80" s="35"/>
      <c r="J80" s="35"/>
      <c r="K80" s="35">
        <v>20.77</v>
      </c>
      <c r="L80" s="35">
        <f>F80*K80</f>
        <v>33.146427599999996</v>
      </c>
      <c r="M80" s="35">
        <f>H80+J80+L80</f>
        <v>33.146427599999996</v>
      </c>
      <c r="N80" s="82"/>
      <c r="O80" s="72"/>
      <c r="P80" s="72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</row>
    <row r="81" spans="1:241" s="18" customFormat="1" ht="12.75" hidden="1" x14ac:dyDescent="0.25">
      <c r="A81" s="57"/>
      <c r="B81" s="56"/>
      <c r="C81" s="58" t="s">
        <v>38</v>
      </c>
      <c r="D81" s="59" t="s">
        <v>2</v>
      </c>
      <c r="E81" s="35">
        <v>6.89</v>
      </c>
      <c r="F81" s="35">
        <f>E81*F78</f>
        <v>7.68924E-2</v>
      </c>
      <c r="G81" s="35"/>
      <c r="H81" s="35"/>
      <c r="I81" s="35"/>
      <c r="J81" s="35"/>
      <c r="K81" s="35">
        <v>3.2</v>
      </c>
      <c r="L81" s="35">
        <f>F81*K81</f>
        <v>0.24605568</v>
      </c>
      <c r="M81" s="35">
        <f>H81+J81+L81</f>
        <v>0.24605568</v>
      </c>
      <c r="N81" s="82"/>
      <c r="O81" s="61"/>
      <c r="P81" s="61">
        <f>6*2075/1000</f>
        <v>12.45</v>
      </c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</row>
    <row r="82" spans="1:241" s="52" customFormat="1" ht="12.75" hidden="1" x14ac:dyDescent="0.25">
      <c r="A82" s="93"/>
      <c r="B82" s="83"/>
      <c r="C82" s="86"/>
      <c r="D82" s="59"/>
      <c r="E82" s="35"/>
      <c r="F82" s="35"/>
      <c r="G82" s="35"/>
      <c r="H82" s="35"/>
      <c r="I82" s="35"/>
      <c r="J82" s="35"/>
      <c r="K82" s="35"/>
      <c r="L82" s="35"/>
      <c r="M82" s="35"/>
      <c r="N82" s="8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</row>
    <row r="83" spans="1:241" s="103" customFormat="1" ht="12.75" x14ac:dyDescent="0.2">
      <c r="A83" s="57">
        <v>10</v>
      </c>
      <c r="B83" s="64" t="s">
        <v>81</v>
      </c>
      <c r="C83" s="87" t="s">
        <v>82</v>
      </c>
      <c r="D83" s="93" t="s">
        <v>55</v>
      </c>
      <c r="E83" s="96"/>
      <c r="F83" s="96">
        <f>F77*1.85</f>
        <v>20.646000000000001</v>
      </c>
      <c r="G83" s="96"/>
      <c r="H83" s="96"/>
      <c r="I83" s="96"/>
      <c r="J83" s="96"/>
      <c r="K83" s="45"/>
      <c r="L83" s="96"/>
      <c r="M83" s="96"/>
      <c r="N83" s="82"/>
      <c r="O83" s="105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</row>
    <row r="84" spans="1:241" s="52" customFormat="1" ht="12.75" hidden="1" x14ac:dyDescent="0.25">
      <c r="A84" s="93"/>
      <c r="B84" s="83"/>
      <c r="C84" s="84"/>
      <c r="D84" s="59"/>
      <c r="E84" s="35"/>
      <c r="F84" s="35"/>
      <c r="G84" s="35"/>
      <c r="H84" s="35"/>
      <c r="I84" s="35"/>
      <c r="J84" s="35"/>
      <c r="K84" s="36"/>
      <c r="L84" s="35"/>
      <c r="M84" s="35"/>
      <c r="N84" s="8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</row>
    <row r="85" spans="1:241" s="52" customFormat="1" ht="12.75" hidden="1" x14ac:dyDescent="0.25">
      <c r="A85" s="93"/>
      <c r="B85" s="83"/>
      <c r="C85" s="62" t="s">
        <v>83</v>
      </c>
      <c r="D85" s="59" t="s">
        <v>55</v>
      </c>
      <c r="E85" s="35">
        <v>1</v>
      </c>
      <c r="F85" s="35">
        <f>E85*F83</f>
        <v>20.646000000000001</v>
      </c>
      <c r="G85" s="35"/>
      <c r="H85" s="35"/>
      <c r="I85" s="35"/>
      <c r="J85" s="35"/>
      <c r="K85" s="36">
        <v>2.0099999999999998</v>
      </c>
      <c r="L85" s="35">
        <f>F85*K85</f>
        <v>41.498459999999994</v>
      </c>
      <c r="M85" s="35">
        <f>H85+J85+L85</f>
        <v>41.498459999999994</v>
      </c>
      <c r="N85" s="8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</row>
    <row r="86" spans="1:241" s="52" customFormat="1" ht="12.75" hidden="1" x14ac:dyDescent="0.25">
      <c r="A86" s="93"/>
      <c r="B86" s="83"/>
      <c r="C86" s="62"/>
      <c r="D86" s="59"/>
      <c r="E86" s="35"/>
      <c r="F86" s="35"/>
      <c r="G86" s="35"/>
      <c r="H86" s="35"/>
      <c r="I86" s="35"/>
      <c r="J86" s="35"/>
      <c r="K86" s="36"/>
      <c r="L86" s="35"/>
      <c r="M86" s="35"/>
      <c r="N86" s="8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</row>
    <row r="87" spans="1:241" s="18" customFormat="1" ht="12.75" x14ac:dyDescent="0.25">
      <c r="A87" s="57">
        <v>11</v>
      </c>
      <c r="B87" s="64" t="s">
        <v>84</v>
      </c>
      <c r="C87" s="87" t="s">
        <v>85</v>
      </c>
      <c r="D87" s="93" t="s">
        <v>41</v>
      </c>
      <c r="E87" s="96"/>
      <c r="F87" s="106">
        <v>0.98399999999999999</v>
      </c>
      <c r="G87" s="96"/>
      <c r="H87" s="96"/>
      <c r="I87" s="96"/>
      <c r="J87" s="96"/>
      <c r="K87" s="96"/>
      <c r="L87" s="96"/>
      <c r="M87" s="96"/>
      <c r="N87" s="82">
        <v>0.98399999999999999</v>
      </c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</row>
    <row r="88" spans="1:241" s="52" customFormat="1" ht="12.75" hidden="1" x14ac:dyDescent="0.25">
      <c r="A88" s="107"/>
      <c r="B88" s="108"/>
      <c r="C88" s="109"/>
      <c r="D88" s="107" t="s">
        <v>86</v>
      </c>
      <c r="E88" s="75"/>
      <c r="F88" s="75">
        <f>F87/10</f>
        <v>9.8400000000000001E-2</v>
      </c>
      <c r="G88" s="75"/>
      <c r="H88" s="75"/>
      <c r="I88" s="75"/>
      <c r="J88" s="75"/>
      <c r="K88" s="75"/>
      <c r="L88" s="75"/>
      <c r="M88" s="75"/>
      <c r="N88" s="82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0"/>
      <c r="EC88" s="110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S88" s="110"/>
      <c r="FT88" s="110"/>
      <c r="FU88" s="110"/>
      <c r="FV88" s="110"/>
      <c r="FW88" s="110"/>
      <c r="FX88" s="110"/>
      <c r="FY88" s="110"/>
      <c r="FZ88" s="110"/>
      <c r="GA88" s="110"/>
      <c r="GB88" s="110"/>
      <c r="GC88" s="110"/>
      <c r="GD88" s="110"/>
      <c r="GE88" s="110"/>
      <c r="GF88" s="110"/>
      <c r="GG88" s="110"/>
      <c r="GH88" s="110"/>
      <c r="GI88" s="110"/>
      <c r="GJ88" s="110"/>
      <c r="GK88" s="110"/>
      <c r="GL88" s="110"/>
      <c r="GM88" s="110"/>
      <c r="GN88" s="110"/>
      <c r="GO88" s="110"/>
      <c r="GP88" s="110"/>
      <c r="GQ88" s="110"/>
      <c r="GR88" s="110"/>
      <c r="GS88" s="110"/>
      <c r="GT88" s="110"/>
      <c r="GU88" s="110"/>
      <c r="GV88" s="110"/>
      <c r="GW88" s="110"/>
      <c r="GX88" s="110"/>
      <c r="GY88" s="110"/>
      <c r="GZ88" s="110"/>
      <c r="HA88" s="110"/>
      <c r="HB88" s="110"/>
      <c r="HC88" s="110"/>
      <c r="HD88" s="110"/>
      <c r="HE88" s="110"/>
      <c r="HF88" s="110"/>
      <c r="HG88" s="110"/>
      <c r="HH88" s="110"/>
      <c r="HI88" s="110"/>
      <c r="HJ88" s="110"/>
      <c r="HK88" s="110"/>
      <c r="HL88" s="110"/>
      <c r="HM88" s="110"/>
      <c r="HN88" s="110"/>
      <c r="HO88" s="110"/>
      <c r="HP88" s="110"/>
      <c r="HQ88" s="110"/>
      <c r="HR88" s="110"/>
      <c r="HS88" s="110"/>
      <c r="HT88" s="110"/>
      <c r="HU88" s="110"/>
      <c r="HV88" s="110"/>
      <c r="HW88" s="110"/>
      <c r="HX88" s="110"/>
      <c r="HY88" s="110"/>
      <c r="HZ88" s="110"/>
      <c r="IA88" s="110"/>
      <c r="IB88" s="110"/>
      <c r="IC88" s="110"/>
      <c r="ID88" s="110"/>
      <c r="IE88" s="110"/>
      <c r="IF88" s="110"/>
      <c r="IG88" s="110"/>
    </row>
    <row r="89" spans="1:241" s="18" customFormat="1" ht="12.75" hidden="1" x14ac:dyDescent="0.25">
      <c r="A89" s="111"/>
      <c r="B89" s="73"/>
      <c r="C89" s="32" t="s">
        <v>87</v>
      </c>
      <c r="D89" s="33" t="s">
        <v>20</v>
      </c>
      <c r="E89" s="35">
        <v>17.8</v>
      </c>
      <c r="F89" s="75">
        <f>E89*F88</f>
        <v>1.7515200000000002</v>
      </c>
      <c r="G89" s="75"/>
      <c r="H89" s="75"/>
      <c r="I89" s="35">
        <v>6</v>
      </c>
      <c r="J89" s="35">
        <f>F89*I89</f>
        <v>10.509120000000001</v>
      </c>
      <c r="K89" s="35"/>
      <c r="L89" s="35"/>
      <c r="M89" s="35">
        <f>H89+J89+L89</f>
        <v>10.509120000000001</v>
      </c>
      <c r="N89" s="8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</row>
    <row r="90" spans="1:241" s="18" customFormat="1" ht="12.75" hidden="1" x14ac:dyDescent="0.25">
      <c r="A90" s="111"/>
      <c r="B90" s="73" t="s">
        <v>50</v>
      </c>
      <c r="C90" s="74" t="s">
        <v>88</v>
      </c>
      <c r="D90" s="107" t="s">
        <v>41</v>
      </c>
      <c r="E90" s="35">
        <v>11</v>
      </c>
      <c r="F90" s="113">
        <f>E90*F88</f>
        <v>1.0824</v>
      </c>
      <c r="G90" s="36">
        <v>14.8</v>
      </c>
      <c r="H90" s="75">
        <f>F90*G90</f>
        <v>16.01952</v>
      </c>
      <c r="I90" s="75"/>
      <c r="J90" s="75"/>
      <c r="K90" s="75"/>
      <c r="L90" s="75"/>
      <c r="M90" s="75">
        <f>H90+J90+L90</f>
        <v>16.01952</v>
      </c>
      <c r="N90" s="8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</row>
    <row r="91" spans="1:241" s="52" customFormat="1" ht="12.75" hidden="1" x14ac:dyDescent="0.25">
      <c r="A91" s="107"/>
      <c r="B91" s="108"/>
      <c r="C91" s="109"/>
      <c r="D91" s="107"/>
      <c r="E91" s="35"/>
      <c r="F91" s="113"/>
      <c r="G91" s="36"/>
      <c r="H91" s="75"/>
      <c r="I91" s="75"/>
      <c r="J91" s="75"/>
      <c r="K91" s="75"/>
      <c r="L91" s="75"/>
      <c r="M91" s="75"/>
      <c r="N91" s="82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GY91" s="110"/>
      <c r="GZ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  <c r="HT91" s="110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</row>
    <row r="92" spans="1:241" s="103" customFormat="1" ht="12.75" x14ac:dyDescent="0.2">
      <c r="A92" s="57">
        <v>12</v>
      </c>
      <c r="B92" s="114" t="s">
        <v>89</v>
      </c>
      <c r="C92" s="87" t="s">
        <v>90</v>
      </c>
      <c r="D92" s="57" t="s">
        <v>91</v>
      </c>
      <c r="E92" s="115"/>
      <c r="F92" s="67">
        <v>17</v>
      </c>
      <c r="G92" s="67"/>
      <c r="H92" s="67"/>
      <c r="I92" s="67"/>
      <c r="J92" s="67"/>
      <c r="K92" s="67"/>
      <c r="L92" s="88"/>
      <c r="M92" s="88"/>
      <c r="N92" s="82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</row>
    <row r="93" spans="1:241" s="52" customFormat="1" ht="12.75" hidden="1" x14ac:dyDescent="0.25">
      <c r="A93" s="59"/>
      <c r="B93" s="83"/>
      <c r="C93" s="84"/>
      <c r="D93" s="59" t="s">
        <v>92</v>
      </c>
      <c r="E93" s="116"/>
      <c r="F93" s="91">
        <v>1.7000000000000001E-2</v>
      </c>
      <c r="G93" s="35"/>
      <c r="H93" s="35"/>
      <c r="I93" s="35"/>
      <c r="J93" s="35"/>
      <c r="K93" s="35"/>
      <c r="L93" s="34"/>
      <c r="M93" s="34"/>
      <c r="N93" s="8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</row>
    <row r="94" spans="1:241" s="18" customFormat="1" ht="12.75" hidden="1" x14ac:dyDescent="0.25">
      <c r="A94" s="57"/>
      <c r="B94" s="56"/>
      <c r="C94" s="32" t="s">
        <v>19</v>
      </c>
      <c r="D94" s="33" t="s">
        <v>20</v>
      </c>
      <c r="E94" s="35">
        <v>973</v>
      </c>
      <c r="F94" s="35">
        <f>F93*E94</f>
        <v>16.541</v>
      </c>
      <c r="G94" s="35"/>
      <c r="H94" s="117"/>
      <c r="I94" s="35">
        <v>6</v>
      </c>
      <c r="J94" s="35">
        <f>F94*I94</f>
        <v>99.246000000000009</v>
      </c>
      <c r="K94" s="35"/>
      <c r="L94" s="35"/>
      <c r="M94" s="35">
        <f>H94+J94+L94</f>
        <v>99.246000000000009</v>
      </c>
      <c r="N94" s="82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</row>
    <row r="95" spans="1:241" s="18" customFormat="1" ht="12.75" hidden="1" x14ac:dyDescent="0.25">
      <c r="A95" s="57"/>
      <c r="B95" s="56"/>
      <c r="C95" s="58" t="s">
        <v>38</v>
      </c>
      <c r="D95" s="59" t="s">
        <v>2</v>
      </c>
      <c r="E95" s="35">
        <v>483</v>
      </c>
      <c r="F95" s="35">
        <f>E95*F93</f>
        <v>8.2110000000000003</v>
      </c>
      <c r="G95" s="35"/>
      <c r="H95" s="35"/>
      <c r="I95" s="35"/>
      <c r="J95" s="35"/>
      <c r="K95" s="35">
        <v>3.2</v>
      </c>
      <c r="L95" s="35">
        <f>F95*K95</f>
        <v>26.275200000000002</v>
      </c>
      <c r="M95" s="35">
        <f>H95+J95+L95</f>
        <v>26.275200000000002</v>
      </c>
      <c r="N95" s="82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</row>
    <row r="96" spans="1:241" s="18" customFormat="1" ht="12.75" hidden="1" x14ac:dyDescent="0.25">
      <c r="A96" s="57"/>
      <c r="B96" s="56" t="s">
        <v>93</v>
      </c>
      <c r="C96" s="58" t="s">
        <v>94</v>
      </c>
      <c r="D96" s="59" t="s">
        <v>91</v>
      </c>
      <c r="E96" s="35">
        <v>995</v>
      </c>
      <c r="F96" s="118">
        <f>E96*F93</f>
        <v>16.915000000000003</v>
      </c>
      <c r="G96" s="35">
        <v>158.5</v>
      </c>
      <c r="H96" s="36">
        <f>F96*G96</f>
        <v>2681.0275000000006</v>
      </c>
      <c r="I96" s="36"/>
      <c r="J96" s="36"/>
      <c r="K96" s="35"/>
      <c r="L96" s="35"/>
      <c r="M96" s="35">
        <f>H96+J96+L96</f>
        <v>2681.0275000000006</v>
      </c>
      <c r="N96" s="82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</row>
    <row r="97" spans="1:241" s="18" customFormat="1" ht="12.75" hidden="1" x14ac:dyDescent="0.25">
      <c r="A97" s="57"/>
      <c r="B97" s="56"/>
      <c r="C97" s="58" t="s">
        <v>67</v>
      </c>
      <c r="D97" s="59" t="s">
        <v>2</v>
      </c>
      <c r="E97" s="35">
        <v>24.6</v>
      </c>
      <c r="F97" s="35">
        <f>E97*F93</f>
        <v>0.41820000000000007</v>
      </c>
      <c r="G97" s="36">
        <v>3.2</v>
      </c>
      <c r="H97" s="36">
        <f>F97*G97</f>
        <v>1.3382400000000003</v>
      </c>
      <c r="I97" s="36"/>
      <c r="J97" s="36"/>
      <c r="K97" s="35"/>
      <c r="L97" s="35"/>
      <c r="M97" s="35">
        <f>H97+J97+L97</f>
        <v>1.3382400000000003</v>
      </c>
      <c r="N97" s="82"/>
      <c r="O97" s="110"/>
      <c r="P97" s="110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</row>
    <row r="98" spans="1:241" s="18" customFormat="1" ht="30" hidden="1" customHeight="1" x14ac:dyDescent="0.25">
      <c r="A98" s="57"/>
      <c r="B98" s="64" t="s">
        <v>95</v>
      </c>
      <c r="C98" s="119" t="s">
        <v>96</v>
      </c>
      <c r="D98" s="59" t="s">
        <v>97</v>
      </c>
      <c r="E98" s="35"/>
      <c r="F98" s="35">
        <v>17</v>
      </c>
      <c r="G98" s="36"/>
      <c r="H98" s="36">
        <v>0</v>
      </c>
      <c r="I98" s="36"/>
      <c r="J98" s="36">
        <v>0</v>
      </c>
      <c r="K98" s="35"/>
      <c r="L98" s="35">
        <v>0</v>
      </c>
      <c r="M98" s="35">
        <v>0</v>
      </c>
      <c r="N98" s="82"/>
      <c r="O98" s="110"/>
      <c r="P98" s="110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</row>
    <row r="99" spans="1:241" s="18" customFormat="1" ht="12.75" hidden="1" x14ac:dyDescent="0.25">
      <c r="A99" s="57"/>
      <c r="B99" s="56"/>
      <c r="C99" s="58" t="s">
        <v>19</v>
      </c>
      <c r="D99" s="59" t="s">
        <v>20</v>
      </c>
      <c r="E99" s="35">
        <v>0.3</v>
      </c>
      <c r="F99" s="35">
        <f>F98*E99</f>
        <v>5.0999999999999996</v>
      </c>
      <c r="G99" s="36"/>
      <c r="H99" s="36">
        <v>0</v>
      </c>
      <c r="I99" s="36">
        <v>4.5999999999999996</v>
      </c>
      <c r="J99" s="36">
        <v>11.91</v>
      </c>
      <c r="K99" s="35"/>
      <c r="L99" s="35">
        <v>0</v>
      </c>
      <c r="M99" s="35">
        <v>11.91</v>
      </c>
      <c r="N99" s="82"/>
      <c r="O99" s="110"/>
      <c r="P99" s="110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</row>
    <row r="100" spans="1:241" s="18" customFormat="1" ht="12.75" hidden="1" x14ac:dyDescent="0.25">
      <c r="A100" s="57"/>
      <c r="B100" s="56"/>
      <c r="C100" s="58" t="s">
        <v>98</v>
      </c>
      <c r="D100" s="59" t="s">
        <v>2</v>
      </c>
      <c r="E100" s="35">
        <v>0.4</v>
      </c>
      <c r="F100" s="35">
        <f>F98*E100</f>
        <v>6.8000000000000007</v>
      </c>
      <c r="G100" s="36"/>
      <c r="H100" s="36">
        <v>0</v>
      </c>
      <c r="I100" s="36"/>
      <c r="J100" s="36">
        <v>0</v>
      </c>
      <c r="K100" s="35">
        <v>3.2</v>
      </c>
      <c r="L100" s="35">
        <v>11.68</v>
      </c>
      <c r="M100" s="35">
        <v>11.68</v>
      </c>
      <c r="N100" s="82"/>
      <c r="O100" s="110"/>
      <c r="P100" s="110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</row>
    <row r="101" spans="1:241" s="18" customFormat="1" ht="12.75" hidden="1" x14ac:dyDescent="0.25">
      <c r="A101" s="57"/>
      <c r="B101" s="56"/>
      <c r="C101" s="58" t="s">
        <v>99</v>
      </c>
      <c r="D101" s="59" t="s">
        <v>100</v>
      </c>
      <c r="E101" s="35">
        <f>7.13/1000</f>
        <v>7.1300000000000001E-3</v>
      </c>
      <c r="F101" s="35">
        <f>F98*E101</f>
        <v>0.12121</v>
      </c>
      <c r="G101" s="36">
        <v>911</v>
      </c>
      <c r="H101" s="36">
        <f>F101*G101</f>
        <v>110.42231</v>
      </c>
      <c r="I101" s="36"/>
      <c r="J101" s="36">
        <v>0</v>
      </c>
      <c r="K101" s="35"/>
      <c r="L101" s="35">
        <v>0</v>
      </c>
      <c r="M101" s="35">
        <f>H101</f>
        <v>110.42231</v>
      </c>
      <c r="N101" s="82"/>
      <c r="O101" s="110"/>
      <c r="P101" s="110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</row>
    <row r="102" spans="1:241" s="18" customFormat="1" ht="12.75" hidden="1" x14ac:dyDescent="0.25">
      <c r="A102" s="57"/>
      <c r="B102" s="56"/>
      <c r="C102" s="58" t="s">
        <v>101</v>
      </c>
      <c r="D102" s="59" t="s">
        <v>2</v>
      </c>
      <c r="E102" s="35">
        <v>0.3</v>
      </c>
      <c r="F102" s="35">
        <f>F98*E102</f>
        <v>5.0999999999999996</v>
      </c>
      <c r="G102" s="36">
        <v>3.2</v>
      </c>
      <c r="H102" s="36">
        <v>10.88</v>
      </c>
      <c r="I102" s="36"/>
      <c r="J102" s="36">
        <v>0</v>
      </c>
      <c r="K102" s="35"/>
      <c r="L102" s="35">
        <v>0</v>
      </c>
      <c r="M102" s="35">
        <v>10.88</v>
      </c>
      <c r="N102" s="82"/>
      <c r="O102" s="110"/>
      <c r="P102" s="110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</row>
    <row r="103" spans="1:241" s="18" customFormat="1" ht="12.75" x14ac:dyDescent="0.25">
      <c r="A103" s="111">
        <v>13</v>
      </c>
      <c r="B103" s="120" t="s">
        <v>102</v>
      </c>
      <c r="C103" s="121" t="s">
        <v>103</v>
      </c>
      <c r="D103" s="111" t="s">
        <v>104</v>
      </c>
      <c r="E103" s="122"/>
      <c r="F103" s="122">
        <v>3</v>
      </c>
      <c r="G103" s="122"/>
      <c r="H103" s="122"/>
      <c r="I103" s="122"/>
      <c r="J103" s="122"/>
      <c r="K103" s="122"/>
      <c r="L103" s="122"/>
      <c r="M103" s="122"/>
      <c r="N103" s="82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  <c r="FW103" s="123"/>
      <c r="FX103" s="123"/>
      <c r="FY103" s="123"/>
      <c r="FZ103" s="123"/>
      <c r="GA103" s="123"/>
      <c r="GB103" s="123"/>
      <c r="GC103" s="123"/>
      <c r="GD103" s="123"/>
      <c r="GE103" s="123"/>
      <c r="GF103" s="123"/>
      <c r="GG103" s="123"/>
      <c r="GH103" s="123"/>
      <c r="GI103" s="123"/>
      <c r="GJ103" s="123"/>
      <c r="GK103" s="123"/>
      <c r="GL103" s="123"/>
      <c r="GM103" s="123"/>
      <c r="GN103" s="123"/>
      <c r="GO103" s="123"/>
      <c r="GP103" s="123"/>
      <c r="GQ103" s="123"/>
      <c r="GR103" s="123"/>
      <c r="GS103" s="123"/>
      <c r="GT103" s="123"/>
      <c r="GU103" s="123"/>
      <c r="GV103" s="123"/>
      <c r="GW103" s="123"/>
      <c r="GX103" s="123"/>
      <c r="GY103" s="123"/>
      <c r="GZ103" s="123"/>
      <c r="HA103" s="123"/>
      <c r="HB103" s="123"/>
      <c r="HC103" s="123"/>
      <c r="HD103" s="123"/>
      <c r="HE103" s="123"/>
      <c r="HF103" s="123"/>
      <c r="HG103" s="123"/>
      <c r="HH103" s="123"/>
      <c r="HI103" s="123"/>
      <c r="HJ103" s="123"/>
      <c r="HK103" s="123"/>
      <c r="HL103" s="123"/>
      <c r="HM103" s="123"/>
      <c r="HN103" s="123"/>
      <c r="HO103" s="123"/>
      <c r="HP103" s="123"/>
      <c r="HQ103" s="123"/>
      <c r="HR103" s="123"/>
      <c r="HS103" s="123"/>
      <c r="HT103" s="123"/>
      <c r="HU103" s="123"/>
      <c r="HV103" s="123"/>
      <c r="HW103" s="123"/>
      <c r="HX103" s="123"/>
      <c r="HY103" s="123"/>
      <c r="HZ103" s="123"/>
      <c r="IA103" s="123"/>
      <c r="IB103" s="123"/>
      <c r="IC103" s="123"/>
      <c r="ID103" s="123"/>
      <c r="IE103" s="123"/>
      <c r="IF103" s="123"/>
      <c r="IG103" s="123"/>
    </row>
    <row r="104" spans="1:241" s="52" customFormat="1" ht="12.75" hidden="1" x14ac:dyDescent="0.25">
      <c r="A104" s="107"/>
      <c r="B104" s="108"/>
      <c r="C104" s="109"/>
      <c r="D104" s="107" t="s">
        <v>105</v>
      </c>
      <c r="E104" s="75"/>
      <c r="F104" s="104">
        <f>F103/100</f>
        <v>0.03</v>
      </c>
      <c r="G104" s="75"/>
      <c r="H104" s="75"/>
      <c r="I104" s="75"/>
      <c r="J104" s="75"/>
      <c r="K104" s="75"/>
      <c r="L104" s="75"/>
      <c r="M104" s="75"/>
      <c r="N104" s="82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  <c r="GK104" s="110"/>
      <c r="GL104" s="110"/>
      <c r="GM104" s="110"/>
      <c r="GN104" s="110"/>
      <c r="GO104" s="110"/>
      <c r="GP104" s="110"/>
      <c r="GQ104" s="110"/>
      <c r="GR104" s="110"/>
      <c r="GS104" s="110"/>
      <c r="GT104" s="110"/>
      <c r="GU104" s="110"/>
      <c r="GV104" s="110"/>
      <c r="GW104" s="110"/>
      <c r="GX104" s="110"/>
      <c r="GY104" s="110"/>
      <c r="GZ104" s="110"/>
      <c r="HA104" s="110"/>
      <c r="HB104" s="110"/>
      <c r="HC104" s="110"/>
      <c r="HD104" s="110"/>
      <c r="HE104" s="110"/>
      <c r="HF104" s="110"/>
      <c r="HG104" s="110"/>
      <c r="HH104" s="110"/>
      <c r="HI104" s="110"/>
      <c r="HJ104" s="110"/>
      <c r="HK104" s="110"/>
      <c r="HL104" s="110"/>
      <c r="HM104" s="110"/>
      <c r="HN104" s="110"/>
      <c r="HO104" s="110"/>
      <c r="HP104" s="110"/>
      <c r="HQ104" s="110"/>
      <c r="HR104" s="110"/>
      <c r="HS104" s="110"/>
      <c r="HT104" s="110"/>
      <c r="HU104" s="110"/>
      <c r="HV104" s="110"/>
      <c r="HW104" s="110"/>
      <c r="HX104" s="110"/>
      <c r="HY104" s="110"/>
      <c r="HZ104" s="110"/>
      <c r="IA104" s="110"/>
      <c r="IB104" s="110"/>
      <c r="IC104" s="110"/>
      <c r="ID104" s="110"/>
      <c r="IE104" s="110"/>
      <c r="IF104" s="110"/>
      <c r="IG104" s="110"/>
    </row>
    <row r="105" spans="1:241" s="18" customFormat="1" ht="12.75" hidden="1" x14ac:dyDescent="0.25">
      <c r="A105" s="111"/>
      <c r="B105" s="73"/>
      <c r="C105" s="32" t="s">
        <v>19</v>
      </c>
      <c r="D105" s="33" t="s">
        <v>20</v>
      </c>
      <c r="E105" s="75">
        <v>206</v>
      </c>
      <c r="F105" s="75">
        <f>E105*F104</f>
        <v>6.18</v>
      </c>
      <c r="G105" s="75"/>
      <c r="H105" s="75"/>
      <c r="I105" s="35">
        <v>6</v>
      </c>
      <c r="J105" s="35">
        <f>F105*I105</f>
        <v>37.08</v>
      </c>
      <c r="K105" s="35"/>
      <c r="L105" s="35"/>
      <c r="M105" s="35">
        <f>H105+J105+L105</f>
        <v>37.08</v>
      </c>
      <c r="N105" s="8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  <c r="CC105" s="112"/>
      <c r="CD105" s="112"/>
      <c r="CE105" s="112"/>
      <c r="CF105" s="112"/>
      <c r="CG105" s="112"/>
      <c r="CH105" s="112"/>
      <c r="CI105" s="112"/>
      <c r="CJ105" s="112"/>
      <c r="CK105" s="112"/>
      <c r="CL105" s="112"/>
      <c r="CM105" s="112"/>
      <c r="CN105" s="112"/>
      <c r="CO105" s="112"/>
      <c r="CP105" s="112"/>
      <c r="CQ105" s="112"/>
      <c r="CR105" s="112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2"/>
      <c r="DG105" s="112"/>
      <c r="DH105" s="112"/>
      <c r="DI105" s="112"/>
      <c r="DJ105" s="112"/>
      <c r="DK105" s="112"/>
      <c r="DL105" s="112"/>
      <c r="DM105" s="112"/>
      <c r="DN105" s="112"/>
      <c r="DO105" s="112"/>
      <c r="DP105" s="112"/>
      <c r="DQ105" s="112"/>
      <c r="DR105" s="112"/>
      <c r="DS105" s="112"/>
      <c r="DT105" s="112"/>
      <c r="DU105" s="112"/>
      <c r="DV105" s="112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S105" s="112"/>
      <c r="FT105" s="112"/>
      <c r="FU105" s="112"/>
      <c r="FV105" s="112"/>
      <c r="FW105" s="112"/>
      <c r="FX105" s="112"/>
      <c r="FY105" s="112"/>
      <c r="FZ105" s="112"/>
      <c r="GA105" s="112"/>
      <c r="GB105" s="112"/>
      <c r="GC105" s="112"/>
      <c r="GD105" s="112"/>
      <c r="GE105" s="112"/>
      <c r="GF105" s="112"/>
      <c r="GG105" s="112"/>
      <c r="GH105" s="112"/>
      <c r="GI105" s="112"/>
      <c r="GJ105" s="112"/>
      <c r="GK105" s="112"/>
      <c r="GL105" s="112"/>
      <c r="GM105" s="112"/>
      <c r="GN105" s="112"/>
      <c r="GO105" s="112"/>
      <c r="GP105" s="112"/>
      <c r="GQ105" s="112"/>
      <c r="GR105" s="112"/>
      <c r="GS105" s="112"/>
      <c r="GT105" s="112"/>
      <c r="GU105" s="112"/>
      <c r="GV105" s="112"/>
      <c r="GW105" s="112"/>
      <c r="GX105" s="112"/>
      <c r="GY105" s="112"/>
      <c r="GZ105" s="112"/>
      <c r="HA105" s="112"/>
      <c r="HB105" s="112"/>
      <c r="HC105" s="112"/>
      <c r="HD105" s="112"/>
      <c r="HE105" s="112"/>
      <c r="HF105" s="112"/>
      <c r="HG105" s="112"/>
      <c r="HH105" s="112"/>
      <c r="HI105" s="112"/>
      <c r="HJ105" s="112"/>
      <c r="HK105" s="112"/>
      <c r="HL105" s="112"/>
      <c r="HM105" s="112"/>
      <c r="HN105" s="112"/>
      <c r="HO105" s="112"/>
      <c r="HP105" s="112"/>
      <c r="HQ105" s="112"/>
      <c r="HR105" s="112"/>
      <c r="HS105" s="112"/>
      <c r="HT105" s="112"/>
      <c r="HU105" s="112"/>
      <c r="HV105" s="112"/>
      <c r="HW105" s="112"/>
      <c r="HX105" s="112"/>
      <c r="HY105" s="112"/>
      <c r="HZ105" s="112"/>
      <c r="IA105" s="112"/>
      <c r="IB105" s="112"/>
      <c r="IC105" s="112"/>
      <c r="ID105" s="112"/>
      <c r="IE105" s="112"/>
      <c r="IF105" s="112"/>
      <c r="IG105" s="112"/>
    </row>
    <row r="106" spans="1:241" s="52" customFormat="1" ht="12.75" hidden="1" x14ac:dyDescent="0.25">
      <c r="A106" s="107"/>
      <c r="B106" s="108"/>
      <c r="C106" s="124"/>
      <c r="D106" s="33"/>
      <c r="E106" s="75"/>
      <c r="F106" s="75"/>
      <c r="G106" s="75"/>
      <c r="H106" s="75"/>
      <c r="I106" s="35"/>
      <c r="J106" s="35"/>
      <c r="K106" s="35"/>
      <c r="L106" s="35"/>
      <c r="M106" s="35"/>
      <c r="N106" s="82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110"/>
      <c r="GL106" s="110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GY106" s="110"/>
      <c r="GZ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  <c r="HT106" s="110"/>
      <c r="HU106" s="110"/>
      <c r="HV106" s="110"/>
      <c r="HW106" s="110"/>
      <c r="HX106" s="110"/>
      <c r="HY106" s="110"/>
      <c r="HZ106" s="110"/>
      <c r="IA106" s="110"/>
      <c r="IB106" s="110"/>
      <c r="IC106" s="110"/>
      <c r="ID106" s="110"/>
      <c r="IE106" s="110"/>
      <c r="IF106" s="110"/>
      <c r="IG106" s="110"/>
    </row>
    <row r="107" spans="1:241" s="18" customFormat="1" ht="12.75" x14ac:dyDescent="0.25">
      <c r="A107" s="111">
        <v>14</v>
      </c>
      <c r="B107" s="125" t="s">
        <v>106</v>
      </c>
      <c r="C107" s="126" t="s">
        <v>107</v>
      </c>
      <c r="D107" s="111" t="s">
        <v>41</v>
      </c>
      <c r="E107" s="122"/>
      <c r="F107" s="127">
        <v>0.5</v>
      </c>
      <c r="G107" s="122"/>
      <c r="H107" s="122"/>
      <c r="I107" s="122"/>
      <c r="J107" s="122"/>
      <c r="K107" s="122"/>
      <c r="L107" s="122"/>
      <c r="M107" s="122"/>
      <c r="N107" s="82">
        <v>0.5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  <c r="FW107" s="123"/>
      <c r="FX107" s="123"/>
      <c r="FY107" s="123"/>
      <c r="FZ107" s="123"/>
      <c r="GA107" s="123"/>
      <c r="GB107" s="123"/>
      <c r="GC107" s="123"/>
      <c r="GD107" s="123"/>
      <c r="GE107" s="123"/>
      <c r="GF107" s="123"/>
      <c r="GG107" s="123"/>
      <c r="GH107" s="123"/>
      <c r="GI107" s="123"/>
      <c r="GJ107" s="123"/>
      <c r="GK107" s="123"/>
      <c r="GL107" s="123"/>
      <c r="GM107" s="123"/>
      <c r="GN107" s="123"/>
      <c r="GO107" s="123"/>
      <c r="GP107" s="123"/>
      <c r="GQ107" s="123"/>
      <c r="GR107" s="123"/>
      <c r="GS107" s="123"/>
      <c r="GT107" s="123"/>
      <c r="GU107" s="123"/>
      <c r="GV107" s="123"/>
      <c r="GW107" s="123"/>
      <c r="GX107" s="123"/>
      <c r="GY107" s="123"/>
      <c r="GZ107" s="123"/>
      <c r="HA107" s="123"/>
      <c r="HB107" s="123"/>
      <c r="HC107" s="123"/>
      <c r="HD107" s="123"/>
      <c r="HE107" s="123"/>
      <c r="HF107" s="123"/>
      <c r="HG107" s="123"/>
      <c r="HH107" s="123"/>
      <c r="HI107" s="123"/>
      <c r="HJ107" s="123"/>
      <c r="HK107" s="123"/>
      <c r="HL107" s="123"/>
      <c r="HM107" s="123"/>
      <c r="HN107" s="123"/>
      <c r="HO107" s="123"/>
      <c r="HP107" s="123"/>
      <c r="HQ107" s="123"/>
      <c r="HR107" s="123"/>
      <c r="HS107" s="123"/>
      <c r="HT107" s="123"/>
      <c r="HU107" s="123"/>
      <c r="HV107" s="123"/>
      <c r="HW107" s="123"/>
      <c r="HX107" s="123"/>
      <c r="HY107" s="123"/>
      <c r="HZ107" s="123"/>
      <c r="IA107" s="123"/>
      <c r="IB107" s="123"/>
      <c r="IC107" s="123"/>
      <c r="ID107" s="123"/>
      <c r="IE107" s="123"/>
      <c r="IF107" s="123"/>
      <c r="IG107" s="123"/>
    </row>
    <row r="108" spans="1:241" s="52" customFormat="1" ht="12.75" hidden="1" x14ac:dyDescent="0.25">
      <c r="A108" s="107"/>
      <c r="B108" s="125"/>
      <c r="C108" s="109"/>
      <c r="D108" s="107" t="s">
        <v>108</v>
      </c>
      <c r="E108" s="75"/>
      <c r="F108" s="104">
        <f>F107</f>
        <v>0.5</v>
      </c>
      <c r="G108" s="75"/>
      <c r="H108" s="75"/>
      <c r="I108" s="75"/>
      <c r="J108" s="75"/>
      <c r="K108" s="75"/>
      <c r="L108" s="75"/>
      <c r="M108" s="75"/>
      <c r="N108" s="82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  <c r="GK108" s="110"/>
      <c r="GL108" s="110"/>
      <c r="GM108" s="110"/>
      <c r="GN108" s="110"/>
      <c r="GO108" s="110"/>
      <c r="GP108" s="110"/>
      <c r="GQ108" s="110"/>
      <c r="GR108" s="110"/>
      <c r="GS108" s="110"/>
      <c r="GT108" s="110"/>
      <c r="GU108" s="110"/>
      <c r="GV108" s="110"/>
      <c r="GW108" s="110"/>
      <c r="GX108" s="110"/>
      <c r="GY108" s="110"/>
      <c r="GZ108" s="110"/>
      <c r="HA108" s="110"/>
      <c r="HB108" s="110"/>
      <c r="HC108" s="110"/>
      <c r="HD108" s="110"/>
      <c r="HE108" s="110"/>
      <c r="HF108" s="110"/>
      <c r="HG108" s="110"/>
      <c r="HH108" s="110"/>
      <c r="HI108" s="110"/>
      <c r="HJ108" s="110"/>
      <c r="HK108" s="110"/>
      <c r="HL108" s="110"/>
      <c r="HM108" s="110"/>
      <c r="HN108" s="110"/>
      <c r="HO108" s="110"/>
      <c r="HP108" s="110"/>
      <c r="HQ108" s="110"/>
      <c r="HR108" s="110"/>
      <c r="HS108" s="110"/>
      <c r="HT108" s="110"/>
      <c r="HU108" s="110"/>
      <c r="HV108" s="110"/>
      <c r="HW108" s="110"/>
      <c r="HX108" s="110"/>
      <c r="HY108" s="110"/>
      <c r="HZ108" s="110"/>
      <c r="IA108" s="110"/>
      <c r="IB108" s="110"/>
      <c r="IC108" s="110"/>
      <c r="ID108" s="110"/>
      <c r="IE108" s="110"/>
      <c r="IF108" s="110"/>
      <c r="IG108" s="110"/>
    </row>
    <row r="109" spans="1:241" s="18" customFormat="1" ht="12.75" hidden="1" x14ac:dyDescent="0.25">
      <c r="A109" s="111"/>
      <c r="B109" s="73"/>
      <c r="C109" s="32" t="s">
        <v>19</v>
      </c>
      <c r="D109" s="33" t="s">
        <v>20</v>
      </c>
      <c r="E109" s="35">
        <v>0.89</v>
      </c>
      <c r="F109" s="75">
        <f>E109*F108</f>
        <v>0.44500000000000001</v>
      </c>
      <c r="G109" s="75"/>
      <c r="H109" s="75"/>
      <c r="I109" s="35">
        <v>6</v>
      </c>
      <c r="J109" s="35">
        <f>F109*I109</f>
        <v>2.67</v>
      </c>
      <c r="K109" s="35"/>
      <c r="L109" s="35"/>
      <c r="M109" s="35">
        <f>H109+J109+L109</f>
        <v>2.67</v>
      </c>
      <c r="N109" s="8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112"/>
      <c r="HT109" s="112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  <c r="IF109" s="112"/>
      <c r="IG109" s="112"/>
    </row>
    <row r="110" spans="1:241" s="18" customFormat="1" ht="12.75" hidden="1" x14ac:dyDescent="0.25">
      <c r="A110" s="111"/>
      <c r="B110" s="128"/>
      <c r="C110" s="58" t="s">
        <v>38</v>
      </c>
      <c r="D110" s="59" t="s">
        <v>2</v>
      </c>
      <c r="E110" s="35">
        <v>0.37</v>
      </c>
      <c r="F110" s="51">
        <f>E110*F108</f>
        <v>0.185</v>
      </c>
      <c r="G110" s="35"/>
      <c r="H110" s="35"/>
      <c r="I110" s="35"/>
      <c r="J110" s="35"/>
      <c r="K110" s="35">
        <v>3.2</v>
      </c>
      <c r="L110" s="35">
        <f>F110*K110</f>
        <v>0.59199999999999997</v>
      </c>
      <c r="M110" s="35">
        <f>H110+J110+L110</f>
        <v>0.59199999999999997</v>
      </c>
      <c r="N110" s="8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112"/>
      <c r="HT110" s="112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</row>
    <row r="111" spans="1:241" s="18" customFormat="1" ht="12.75" hidden="1" x14ac:dyDescent="0.25">
      <c r="A111" s="111"/>
      <c r="B111" s="73" t="s">
        <v>50</v>
      </c>
      <c r="C111" s="74" t="s">
        <v>88</v>
      </c>
      <c r="D111" s="107" t="s">
        <v>41</v>
      </c>
      <c r="E111" s="35">
        <v>1.1499999999999999</v>
      </c>
      <c r="F111" s="113">
        <f>E111*F108</f>
        <v>0.57499999999999996</v>
      </c>
      <c r="G111" s="36">
        <v>14.8</v>
      </c>
      <c r="H111" s="75">
        <f>F111*G111</f>
        <v>8.51</v>
      </c>
      <c r="I111" s="75"/>
      <c r="J111" s="75"/>
      <c r="K111" s="75"/>
      <c r="L111" s="75"/>
      <c r="M111" s="75">
        <f>H111+J111+L111</f>
        <v>8.51</v>
      </c>
      <c r="N111" s="8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12"/>
      <c r="CF111" s="112"/>
      <c r="CG111" s="112"/>
      <c r="CH111" s="112"/>
      <c r="CI111" s="112"/>
      <c r="CJ111" s="112"/>
      <c r="CK111" s="112"/>
      <c r="CL111" s="112"/>
      <c r="CM111" s="112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2"/>
      <c r="GC111" s="112"/>
      <c r="GD111" s="112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12"/>
      <c r="HH111" s="112"/>
      <c r="HI111" s="112"/>
      <c r="HJ111" s="112"/>
      <c r="HK111" s="112"/>
      <c r="HL111" s="112"/>
      <c r="HM111" s="112"/>
      <c r="HN111" s="112"/>
      <c r="HO111" s="112"/>
      <c r="HP111" s="112"/>
      <c r="HQ111" s="112"/>
      <c r="HR111" s="112"/>
      <c r="HS111" s="112"/>
      <c r="HT111" s="112"/>
      <c r="HU111" s="112"/>
      <c r="HV111" s="112"/>
      <c r="HW111" s="112"/>
      <c r="HX111" s="112"/>
      <c r="HY111" s="112"/>
      <c r="HZ111" s="112"/>
      <c r="IA111" s="112"/>
      <c r="IB111" s="112"/>
      <c r="IC111" s="112"/>
      <c r="ID111" s="112"/>
      <c r="IE111" s="112"/>
      <c r="IF111" s="112"/>
      <c r="IG111" s="112"/>
    </row>
    <row r="112" spans="1:241" s="18" customFormat="1" ht="12.75" hidden="1" x14ac:dyDescent="0.25">
      <c r="A112" s="111"/>
      <c r="B112" s="56"/>
      <c r="C112" s="58" t="s">
        <v>67</v>
      </c>
      <c r="D112" s="59" t="s">
        <v>2</v>
      </c>
      <c r="E112" s="35">
        <v>0.02</v>
      </c>
      <c r="F112" s="35">
        <f>E112*F108</f>
        <v>0.01</v>
      </c>
      <c r="G112" s="36">
        <v>3.2</v>
      </c>
      <c r="H112" s="36">
        <f>F112*G112</f>
        <v>3.2000000000000001E-2</v>
      </c>
      <c r="I112" s="36"/>
      <c r="J112" s="36"/>
      <c r="K112" s="35"/>
      <c r="L112" s="35"/>
      <c r="M112" s="35">
        <f>H112+J112+L112</f>
        <v>3.2000000000000001E-2</v>
      </c>
      <c r="N112" s="8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12"/>
      <c r="CF112" s="112"/>
      <c r="CG112" s="112"/>
      <c r="CH112" s="112"/>
      <c r="CI112" s="112"/>
      <c r="CJ112" s="112"/>
      <c r="CK112" s="112"/>
      <c r="CL112" s="112"/>
      <c r="CM112" s="112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2"/>
      <c r="GC112" s="112"/>
      <c r="GD112" s="112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G112" s="112"/>
      <c r="HH112" s="112"/>
      <c r="HI112" s="112"/>
      <c r="HJ112" s="112"/>
      <c r="HK112" s="112"/>
      <c r="HL112" s="112"/>
      <c r="HM112" s="112"/>
      <c r="HN112" s="112"/>
      <c r="HO112" s="112"/>
      <c r="HP112" s="112"/>
      <c r="HQ112" s="112"/>
      <c r="HR112" s="112"/>
      <c r="HS112" s="112"/>
      <c r="HT112" s="112"/>
      <c r="HU112" s="112"/>
      <c r="HV112" s="112"/>
      <c r="HW112" s="112"/>
      <c r="HX112" s="112"/>
      <c r="HY112" s="112"/>
      <c r="HZ112" s="112"/>
      <c r="IA112" s="112"/>
      <c r="IB112" s="112"/>
      <c r="IC112" s="112"/>
      <c r="ID112" s="112"/>
      <c r="IE112" s="112"/>
      <c r="IF112" s="112"/>
      <c r="IG112" s="112"/>
    </row>
    <row r="113" spans="1:241" s="18" customFormat="1" ht="12.75" x14ac:dyDescent="0.25">
      <c r="A113" s="93">
        <v>15</v>
      </c>
      <c r="B113" s="94" t="s">
        <v>109</v>
      </c>
      <c r="C113" s="129" t="s">
        <v>110</v>
      </c>
      <c r="D113" s="93" t="s">
        <v>104</v>
      </c>
      <c r="E113" s="95"/>
      <c r="F113" s="106">
        <v>5.7</v>
      </c>
      <c r="G113" s="96"/>
      <c r="H113" s="96"/>
      <c r="I113" s="96"/>
      <c r="J113" s="96"/>
      <c r="K113" s="96"/>
      <c r="L113" s="117"/>
      <c r="M113" s="96"/>
      <c r="N113" s="82">
        <v>5.7</v>
      </c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</row>
    <row r="114" spans="1:241" s="52" customFormat="1" ht="12.75" hidden="1" x14ac:dyDescent="0.25">
      <c r="A114" s="59"/>
      <c r="B114" s="83"/>
      <c r="C114" s="84"/>
      <c r="D114" s="59" t="s">
        <v>105</v>
      </c>
      <c r="E114" s="116"/>
      <c r="F114" s="91">
        <f>F113/100</f>
        <v>5.7000000000000002E-2</v>
      </c>
      <c r="G114" s="35"/>
      <c r="H114" s="35"/>
      <c r="I114" s="35"/>
      <c r="J114" s="35"/>
      <c r="K114" s="35"/>
      <c r="L114" s="34"/>
      <c r="M114" s="35"/>
      <c r="N114" s="8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</row>
    <row r="115" spans="1:241" s="18" customFormat="1" ht="12.75" hidden="1" x14ac:dyDescent="0.25">
      <c r="A115" s="57"/>
      <c r="B115" s="56"/>
      <c r="C115" s="32" t="s">
        <v>19</v>
      </c>
      <c r="D115" s="33" t="s">
        <v>20</v>
      </c>
      <c r="E115" s="35">
        <v>660</v>
      </c>
      <c r="F115" s="35">
        <f>F114*E115</f>
        <v>37.620000000000005</v>
      </c>
      <c r="G115" s="35"/>
      <c r="H115" s="35"/>
      <c r="I115" s="36">
        <v>6</v>
      </c>
      <c r="J115" s="35">
        <f>F115*I115</f>
        <v>225.72000000000003</v>
      </c>
      <c r="K115" s="35"/>
      <c r="L115" s="35"/>
      <c r="M115" s="35">
        <f t="shared" ref="M115:M116" si="9">H115+J115+L115</f>
        <v>225.72000000000003</v>
      </c>
      <c r="N115" s="82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</row>
    <row r="116" spans="1:241" s="18" customFormat="1" ht="12.75" hidden="1" x14ac:dyDescent="0.25">
      <c r="A116" s="57"/>
      <c r="B116" s="56" t="s">
        <v>111</v>
      </c>
      <c r="C116" s="58" t="s">
        <v>112</v>
      </c>
      <c r="D116" s="33" t="s">
        <v>29</v>
      </c>
      <c r="E116" s="35">
        <v>9.6</v>
      </c>
      <c r="F116" s="35">
        <f>F114*E116</f>
        <v>0.54720000000000002</v>
      </c>
      <c r="G116" s="35"/>
      <c r="H116" s="35"/>
      <c r="I116" s="35"/>
      <c r="J116" s="35"/>
      <c r="K116" s="35">
        <v>31.25</v>
      </c>
      <c r="L116" s="35">
        <f>F116*K116</f>
        <v>17.100000000000001</v>
      </c>
      <c r="M116" s="35">
        <f t="shared" si="9"/>
        <v>17.100000000000001</v>
      </c>
      <c r="N116" s="82"/>
      <c r="O116" s="72"/>
      <c r="P116" s="72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</row>
    <row r="117" spans="1:241" s="18" customFormat="1" ht="12.75" hidden="1" x14ac:dyDescent="0.25">
      <c r="A117" s="57"/>
      <c r="B117" s="56"/>
      <c r="C117" s="58" t="s">
        <v>38</v>
      </c>
      <c r="D117" s="59" t="s">
        <v>2</v>
      </c>
      <c r="E117" s="35">
        <v>39.9</v>
      </c>
      <c r="F117" s="35">
        <f>E117*F114</f>
        <v>2.2743000000000002</v>
      </c>
      <c r="G117" s="45"/>
      <c r="H117" s="45"/>
      <c r="I117" s="45"/>
      <c r="J117" s="36"/>
      <c r="K117" s="35">
        <v>3.2</v>
      </c>
      <c r="L117" s="35">
        <f>F117*K117</f>
        <v>7.2777600000000007</v>
      </c>
      <c r="M117" s="35">
        <f>H117+J117+L117</f>
        <v>7.2777600000000007</v>
      </c>
      <c r="N117" s="82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</row>
    <row r="118" spans="1:241" s="18" customFormat="1" ht="12.75" hidden="1" x14ac:dyDescent="0.25">
      <c r="A118" s="57"/>
      <c r="B118" s="56" t="s">
        <v>113</v>
      </c>
      <c r="C118" s="58" t="s">
        <v>114</v>
      </c>
      <c r="D118" s="59" t="s">
        <v>41</v>
      </c>
      <c r="E118" s="35">
        <v>101.5</v>
      </c>
      <c r="F118" s="35">
        <f>E118*F114</f>
        <v>5.7854999999999999</v>
      </c>
      <c r="G118" s="85">
        <v>104</v>
      </c>
      <c r="H118" s="36">
        <f t="shared" ref="H118:H123" si="10">F118*G118</f>
        <v>601.69200000000001</v>
      </c>
      <c r="I118" s="36"/>
      <c r="J118" s="36"/>
      <c r="K118" s="35"/>
      <c r="L118" s="35"/>
      <c r="M118" s="35">
        <f t="shared" ref="M118:M123" si="11">H118+J118+L118</f>
        <v>601.69200000000001</v>
      </c>
      <c r="N118" s="82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</row>
    <row r="119" spans="1:241" s="18" customFormat="1" ht="12.75" hidden="1" x14ac:dyDescent="0.25">
      <c r="A119" s="57"/>
      <c r="B119" s="56" t="s">
        <v>115</v>
      </c>
      <c r="C119" s="58" t="s">
        <v>116</v>
      </c>
      <c r="D119" s="59" t="s">
        <v>41</v>
      </c>
      <c r="E119" s="35">
        <v>2.4700000000000002</v>
      </c>
      <c r="F119" s="36">
        <f>E119*F114</f>
        <v>0.14079000000000003</v>
      </c>
      <c r="G119" s="35">
        <v>88</v>
      </c>
      <c r="H119" s="36">
        <f t="shared" si="10"/>
        <v>12.389520000000003</v>
      </c>
      <c r="I119" s="36"/>
      <c r="J119" s="36"/>
      <c r="K119" s="35"/>
      <c r="L119" s="35"/>
      <c r="M119" s="35">
        <f t="shared" si="11"/>
        <v>12.389520000000003</v>
      </c>
      <c r="N119" s="82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</row>
    <row r="120" spans="1:241" s="18" customFormat="1" ht="12.75" hidden="1" x14ac:dyDescent="0.25">
      <c r="A120" s="57"/>
      <c r="B120" s="56" t="s">
        <v>117</v>
      </c>
      <c r="C120" s="58" t="s">
        <v>118</v>
      </c>
      <c r="D120" s="59" t="s">
        <v>45</v>
      </c>
      <c r="E120" s="35">
        <v>39</v>
      </c>
      <c r="F120" s="35">
        <f>E120*F114</f>
        <v>2.2229999999999999</v>
      </c>
      <c r="G120" s="35">
        <v>10.5</v>
      </c>
      <c r="H120" s="36">
        <f t="shared" si="10"/>
        <v>23.3415</v>
      </c>
      <c r="I120" s="36"/>
      <c r="J120" s="36"/>
      <c r="K120" s="35"/>
      <c r="L120" s="35"/>
      <c r="M120" s="35">
        <f t="shared" si="11"/>
        <v>23.3415</v>
      </c>
      <c r="N120" s="82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</row>
    <row r="121" spans="1:241" s="18" customFormat="1" ht="12.75" hidden="1" x14ac:dyDescent="0.25">
      <c r="A121" s="57"/>
      <c r="B121" s="56" t="s">
        <v>119</v>
      </c>
      <c r="C121" s="62" t="s">
        <v>120</v>
      </c>
      <c r="D121" s="59" t="s">
        <v>41</v>
      </c>
      <c r="E121" s="35">
        <f>4.68+7.4+0.53</f>
        <v>12.61</v>
      </c>
      <c r="F121" s="36">
        <f>E121*F114</f>
        <v>0.71877000000000002</v>
      </c>
      <c r="G121" s="85">
        <v>440</v>
      </c>
      <c r="H121" s="36">
        <f t="shared" si="10"/>
        <v>316.25880000000001</v>
      </c>
      <c r="I121" s="36"/>
      <c r="J121" s="36"/>
      <c r="K121" s="35"/>
      <c r="L121" s="35"/>
      <c r="M121" s="35">
        <f t="shared" si="11"/>
        <v>316.25880000000001</v>
      </c>
      <c r="N121" s="82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</row>
    <row r="122" spans="1:241" s="18" customFormat="1" ht="12.75" hidden="1" x14ac:dyDescent="0.25">
      <c r="A122" s="57"/>
      <c r="B122" s="56" t="s">
        <v>121</v>
      </c>
      <c r="C122" s="58" t="s">
        <v>122</v>
      </c>
      <c r="D122" s="59" t="s">
        <v>123</v>
      </c>
      <c r="E122" s="35">
        <v>193</v>
      </c>
      <c r="F122" s="35">
        <f>E122*F114</f>
        <v>11.001000000000001</v>
      </c>
      <c r="G122" s="35">
        <v>2.9</v>
      </c>
      <c r="H122" s="36">
        <f t="shared" si="10"/>
        <v>31.902900000000002</v>
      </c>
      <c r="I122" s="36"/>
      <c r="J122" s="36"/>
      <c r="K122" s="35"/>
      <c r="L122" s="35"/>
      <c r="M122" s="35">
        <f t="shared" si="11"/>
        <v>31.902900000000002</v>
      </c>
      <c r="N122" s="82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</row>
    <row r="123" spans="1:241" s="18" customFormat="1" ht="12.75" hidden="1" x14ac:dyDescent="0.25">
      <c r="A123" s="57"/>
      <c r="B123" s="56"/>
      <c r="C123" s="58" t="s">
        <v>67</v>
      </c>
      <c r="D123" s="59" t="s">
        <v>2</v>
      </c>
      <c r="E123" s="35">
        <v>156</v>
      </c>
      <c r="F123" s="35">
        <f>E123*F114</f>
        <v>8.8919999999999995</v>
      </c>
      <c r="G123" s="36">
        <v>3.2</v>
      </c>
      <c r="H123" s="36">
        <f t="shared" si="10"/>
        <v>28.4544</v>
      </c>
      <c r="I123" s="36"/>
      <c r="J123" s="36"/>
      <c r="K123" s="35"/>
      <c r="L123" s="35"/>
      <c r="M123" s="35">
        <f t="shared" si="11"/>
        <v>28.4544</v>
      </c>
      <c r="N123" s="82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</row>
    <row r="124" spans="1:241" s="18" customFormat="1" ht="12.75" x14ac:dyDescent="0.25">
      <c r="A124" s="111">
        <v>16</v>
      </c>
      <c r="B124" s="120" t="s">
        <v>84</v>
      </c>
      <c r="C124" s="126" t="s">
        <v>124</v>
      </c>
      <c r="D124" s="111" t="s">
        <v>41</v>
      </c>
      <c r="E124" s="122"/>
      <c r="F124" s="127">
        <v>6.6</v>
      </c>
      <c r="G124" s="122"/>
      <c r="H124" s="122"/>
      <c r="I124" s="122"/>
      <c r="J124" s="122"/>
      <c r="K124" s="122"/>
      <c r="L124" s="122"/>
      <c r="M124" s="122"/>
      <c r="N124" s="82">
        <v>6.6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  <c r="FW124" s="123"/>
      <c r="FX124" s="123"/>
      <c r="FY124" s="123"/>
      <c r="FZ124" s="123"/>
      <c r="GA124" s="123"/>
      <c r="GB124" s="123"/>
      <c r="GC124" s="123"/>
      <c r="GD124" s="123"/>
      <c r="GE124" s="123"/>
      <c r="GF124" s="123"/>
      <c r="GG124" s="123"/>
      <c r="GH124" s="123"/>
      <c r="GI124" s="123"/>
      <c r="GJ124" s="123"/>
      <c r="GK124" s="123"/>
      <c r="GL124" s="123"/>
      <c r="GM124" s="123"/>
      <c r="GN124" s="123"/>
      <c r="GO124" s="123"/>
      <c r="GP124" s="123"/>
      <c r="GQ124" s="123"/>
      <c r="GR124" s="123"/>
      <c r="GS124" s="123"/>
      <c r="GT124" s="123"/>
      <c r="GU124" s="123"/>
      <c r="GV124" s="123"/>
      <c r="GW124" s="123"/>
      <c r="GX124" s="123"/>
      <c r="GY124" s="123"/>
      <c r="GZ124" s="123"/>
      <c r="HA124" s="123"/>
      <c r="HB124" s="123"/>
      <c r="HC124" s="123"/>
      <c r="HD124" s="123"/>
      <c r="HE124" s="123"/>
      <c r="HF124" s="123"/>
      <c r="HG124" s="123"/>
      <c r="HH124" s="123"/>
      <c r="HI124" s="123"/>
      <c r="HJ124" s="123"/>
      <c r="HK124" s="123"/>
      <c r="HL124" s="123"/>
      <c r="HM124" s="123"/>
      <c r="HN124" s="123"/>
      <c r="HO124" s="123"/>
      <c r="HP124" s="123"/>
      <c r="HQ124" s="123"/>
      <c r="HR124" s="123"/>
      <c r="HS124" s="123"/>
      <c r="HT124" s="123"/>
      <c r="HU124" s="123"/>
      <c r="HV124" s="123"/>
      <c r="HW124" s="123"/>
      <c r="HX124" s="123"/>
      <c r="HY124" s="123"/>
      <c r="HZ124" s="123"/>
      <c r="IA124" s="123"/>
      <c r="IB124" s="123"/>
      <c r="IC124" s="123"/>
      <c r="ID124" s="123"/>
      <c r="IE124" s="123"/>
      <c r="IF124" s="123"/>
      <c r="IG124" s="123"/>
    </row>
    <row r="125" spans="1:241" s="52" customFormat="1" ht="12.75" hidden="1" x14ac:dyDescent="0.25">
      <c r="A125" s="107"/>
      <c r="B125" s="108"/>
      <c r="C125" s="109"/>
      <c r="D125" s="107" t="s">
        <v>86</v>
      </c>
      <c r="E125" s="75"/>
      <c r="F125" s="104">
        <f>F124/10</f>
        <v>0.65999999999999992</v>
      </c>
      <c r="G125" s="75"/>
      <c r="H125" s="75"/>
      <c r="I125" s="75"/>
      <c r="J125" s="75"/>
      <c r="K125" s="75"/>
      <c r="L125" s="75"/>
      <c r="M125" s="75"/>
      <c r="N125" s="82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110"/>
      <c r="DY125" s="110"/>
      <c r="DZ125" s="110"/>
      <c r="EA125" s="110"/>
      <c r="EB125" s="110"/>
      <c r="EC125" s="110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S125" s="110"/>
      <c r="FT125" s="110"/>
      <c r="FU125" s="110"/>
      <c r="FV125" s="110"/>
      <c r="FW125" s="110"/>
      <c r="FX125" s="110"/>
      <c r="FY125" s="110"/>
      <c r="FZ125" s="110"/>
      <c r="GA125" s="110"/>
      <c r="GB125" s="110"/>
      <c r="GC125" s="110"/>
      <c r="GD125" s="110"/>
      <c r="GE125" s="110"/>
      <c r="GF125" s="110"/>
      <c r="GG125" s="110"/>
      <c r="GH125" s="110"/>
      <c r="GI125" s="110"/>
      <c r="GJ125" s="110"/>
      <c r="GK125" s="110"/>
      <c r="GL125" s="110"/>
      <c r="GM125" s="110"/>
      <c r="GN125" s="110"/>
      <c r="GO125" s="110"/>
      <c r="GP125" s="110"/>
      <c r="GQ125" s="110"/>
      <c r="GR125" s="110"/>
      <c r="GS125" s="110"/>
      <c r="GT125" s="110"/>
      <c r="GU125" s="110"/>
      <c r="GV125" s="110"/>
      <c r="GW125" s="110"/>
      <c r="GX125" s="110"/>
      <c r="GY125" s="110"/>
      <c r="GZ125" s="110"/>
      <c r="HA125" s="110"/>
      <c r="HB125" s="110"/>
      <c r="HC125" s="110"/>
      <c r="HD125" s="110"/>
      <c r="HE125" s="110"/>
      <c r="HF125" s="110"/>
      <c r="HG125" s="110"/>
      <c r="HH125" s="110"/>
      <c r="HI125" s="110"/>
      <c r="HJ125" s="110"/>
      <c r="HK125" s="110"/>
      <c r="HL125" s="110"/>
      <c r="HM125" s="110"/>
      <c r="HN125" s="110"/>
      <c r="HO125" s="110"/>
      <c r="HP125" s="110"/>
      <c r="HQ125" s="110"/>
      <c r="HR125" s="110"/>
      <c r="HS125" s="110"/>
      <c r="HT125" s="110"/>
      <c r="HU125" s="110"/>
      <c r="HV125" s="110"/>
      <c r="HW125" s="110"/>
      <c r="HX125" s="110"/>
      <c r="HY125" s="110"/>
      <c r="HZ125" s="110"/>
      <c r="IA125" s="110"/>
      <c r="IB125" s="110"/>
      <c r="IC125" s="110"/>
      <c r="ID125" s="110"/>
      <c r="IE125" s="110"/>
      <c r="IF125" s="110"/>
      <c r="IG125" s="110"/>
    </row>
    <row r="126" spans="1:241" s="18" customFormat="1" ht="12.75" hidden="1" x14ac:dyDescent="0.25">
      <c r="A126" s="111"/>
      <c r="B126" s="73"/>
      <c r="C126" s="32" t="s">
        <v>19</v>
      </c>
      <c r="D126" s="33" t="s">
        <v>20</v>
      </c>
      <c r="E126" s="35">
        <v>17.8</v>
      </c>
      <c r="F126" s="75">
        <f>E126*F125</f>
        <v>11.747999999999999</v>
      </c>
      <c r="G126" s="75"/>
      <c r="H126" s="75"/>
      <c r="I126" s="35">
        <v>6</v>
      </c>
      <c r="J126" s="35">
        <f>F126*I126</f>
        <v>70.488</v>
      </c>
      <c r="K126" s="35"/>
      <c r="L126" s="35"/>
      <c r="M126" s="35">
        <f>H126+J126+L126</f>
        <v>70.488</v>
      </c>
      <c r="N126" s="8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S126" s="112"/>
      <c r="FT126" s="112"/>
      <c r="FU126" s="112"/>
      <c r="FV126" s="112"/>
      <c r="FW126" s="112"/>
      <c r="FX126" s="112"/>
      <c r="FY126" s="112"/>
      <c r="FZ126" s="112"/>
      <c r="GA126" s="112"/>
      <c r="GB126" s="112"/>
      <c r="GC126" s="112"/>
      <c r="GD126" s="112"/>
      <c r="GE126" s="112"/>
      <c r="GF126" s="112"/>
      <c r="GG126" s="112"/>
      <c r="GH126" s="112"/>
      <c r="GI126" s="112"/>
      <c r="GJ126" s="112"/>
      <c r="GK126" s="112"/>
      <c r="GL126" s="112"/>
      <c r="GM126" s="112"/>
      <c r="GN126" s="112"/>
      <c r="GO126" s="112"/>
      <c r="GP126" s="112"/>
      <c r="GQ126" s="112"/>
      <c r="GR126" s="112"/>
      <c r="GS126" s="112"/>
      <c r="GT126" s="112"/>
      <c r="GU126" s="112"/>
      <c r="GV126" s="112"/>
      <c r="GW126" s="112"/>
      <c r="GX126" s="112"/>
      <c r="GY126" s="112"/>
      <c r="GZ126" s="112"/>
      <c r="HA126" s="112"/>
      <c r="HB126" s="112"/>
      <c r="HC126" s="112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12"/>
      <c r="HQ126" s="112"/>
      <c r="HR126" s="112"/>
      <c r="HS126" s="112"/>
      <c r="HT126" s="112"/>
      <c r="HU126" s="112"/>
      <c r="HV126" s="112"/>
      <c r="HW126" s="112"/>
      <c r="HX126" s="112"/>
      <c r="HY126" s="112"/>
      <c r="HZ126" s="112"/>
      <c r="IA126" s="112"/>
      <c r="IB126" s="112"/>
      <c r="IC126" s="112"/>
      <c r="ID126" s="112"/>
      <c r="IE126" s="112"/>
      <c r="IF126" s="112"/>
      <c r="IG126" s="112"/>
    </row>
    <row r="127" spans="1:241" s="18" customFormat="1" ht="12.75" hidden="1" x14ac:dyDescent="0.25">
      <c r="A127" s="111"/>
      <c r="B127" s="73" t="s">
        <v>50</v>
      </c>
      <c r="C127" s="74" t="s">
        <v>88</v>
      </c>
      <c r="D127" s="107" t="s">
        <v>41</v>
      </c>
      <c r="E127" s="35">
        <v>11</v>
      </c>
      <c r="F127" s="113">
        <f>E127*F125</f>
        <v>7.2599999999999989</v>
      </c>
      <c r="G127" s="36">
        <v>14.8</v>
      </c>
      <c r="H127" s="75">
        <f>F127*G127</f>
        <v>107.44799999999999</v>
      </c>
      <c r="I127" s="75"/>
      <c r="J127" s="75"/>
      <c r="K127" s="75"/>
      <c r="L127" s="75"/>
      <c r="M127" s="75">
        <f>H127+J127+L127</f>
        <v>107.44799999999999</v>
      </c>
      <c r="N127" s="8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S127" s="112"/>
      <c r="FT127" s="112"/>
      <c r="FU127" s="112"/>
      <c r="FV127" s="112"/>
      <c r="FW127" s="112"/>
      <c r="FX127" s="112"/>
      <c r="FY127" s="112"/>
      <c r="FZ127" s="112"/>
      <c r="GA127" s="112"/>
      <c r="GB127" s="112"/>
      <c r="GC127" s="112"/>
      <c r="GD127" s="112"/>
      <c r="GE127" s="112"/>
      <c r="GF127" s="112"/>
      <c r="GG127" s="112"/>
      <c r="GH127" s="112"/>
      <c r="GI127" s="112"/>
      <c r="GJ127" s="112"/>
      <c r="GK127" s="112"/>
      <c r="GL127" s="112"/>
      <c r="GM127" s="112"/>
      <c r="GN127" s="112"/>
      <c r="GO127" s="112"/>
      <c r="GP127" s="112"/>
      <c r="GQ127" s="112"/>
      <c r="GR127" s="112"/>
      <c r="GS127" s="112"/>
      <c r="GT127" s="112"/>
      <c r="GU127" s="112"/>
      <c r="GV127" s="112"/>
      <c r="GW127" s="112"/>
      <c r="GX127" s="112"/>
      <c r="GY127" s="112"/>
      <c r="GZ127" s="112"/>
      <c r="HA127" s="112"/>
      <c r="HB127" s="112"/>
      <c r="HC127" s="112"/>
      <c r="HD127" s="112"/>
      <c r="HE127" s="112"/>
      <c r="HF127" s="112"/>
      <c r="HG127" s="112"/>
      <c r="HH127" s="112"/>
      <c r="HI127" s="112"/>
      <c r="HJ127" s="112"/>
      <c r="HK127" s="112"/>
      <c r="HL127" s="112"/>
      <c r="HM127" s="112"/>
      <c r="HN127" s="112"/>
      <c r="HO127" s="112"/>
      <c r="HP127" s="112"/>
      <c r="HQ127" s="112"/>
      <c r="HR127" s="112"/>
      <c r="HS127" s="112"/>
      <c r="HT127" s="112"/>
      <c r="HU127" s="112"/>
      <c r="HV127" s="112"/>
      <c r="HW127" s="112"/>
      <c r="HX127" s="112"/>
      <c r="HY127" s="112"/>
      <c r="HZ127" s="112"/>
      <c r="IA127" s="112"/>
      <c r="IB127" s="112"/>
      <c r="IC127" s="112"/>
      <c r="ID127" s="112"/>
      <c r="IE127" s="112"/>
      <c r="IF127" s="112"/>
      <c r="IG127" s="112"/>
    </row>
    <row r="128" spans="1:241" s="130" customFormat="1" ht="12.75" customHeight="1" x14ac:dyDescent="0.25">
      <c r="A128" s="130" t="s">
        <v>14</v>
      </c>
      <c r="B128" s="131"/>
      <c r="C128" s="132" t="s">
        <v>125</v>
      </c>
      <c r="D128" s="131"/>
      <c r="E128" s="133"/>
      <c r="F128" s="134"/>
      <c r="G128" s="134"/>
      <c r="H128" s="134"/>
      <c r="I128" s="134"/>
      <c r="J128" s="134"/>
      <c r="K128" s="135"/>
      <c r="L128" s="135"/>
      <c r="M128" s="135"/>
      <c r="N128" s="82"/>
      <c r="O128" s="136"/>
      <c r="P128" s="136"/>
      <c r="Q128" s="137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6"/>
      <c r="DE128" s="136"/>
      <c r="DF128" s="136"/>
      <c r="DG128" s="136"/>
      <c r="DH128" s="136"/>
      <c r="DI128" s="136"/>
      <c r="DJ128" s="136"/>
      <c r="DK128" s="136"/>
      <c r="DL128" s="136"/>
      <c r="DM128" s="136"/>
      <c r="DN128" s="136"/>
      <c r="DO128" s="136"/>
      <c r="DP128" s="136"/>
      <c r="DQ128" s="136"/>
      <c r="DR128" s="136"/>
      <c r="DS128" s="136"/>
      <c r="DT128" s="136"/>
      <c r="DU128" s="136"/>
      <c r="DV128" s="136"/>
      <c r="DW128" s="136"/>
      <c r="DX128" s="136"/>
      <c r="DY128" s="136"/>
      <c r="DZ128" s="136"/>
      <c r="EA128" s="136"/>
      <c r="EB128" s="136"/>
      <c r="EC128" s="136"/>
      <c r="ED128" s="136"/>
      <c r="EE128" s="136"/>
      <c r="EF128" s="136"/>
      <c r="EG128" s="136"/>
      <c r="EH128" s="136"/>
      <c r="EI128" s="136"/>
      <c r="EJ128" s="136"/>
      <c r="EK128" s="136"/>
      <c r="EL128" s="136"/>
      <c r="EM128" s="136"/>
      <c r="EN128" s="136"/>
      <c r="EO128" s="136"/>
      <c r="EP128" s="136"/>
      <c r="EQ128" s="136"/>
      <c r="ER128" s="136"/>
      <c r="ES128" s="136"/>
      <c r="ET128" s="136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6"/>
      <c r="FK128" s="136"/>
      <c r="FL128" s="136"/>
      <c r="FM128" s="136"/>
      <c r="FN128" s="136"/>
      <c r="FO128" s="136"/>
      <c r="FP128" s="136"/>
      <c r="FQ128" s="136"/>
      <c r="FR128" s="136"/>
      <c r="FS128" s="136"/>
      <c r="FT128" s="136"/>
      <c r="FU128" s="136"/>
      <c r="FV128" s="136"/>
      <c r="FW128" s="136"/>
      <c r="FX128" s="136"/>
      <c r="FY128" s="136"/>
      <c r="FZ128" s="136"/>
      <c r="GA128" s="136"/>
      <c r="GB128" s="136"/>
      <c r="GC128" s="136"/>
      <c r="GD128" s="136"/>
      <c r="GE128" s="136"/>
      <c r="GF128" s="136"/>
      <c r="GG128" s="136"/>
      <c r="GH128" s="136"/>
      <c r="GI128" s="136"/>
      <c r="GJ128" s="136"/>
      <c r="GK128" s="136"/>
      <c r="GL128" s="136"/>
      <c r="GM128" s="136"/>
      <c r="GN128" s="136"/>
      <c r="GO128" s="136"/>
      <c r="GP128" s="136"/>
      <c r="GQ128" s="136"/>
      <c r="GR128" s="136"/>
      <c r="GS128" s="136"/>
      <c r="GT128" s="136"/>
      <c r="GU128" s="136"/>
      <c r="GV128" s="136"/>
      <c r="GW128" s="136"/>
      <c r="GX128" s="136"/>
      <c r="GY128" s="136"/>
      <c r="GZ128" s="136"/>
      <c r="HA128" s="136"/>
      <c r="HB128" s="136"/>
      <c r="HC128" s="136"/>
      <c r="HD128" s="136"/>
      <c r="HE128" s="136"/>
      <c r="HF128" s="136"/>
      <c r="HG128" s="136"/>
      <c r="HH128" s="136"/>
      <c r="HI128" s="136"/>
      <c r="HJ128" s="136"/>
      <c r="HK128" s="136"/>
      <c r="HL128" s="136"/>
      <c r="HM128" s="136"/>
      <c r="HN128" s="136"/>
      <c r="HO128" s="136"/>
      <c r="HP128" s="136"/>
      <c r="HQ128" s="136"/>
    </row>
    <row r="129" spans="1:242" s="143" customFormat="1" ht="30.75" customHeight="1" x14ac:dyDescent="0.25">
      <c r="A129" s="57">
        <v>17</v>
      </c>
      <c r="B129" s="64" t="s">
        <v>126</v>
      </c>
      <c r="C129" s="138" t="s">
        <v>127</v>
      </c>
      <c r="D129" s="139" t="s">
        <v>41</v>
      </c>
      <c r="E129" s="93"/>
      <c r="F129" s="140">
        <v>45</v>
      </c>
      <c r="G129" s="93"/>
      <c r="H129" s="141"/>
      <c r="I129" s="142"/>
      <c r="J129" s="141"/>
      <c r="K129" s="93"/>
      <c r="L129" s="141"/>
      <c r="M129" s="141"/>
      <c r="N129" s="82"/>
    </row>
    <row r="130" spans="1:242" s="143" customFormat="1" ht="12.75" hidden="1" x14ac:dyDescent="0.25">
      <c r="A130" s="57"/>
      <c r="B130" s="69"/>
      <c r="C130" s="124" t="s">
        <v>19</v>
      </c>
      <c r="D130" s="33" t="s">
        <v>20</v>
      </c>
      <c r="E130" s="59">
        <v>1.0200000000000001E-2</v>
      </c>
      <c r="F130" s="144">
        <f>F129*E130</f>
        <v>0.45900000000000002</v>
      </c>
      <c r="G130" s="59"/>
      <c r="H130" s="142"/>
      <c r="I130" s="142">
        <v>6</v>
      </c>
      <c r="J130" s="142">
        <f>F130*I130</f>
        <v>2.754</v>
      </c>
      <c r="K130" s="59"/>
      <c r="L130" s="142"/>
      <c r="M130" s="142">
        <f>J130</f>
        <v>2.754</v>
      </c>
      <c r="N130" s="82"/>
    </row>
    <row r="131" spans="1:242" s="143" customFormat="1" ht="12.75" hidden="1" x14ac:dyDescent="0.25">
      <c r="A131" s="57"/>
      <c r="B131" s="69" t="s">
        <v>128</v>
      </c>
      <c r="C131" s="145" t="s">
        <v>129</v>
      </c>
      <c r="D131" s="59" t="s">
        <v>29</v>
      </c>
      <c r="E131" s="59">
        <v>2.2800000000000001E-2</v>
      </c>
      <c r="F131" s="142">
        <f>E131*F129</f>
        <v>1.026</v>
      </c>
      <c r="G131" s="142"/>
      <c r="H131" s="142"/>
      <c r="I131" s="142"/>
      <c r="J131" s="142"/>
      <c r="K131" s="146">
        <v>50.06</v>
      </c>
      <c r="L131" s="146">
        <f>K131*F131</f>
        <v>51.361560000000004</v>
      </c>
      <c r="M131" s="146">
        <f>L131</f>
        <v>51.361560000000004</v>
      </c>
      <c r="N131" s="82"/>
    </row>
    <row r="132" spans="1:242" s="143" customFormat="1" ht="12.75" hidden="1" x14ac:dyDescent="0.25">
      <c r="A132" s="147"/>
      <c r="B132" s="148"/>
      <c r="C132" s="145" t="s">
        <v>130</v>
      </c>
      <c r="D132" s="59" t="s">
        <v>2</v>
      </c>
      <c r="E132" s="149">
        <v>2.0899999999999998E-3</v>
      </c>
      <c r="F132" s="142">
        <f>F129*E132</f>
        <v>9.4049999999999995E-2</v>
      </c>
      <c r="G132" s="142"/>
      <c r="H132" s="142"/>
      <c r="I132" s="142"/>
      <c r="J132" s="142"/>
      <c r="K132" s="146">
        <v>3.2</v>
      </c>
      <c r="L132" s="146">
        <f>F132*K132</f>
        <v>0.30096000000000001</v>
      </c>
      <c r="M132" s="146">
        <f>L132</f>
        <v>0.30096000000000001</v>
      </c>
      <c r="N132" s="82"/>
    </row>
    <row r="133" spans="1:242" s="143" customFormat="1" ht="12.75" hidden="1" x14ac:dyDescent="0.25">
      <c r="A133" s="147"/>
      <c r="B133" s="148"/>
      <c r="C133" s="145" t="s">
        <v>131</v>
      </c>
      <c r="D133" s="59" t="s">
        <v>41</v>
      </c>
      <c r="E133" s="149">
        <v>4.0000000000000002E-4</v>
      </c>
      <c r="F133" s="142">
        <f>F129*E133</f>
        <v>1.8000000000000002E-2</v>
      </c>
      <c r="G133" s="142">
        <v>14.8</v>
      </c>
      <c r="H133" s="142">
        <f>F133*G133</f>
        <v>0.26640000000000003</v>
      </c>
      <c r="I133" s="142"/>
      <c r="J133" s="142"/>
      <c r="K133" s="146"/>
      <c r="L133" s="146"/>
      <c r="M133" s="146">
        <f>H133</f>
        <v>0.26640000000000003</v>
      </c>
      <c r="N133" s="82"/>
    </row>
    <row r="134" spans="1:242" s="143" customFormat="1" ht="12.75" hidden="1" x14ac:dyDescent="0.25">
      <c r="A134" s="147"/>
      <c r="B134" s="148"/>
      <c r="C134" s="145"/>
      <c r="D134" s="59"/>
      <c r="E134" s="149"/>
      <c r="F134" s="142"/>
      <c r="G134" s="142"/>
      <c r="H134" s="142"/>
      <c r="I134" s="142"/>
      <c r="J134" s="142"/>
      <c r="K134" s="146"/>
      <c r="L134" s="146"/>
      <c r="M134" s="146"/>
      <c r="N134" s="82"/>
    </row>
    <row r="135" spans="1:242" s="157" customFormat="1" ht="12.75" x14ac:dyDescent="0.2">
      <c r="A135" s="139">
        <v>18</v>
      </c>
      <c r="B135" s="150" t="s">
        <v>132</v>
      </c>
      <c r="C135" s="151" t="s">
        <v>133</v>
      </c>
      <c r="D135" s="139" t="s">
        <v>55</v>
      </c>
      <c r="E135" s="152"/>
      <c r="F135" s="153">
        <f>25*1.85</f>
        <v>46.25</v>
      </c>
      <c r="G135" s="152"/>
      <c r="H135" s="154"/>
      <c r="I135" s="154"/>
      <c r="J135" s="154"/>
      <c r="K135" s="153"/>
      <c r="L135" s="35"/>
      <c r="M135" s="35"/>
      <c r="N135" s="82"/>
      <c r="O135" s="72"/>
      <c r="P135" s="72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  <c r="CW135" s="156"/>
      <c r="CX135" s="156"/>
      <c r="CY135" s="156"/>
      <c r="CZ135" s="156"/>
      <c r="DA135" s="156"/>
      <c r="DB135" s="156"/>
      <c r="DC135" s="156"/>
      <c r="DD135" s="156"/>
      <c r="DE135" s="156"/>
      <c r="DF135" s="156"/>
      <c r="DG135" s="156"/>
      <c r="DH135" s="156"/>
      <c r="DI135" s="156"/>
      <c r="DJ135" s="156"/>
      <c r="DK135" s="156"/>
      <c r="DL135" s="156"/>
      <c r="DM135" s="156"/>
      <c r="DN135" s="156"/>
      <c r="DO135" s="156"/>
      <c r="DP135" s="156"/>
      <c r="DQ135" s="156"/>
      <c r="DR135" s="156"/>
      <c r="DS135" s="156"/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6"/>
      <c r="EZ135" s="156"/>
      <c r="FA135" s="156"/>
      <c r="FB135" s="156"/>
      <c r="FC135" s="156"/>
      <c r="FD135" s="156"/>
      <c r="FE135" s="156"/>
      <c r="FF135" s="156"/>
      <c r="FG135" s="156"/>
      <c r="FH135" s="156"/>
      <c r="FI135" s="156"/>
      <c r="FJ135" s="156"/>
      <c r="FK135" s="156"/>
      <c r="FL135" s="156"/>
      <c r="FM135" s="156"/>
      <c r="FN135" s="156"/>
      <c r="FO135" s="156"/>
      <c r="FP135" s="156"/>
      <c r="FQ135" s="156"/>
      <c r="FR135" s="156"/>
      <c r="FS135" s="156"/>
      <c r="FT135" s="156"/>
      <c r="FU135" s="156"/>
      <c r="FV135" s="156"/>
      <c r="FW135" s="156"/>
      <c r="FX135" s="156"/>
      <c r="FY135" s="156"/>
      <c r="FZ135" s="156"/>
      <c r="GA135" s="156"/>
      <c r="GB135" s="156"/>
      <c r="GC135" s="156"/>
      <c r="GD135" s="156"/>
      <c r="GE135" s="156"/>
      <c r="GF135" s="156"/>
      <c r="GG135" s="156"/>
      <c r="GH135" s="156"/>
      <c r="GI135" s="156"/>
      <c r="GJ135" s="156"/>
      <c r="GK135" s="156"/>
      <c r="GL135" s="156"/>
      <c r="GM135" s="156"/>
      <c r="GN135" s="156"/>
      <c r="GO135" s="156"/>
      <c r="GP135" s="156"/>
      <c r="GQ135" s="156"/>
      <c r="GR135" s="156"/>
      <c r="GS135" s="156"/>
      <c r="GT135" s="156"/>
      <c r="GU135" s="156"/>
      <c r="GV135" s="156"/>
      <c r="GW135" s="156"/>
      <c r="GX135" s="156"/>
      <c r="GY135" s="156"/>
      <c r="GZ135" s="156"/>
      <c r="HA135" s="156"/>
      <c r="HB135" s="156"/>
      <c r="HC135" s="156"/>
      <c r="HD135" s="156"/>
      <c r="HE135" s="156"/>
      <c r="HF135" s="156"/>
      <c r="HG135" s="156"/>
      <c r="HH135" s="156"/>
      <c r="HI135" s="156"/>
      <c r="HJ135" s="156"/>
      <c r="HK135" s="156"/>
      <c r="HL135" s="156"/>
      <c r="HM135" s="156"/>
      <c r="HN135" s="156"/>
      <c r="HO135" s="156"/>
      <c r="HP135" s="156"/>
      <c r="HQ135" s="156"/>
      <c r="HR135" s="156"/>
      <c r="HS135" s="156"/>
      <c r="HT135" s="156"/>
      <c r="HU135" s="156"/>
      <c r="HV135" s="156"/>
      <c r="HW135" s="156"/>
      <c r="HX135" s="156"/>
      <c r="HY135" s="156"/>
      <c r="HZ135" s="156"/>
      <c r="IA135" s="156"/>
      <c r="IB135" s="156"/>
      <c r="IC135" s="156"/>
      <c r="ID135" s="156"/>
      <c r="IE135" s="156"/>
      <c r="IF135" s="156"/>
      <c r="IG135" s="156"/>
      <c r="IH135" s="156"/>
    </row>
    <row r="136" spans="1:242" s="163" customFormat="1" ht="12.75" hidden="1" x14ac:dyDescent="0.2">
      <c r="A136" s="158"/>
      <c r="B136" s="159"/>
      <c r="C136" s="32"/>
      <c r="D136" s="139"/>
      <c r="E136" s="34"/>
      <c r="F136" s="160"/>
      <c r="G136" s="34"/>
      <c r="H136" s="34"/>
      <c r="I136" s="34"/>
      <c r="J136" s="34"/>
      <c r="K136" s="160"/>
      <c r="L136" s="35"/>
      <c r="M136" s="160"/>
      <c r="N136" s="82"/>
      <c r="O136" s="72"/>
      <c r="P136" s="72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  <c r="EP136" s="162"/>
      <c r="EQ136" s="162"/>
      <c r="ER136" s="162"/>
      <c r="ES136" s="162"/>
      <c r="ET136" s="162"/>
      <c r="EU136" s="162"/>
      <c r="EV136" s="162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2"/>
      <c r="FM136" s="162"/>
      <c r="FN136" s="162"/>
      <c r="FO136" s="162"/>
      <c r="FP136" s="162"/>
      <c r="FQ136" s="162"/>
      <c r="FR136" s="162"/>
      <c r="FS136" s="162"/>
      <c r="FT136" s="162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  <c r="GL136" s="162"/>
      <c r="GM136" s="162"/>
      <c r="GN136" s="162"/>
      <c r="GO136" s="162"/>
      <c r="GP136" s="162"/>
      <c r="GQ136" s="162"/>
      <c r="GR136" s="162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2"/>
      <c r="HI136" s="162"/>
      <c r="HJ136" s="162"/>
      <c r="HK136" s="162"/>
      <c r="HL136" s="162"/>
      <c r="HM136" s="162"/>
      <c r="HN136" s="162"/>
      <c r="HO136" s="162"/>
      <c r="HP136" s="162"/>
      <c r="HQ136" s="162"/>
      <c r="HR136" s="162"/>
      <c r="HS136" s="162"/>
      <c r="HT136" s="162"/>
      <c r="HU136" s="162"/>
      <c r="HV136" s="162"/>
      <c r="HW136" s="162"/>
      <c r="HX136" s="162"/>
      <c r="HY136" s="162"/>
      <c r="HZ136" s="162"/>
      <c r="IA136" s="162"/>
      <c r="IB136" s="162"/>
      <c r="IC136" s="162"/>
      <c r="ID136" s="162"/>
      <c r="IE136" s="162"/>
      <c r="IF136" s="162"/>
      <c r="IG136" s="162"/>
      <c r="IH136" s="162"/>
    </row>
    <row r="137" spans="1:242" s="163" customFormat="1" ht="12.75" hidden="1" x14ac:dyDescent="0.2">
      <c r="A137" s="158"/>
      <c r="B137" s="164"/>
      <c r="C137" s="32" t="s">
        <v>134</v>
      </c>
      <c r="D137" s="158" t="s">
        <v>55</v>
      </c>
      <c r="E137" s="34">
        <v>1.7</v>
      </c>
      <c r="F137" s="160">
        <f>E137*F135</f>
        <v>78.625</v>
      </c>
      <c r="G137" s="34"/>
      <c r="H137" s="34"/>
      <c r="I137" s="34"/>
      <c r="J137" s="34"/>
      <c r="K137" s="160">
        <v>1.62</v>
      </c>
      <c r="L137" s="35">
        <f>K137*F137</f>
        <v>127.3725</v>
      </c>
      <c r="M137" s="35">
        <f>H137+J137+L137</f>
        <v>127.3725</v>
      </c>
      <c r="N137" s="82"/>
      <c r="O137" s="72"/>
      <c r="P137" s="72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  <c r="EP137" s="162"/>
      <c r="EQ137" s="162"/>
      <c r="ER137" s="162"/>
      <c r="ES137" s="162"/>
      <c r="ET137" s="162"/>
      <c r="EU137" s="162"/>
      <c r="EV137" s="162"/>
      <c r="EW137" s="162"/>
      <c r="EX137" s="162"/>
      <c r="EY137" s="162"/>
      <c r="EZ137" s="162"/>
      <c r="FA137" s="162"/>
      <c r="FB137" s="162"/>
      <c r="FC137" s="162"/>
      <c r="FD137" s="162"/>
      <c r="FE137" s="162"/>
      <c r="FF137" s="162"/>
      <c r="FG137" s="162"/>
      <c r="FH137" s="162"/>
      <c r="FI137" s="162"/>
      <c r="FJ137" s="162"/>
      <c r="FK137" s="162"/>
      <c r="FL137" s="162"/>
      <c r="FM137" s="162"/>
      <c r="FN137" s="162"/>
      <c r="FO137" s="162"/>
      <c r="FP137" s="162"/>
      <c r="FQ137" s="162"/>
      <c r="FR137" s="162"/>
      <c r="FS137" s="162"/>
      <c r="FT137" s="162"/>
      <c r="FU137" s="162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  <c r="GL137" s="162"/>
      <c r="GM137" s="162"/>
      <c r="GN137" s="162"/>
      <c r="GO137" s="162"/>
      <c r="GP137" s="162"/>
      <c r="GQ137" s="162"/>
      <c r="GR137" s="162"/>
      <c r="GS137" s="162"/>
      <c r="GT137" s="162"/>
      <c r="GU137" s="162"/>
      <c r="GV137" s="162"/>
      <c r="GW137" s="162"/>
      <c r="GX137" s="162"/>
      <c r="GY137" s="162"/>
      <c r="GZ137" s="162"/>
      <c r="HA137" s="162"/>
      <c r="HB137" s="162"/>
      <c r="HC137" s="162"/>
      <c r="HD137" s="162"/>
      <c r="HE137" s="162"/>
      <c r="HF137" s="162"/>
      <c r="HG137" s="162"/>
      <c r="HH137" s="162"/>
      <c r="HI137" s="162"/>
      <c r="HJ137" s="162"/>
      <c r="HK137" s="162"/>
      <c r="HL137" s="162"/>
      <c r="HM137" s="162"/>
      <c r="HN137" s="162"/>
      <c r="HO137" s="162"/>
      <c r="HP137" s="162"/>
      <c r="HQ137" s="162"/>
      <c r="HR137" s="162"/>
      <c r="HS137" s="162"/>
      <c r="HT137" s="162"/>
      <c r="HU137" s="162"/>
      <c r="HV137" s="162"/>
      <c r="HW137" s="162"/>
      <c r="HX137" s="162"/>
      <c r="HY137" s="162"/>
      <c r="HZ137" s="162"/>
      <c r="IA137" s="162"/>
      <c r="IB137" s="162"/>
      <c r="IC137" s="162"/>
      <c r="ID137" s="162"/>
      <c r="IE137" s="162"/>
      <c r="IF137" s="162"/>
      <c r="IG137" s="162"/>
      <c r="IH137" s="162"/>
    </row>
    <row r="138" spans="1:242" s="163" customFormat="1" ht="12.75" hidden="1" x14ac:dyDescent="0.2">
      <c r="A138" s="158"/>
      <c r="B138" s="165"/>
      <c r="C138" s="166"/>
      <c r="D138" s="158"/>
      <c r="E138" s="167"/>
      <c r="F138" s="160"/>
      <c r="G138" s="167"/>
      <c r="H138" s="168"/>
      <c r="I138" s="168"/>
      <c r="J138" s="168"/>
      <c r="K138" s="160"/>
      <c r="L138" s="35"/>
      <c r="M138" s="35"/>
      <c r="N138" s="82"/>
      <c r="O138" s="72"/>
      <c r="P138" s="72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  <c r="EP138" s="162"/>
      <c r="EQ138" s="162"/>
      <c r="ER138" s="162"/>
      <c r="ES138" s="162"/>
      <c r="ET138" s="162"/>
      <c r="EU138" s="162"/>
      <c r="EV138" s="162"/>
      <c r="EW138" s="162"/>
      <c r="EX138" s="162"/>
      <c r="EY138" s="162"/>
      <c r="EZ138" s="162"/>
      <c r="FA138" s="162"/>
      <c r="FB138" s="162"/>
      <c r="FC138" s="162"/>
      <c r="FD138" s="162"/>
      <c r="FE138" s="162"/>
      <c r="FF138" s="162"/>
      <c r="FG138" s="162"/>
      <c r="FH138" s="162"/>
      <c r="FI138" s="162"/>
      <c r="FJ138" s="162"/>
      <c r="FK138" s="162"/>
      <c r="FL138" s="162"/>
      <c r="FM138" s="162"/>
      <c r="FN138" s="162"/>
      <c r="FO138" s="162"/>
      <c r="FP138" s="162"/>
      <c r="FQ138" s="162"/>
      <c r="FR138" s="162"/>
      <c r="FS138" s="162"/>
      <c r="FT138" s="162"/>
      <c r="FU138" s="162"/>
      <c r="FV138" s="162"/>
      <c r="FW138" s="162"/>
      <c r="FX138" s="162"/>
      <c r="FY138" s="162"/>
      <c r="FZ138" s="162"/>
      <c r="GA138" s="162"/>
      <c r="GB138" s="162"/>
      <c r="GC138" s="162"/>
      <c r="GD138" s="162"/>
      <c r="GE138" s="162"/>
      <c r="GF138" s="162"/>
      <c r="GG138" s="162"/>
      <c r="GH138" s="162"/>
      <c r="GI138" s="162"/>
      <c r="GJ138" s="162"/>
      <c r="GK138" s="162"/>
      <c r="GL138" s="162"/>
      <c r="GM138" s="162"/>
      <c r="GN138" s="162"/>
      <c r="GO138" s="162"/>
      <c r="GP138" s="162"/>
      <c r="GQ138" s="162"/>
      <c r="GR138" s="162"/>
      <c r="GS138" s="162"/>
      <c r="GT138" s="162"/>
      <c r="GU138" s="162"/>
      <c r="GV138" s="162"/>
      <c r="GW138" s="162"/>
      <c r="GX138" s="162"/>
      <c r="GY138" s="162"/>
      <c r="GZ138" s="162"/>
      <c r="HA138" s="162"/>
      <c r="HB138" s="162"/>
      <c r="HC138" s="162"/>
      <c r="HD138" s="162"/>
      <c r="HE138" s="162"/>
      <c r="HF138" s="162"/>
      <c r="HG138" s="162"/>
      <c r="HH138" s="162"/>
      <c r="HI138" s="162"/>
      <c r="HJ138" s="162"/>
      <c r="HK138" s="162"/>
      <c r="HL138" s="162"/>
      <c r="HM138" s="162"/>
      <c r="HN138" s="162"/>
      <c r="HO138" s="162"/>
      <c r="HP138" s="162"/>
      <c r="HQ138" s="162"/>
      <c r="HR138" s="162"/>
      <c r="HS138" s="162"/>
      <c r="HT138" s="162"/>
      <c r="HU138" s="162"/>
      <c r="HV138" s="162"/>
      <c r="HW138" s="162"/>
      <c r="HX138" s="162"/>
      <c r="HY138" s="162"/>
      <c r="HZ138" s="162"/>
      <c r="IA138" s="162"/>
      <c r="IB138" s="162"/>
      <c r="IC138" s="162"/>
      <c r="ID138" s="162"/>
      <c r="IE138" s="162"/>
      <c r="IF138" s="162"/>
      <c r="IG138" s="162"/>
      <c r="IH138" s="162"/>
    </row>
    <row r="139" spans="1:242" s="157" customFormat="1" ht="30" customHeight="1" x14ac:dyDescent="0.2">
      <c r="A139" s="139">
        <v>19</v>
      </c>
      <c r="B139" s="169" t="s">
        <v>135</v>
      </c>
      <c r="C139" s="170" t="s">
        <v>136</v>
      </c>
      <c r="D139" s="139" t="s">
        <v>41</v>
      </c>
      <c r="E139" s="153"/>
      <c r="F139" s="153">
        <v>25</v>
      </c>
      <c r="G139" s="171"/>
      <c r="H139" s="154"/>
      <c r="I139" s="154"/>
      <c r="J139" s="154"/>
      <c r="K139" s="153"/>
      <c r="L139" s="153"/>
      <c r="M139" s="96"/>
      <c r="N139" s="82"/>
      <c r="O139" s="172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  <c r="CW139" s="155"/>
      <c r="CX139" s="155"/>
      <c r="CY139" s="155"/>
      <c r="CZ139" s="155"/>
      <c r="DA139" s="155"/>
      <c r="DB139" s="155"/>
      <c r="DC139" s="155"/>
      <c r="DD139" s="155"/>
      <c r="DE139" s="155"/>
      <c r="DF139" s="155"/>
      <c r="DG139" s="155"/>
      <c r="DH139" s="155"/>
      <c r="DI139" s="155"/>
      <c r="DJ139" s="155"/>
      <c r="DK139" s="155"/>
      <c r="DL139" s="155"/>
      <c r="DM139" s="155"/>
      <c r="DN139" s="155"/>
      <c r="DO139" s="155"/>
      <c r="DP139" s="155"/>
      <c r="DQ139" s="155"/>
      <c r="DR139" s="155"/>
      <c r="DS139" s="155"/>
      <c r="DT139" s="155"/>
      <c r="DU139" s="155"/>
      <c r="DV139" s="155"/>
      <c r="DW139" s="155"/>
      <c r="DX139" s="155"/>
      <c r="DY139" s="155"/>
      <c r="DZ139" s="155"/>
      <c r="EA139" s="155"/>
      <c r="EB139" s="155"/>
      <c r="EC139" s="155"/>
      <c r="ED139" s="155"/>
      <c r="EE139" s="155"/>
      <c r="EF139" s="155"/>
      <c r="EG139" s="155"/>
      <c r="EH139" s="155"/>
      <c r="EI139" s="155"/>
      <c r="EJ139" s="155"/>
      <c r="EK139" s="155"/>
      <c r="EL139" s="155"/>
      <c r="EM139" s="155"/>
      <c r="EN139" s="155"/>
      <c r="EO139" s="155"/>
      <c r="EP139" s="155"/>
      <c r="EQ139" s="155"/>
      <c r="ER139" s="155"/>
      <c r="ES139" s="155"/>
      <c r="ET139" s="155"/>
      <c r="EU139" s="155"/>
      <c r="EV139" s="155"/>
      <c r="EW139" s="155"/>
      <c r="EX139" s="155"/>
      <c r="EY139" s="155"/>
      <c r="EZ139" s="155"/>
      <c r="FA139" s="155"/>
      <c r="FB139" s="155"/>
      <c r="FC139" s="155"/>
      <c r="FD139" s="155"/>
      <c r="FE139" s="155"/>
      <c r="FF139" s="155"/>
      <c r="FG139" s="155"/>
      <c r="FH139" s="155"/>
      <c r="FI139" s="155"/>
      <c r="FJ139" s="155"/>
      <c r="FK139" s="155"/>
      <c r="FL139" s="155"/>
      <c r="FM139" s="155"/>
      <c r="FN139" s="155"/>
      <c r="FO139" s="155"/>
      <c r="FP139" s="155"/>
      <c r="FQ139" s="155"/>
      <c r="FR139" s="155"/>
      <c r="FS139" s="155"/>
      <c r="FT139" s="155"/>
      <c r="FU139" s="155"/>
      <c r="FV139" s="155"/>
      <c r="FW139" s="155"/>
      <c r="FX139" s="155"/>
      <c r="FY139" s="155"/>
      <c r="FZ139" s="155"/>
      <c r="GA139" s="155"/>
      <c r="GB139" s="155"/>
      <c r="GC139" s="155"/>
      <c r="GD139" s="155"/>
      <c r="GE139" s="155"/>
      <c r="GF139" s="155"/>
      <c r="GG139" s="155"/>
      <c r="GH139" s="155"/>
      <c r="GI139" s="155"/>
      <c r="GJ139" s="155"/>
      <c r="GK139" s="155"/>
      <c r="GL139" s="155"/>
      <c r="GM139" s="155"/>
      <c r="GN139" s="155"/>
      <c r="GO139" s="155"/>
      <c r="GP139" s="155"/>
      <c r="GQ139" s="155"/>
      <c r="GR139" s="155"/>
      <c r="GS139" s="155"/>
      <c r="GT139" s="155"/>
      <c r="GU139" s="155"/>
      <c r="GV139" s="155"/>
      <c r="GW139" s="155"/>
      <c r="GX139" s="155"/>
      <c r="GY139" s="155"/>
      <c r="GZ139" s="155"/>
      <c r="HA139" s="155"/>
      <c r="HB139" s="155"/>
      <c r="HC139" s="155"/>
      <c r="HD139" s="155"/>
      <c r="HE139" s="155"/>
      <c r="HF139" s="155"/>
      <c r="HG139" s="155"/>
      <c r="HH139" s="155"/>
      <c r="HI139" s="155"/>
      <c r="HJ139" s="155"/>
      <c r="HK139" s="155"/>
      <c r="HL139" s="155"/>
      <c r="HM139" s="155"/>
      <c r="HN139" s="155"/>
      <c r="HO139" s="155"/>
      <c r="HP139" s="155"/>
      <c r="HQ139" s="155"/>
      <c r="HR139" s="155"/>
      <c r="HS139" s="155"/>
      <c r="HT139" s="155"/>
      <c r="HU139" s="155"/>
      <c r="HV139" s="155"/>
      <c r="HW139" s="155"/>
      <c r="HX139" s="155"/>
      <c r="HY139" s="155"/>
      <c r="HZ139" s="155"/>
      <c r="IA139" s="155"/>
      <c r="IB139" s="155"/>
      <c r="IC139" s="155"/>
      <c r="ID139" s="155"/>
      <c r="IE139" s="155"/>
      <c r="IF139" s="155"/>
      <c r="IG139" s="155"/>
      <c r="IH139" s="155"/>
    </row>
    <row r="140" spans="1:242" s="61" customFormat="1" ht="12.75" hidden="1" x14ac:dyDescent="0.2">
      <c r="A140" s="158"/>
      <c r="B140" s="173"/>
      <c r="C140" s="124" t="s">
        <v>19</v>
      </c>
      <c r="D140" s="33" t="s">
        <v>20</v>
      </c>
      <c r="E140" s="34">
        <v>3.45</v>
      </c>
      <c r="F140" s="174">
        <f>F139*E140</f>
        <v>86.25</v>
      </c>
      <c r="G140" s="35"/>
      <c r="H140" s="43"/>
      <c r="I140" s="35">
        <v>6</v>
      </c>
      <c r="J140" s="35">
        <f>F140*I140</f>
        <v>517.5</v>
      </c>
      <c r="K140" s="35"/>
      <c r="L140" s="35"/>
      <c r="M140" s="35">
        <f t="shared" ref="M140" si="12">H140+J140+L140</f>
        <v>517.5</v>
      </c>
      <c r="N140" s="82"/>
      <c r="O140" s="161"/>
      <c r="P140" s="161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</row>
    <row r="141" spans="1:242" s="61" customFormat="1" ht="12.75" hidden="1" x14ac:dyDescent="0.25">
      <c r="A141" s="139"/>
      <c r="B141" s="175" t="s">
        <v>137</v>
      </c>
      <c r="C141" s="176" t="s">
        <v>138</v>
      </c>
      <c r="D141" s="59" t="s">
        <v>139</v>
      </c>
      <c r="E141" s="35" t="s">
        <v>140</v>
      </c>
      <c r="F141" s="35">
        <v>5</v>
      </c>
      <c r="G141" s="35">
        <v>65.599999999999994</v>
      </c>
      <c r="H141" s="34">
        <f>G141*F141</f>
        <v>328</v>
      </c>
      <c r="I141" s="34"/>
      <c r="J141" s="34"/>
      <c r="K141" s="35"/>
      <c r="L141" s="35"/>
      <c r="M141" s="35">
        <f>H141+J141+L141</f>
        <v>328</v>
      </c>
      <c r="N141" s="82"/>
      <c r="O141" s="155">
        <v>13.2</v>
      </c>
      <c r="P141" s="155">
        <f>O141*F141</f>
        <v>66</v>
      </c>
      <c r="Q141" s="72">
        <f>P141/100</f>
        <v>0.66</v>
      </c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</row>
    <row r="142" spans="1:242" s="61" customFormat="1" ht="12.75" hidden="1" x14ac:dyDescent="0.25">
      <c r="A142" s="139"/>
      <c r="B142" s="175" t="s">
        <v>141</v>
      </c>
      <c r="C142" s="176" t="s">
        <v>142</v>
      </c>
      <c r="D142" s="59" t="s">
        <v>139</v>
      </c>
      <c r="E142" s="35" t="s">
        <v>140</v>
      </c>
      <c r="F142" s="35">
        <v>10</v>
      </c>
      <c r="G142" s="35">
        <v>51.1</v>
      </c>
      <c r="H142" s="34">
        <f>G142*F142</f>
        <v>511</v>
      </c>
      <c r="I142" s="34"/>
      <c r="J142" s="34"/>
      <c r="K142" s="35"/>
      <c r="L142" s="35"/>
      <c r="M142" s="35">
        <f>H142+J142+L142</f>
        <v>511</v>
      </c>
      <c r="N142" s="82"/>
      <c r="O142" s="155">
        <v>13.2</v>
      </c>
      <c r="P142" s="155">
        <f>O142*F142</f>
        <v>132</v>
      </c>
      <c r="Q142" s="72">
        <f>P142/100</f>
        <v>1.32</v>
      </c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</row>
    <row r="143" spans="1:242" s="61" customFormat="1" ht="12.75" hidden="1" x14ac:dyDescent="0.25">
      <c r="A143" s="139"/>
      <c r="B143" s="175" t="s">
        <v>143</v>
      </c>
      <c r="C143" s="177" t="s">
        <v>144</v>
      </c>
      <c r="D143" s="178" t="s">
        <v>123</v>
      </c>
      <c r="E143" s="34">
        <f>1.84</f>
        <v>1.84</v>
      </c>
      <c r="F143" s="35">
        <f>1.84*(5+10)</f>
        <v>27.6</v>
      </c>
      <c r="G143" s="35">
        <v>2.9</v>
      </c>
      <c r="H143" s="34">
        <f>G143*F143</f>
        <v>80.040000000000006</v>
      </c>
      <c r="I143" s="34"/>
      <c r="J143" s="34"/>
      <c r="K143" s="35"/>
      <c r="L143" s="35"/>
      <c r="M143" s="35">
        <f>H143+J143+L143</f>
        <v>80.040000000000006</v>
      </c>
      <c r="N143" s="82"/>
      <c r="O143" s="155"/>
      <c r="P143" s="155"/>
      <c r="Q143" s="72">
        <f>F143/1000</f>
        <v>2.7600000000000003E-2</v>
      </c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</row>
    <row r="144" spans="1:242" s="61" customFormat="1" ht="12.75" hidden="1" x14ac:dyDescent="0.25">
      <c r="A144" s="158"/>
      <c r="B144" s="173" t="s">
        <v>145</v>
      </c>
      <c r="C144" s="179" t="s">
        <v>146</v>
      </c>
      <c r="D144" s="59" t="s">
        <v>41</v>
      </c>
      <c r="E144" s="35" t="s">
        <v>140</v>
      </c>
      <c r="F144" s="35">
        <f>F139</f>
        <v>25</v>
      </c>
      <c r="G144" s="35">
        <v>15</v>
      </c>
      <c r="H144" s="34">
        <f t="shared" ref="H144" si="13">G144*F144</f>
        <v>375</v>
      </c>
      <c r="I144" s="34"/>
      <c r="J144" s="34"/>
      <c r="K144" s="35"/>
      <c r="L144" s="35"/>
      <c r="M144" s="35">
        <f t="shared" ref="M144" si="14">H144+J144+L144</f>
        <v>375</v>
      </c>
      <c r="N144" s="82"/>
      <c r="O144" s="161"/>
      <c r="P144" s="161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</row>
    <row r="145" spans="1:225" s="61" customFormat="1" ht="12.75" hidden="1" x14ac:dyDescent="0.25">
      <c r="A145" s="158"/>
      <c r="B145" s="173"/>
      <c r="C145" s="176"/>
      <c r="D145" s="59"/>
      <c r="E145" s="35"/>
      <c r="F145" s="35"/>
      <c r="G145" s="35"/>
      <c r="H145" s="34"/>
      <c r="I145" s="34"/>
      <c r="J145" s="34"/>
      <c r="K145" s="35"/>
      <c r="L145" s="35"/>
      <c r="M145" s="35"/>
      <c r="N145" s="82"/>
      <c r="O145" s="161"/>
      <c r="P145" s="161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</row>
    <row r="146" spans="1:225" s="143" customFormat="1" ht="30.75" customHeight="1" x14ac:dyDescent="0.25">
      <c r="A146" s="57">
        <v>20</v>
      </c>
      <c r="B146" s="180" t="s">
        <v>147</v>
      </c>
      <c r="C146" s="138" t="s">
        <v>148</v>
      </c>
      <c r="D146" s="139" t="s">
        <v>41</v>
      </c>
      <c r="E146" s="93"/>
      <c r="F146" s="140">
        <f>F129-F139</f>
        <v>20</v>
      </c>
      <c r="G146" s="93"/>
      <c r="H146" s="141"/>
      <c r="I146" s="142"/>
      <c r="J146" s="141"/>
      <c r="K146" s="93"/>
      <c r="L146" s="141"/>
      <c r="M146" s="141"/>
      <c r="N146" s="181"/>
    </row>
    <row r="147" spans="1:225" s="143" customFormat="1" ht="12.75" hidden="1" x14ac:dyDescent="0.25">
      <c r="A147" s="57"/>
      <c r="B147" s="69"/>
      <c r="C147" s="124" t="s">
        <v>19</v>
      </c>
      <c r="D147" s="33" t="s">
        <v>20</v>
      </c>
      <c r="E147" s="59">
        <v>7.9500000000000005E-3</v>
      </c>
      <c r="F147" s="144">
        <f>F146*E147</f>
        <v>0.159</v>
      </c>
      <c r="G147" s="59"/>
      <c r="H147" s="142"/>
      <c r="I147" s="142">
        <v>6</v>
      </c>
      <c r="J147" s="142">
        <f>F147*I147</f>
        <v>0.95399999999999996</v>
      </c>
      <c r="K147" s="59"/>
      <c r="L147" s="142"/>
      <c r="M147" s="142">
        <f>J147</f>
        <v>0.95399999999999996</v>
      </c>
      <c r="N147" s="182"/>
    </row>
    <row r="148" spans="1:225" s="143" customFormat="1" ht="12.75" hidden="1" x14ac:dyDescent="0.25">
      <c r="A148" s="57"/>
      <c r="B148" s="69" t="s">
        <v>128</v>
      </c>
      <c r="C148" s="145" t="s">
        <v>129</v>
      </c>
      <c r="D148" s="59" t="s">
        <v>29</v>
      </c>
      <c r="E148" s="59">
        <v>1.78E-2</v>
      </c>
      <c r="F148" s="142">
        <f>E148*F146</f>
        <v>0.35599999999999998</v>
      </c>
      <c r="G148" s="142"/>
      <c r="H148" s="142"/>
      <c r="I148" s="142"/>
      <c r="J148" s="142"/>
      <c r="K148" s="146">
        <v>50.06</v>
      </c>
      <c r="L148" s="146">
        <f>K148*F148</f>
        <v>17.821359999999999</v>
      </c>
      <c r="M148" s="146">
        <f>L148</f>
        <v>17.821359999999999</v>
      </c>
      <c r="N148" s="183"/>
    </row>
    <row r="149" spans="1:225" s="130" customFormat="1" ht="12.75" customHeight="1" x14ac:dyDescent="0.25">
      <c r="A149" s="130" t="s">
        <v>14</v>
      </c>
      <c r="B149" s="131"/>
      <c r="C149" s="132" t="s">
        <v>149</v>
      </c>
      <c r="D149" s="131"/>
      <c r="E149" s="133"/>
      <c r="F149" s="134"/>
      <c r="G149" s="134"/>
      <c r="H149" s="134"/>
      <c r="I149" s="134"/>
      <c r="J149" s="134"/>
      <c r="K149" s="135"/>
      <c r="L149" s="135"/>
      <c r="M149" s="135"/>
      <c r="N149" s="183"/>
      <c r="O149" s="136"/>
      <c r="P149" s="136"/>
      <c r="Q149" s="137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 s="136"/>
      <c r="GO149" s="136"/>
      <c r="GP149" s="136"/>
      <c r="GQ149" s="136"/>
      <c r="GR149" s="136"/>
      <c r="GS149" s="136"/>
      <c r="GT149" s="136"/>
      <c r="GU149" s="136"/>
      <c r="GV149" s="136"/>
      <c r="GW149" s="136"/>
      <c r="GX149" s="136"/>
      <c r="GY149" s="136"/>
      <c r="GZ149" s="136"/>
      <c r="HA149" s="136"/>
      <c r="HB149" s="136"/>
      <c r="HC149" s="136"/>
      <c r="HD149" s="136"/>
      <c r="HE149" s="136"/>
      <c r="HF149" s="136"/>
      <c r="HG149" s="136"/>
      <c r="HH149" s="136"/>
      <c r="HI149" s="136"/>
      <c r="HJ149" s="136"/>
      <c r="HK149" s="136"/>
      <c r="HL149" s="136"/>
      <c r="HM149" s="136"/>
      <c r="HN149" s="136"/>
      <c r="HO149" s="136"/>
      <c r="HP149" s="136"/>
      <c r="HQ149" s="136"/>
    </row>
    <row r="150" spans="1:225" s="130" customFormat="1" ht="20.100000000000001" customHeight="1" x14ac:dyDescent="0.25">
      <c r="A150" s="184"/>
      <c r="B150" s="185"/>
      <c r="C150" s="186"/>
      <c r="D150" s="187"/>
      <c r="E150" s="135"/>
      <c r="F150" s="188"/>
      <c r="G150" s="135"/>
      <c r="H150" s="135"/>
      <c r="I150" s="135"/>
      <c r="J150" s="135"/>
      <c r="K150" s="135"/>
      <c r="L150" s="188"/>
      <c r="M150" s="188"/>
      <c r="N150" s="183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/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/>
      <c r="BS150" s="189"/>
      <c r="BT150" s="189"/>
      <c r="BU150" s="189"/>
      <c r="BV150" s="189"/>
      <c r="BW150" s="189"/>
      <c r="BX150" s="189"/>
      <c r="BY150" s="189"/>
      <c r="BZ150" s="189"/>
      <c r="CA150" s="189"/>
      <c r="CB150" s="189"/>
      <c r="CC150" s="189"/>
      <c r="CD150" s="189"/>
      <c r="CE150" s="189"/>
      <c r="CF150" s="189"/>
      <c r="CG150" s="189"/>
      <c r="CH150" s="189"/>
      <c r="CI150" s="189"/>
      <c r="CJ150" s="189"/>
      <c r="CK150" s="189"/>
      <c r="CL150" s="189"/>
      <c r="CM150" s="189"/>
      <c r="CN150" s="189"/>
      <c r="CO150" s="189"/>
      <c r="CP150" s="189"/>
      <c r="CQ150" s="189"/>
      <c r="CR150" s="189"/>
      <c r="CS150" s="189"/>
      <c r="CT150" s="189"/>
      <c r="CU150" s="189"/>
      <c r="CV150" s="189"/>
      <c r="CW150" s="189"/>
      <c r="CX150" s="189"/>
      <c r="CY150" s="189"/>
      <c r="CZ150" s="189"/>
      <c r="DA150" s="189"/>
      <c r="DB150" s="189"/>
      <c r="DC150" s="189"/>
      <c r="DD150" s="189"/>
      <c r="DE150" s="189"/>
      <c r="DF150" s="189"/>
      <c r="DG150" s="189"/>
      <c r="DH150" s="189"/>
      <c r="DI150" s="189"/>
      <c r="DJ150" s="189"/>
      <c r="DK150" s="189"/>
      <c r="DL150" s="189"/>
      <c r="DM150" s="189"/>
      <c r="DN150" s="189"/>
      <c r="DO150" s="189"/>
      <c r="DP150" s="189"/>
      <c r="DQ150" s="189"/>
      <c r="DR150" s="189"/>
      <c r="DS150" s="189"/>
      <c r="DT150" s="189"/>
      <c r="DU150" s="189"/>
      <c r="DV150" s="189"/>
      <c r="DW150" s="189"/>
      <c r="DX150" s="189"/>
      <c r="DY150" s="189"/>
      <c r="DZ150" s="189"/>
      <c r="EA150" s="189"/>
      <c r="EB150" s="189"/>
      <c r="EC150" s="189"/>
      <c r="ED150" s="189"/>
      <c r="EE150" s="189"/>
      <c r="EF150" s="189"/>
      <c r="EG150" s="189"/>
      <c r="EH150" s="189"/>
      <c r="EI150" s="189"/>
      <c r="EJ150" s="189"/>
      <c r="EK150" s="189"/>
      <c r="EL150" s="189"/>
      <c r="EM150" s="189"/>
      <c r="EN150" s="189"/>
      <c r="EO150" s="189"/>
      <c r="EP150" s="189"/>
      <c r="EQ150" s="189"/>
      <c r="ER150" s="189"/>
      <c r="ES150" s="189"/>
      <c r="ET150" s="189"/>
      <c r="EU150" s="189"/>
      <c r="EV150" s="189"/>
      <c r="EW150" s="189"/>
      <c r="EX150" s="189"/>
      <c r="EY150" s="189"/>
      <c r="EZ150" s="189"/>
      <c r="FA150" s="189"/>
      <c r="FB150" s="189"/>
      <c r="FC150" s="189"/>
      <c r="FD150" s="189"/>
      <c r="FE150" s="189"/>
      <c r="FF150" s="189"/>
      <c r="FG150" s="189"/>
      <c r="FH150" s="189"/>
      <c r="FI150" s="189"/>
      <c r="FJ150" s="189"/>
      <c r="FK150" s="189"/>
      <c r="FL150" s="189"/>
      <c r="FM150" s="189"/>
      <c r="FN150" s="189"/>
      <c r="FO150" s="189"/>
      <c r="FP150" s="189"/>
      <c r="FQ150" s="189"/>
      <c r="FR150" s="189"/>
      <c r="FS150" s="189"/>
      <c r="FT150" s="189"/>
      <c r="FU150" s="189"/>
      <c r="FV150" s="189"/>
      <c r="FW150" s="189"/>
      <c r="FX150" s="189"/>
      <c r="FY150" s="189"/>
      <c r="FZ150" s="189"/>
      <c r="GA150" s="189"/>
      <c r="GB150" s="189"/>
      <c r="GC150" s="189"/>
      <c r="GD150" s="189"/>
      <c r="GE150" s="189"/>
      <c r="GF150" s="189"/>
      <c r="GG150" s="189"/>
      <c r="GH150" s="189"/>
      <c r="GI150" s="189"/>
      <c r="GJ150" s="189"/>
      <c r="GK150" s="189"/>
      <c r="GL150" s="189"/>
      <c r="GM150" s="189"/>
      <c r="GN150" s="189"/>
      <c r="GO150" s="189"/>
      <c r="GP150" s="189"/>
      <c r="GQ150" s="189"/>
      <c r="GR150" s="189"/>
      <c r="GS150" s="189"/>
      <c r="GT150" s="189"/>
      <c r="GU150" s="189"/>
      <c r="GV150" s="189"/>
      <c r="GW150" s="189"/>
      <c r="GX150" s="189"/>
      <c r="GY150" s="189"/>
      <c r="GZ150" s="189"/>
      <c r="HA150" s="189"/>
      <c r="HB150" s="189"/>
      <c r="HC150" s="189"/>
      <c r="HD150" s="189"/>
      <c r="HE150" s="189"/>
      <c r="HF150" s="189"/>
      <c r="HG150" s="189"/>
      <c r="HH150" s="189"/>
      <c r="HI150" s="189"/>
      <c r="HJ150" s="189"/>
      <c r="HK150" s="189"/>
      <c r="HL150" s="189"/>
      <c r="HM150" s="189"/>
      <c r="HN150" s="189"/>
      <c r="HO150" s="189"/>
      <c r="HP150" s="189"/>
      <c r="HQ150" s="189"/>
    </row>
    <row r="151" spans="1:225" s="196" customFormat="1" ht="38.25" customHeight="1" x14ac:dyDescent="0.2">
      <c r="A151" s="190">
        <v>21</v>
      </c>
      <c r="B151" s="114" t="s">
        <v>150</v>
      </c>
      <c r="C151" s="191" t="s">
        <v>151</v>
      </c>
      <c r="D151" s="190" t="s">
        <v>45</v>
      </c>
      <c r="E151" s="192"/>
      <c r="F151" s="193">
        <v>16</v>
      </c>
      <c r="G151" s="190"/>
      <c r="H151" s="194"/>
      <c r="I151" s="194"/>
      <c r="J151" s="194"/>
      <c r="K151" s="190"/>
      <c r="L151" s="190"/>
      <c r="M151" s="190"/>
      <c r="N151" s="183"/>
      <c r="O151" s="195"/>
      <c r="P151" s="195"/>
    </row>
    <row r="152" spans="1:225" s="201" customFormat="1" ht="30.75" customHeight="1" x14ac:dyDescent="0.2">
      <c r="A152" s="190">
        <v>22</v>
      </c>
      <c r="B152" s="180" t="s">
        <v>152</v>
      </c>
      <c r="C152" s="198" t="s">
        <v>153</v>
      </c>
      <c r="D152" s="190" t="s">
        <v>45</v>
      </c>
      <c r="E152" s="199"/>
      <c r="F152" s="193">
        <f>F151</f>
        <v>16</v>
      </c>
      <c r="G152" s="200"/>
      <c r="H152" s="190"/>
      <c r="I152" s="190"/>
      <c r="J152" s="190"/>
      <c r="K152" s="200"/>
      <c r="L152" s="200"/>
      <c r="M152" s="200"/>
      <c r="N152" s="183"/>
      <c r="O152" s="197"/>
      <c r="P152" s="197"/>
    </row>
    <row r="153" spans="1:225" s="18" customFormat="1" ht="24.75" customHeight="1" x14ac:dyDescent="0.25">
      <c r="A153" s="202"/>
      <c r="B153" s="202"/>
      <c r="C153" s="203"/>
      <c r="D153" s="204"/>
      <c r="E153" s="204"/>
      <c r="F153" s="204"/>
      <c r="G153" s="204"/>
      <c r="H153" s="203"/>
      <c r="I153" s="204"/>
      <c r="J153" s="203"/>
      <c r="K153" s="204"/>
      <c r="L153" s="203"/>
      <c r="M153" s="203"/>
    </row>
    <row r="154" spans="1:225" s="18" customFormat="1" ht="21" customHeight="1" x14ac:dyDescent="0.25">
      <c r="A154" s="220"/>
      <c r="B154" s="205"/>
      <c r="C154" s="220" t="s">
        <v>11</v>
      </c>
      <c r="D154" s="220"/>
      <c r="E154" s="206"/>
      <c r="F154" s="228"/>
      <c r="G154" s="206"/>
      <c r="H154" s="206">
        <f>SUM(H9:H153)</f>
        <v>455096.41319374385</v>
      </c>
      <c r="I154" s="206"/>
      <c r="J154" s="206">
        <f>SUM(J9:J153)</f>
        <v>19325.545752226666</v>
      </c>
      <c r="K154" s="206"/>
      <c r="L154" s="206">
        <f>SUM(L9:L153)</f>
        <v>36951.804189903305</v>
      </c>
      <c r="M154" s="206">
        <f>SUM(M9:M153)</f>
        <v>511373.76313587383</v>
      </c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207"/>
      <c r="CH154" s="207"/>
      <c r="CI154" s="207"/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7"/>
      <c r="DA154" s="207"/>
      <c r="DB154" s="207"/>
      <c r="DC154" s="207"/>
      <c r="DD154" s="207"/>
      <c r="DE154" s="207"/>
      <c r="DF154" s="207"/>
      <c r="DG154" s="207"/>
      <c r="DH154" s="207"/>
      <c r="DI154" s="207"/>
      <c r="DJ154" s="207"/>
      <c r="DK154" s="207"/>
      <c r="DL154" s="207"/>
      <c r="DM154" s="207"/>
      <c r="DN154" s="207"/>
      <c r="DO154" s="207"/>
      <c r="DP154" s="207"/>
      <c r="DQ154" s="207"/>
      <c r="DR154" s="207"/>
      <c r="DS154" s="207"/>
      <c r="DT154" s="207"/>
      <c r="DU154" s="207"/>
      <c r="DV154" s="207"/>
      <c r="DW154" s="207"/>
      <c r="DX154" s="207"/>
      <c r="DY154" s="207"/>
      <c r="DZ154" s="207"/>
      <c r="EA154" s="207"/>
      <c r="EB154" s="207"/>
      <c r="EC154" s="207"/>
      <c r="ED154" s="207"/>
      <c r="EE154" s="207"/>
      <c r="EF154" s="207"/>
      <c r="EG154" s="207"/>
      <c r="EH154" s="207"/>
      <c r="EI154" s="207"/>
      <c r="EJ154" s="207"/>
      <c r="EK154" s="207"/>
      <c r="EL154" s="207"/>
      <c r="EM154" s="207"/>
      <c r="EN154" s="207"/>
      <c r="EO154" s="207"/>
      <c r="EP154" s="207"/>
      <c r="EQ154" s="207"/>
      <c r="ER154" s="207"/>
      <c r="ES154" s="207"/>
      <c r="ET154" s="207"/>
      <c r="EU154" s="207"/>
      <c r="EV154" s="207"/>
      <c r="EW154" s="207"/>
      <c r="EX154" s="207"/>
      <c r="EY154" s="207"/>
      <c r="EZ154" s="207"/>
      <c r="FA154" s="207"/>
      <c r="FB154" s="207"/>
      <c r="FC154" s="207"/>
      <c r="FD154" s="207"/>
      <c r="FE154" s="207"/>
      <c r="FF154" s="207"/>
      <c r="FG154" s="207"/>
      <c r="FH154" s="207"/>
      <c r="FI154" s="207"/>
      <c r="FJ154" s="207"/>
      <c r="FK154" s="207"/>
      <c r="FL154" s="207"/>
      <c r="FM154" s="207"/>
      <c r="FN154" s="207"/>
      <c r="FO154" s="207"/>
      <c r="FP154" s="207"/>
      <c r="FQ154" s="207"/>
      <c r="FR154" s="207"/>
      <c r="FS154" s="207"/>
      <c r="FT154" s="207"/>
      <c r="FU154" s="207"/>
      <c r="FV154" s="207"/>
      <c r="FW154" s="207"/>
      <c r="FX154" s="207"/>
      <c r="FY154" s="207"/>
      <c r="FZ154" s="207"/>
      <c r="GA154" s="207"/>
      <c r="GB154" s="207"/>
      <c r="GC154" s="207"/>
      <c r="GD154" s="207"/>
      <c r="GE154" s="207"/>
      <c r="GF154" s="207"/>
      <c r="GG154" s="207"/>
      <c r="GH154" s="207"/>
      <c r="GI154" s="207"/>
      <c r="GJ154" s="207"/>
      <c r="GK154" s="207"/>
      <c r="GL154" s="207"/>
      <c r="GM154" s="207"/>
      <c r="GN154" s="207"/>
      <c r="GO154" s="207"/>
      <c r="GP154" s="207"/>
      <c r="GQ154" s="207"/>
      <c r="GR154" s="207"/>
      <c r="GS154" s="207"/>
      <c r="GT154" s="207"/>
      <c r="GU154" s="207"/>
      <c r="GV154" s="207"/>
      <c r="GW154" s="207"/>
      <c r="GX154" s="207"/>
      <c r="GY154" s="207"/>
      <c r="GZ154" s="207"/>
      <c r="HA154" s="207"/>
      <c r="HB154" s="207"/>
      <c r="HC154" s="207"/>
      <c r="HD154" s="207"/>
      <c r="HE154" s="207"/>
      <c r="HF154" s="207"/>
      <c r="HG154" s="207"/>
      <c r="HH154" s="207"/>
      <c r="HI154" s="207"/>
      <c r="HJ154" s="207"/>
      <c r="HK154" s="207"/>
      <c r="HL154" s="207"/>
      <c r="HM154" s="207"/>
      <c r="HN154" s="207"/>
      <c r="HO154" s="207"/>
      <c r="HP154" s="207"/>
    </row>
    <row r="155" spans="1:225" s="61" customFormat="1" ht="26.25" customHeight="1" x14ac:dyDescent="0.25">
      <c r="A155" s="221"/>
      <c r="B155" s="208"/>
      <c r="C155" s="224" t="s">
        <v>154</v>
      </c>
      <c r="D155" s="225" t="s">
        <v>159</v>
      </c>
      <c r="E155" s="209"/>
      <c r="F155" s="229"/>
      <c r="G155" s="209"/>
      <c r="H155" s="209"/>
      <c r="I155" s="209"/>
      <c r="J155" s="209"/>
      <c r="K155" s="209"/>
      <c r="L155" s="209"/>
      <c r="M155" s="209" t="e">
        <f>H154*D155</f>
        <v>#VALUE!</v>
      </c>
    </row>
    <row r="156" spans="1:225" ht="39" customHeight="1" x14ac:dyDescent="0.25">
      <c r="A156" s="221"/>
      <c r="B156" s="210"/>
      <c r="C156" s="221" t="s">
        <v>11</v>
      </c>
      <c r="D156" s="225"/>
      <c r="E156" s="209"/>
      <c r="F156" s="229"/>
      <c r="G156" s="209"/>
      <c r="H156" s="209"/>
      <c r="I156" s="209"/>
      <c r="J156" s="209"/>
      <c r="K156" s="209"/>
      <c r="L156" s="209"/>
      <c r="M156" s="209" t="e">
        <f>SUM(M154:M155)</f>
        <v>#VALUE!</v>
      </c>
    </row>
    <row r="157" spans="1:225" s="211" customFormat="1" ht="18" customHeight="1" x14ac:dyDescent="0.25">
      <c r="A157" s="222"/>
      <c r="B157" s="210"/>
      <c r="C157" s="221" t="s">
        <v>155</v>
      </c>
      <c r="D157" s="225" t="s">
        <v>159</v>
      </c>
      <c r="E157" s="209"/>
      <c r="F157" s="229"/>
      <c r="G157" s="209"/>
      <c r="H157" s="209"/>
      <c r="I157" s="209"/>
      <c r="J157" s="209"/>
      <c r="K157" s="209"/>
      <c r="L157" s="209"/>
      <c r="M157" s="209" t="e">
        <f>M156*D157</f>
        <v>#VALUE!</v>
      </c>
    </row>
    <row r="158" spans="1:225" s="211" customFormat="1" ht="24.75" customHeight="1" x14ac:dyDescent="0.25">
      <c r="A158" s="222"/>
      <c r="B158" s="208"/>
      <c r="C158" s="221" t="s">
        <v>11</v>
      </c>
      <c r="D158" s="225"/>
      <c r="E158" s="209"/>
      <c r="F158" s="229"/>
      <c r="G158" s="209"/>
      <c r="H158" s="209"/>
      <c r="I158" s="209"/>
      <c r="J158" s="209"/>
      <c r="K158" s="209"/>
      <c r="L158" s="209"/>
      <c r="M158" s="209" t="e">
        <f>SUM(M156:M157)</f>
        <v>#VALUE!</v>
      </c>
    </row>
    <row r="159" spans="1:225" s="211" customFormat="1" ht="24" customHeight="1" x14ac:dyDescent="0.25">
      <c r="A159" s="222"/>
      <c r="B159" s="208"/>
      <c r="C159" s="221" t="s">
        <v>156</v>
      </c>
      <c r="D159" s="225" t="s">
        <v>159</v>
      </c>
      <c r="E159" s="209"/>
      <c r="F159" s="229"/>
      <c r="G159" s="209"/>
      <c r="H159" s="209"/>
      <c r="I159" s="209"/>
      <c r="J159" s="209"/>
      <c r="K159" s="209"/>
      <c r="L159" s="209"/>
      <c r="M159" s="209" t="e">
        <f>M158*D159</f>
        <v>#VALUE!</v>
      </c>
    </row>
    <row r="160" spans="1:225" s="211" customFormat="1" ht="15" customHeight="1" x14ac:dyDescent="0.25">
      <c r="A160" s="222"/>
      <c r="B160" s="208"/>
      <c r="C160" s="221"/>
      <c r="D160" s="225"/>
      <c r="E160" s="209"/>
      <c r="F160" s="229"/>
      <c r="G160" s="209"/>
      <c r="H160" s="209"/>
      <c r="I160" s="209"/>
      <c r="J160" s="209"/>
      <c r="K160" s="209"/>
      <c r="L160" s="209"/>
      <c r="M160" s="209"/>
    </row>
    <row r="161" spans="1:15" s="213" customFormat="1" ht="31.5" customHeight="1" x14ac:dyDescent="0.25">
      <c r="A161" s="223"/>
      <c r="B161" s="212"/>
      <c r="C161" s="220" t="s">
        <v>11</v>
      </c>
      <c r="D161" s="226"/>
      <c r="E161" s="206"/>
      <c r="F161" s="228"/>
      <c r="G161" s="206"/>
      <c r="H161" s="206"/>
      <c r="I161" s="206"/>
      <c r="J161" s="206"/>
      <c r="K161" s="206"/>
      <c r="L161" s="206"/>
      <c r="M161" s="206" t="e">
        <f>SUM(M158:M159)</f>
        <v>#VALUE!</v>
      </c>
    </row>
    <row r="162" spans="1:15" s="211" customFormat="1" ht="24" customHeight="1" x14ac:dyDescent="0.25">
      <c r="A162" s="222"/>
      <c r="B162" s="210"/>
      <c r="C162" s="221"/>
      <c r="D162" s="225"/>
      <c r="E162" s="209"/>
      <c r="F162" s="229"/>
      <c r="G162" s="209"/>
      <c r="H162" s="209"/>
      <c r="I162" s="209"/>
      <c r="J162" s="209"/>
      <c r="K162" s="209"/>
      <c r="L162" s="209"/>
      <c r="M162" s="209"/>
    </row>
    <row r="163" spans="1:15" s="211" customFormat="1" ht="21.75" customHeight="1" x14ac:dyDescent="0.25">
      <c r="A163" s="222"/>
      <c r="B163" s="210"/>
      <c r="C163" s="221" t="s">
        <v>157</v>
      </c>
      <c r="D163" s="225">
        <v>0.03</v>
      </c>
      <c r="E163" s="209"/>
      <c r="F163" s="229"/>
      <c r="G163" s="209"/>
      <c r="H163" s="209"/>
      <c r="I163" s="209"/>
      <c r="J163" s="209"/>
      <c r="K163" s="209"/>
      <c r="L163" s="209"/>
      <c r="M163" s="209" t="e">
        <f>M161*D163</f>
        <v>#VALUE!</v>
      </c>
    </row>
    <row r="164" spans="1:15" s="211" customFormat="1" ht="33" customHeight="1" x14ac:dyDescent="0.25">
      <c r="A164" s="222"/>
      <c r="B164" s="208"/>
      <c r="C164" s="221" t="s">
        <v>11</v>
      </c>
      <c r="D164" s="225"/>
      <c r="E164" s="209"/>
      <c r="F164" s="229"/>
      <c r="G164" s="209"/>
      <c r="H164" s="209"/>
      <c r="I164" s="209"/>
      <c r="J164" s="209"/>
      <c r="K164" s="209"/>
      <c r="L164" s="209"/>
      <c r="M164" s="209" t="e">
        <f>M163+M161</f>
        <v>#VALUE!</v>
      </c>
    </row>
    <row r="165" spans="1:15" s="211" customFormat="1" ht="30" customHeight="1" x14ac:dyDescent="0.25">
      <c r="A165" s="222"/>
      <c r="B165" s="210"/>
      <c r="C165" s="221" t="s">
        <v>158</v>
      </c>
      <c r="D165" s="225">
        <v>0.18</v>
      </c>
      <c r="E165" s="209"/>
      <c r="F165" s="229"/>
      <c r="G165" s="209"/>
      <c r="H165" s="209"/>
      <c r="I165" s="209"/>
      <c r="J165" s="209"/>
      <c r="K165" s="209"/>
      <c r="L165" s="209"/>
      <c r="M165" s="209" t="e">
        <f>M164*D165</f>
        <v>#VALUE!</v>
      </c>
    </row>
    <row r="166" spans="1:15" s="211" customFormat="1" ht="30.75" customHeight="1" x14ac:dyDescent="0.25">
      <c r="A166" s="222"/>
      <c r="B166" s="208"/>
      <c r="C166" s="227" t="s">
        <v>11</v>
      </c>
      <c r="D166" s="225"/>
      <c r="E166" s="209"/>
      <c r="F166" s="229"/>
      <c r="G166" s="209"/>
      <c r="H166" s="209"/>
      <c r="I166" s="209"/>
      <c r="J166" s="209"/>
      <c r="K166" s="209"/>
      <c r="L166" s="209"/>
      <c r="M166" s="206" t="e">
        <f>SUM(M164:M165)</f>
        <v>#VALUE!</v>
      </c>
      <c r="N166" s="211">
        <v>210000</v>
      </c>
      <c r="O166" s="214"/>
    </row>
    <row r="167" spans="1:15" ht="33.75" customHeight="1" x14ac:dyDescent="0.25">
      <c r="O167" s="219"/>
    </row>
    <row r="168" spans="1:15" ht="20.100000000000001" customHeight="1" x14ac:dyDescent="0.25">
      <c r="E168" s="217"/>
      <c r="F168" s="217"/>
    </row>
    <row r="169" spans="1:15" ht="20.100000000000001" customHeight="1" x14ac:dyDescent="0.25"/>
    <row r="170" spans="1:15" ht="20.100000000000001" customHeight="1" x14ac:dyDescent="0.25"/>
    <row r="171" spans="1:15" ht="20.100000000000001" customHeight="1" x14ac:dyDescent="0.25"/>
    <row r="172" spans="1:15" ht="20.100000000000001" customHeight="1" x14ac:dyDescent="0.25"/>
  </sheetData>
  <protectedRanges>
    <protectedRange sqref="E87" name="Range1_1_1_2_2_1"/>
    <protectedRange sqref="E83" name="Range1_1_1_2_1_1_1_1"/>
    <protectedRange sqref="E84:E86" name="Range1_1_1_2_1_1_2_2"/>
    <protectedRange sqref="E103:E107 E113:E127" name="Range1_1_1_2_4"/>
    <protectedRange sqref="E149 E128" name="Range1_1_1_2_2_2_1"/>
    <protectedRange sqref="O152" name="Range1_1_1_2"/>
  </protectedRanges>
  <autoFilter ref="A1:M168">
    <filterColumn colId="0">
      <customFilters>
        <customFilter operator="notEqual" val=" "/>
      </customFilters>
    </filterColumn>
  </autoFilter>
  <mergeCells count="12">
    <mergeCell ref="K5:L5"/>
    <mergeCell ref="M5:M6"/>
    <mergeCell ref="A2:M2"/>
    <mergeCell ref="A3:M3"/>
    <mergeCell ref="K4:L4"/>
    <mergeCell ref="A5:A6"/>
    <mergeCell ref="B5:B6"/>
    <mergeCell ref="C5:C6"/>
    <mergeCell ref="D5:D6"/>
    <mergeCell ref="E5:F5"/>
    <mergeCell ref="G5:H5"/>
    <mergeCell ref="I5:J5"/>
  </mergeCells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მოცულობების უწყისი</vt:lpstr>
      <vt:lpstr>'მოცულობების უწყისი'!Print_Area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Vanda Giorgadze</cp:lastModifiedBy>
  <dcterms:created xsi:type="dcterms:W3CDTF">2019-03-26T06:57:10Z</dcterms:created>
  <dcterms:modified xsi:type="dcterms:W3CDTF">2019-04-03T13:35:31Z</dcterms:modified>
</cp:coreProperties>
</file>