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riel.sakhelashvili\Desktop\რგფ III ეტაპი  10 ქუჩა\III  ლოტი\სატენდერო თევდორე მღვდელი\"/>
    </mc:Choice>
  </mc:AlternateContent>
  <bookViews>
    <workbookView xWindow="0" yWindow="0" windowWidth="28800" windowHeight="12435"/>
  </bookViews>
  <sheets>
    <sheet name="ხარჯთაღრიცხვა" sheetId="1" r:id="rId1"/>
  </sheets>
  <definedNames>
    <definedName name="_xlnm.Print_Area" localSheetId="0">ხარჯთაღრიცხვა!$A$1:$H$233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4" i="1" l="1"/>
  <c r="F211" i="1"/>
  <c r="F215" i="1" s="1"/>
  <c r="F201" i="1"/>
  <c r="F202" i="1" s="1"/>
  <c r="F193" i="1"/>
  <c r="F186" i="1"/>
  <c r="F194" i="1" s="1"/>
  <c r="F181" i="1"/>
  <c r="F184" i="1" s="1"/>
  <c r="F179" i="1"/>
  <c r="E174" i="1"/>
  <c r="E173" i="1"/>
  <c r="E168" i="1"/>
  <c r="F167" i="1"/>
  <c r="F171" i="1" s="1"/>
  <c r="F155" i="1"/>
  <c r="F161" i="1" s="1"/>
  <c r="F152" i="1"/>
  <c r="F151" i="1"/>
  <c r="F150" i="1"/>
  <c r="F149" i="1"/>
  <c r="F146" i="1"/>
  <c r="F145" i="1"/>
  <c r="F144" i="1"/>
  <c r="F143" i="1"/>
  <c r="F137" i="1"/>
  <c r="F141" i="1" s="1"/>
  <c r="F130" i="1"/>
  <c r="F131" i="1" s="1"/>
  <c r="F127" i="1"/>
  <c r="F117" i="1"/>
  <c r="F123" i="1" s="1"/>
  <c r="F125" i="1" s="1"/>
  <c r="K108" i="1"/>
  <c r="K110" i="1" s="1"/>
  <c r="L110" i="1" s="1"/>
  <c r="F110" i="1" s="1"/>
  <c r="F99" i="1"/>
  <c r="F98" i="1"/>
  <c r="F97" i="1"/>
  <c r="F96" i="1"/>
  <c r="E91" i="1"/>
  <c r="I88" i="1"/>
  <c r="F85" i="1"/>
  <c r="F90" i="1" s="1"/>
  <c r="F82" i="1"/>
  <c r="F81" i="1"/>
  <c r="F80" i="1"/>
  <c r="F79" i="1"/>
  <c r="F69" i="1"/>
  <c r="F74" i="1" s="1"/>
  <c r="E65" i="1"/>
  <c r="E64" i="1"/>
  <c r="E59" i="1"/>
  <c r="E50" i="1"/>
  <c r="E49" i="1"/>
  <c r="E44" i="1"/>
  <c r="F42" i="1"/>
  <c r="F43" i="1" s="1"/>
  <c r="E34" i="1"/>
  <c r="F34" i="1" s="1"/>
  <c r="F33" i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F14" i="1"/>
  <c r="F15" i="1" s="1"/>
  <c r="F18" i="1" s="1"/>
  <c r="F12" i="1"/>
  <c r="F13" i="1" s="1"/>
  <c r="F8" i="1"/>
  <c r="F37" i="1" l="1"/>
  <c r="F50" i="1"/>
  <c r="F49" i="1"/>
  <c r="F138" i="1"/>
  <c r="K109" i="1"/>
  <c r="L109" i="1" s="1"/>
  <c r="F109" i="1" s="1"/>
  <c r="F132" i="1"/>
  <c r="F160" i="1"/>
  <c r="F187" i="1"/>
  <c r="F191" i="1"/>
  <c r="F118" i="1"/>
  <c r="F121" i="1" s="1"/>
  <c r="F133" i="1"/>
  <c r="F139" i="1"/>
  <c r="F164" i="1"/>
  <c r="F188" i="1"/>
  <c r="F196" i="1"/>
  <c r="F197" i="1" s="1"/>
  <c r="F198" i="1" s="1"/>
  <c r="F212" i="1"/>
  <c r="F156" i="1"/>
  <c r="F173" i="1"/>
  <c r="F174" i="1"/>
  <c r="F182" i="1"/>
  <c r="F192" i="1"/>
  <c r="F216" i="1"/>
  <c r="F48" i="1"/>
  <c r="F44" i="1"/>
  <c r="F45" i="1"/>
  <c r="F47" i="1"/>
  <c r="F46" i="1"/>
  <c r="F16" i="1"/>
  <c r="F21" i="1"/>
  <c r="F38" i="1"/>
  <c r="F76" i="1"/>
  <c r="F92" i="1"/>
  <c r="F87" i="1"/>
  <c r="F86" i="1"/>
  <c r="F19" i="1"/>
  <c r="F57" i="1"/>
  <c r="F52" i="1"/>
  <c r="F17" i="1"/>
  <c r="F91" i="1"/>
  <c r="F120" i="1"/>
  <c r="L108" i="1"/>
  <c r="F108" i="1" s="1"/>
  <c r="F199" i="1"/>
  <c r="F205" i="1"/>
  <c r="F206" i="1"/>
  <c r="F204" i="1"/>
  <c r="F203" i="1"/>
  <c r="F134" i="1"/>
  <c r="F140" i="1"/>
  <c r="F159" i="1"/>
  <c r="F163" i="1"/>
  <c r="F168" i="1"/>
  <c r="F172" i="1"/>
  <c r="F189" i="1"/>
  <c r="F213" i="1"/>
  <c r="F217" i="1"/>
  <c r="F158" i="1"/>
  <c r="F162" i="1"/>
  <c r="F169" i="1"/>
  <c r="F190" i="1"/>
  <c r="F157" i="1"/>
  <c r="F170" i="1"/>
  <c r="F119" i="1" l="1"/>
  <c r="F104" i="1"/>
  <c r="F40" i="1"/>
  <c r="F39" i="1"/>
  <c r="F58" i="1"/>
  <c r="F23" i="1"/>
  <c r="F53" i="1"/>
  <c r="F105" i="1" l="1"/>
  <c r="F54" i="1"/>
  <c r="F55" i="1"/>
  <c r="F62" i="1"/>
  <c r="F64" i="1"/>
  <c r="F61" i="1"/>
  <c r="F60" i="1"/>
  <c r="F65" i="1"/>
  <c r="F63" i="1"/>
  <c r="F59" i="1"/>
  <c r="F107" i="1" l="1"/>
  <c r="F112" i="1"/>
  <c r="F106" i="1"/>
  <c r="F111" i="1"/>
</calcChain>
</file>

<file path=xl/sharedStrings.xml><?xml version="1.0" encoding="utf-8"?>
<sst xmlns="http://schemas.openxmlformats.org/spreadsheetml/2006/main" count="460" uniqueCount="197">
  <si>
    <t>zestafonis municipalitetis meria, თევდორე მღვდლის quCis reabilitacia</t>
  </si>
  <si>
    <t>ლოკალური ხარჯთაღრიცხვა</t>
  </si>
  <si>
    <t>ლარი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</si>
  <si>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</si>
  <si>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</si>
  <si>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</si>
  <si>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</si>
  <si>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</si>
  <si>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ჯამი</t>
  </si>
  <si>
    <t>.</t>
  </si>
  <si>
    <t>Tavi I teritoriis aTviseba da mosamzadebeli samuSaoebi</t>
  </si>
  <si>
    <t>kvleva-Zieb.
krebuli
gv.557
cxr-17</t>
  </si>
  <si>
    <t>გზის დაკვალვა, ტრასის აღდგენა</t>
  </si>
  <si>
    <t>კმ</t>
  </si>
  <si>
    <t>შრომითი რესურსი</t>
  </si>
  <si>
    <t>კაც/სთ</t>
  </si>
  <si>
    <t>Tavi II miwis vakisi</t>
  </si>
  <si>
    <t>II.1 miwis samuSaoebi</t>
  </si>
  <si>
    <t>1-29-3</t>
  </si>
  <si>
    <t>გრუნტის მოჭრა ბულდოზერით</t>
  </si>
  <si>
    <t>მ3</t>
  </si>
  <si>
    <t>1000 მ3</t>
  </si>
  <si>
    <t>14-141</t>
  </si>
  <si>
    <t xml:space="preserve">ბულდოზერი </t>
  </si>
  <si>
    <t>1-22-9</t>
  </si>
  <si>
    <t>დატვირთვა ავტოთვითმცლელზე ექსკავატორით 0.65მ3</t>
  </si>
  <si>
    <t xml:space="preserve">შრომითი დანახარჯები  </t>
  </si>
  <si>
    <t>14-127</t>
  </si>
  <si>
    <t xml:space="preserve">ექსკავატორი 0.65მ3 </t>
  </si>
  <si>
    <t>აქ ნორმატივი გადასამოწმებელია</t>
  </si>
  <si>
    <t xml:space="preserve">სხვა მანქანები  </t>
  </si>
  <si>
    <t>4-1-241</t>
  </si>
  <si>
    <t>ღორღი ბუნებრივი ქვის ფრაქცია 0-40</t>
  </si>
  <si>
    <t>15-ტრ-2</t>
  </si>
  <si>
    <t>გატანა 5 კმ-მდე</t>
  </si>
  <si>
    <t>ტ</t>
  </si>
  <si>
    <t>ტრანსპორტირება საშუალოდ 5 კმ-ზე</t>
  </si>
  <si>
    <t>27-06-048-01  ГЭСН</t>
  </si>
  <si>
    <t>სტაბილიზაცია და გამკვრივება ჰიდრავლიკური შემკვრელით სისქით 15 სმ ქვიშა ღორღის დამატებით ფრაქცია 0-40 (130,469 მ3)</t>
  </si>
  <si>
    <t>მ2</t>
  </si>
  <si>
    <t xml:space="preserve">შრომითი დანახარჯები </t>
  </si>
  <si>
    <t>14-4</t>
  </si>
  <si>
    <t>ავტოცემენტმზიდი 13ტ</t>
  </si>
  <si>
    <t>მანქ/სთ</t>
  </si>
  <si>
    <t>14-13</t>
  </si>
  <si>
    <t>ტრაქტორი 159 კვტ (215 ცხ.ძ)</t>
  </si>
  <si>
    <t>14-1-200</t>
  </si>
  <si>
    <t>ავტოგრეიდერი</t>
  </si>
  <si>
    <t>14-1-222</t>
  </si>
  <si>
    <t xml:space="preserve">სატკეპნი  18 ტ-ანი </t>
  </si>
  <si>
    <t>14-1-230</t>
  </si>
  <si>
    <t>ჰიდრავლიკური შემკვრელის გამანაწილებელი</t>
  </si>
  <si>
    <t>14-1-169</t>
  </si>
  <si>
    <t>შემრევი მექანიზმი</t>
  </si>
  <si>
    <t>4-1-245</t>
  </si>
  <si>
    <t>ქვიშა-ღორღი ბუნებრივი  ფრაქცია 0-40</t>
  </si>
  <si>
    <t>პროექ.</t>
  </si>
  <si>
    <t>ჰიდრავლიკური შემკვრელი (პროექტის მიხ)</t>
  </si>
  <si>
    <t>Tavi III sagzao samosi</t>
  </si>
  <si>
    <t>გზის მოწყობა ასფალტობეტონით 304,08 მ-ზე</t>
  </si>
  <si>
    <t>27-63-1</t>
  </si>
  <si>
    <t xml:space="preserve">ბიტუმის ემულსიის მოსხმა    </t>
  </si>
  <si>
    <t>1 ტ</t>
  </si>
  <si>
    <t>14-1-198</t>
  </si>
  <si>
    <t>ავტოგუდრონატორი 3500 ლ</t>
  </si>
  <si>
    <t>4-1-546</t>
  </si>
  <si>
    <t>ბიტუმის ემულსია</t>
  </si>
  <si>
    <t>27-39-1; -2    27-40-1; -2</t>
  </si>
  <si>
    <t>საგზაო საფარის მოწყობა ცხელი მსხვილმარცვლოვანი ასფალტბეტონით 6 სმ. სისქით</t>
  </si>
  <si>
    <t>1000 მ2</t>
  </si>
  <si>
    <t>14-1-232</t>
  </si>
  <si>
    <t xml:space="preserve">ასფალტობეტონის დამგები </t>
  </si>
  <si>
    <t>14-1-218</t>
  </si>
  <si>
    <t xml:space="preserve">სატკეპნი საგზაო თვითმავალი გლუვი 5 ტ-ანი </t>
  </si>
  <si>
    <t>14-1-219</t>
  </si>
  <si>
    <t>სატკეპნი საგზაო თვითმავალი გლუვი 10 ტ-ანი</t>
  </si>
  <si>
    <t>4-1-528</t>
  </si>
  <si>
    <t xml:space="preserve">მსხვილმარცვლოვანი  ასფალტობეტონი  </t>
  </si>
  <si>
    <t xml:space="preserve">სხვა მასალები  </t>
  </si>
  <si>
    <r>
      <t xml:space="preserve">საგზაო საფარის მოწყობა ცხელი </t>
    </r>
    <r>
      <rPr>
        <b/>
        <sz val="10"/>
        <rFont val="AcadNusx"/>
      </rPr>
      <t xml:space="preserve">wvrilmarcvlovani mkvrivi a/b-is cxeli narevi,
tipi Б, marka II, sisqiT 4sm. </t>
    </r>
  </si>
  <si>
    <t>14-1-231</t>
  </si>
  <si>
    <t>4-1-531</t>
  </si>
  <si>
    <t xml:space="preserve">წვრილმარცვლოვანი ასფალტობეტონი  </t>
  </si>
  <si>
    <t xml:space="preserve">Tavi IV xelovnuri nagebobebi </t>
  </si>
  <si>
    <t>რკ/ბეტონის არხის მოწყობა  306 მ</t>
  </si>
  <si>
    <t>1-23-8</t>
  </si>
  <si>
    <t xml:space="preserve">მიწის გათხრა ექსკავატორით და დატვირთვა  </t>
  </si>
  <si>
    <t>1000მ3</t>
  </si>
  <si>
    <t>14-1-124</t>
  </si>
  <si>
    <t xml:space="preserve">ექსკავატორი ჩამჩის მოცულობა V=0.15 მ3  </t>
  </si>
  <si>
    <t>8-3-2.</t>
  </si>
  <si>
    <t xml:space="preserve">ქვიშა/ხრეშოვანი საგების   მოწყობა </t>
  </si>
  <si>
    <t xml:space="preserve">სხვა მანქანები </t>
  </si>
  <si>
    <t>ქვიშა/ხრეში  ბუნებრივი ქვის ფრაქცია 20-40</t>
  </si>
  <si>
    <t>6-28-3</t>
  </si>
  <si>
    <t xml:space="preserve">რკ/ბეტონის ღია არხის მოწყობა </t>
  </si>
  <si>
    <t>100 მ3</t>
  </si>
  <si>
    <t>1,1-26</t>
  </si>
  <si>
    <t>არმატურა А-I კლასის Ø6 მმ</t>
  </si>
  <si>
    <t>პროექტი</t>
  </si>
  <si>
    <t>1,1-28</t>
  </si>
  <si>
    <t>არმატურა А-III კლასის Ø10 მმ</t>
  </si>
  <si>
    <t>4-1-349</t>
  </si>
  <si>
    <t>ბეტონი В-18.5 (მ-250)</t>
  </si>
  <si>
    <t>ხემასალა დახერხილი ნედლი წიწვოვანი</t>
  </si>
  <si>
    <t xml:space="preserve">სხვა მასალები </t>
  </si>
  <si>
    <t>8-3-2</t>
  </si>
  <si>
    <t>არხის  გვერდების შევსება ქვიშა/ხრეშით</t>
  </si>
  <si>
    <t>ანაკრები არხის 5 მ-ზე ცხაურით დაფარვა 7 ადგილას</t>
  </si>
  <si>
    <t>9-17-5.</t>
  </si>
  <si>
    <t xml:space="preserve"> ცხაურის კონსტრუქციის დამზადება და მონტაჟი</t>
  </si>
  <si>
    <t>1-4-31</t>
  </si>
  <si>
    <t>კუთხოვანა 100x100x6</t>
  </si>
  <si>
    <t>1,4-16</t>
  </si>
  <si>
    <t>შველერი Ø8</t>
  </si>
  <si>
    <t>არმატურა Ø 22</t>
  </si>
  <si>
    <t>1-10-014</t>
  </si>
  <si>
    <t>ელექტროდი შედუღების Ø4.0x350 მმ</t>
  </si>
  <si>
    <t>კგ</t>
  </si>
  <si>
    <t xml:space="preserve">ლითონის მილის მონტაჟი Ø426 მმ </t>
  </si>
  <si>
    <t xml:space="preserve">1-23-8         </t>
  </si>
  <si>
    <t xml:space="preserve">გრუნტის დამუშავება ექსკავატორით V=0,15 მ3 </t>
  </si>
  <si>
    <t>გატანა 2 კმ-მდე</t>
  </si>
  <si>
    <t>გრუნტის ხელით დამუშავება ადგილზე მოსწორებით</t>
  </si>
  <si>
    <t>23-1-2 მისად</t>
  </si>
  <si>
    <t xml:space="preserve">ქვიშა/ხრეშოვანი  ბალიშის  მოწყობა </t>
  </si>
  <si>
    <t>ქვიშა/ხრეში</t>
  </si>
  <si>
    <t>22-5-11</t>
  </si>
  <si>
    <t>მ</t>
  </si>
  <si>
    <t>1000 მ</t>
  </si>
  <si>
    <t>2.1-79</t>
  </si>
  <si>
    <t>ლითონის მილი Ø426x12 მმ</t>
  </si>
  <si>
    <t xml:space="preserve">22-9-11 </t>
  </si>
  <si>
    <t>მილზე  ცხელი ბითუმის 2-ჯერ წასმა</t>
  </si>
  <si>
    <t>გრძმ</t>
  </si>
  <si>
    <t>მანქანა</t>
  </si>
  <si>
    <t>ბითუმის მასტიკა</t>
  </si>
  <si>
    <t>ტნ</t>
  </si>
  <si>
    <t>სხვა მასალა</t>
  </si>
  <si>
    <t>ბალიშის მოწყობა სათავისების ქვეშ  ქვიშა/ხრეშით</t>
  </si>
  <si>
    <t>37-64-4</t>
  </si>
  <si>
    <t xml:space="preserve">ბეტონის სათავისების მოწყობა  </t>
  </si>
  <si>
    <t xml:space="preserve"> მ3</t>
  </si>
  <si>
    <t>14-1-044</t>
  </si>
  <si>
    <t>ამწე საავტომობილო სვლაზე 10 ტ-ანი</t>
  </si>
  <si>
    <t>4-1-345</t>
  </si>
  <si>
    <t>ბეტონი მ-200 (B-15)</t>
  </si>
  <si>
    <t>4-1-374</t>
  </si>
  <si>
    <t>ხსნარი წყობის, ცემენტის მ-100</t>
  </si>
  <si>
    <t>5-1-138</t>
  </si>
  <si>
    <t>ფარი ფიცრის, ყალიბის</t>
  </si>
  <si>
    <t>5-1-008</t>
  </si>
  <si>
    <t>ხის მასალა დახერხილი ნედლი წიწვოვანი</t>
  </si>
  <si>
    <t>1-10-017</t>
  </si>
  <si>
    <t>ჭანჭიკი</t>
  </si>
  <si>
    <t>Tavi V გზის კუთვნილება</t>
  </si>
  <si>
    <t>ეზოებში შესასვლელების მოწყობა ცხელი წვრილმარცვლოვანი ასფალტბეტონით 5 სმ. სისქით</t>
  </si>
  <si>
    <t>ტროტუარის მოწყობა ასფალტობეტონით 207 მ2-ზე</t>
  </si>
  <si>
    <t>1-80-3</t>
  </si>
  <si>
    <t>გრუნტის დამუშავება ხელით ტროტუარების მოსაწყობად</t>
  </si>
  <si>
    <t>კუბმ</t>
  </si>
  <si>
    <t>ენირი 1-20</t>
  </si>
  <si>
    <t>გრუნტის დატვირთვა ხელით</t>
  </si>
  <si>
    <t>სრფ</t>
  </si>
  <si>
    <t>გრუნტის ტრანსპორტირება</t>
  </si>
  <si>
    <t>27-10-1; -4</t>
  </si>
  <si>
    <t>საფუძვლის მოწყობა ფრაქციული ღორღით სისქით 10 სმ.</t>
  </si>
  <si>
    <t>ავტოგრეიდერი საშუალო ტიპის 79 კვტ (108 ცხ.ძ.)</t>
  </si>
  <si>
    <t>14-1-229</t>
  </si>
  <si>
    <t>მოსარწყავ-მოსარეცხი მანქანა 6000 ლ-ანი</t>
  </si>
  <si>
    <t>სატკეპნი საგზაო თითმავალი პნევმოსვლაზე 18 ტ-ანი</t>
  </si>
  <si>
    <t>ღორღი ბუნებრივი ქვის ფრაქცია 20-40</t>
  </si>
  <si>
    <t>წყალი</t>
  </si>
  <si>
    <t>27-42-1</t>
  </si>
  <si>
    <t>საგზაო საფარის მოწყობა ცხელი ქვიშოვანი ასფალტბეტონით 3  სმ. სისქით</t>
  </si>
  <si>
    <t>100 მ2</t>
  </si>
  <si>
    <t xml:space="preserve">ბიტუმი   </t>
  </si>
  <si>
    <t>ქვიშა</t>
  </si>
  <si>
    <t xml:space="preserve"> ბორდიურის მოწყობა</t>
  </si>
  <si>
    <t>27-19-4.</t>
  </si>
  <si>
    <t>ანაკრები ბეტონის ბორდიურის მოწყობა 15x30 სმ  L 70 სმ</t>
  </si>
  <si>
    <t>100 მ</t>
  </si>
  <si>
    <t>4-1-176</t>
  </si>
  <si>
    <t>ბეტონის  ბორდიური 15x30 სმ  L 70 სმ</t>
  </si>
  <si>
    <t>ც</t>
  </si>
  <si>
    <t>პრ</t>
  </si>
  <si>
    <t>4-1-348</t>
  </si>
  <si>
    <t>ბეტონი B-15 (მ-200)</t>
  </si>
  <si>
    <t>4-1-377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</si>
  <si>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</si>
  <si>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</si>
  <si>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</si>
  <si>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</si>
  <si>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</si>
  <si>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რაოდენობა</t>
  </si>
  <si>
    <t>ერთ. ფასი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</si>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</sst>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"/>
    <numFmt numFmtId="166" formatCode="#,##0.00000"/>
    <numFmt numFmtId="167" formatCode="#,##0.0000"/>
    <numFmt numFmtId="168" formatCode="#,##0.000000"/>
    <numFmt numFmtId="169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cadMtav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cadMtav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cadNusx"/>
    </font>
    <font>
      <b/>
      <sz val="10"/>
      <color rgb="FFFF0000"/>
      <name val="Arial"/>
      <family val="2"/>
      <charset val="204"/>
    </font>
    <font>
      <sz val="10"/>
      <name val="AcadNusx"/>
    </font>
    <font>
      <sz val="10"/>
      <name val="Arial Cyr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7" fillId="0" borderId="0"/>
    <xf numFmtId="0" fontId="1" fillId="0" borderId="0"/>
  </cellStyleXfs>
  <cellXfs count="174">
    <xf numFmtId="0" fontId="0" fillId="0" borderId="0" xfId="0"/>
    <xf numFmtId="0" fontId="7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1" fontId="10" fillId="2" borderId="3" xfId="0" applyNumberFormat="1" applyFont="1" applyFill="1" applyBorder="1" applyAlignment="1" applyProtection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 vertical="center" wrapText="1"/>
    </xf>
    <xf numFmtId="1" fontId="10" fillId="2" borderId="3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1" fontId="10" fillId="3" borderId="3" xfId="0" applyNumberFormat="1" applyFont="1" applyFill="1" applyBorder="1" applyAlignment="1" applyProtection="1">
      <alignment horizontal="center" vertical="center"/>
    </xf>
    <xf numFmtId="1" fontId="11" fillId="3" borderId="2" xfId="0" applyNumberFormat="1" applyFont="1" applyFill="1" applyBorder="1" applyAlignment="1" applyProtection="1">
      <alignment horizontal="center" vertical="center" wrapText="1"/>
    </xf>
    <xf numFmtId="1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1" fontId="10" fillId="3" borderId="2" xfId="0" applyNumberFormat="1" applyFont="1" applyFill="1" applyBorder="1" applyAlignment="1" applyProtection="1">
      <alignment horizontal="center" vertical="center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left" vertical="center" wrapText="1"/>
    </xf>
    <xf numFmtId="1" fontId="11" fillId="3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3" fontId="13" fillId="0" borderId="2" xfId="1" applyNumberFormat="1" applyFont="1" applyFill="1" applyBorder="1" applyAlignment="1">
      <alignment horizontal="center" vertical="center" wrapText="1"/>
    </xf>
    <xf numFmtId="3" fontId="13" fillId="0" borderId="2" xfId="1" applyNumberFormat="1" applyFont="1" applyFill="1" applyBorder="1" applyAlignment="1">
      <alignment vertical="center" wrapText="1"/>
    </xf>
    <xf numFmtId="3" fontId="13" fillId="0" borderId="2" xfId="1" applyNumberFormat="1" applyFont="1" applyFill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wrapText="1"/>
    </xf>
    <xf numFmtId="0" fontId="8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4" fontId="4" fillId="0" borderId="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center" vertical="center"/>
    </xf>
    <xf numFmtId="4" fontId="4" fillId="0" borderId="2" xfId="3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15" fillId="0" borderId="2" xfId="1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vertical="center" wrapText="1"/>
    </xf>
    <xf numFmtId="3" fontId="15" fillId="0" borderId="2" xfId="1" applyNumberFormat="1" applyFont="1" applyFill="1" applyBorder="1" applyAlignment="1">
      <alignment horizontal="left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" fontId="7" fillId="0" borderId="2" xfId="5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indent="1"/>
    </xf>
    <xf numFmtId="0" fontId="7" fillId="0" borderId="0" xfId="1" applyFont="1" applyFill="1" applyAlignment="1">
      <alignment horizontal="center" wrapText="1"/>
    </xf>
    <xf numFmtId="0" fontId="7" fillId="0" borderId="2" xfId="0" applyFont="1" applyFill="1" applyBorder="1" applyAlignment="1">
      <alignment horizontal="left" vertical="justify" wrapText="1"/>
    </xf>
    <xf numFmtId="168" fontId="7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wrapText="1"/>
    </xf>
    <xf numFmtId="49" fontId="7" fillId="0" borderId="2" xfId="6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justify" wrapText="1"/>
    </xf>
    <xf numFmtId="4" fontId="7" fillId="0" borderId="2" xfId="1" applyNumberFormat="1" applyFont="1" applyFill="1" applyBorder="1" applyAlignment="1">
      <alignment horizont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justify" wrapText="1"/>
    </xf>
    <xf numFmtId="4" fontId="8" fillId="0" borderId="2" xfId="1" applyNumberFormat="1" applyFont="1" applyFill="1" applyBorder="1" applyAlignment="1">
      <alignment horizont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wrapText="1"/>
    </xf>
    <xf numFmtId="4" fontId="8" fillId="0" borderId="0" xfId="0" applyNumberFormat="1" applyFont="1" applyFill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3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2" fontId="16" fillId="0" borderId="2" xfId="7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4" fontId="4" fillId="0" borderId="2" xfId="0" applyNumberFormat="1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 wrapText="1"/>
    </xf>
    <xf numFmtId="0" fontId="8" fillId="3" borderId="2" xfId="2" applyNumberFormat="1" applyFont="1" applyFill="1" applyBorder="1" applyAlignment="1">
      <alignment horizontal="center" vertical="center"/>
    </xf>
    <xf numFmtId="4" fontId="8" fillId="3" borderId="2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3" borderId="2" xfId="2" applyNumberFormat="1" applyFont="1" applyFill="1" applyBorder="1" applyAlignment="1">
      <alignment horizontal="center" vertical="center"/>
    </xf>
    <xf numFmtId="169" fontId="4" fillId="3" borderId="2" xfId="0" applyNumberFormat="1" applyFont="1" applyFill="1" applyBorder="1" applyAlignment="1">
      <alignment horizontal="center" vertical="center" wrapText="1"/>
    </xf>
    <xf numFmtId="9" fontId="7" fillId="3" borderId="2" xfId="2" applyNumberFormat="1" applyFont="1" applyFill="1" applyBorder="1" applyAlignment="1">
      <alignment horizontal="center" vertical="center"/>
    </xf>
    <xf numFmtId="4" fontId="7" fillId="3" borderId="2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" fontId="7" fillId="3" borderId="2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0" fontId="8" fillId="3" borderId="2" xfId="2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9" fontId="8" fillId="3" borderId="2" xfId="2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18" fillId="3" borderId="2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9">
    <cellStyle name="Normal" xfId="0" builtinId="0"/>
    <cellStyle name="Normal 2" xfId="6"/>
    <cellStyle name="Normal 3" xfId="5"/>
    <cellStyle name="Обычный 2" xfId="1"/>
    <cellStyle name="Обычный 2 2" xfId="8"/>
    <cellStyle name="Обычный 3 2" xfId="2"/>
    <cellStyle name="Обычный_Лист1" xfId="7"/>
    <cellStyle name="ჩვეულებრივი 2" xfId="3"/>
    <cellStyle name="ჩვეულებრივი 2 2 2" xfId="4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Q233"/>
  <sheetViews>
    <sheetView tabSelected="1" view="pageBreakPreview" zoomScaleSheetLayoutView="100" workbookViewId="0">
      <selection activeCell="K6" sqref="K6"/>
    </sheetView>
  </sheetViews>
  <sheetFormatPr defaultColWidth="7" defaultRowHeight="13.5" customHeight="1" x14ac:dyDescent="0.25"/>
  <cols>
    <col min="1" max="1" width="4.5703125" style="161" bestFit="1" customWidth="1"/>
    <col min="2" max="2" width="13.42578125" style="162" customWidth="1"/>
    <col min="3" max="3" width="60.140625" style="164" customWidth="1"/>
    <col min="4" max="4" width="9.42578125" style="162" customWidth="1"/>
    <col min="5" max="5" width="8.7109375" style="162" customWidth="1"/>
    <col min="6" max="7" width="10.140625" style="162" customWidth="1"/>
    <col min="8" max="8" width="12" style="163" customWidth="1"/>
    <col min="9" max="9" width="12" style="147" hidden="1" customWidth="1"/>
    <col min="10" max="223" width="9.140625" style="147" customWidth="1"/>
    <col min="224" max="224" width="2.5703125" style="147" customWidth="1"/>
    <col min="225" max="225" width="9.140625" style="147" customWidth="1"/>
    <col min="226" max="226" width="47.85546875" style="147" customWidth="1"/>
    <col min="227" max="227" width="6.7109375" style="147" customWidth="1"/>
    <col min="228" max="228" width="7.42578125" style="147" customWidth="1"/>
    <col min="229" max="229" width="7" style="147" customWidth="1"/>
    <col min="230" max="230" width="8.5703125" style="147" customWidth="1"/>
    <col min="231" max="231" width="12" style="147" customWidth="1"/>
    <col min="232" max="232" width="4.7109375" style="147" customWidth="1"/>
    <col min="233" max="233" width="9.140625" style="147" customWidth="1"/>
    <col min="234" max="234" width="11.7109375" style="147" customWidth="1"/>
    <col min="235" max="16384" width="7" style="147"/>
  </cols>
  <sheetData>
    <row r="1" spans="1:235" s="1" customFormat="1" ht="29.25" customHeight="1" x14ac:dyDescent="0.25">
      <c r="A1" s="166" t="s">
        <v>0</v>
      </c>
      <c r="B1" s="166"/>
      <c r="C1" s="166"/>
      <c r="D1" s="166"/>
      <c r="E1" s="166"/>
      <c r="F1" s="166"/>
      <c r="G1" s="166"/>
      <c r="H1" s="166"/>
    </row>
    <row r="2" spans="1:235" s="1" customFormat="1" ht="15.75" customHeight="1" x14ac:dyDescent="0.25">
      <c r="A2" s="167" t="s">
        <v>1</v>
      </c>
      <c r="B2" s="167"/>
      <c r="C2" s="167"/>
      <c r="D2" s="167"/>
      <c r="E2" s="167"/>
      <c r="F2" s="167"/>
      <c r="G2" s="167"/>
      <c r="H2" s="167"/>
    </row>
    <row r="3" spans="1:235" s="2" customFormat="1" ht="28.5" customHeight="1" x14ac:dyDescent="0.25">
      <c r="A3" s="168" t="s">
        <v>3</v>
      </c>
      <c r="B3" s="168" t="s">
        <v>4</v>
      </c>
      <c r="C3" s="170" t="s">
        <v>5</v>
      </c>
      <c r="D3" s="170" t="s">
        <v>6</v>
      </c>
      <c r="E3" s="172" t="s">
        <v>7</v>
      </c>
      <c r="F3" s="168" t="s">
        <v>194</v>
      </c>
      <c r="G3" s="168" t="s">
        <v>195</v>
      </c>
      <c r="H3" s="165" t="s">
        <v>8</v>
      </c>
    </row>
    <row r="4" spans="1:235" s="2" customFormat="1" ht="21" customHeight="1" x14ac:dyDescent="0.25">
      <c r="A4" s="169"/>
      <c r="B4" s="169"/>
      <c r="C4" s="171"/>
      <c r="D4" s="171"/>
      <c r="E4" s="173"/>
      <c r="F4" s="169"/>
      <c r="G4" s="169"/>
      <c r="H4" s="165"/>
    </row>
    <row r="5" spans="1:235" s="7" customFormat="1" ht="13.5" customHeight="1" x14ac:dyDescent="0.25">
      <c r="A5" s="3">
        <v>1</v>
      </c>
      <c r="B5" s="3">
        <v>2</v>
      </c>
      <c r="C5" s="4">
        <v>3</v>
      </c>
      <c r="D5" s="5">
        <v>4</v>
      </c>
      <c r="E5" s="6">
        <v>5</v>
      </c>
      <c r="F5" s="5">
        <v>6</v>
      </c>
      <c r="G5" s="5"/>
      <c r="H5" s="4">
        <v>13</v>
      </c>
    </row>
    <row r="6" spans="1:235" s="7" customFormat="1" ht="25.5" x14ac:dyDescent="0.25">
      <c r="A6" s="8" t="s">
        <v>9</v>
      </c>
      <c r="B6" s="8"/>
      <c r="C6" s="9" t="s">
        <v>10</v>
      </c>
      <c r="D6" s="10"/>
      <c r="E6" s="11"/>
      <c r="F6" s="10"/>
      <c r="G6" s="10"/>
      <c r="H6" s="12"/>
    </row>
    <row r="7" spans="1:235" s="17" customFormat="1" ht="51" x14ac:dyDescent="0.25">
      <c r="A7" s="13">
        <v>1</v>
      </c>
      <c r="B7" s="13" t="s">
        <v>11</v>
      </c>
      <c r="C7" s="14" t="s">
        <v>12</v>
      </c>
      <c r="D7" s="14" t="s">
        <v>13</v>
      </c>
      <c r="E7" s="15"/>
      <c r="F7" s="16">
        <v>0.30310999999999999</v>
      </c>
      <c r="G7" s="16"/>
      <c r="H7" s="16"/>
    </row>
    <row r="8" spans="1:235" s="17" customFormat="1" ht="12.75" x14ac:dyDescent="0.25">
      <c r="A8" s="13"/>
      <c r="B8" s="13"/>
      <c r="C8" s="18" t="s">
        <v>14</v>
      </c>
      <c r="D8" s="14" t="s">
        <v>15</v>
      </c>
      <c r="E8" s="15">
        <v>93.22</v>
      </c>
      <c r="F8" s="16">
        <f>F7*E8</f>
        <v>28.255914199999999</v>
      </c>
      <c r="G8" s="16"/>
      <c r="H8" s="16"/>
    </row>
    <row r="9" spans="1:235" s="7" customFormat="1" ht="13.5" customHeight="1" x14ac:dyDescent="0.25">
      <c r="A9" s="8" t="s">
        <v>9</v>
      </c>
      <c r="B9" s="8"/>
      <c r="C9" s="19" t="s">
        <v>16</v>
      </c>
      <c r="D9" s="10"/>
      <c r="E9" s="11"/>
      <c r="F9" s="10"/>
      <c r="G9" s="10"/>
      <c r="H9" s="12"/>
    </row>
    <row r="10" spans="1:235" s="7" customFormat="1" ht="13.5" customHeight="1" x14ac:dyDescent="0.25">
      <c r="A10" s="8" t="s">
        <v>9</v>
      </c>
      <c r="B10" s="8"/>
      <c r="C10" s="19" t="s">
        <v>17</v>
      </c>
      <c r="D10" s="10"/>
      <c r="E10" s="11"/>
      <c r="F10" s="10"/>
      <c r="G10" s="10"/>
      <c r="H10" s="12"/>
    </row>
    <row r="11" spans="1:235" s="28" customFormat="1" ht="12.75" x14ac:dyDescent="0.25">
      <c r="A11" s="20">
        <v>2</v>
      </c>
      <c r="B11" s="21" t="s">
        <v>18</v>
      </c>
      <c r="C11" s="22" t="s">
        <v>19</v>
      </c>
      <c r="D11" s="20" t="s">
        <v>20</v>
      </c>
      <c r="E11" s="23"/>
      <c r="F11" s="24">
        <v>197.31800000000001</v>
      </c>
      <c r="G11" s="24"/>
      <c r="H11" s="26"/>
      <c r="I11" s="27">
        <v>197.31800000000001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</row>
    <row r="12" spans="1:235" s="34" customFormat="1" ht="12.75" x14ac:dyDescent="0.25">
      <c r="A12" s="29"/>
      <c r="B12" s="30"/>
      <c r="C12" s="31"/>
      <c r="D12" s="29" t="s">
        <v>21</v>
      </c>
      <c r="E12" s="25"/>
      <c r="F12" s="32">
        <f>F11/1000</f>
        <v>0.19731800000000002</v>
      </c>
      <c r="G12" s="32"/>
      <c r="H12" s="26"/>
      <c r="I12" s="33"/>
      <c r="J12" s="33"/>
      <c r="K12" s="33">
        <v>2.86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</row>
    <row r="13" spans="1:235" s="28" customFormat="1" ht="12.75" x14ac:dyDescent="0.25">
      <c r="A13" s="20"/>
      <c r="B13" s="30" t="s">
        <v>22</v>
      </c>
      <c r="C13" s="35" t="s">
        <v>23</v>
      </c>
      <c r="D13" s="36" t="s">
        <v>15</v>
      </c>
      <c r="E13" s="25">
        <v>19.100000000000001</v>
      </c>
      <c r="F13" s="25">
        <f>E13*F12</f>
        <v>3.7687738000000008</v>
      </c>
      <c r="G13" s="25"/>
      <c r="H13" s="26"/>
      <c r="I13" s="33"/>
      <c r="J13" s="33"/>
      <c r="K13" s="33">
        <v>1.67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</row>
    <row r="14" spans="1:235" s="28" customFormat="1" ht="12.75" x14ac:dyDescent="0.25">
      <c r="A14" s="20">
        <v>3</v>
      </c>
      <c r="B14" s="21" t="s">
        <v>24</v>
      </c>
      <c r="C14" s="22" t="s">
        <v>25</v>
      </c>
      <c r="D14" s="20" t="s">
        <v>20</v>
      </c>
      <c r="E14" s="23"/>
      <c r="F14" s="24">
        <f>F11</f>
        <v>197.31800000000001</v>
      </c>
      <c r="G14" s="24"/>
      <c r="H14" s="26"/>
      <c r="I14" s="27">
        <v>197.31800000000001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</row>
    <row r="15" spans="1:235" s="34" customFormat="1" ht="12.75" x14ac:dyDescent="0.25">
      <c r="A15" s="29"/>
      <c r="B15" s="30"/>
      <c r="C15" s="31"/>
      <c r="D15" s="29" t="s">
        <v>21</v>
      </c>
      <c r="E15" s="25"/>
      <c r="F15" s="32">
        <f>F14/1000</f>
        <v>0.19731800000000002</v>
      </c>
      <c r="G15" s="32"/>
      <c r="H15" s="26"/>
      <c r="I15" s="33"/>
      <c r="J15" s="33"/>
      <c r="K15" s="33">
        <v>2.86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</row>
    <row r="16" spans="1:235" s="28" customFormat="1" ht="12.75" x14ac:dyDescent="0.25">
      <c r="A16" s="20"/>
      <c r="B16" s="30"/>
      <c r="C16" s="35" t="s">
        <v>26</v>
      </c>
      <c r="D16" s="36" t="s">
        <v>15</v>
      </c>
      <c r="E16" s="25">
        <v>13.2</v>
      </c>
      <c r="F16" s="25">
        <f>E16*F15</f>
        <v>2.6045976</v>
      </c>
      <c r="G16" s="25"/>
      <c r="H16" s="26"/>
      <c r="I16" s="33"/>
      <c r="J16" s="33"/>
      <c r="K16" s="33">
        <v>1.67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</row>
    <row r="17" spans="1:235" s="28" customFormat="1" ht="33.75" x14ac:dyDescent="0.25">
      <c r="A17" s="20"/>
      <c r="B17" s="30" t="s">
        <v>27</v>
      </c>
      <c r="C17" s="37" t="s">
        <v>28</v>
      </c>
      <c r="D17" s="38" t="s">
        <v>20</v>
      </c>
      <c r="E17" s="39">
        <v>29.5</v>
      </c>
      <c r="F17" s="25">
        <f>E17*F15</f>
        <v>5.8208810000000009</v>
      </c>
      <c r="G17" s="25"/>
      <c r="H17" s="26"/>
      <c r="I17" s="41" t="s">
        <v>29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</row>
    <row r="18" spans="1:235" s="28" customFormat="1" ht="12.75" x14ac:dyDescent="0.25">
      <c r="A18" s="20"/>
      <c r="B18" s="42"/>
      <c r="C18" s="37" t="s">
        <v>30</v>
      </c>
      <c r="D18" s="29" t="s">
        <v>2</v>
      </c>
      <c r="E18" s="39">
        <v>2.1</v>
      </c>
      <c r="F18" s="43">
        <f>E18*F15</f>
        <v>0.41436780000000006</v>
      </c>
      <c r="G18" s="43"/>
      <c r="H18" s="26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</row>
    <row r="19" spans="1:235" s="28" customFormat="1" ht="12.75" x14ac:dyDescent="0.25">
      <c r="A19" s="20"/>
      <c r="B19" s="30" t="s">
        <v>31</v>
      </c>
      <c r="C19" s="45" t="s">
        <v>32</v>
      </c>
      <c r="D19" s="29" t="s">
        <v>2</v>
      </c>
      <c r="E19" s="39">
        <v>0.05</v>
      </c>
      <c r="F19" s="25">
        <f>E19*F15</f>
        <v>9.8659000000000021E-3</v>
      </c>
      <c r="G19" s="25"/>
      <c r="H19" s="26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</row>
    <row r="20" spans="1:235" s="34" customFormat="1" ht="12.75" x14ac:dyDescent="0.25">
      <c r="A20" s="46"/>
      <c r="B20" s="47"/>
      <c r="C20" s="48"/>
      <c r="D20" s="46"/>
      <c r="E20" s="49"/>
      <c r="F20" s="40"/>
      <c r="G20" s="40"/>
      <c r="H20" s="26"/>
    </row>
    <row r="21" spans="1:235" s="51" customFormat="1" ht="12.75" x14ac:dyDescent="0.2">
      <c r="A21" s="20">
        <v>4</v>
      </c>
      <c r="B21" s="21" t="s">
        <v>33</v>
      </c>
      <c r="C21" s="22" t="s">
        <v>34</v>
      </c>
      <c r="D21" s="20" t="s">
        <v>35</v>
      </c>
      <c r="E21" s="23"/>
      <c r="F21" s="23">
        <f>F14*1.85</f>
        <v>365.03830000000005</v>
      </c>
      <c r="G21" s="23"/>
      <c r="H21" s="26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</row>
    <row r="22" spans="1:235" s="34" customFormat="1" ht="12.75" x14ac:dyDescent="0.25">
      <c r="A22" s="20"/>
      <c r="B22" s="30"/>
      <c r="C22" s="31"/>
      <c r="D22" s="29"/>
      <c r="E22" s="25"/>
      <c r="F22" s="25"/>
      <c r="G22" s="25"/>
      <c r="H22" s="26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</row>
    <row r="23" spans="1:235" s="34" customFormat="1" ht="12.75" x14ac:dyDescent="0.25">
      <c r="A23" s="20"/>
      <c r="B23" s="30"/>
      <c r="C23" s="31" t="s">
        <v>36</v>
      </c>
      <c r="D23" s="29" t="s">
        <v>35</v>
      </c>
      <c r="E23" s="25">
        <v>1</v>
      </c>
      <c r="F23" s="25">
        <f>E23*F21</f>
        <v>365.03830000000005</v>
      </c>
      <c r="G23" s="25"/>
      <c r="H23" s="26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</row>
    <row r="24" spans="1:235" s="34" customFormat="1" ht="12.75" x14ac:dyDescent="0.25">
      <c r="A24" s="29"/>
      <c r="B24" s="30"/>
      <c r="C24" s="31"/>
      <c r="D24" s="29"/>
      <c r="E24" s="25"/>
      <c r="F24" s="25"/>
      <c r="G24" s="25"/>
      <c r="H24" s="26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</row>
    <row r="25" spans="1:235" s="28" customFormat="1" ht="38.25" x14ac:dyDescent="0.25">
      <c r="A25" s="52">
        <v>5</v>
      </c>
      <c r="B25" s="53" t="s">
        <v>37</v>
      </c>
      <c r="C25" s="54" t="s">
        <v>38</v>
      </c>
      <c r="D25" s="52" t="s">
        <v>39</v>
      </c>
      <c r="E25" s="55"/>
      <c r="F25" s="24">
        <v>1973.18</v>
      </c>
      <c r="G25" s="24"/>
      <c r="H25" s="26"/>
      <c r="I25" s="28">
        <v>1973.18</v>
      </c>
    </row>
    <row r="26" spans="1:235" s="28" customFormat="1" ht="12.75" x14ac:dyDescent="0.25">
      <c r="A26" s="53"/>
      <c r="B26" s="56"/>
      <c r="C26" s="35" t="s">
        <v>40</v>
      </c>
      <c r="D26" s="36" t="s">
        <v>15</v>
      </c>
      <c r="E26" s="57">
        <f>3.87/1000</f>
        <v>3.8700000000000002E-3</v>
      </c>
      <c r="F26" s="58">
        <f>F25*E26</f>
        <v>7.6362066000000004</v>
      </c>
      <c r="G26" s="58"/>
      <c r="H26" s="26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</row>
    <row r="27" spans="1:235" s="28" customFormat="1" ht="12.75" x14ac:dyDescent="0.25">
      <c r="A27" s="53"/>
      <c r="B27" s="30" t="s">
        <v>41</v>
      </c>
      <c r="C27" s="35" t="s">
        <v>42</v>
      </c>
      <c r="D27" s="36" t="s">
        <v>43</v>
      </c>
      <c r="E27" s="57">
        <f>0.19/1000</f>
        <v>1.9000000000000001E-4</v>
      </c>
      <c r="F27" s="58">
        <f>F25*E27</f>
        <v>0.37490420000000002</v>
      </c>
      <c r="G27" s="58"/>
      <c r="H27" s="26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</row>
    <row r="28" spans="1:235" s="28" customFormat="1" ht="12.75" x14ac:dyDescent="0.25">
      <c r="A28" s="53"/>
      <c r="B28" s="30" t="s">
        <v>44</v>
      </c>
      <c r="C28" s="35" t="s">
        <v>45</v>
      </c>
      <c r="D28" s="36" t="s">
        <v>43</v>
      </c>
      <c r="E28" s="57">
        <f>1.17/1000</f>
        <v>1.17E-3</v>
      </c>
      <c r="F28" s="58">
        <f>E28*F25</f>
        <v>2.3086206000000002</v>
      </c>
      <c r="G28" s="58"/>
      <c r="H28" s="26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</row>
    <row r="29" spans="1:235" s="28" customFormat="1" ht="12.75" x14ac:dyDescent="0.25">
      <c r="A29" s="53"/>
      <c r="B29" s="30" t="s">
        <v>46</v>
      </c>
      <c r="C29" s="35" t="s">
        <v>47</v>
      </c>
      <c r="D29" s="36" t="s">
        <v>43</v>
      </c>
      <c r="E29" s="60">
        <f>1.5/1000</f>
        <v>1.5E-3</v>
      </c>
      <c r="F29" s="58">
        <f>E29*F25</f>
        <v>2.9597700000000002</v>
      </c>
      <c r="G29" s="58"/>
      <c r="H29" s="26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</row>
    <row r="30" spans="1:235" s="28" customFormat="1" ht="12.75" x14ac:dyDescent="0.25">
      <c r="A30" s="53"/>
      <c r="B30" s="30" t="s">
        <v>48</v>
      </c>
      <c r="C30" s="35" t="s">
        <v>49</v>
      </c>
      <c r="D30" s="36" t="s">
        <v>43</v>
      </c>
      <c r="E30" s="57">
        <f>3.04/1000</f>
        <v>3.0400000000000002E-3</v>
      </c>
      <c r="F30" s="58">
        <f>E30*F25</f>
        <v>5.9984672000000003</v>
      </c>
      <c r="G30" s="58"/>
      <c r="H30" s="26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</row>
    <row r="31" spans="1:235" s="28" customFormat="1" ht="12.75" x14ac:dyDescent="0.25">
      <c r="A31" s="20"/>
      <c r="B31" s="30" t="s">
        <v>50</v>
      </c>
      <c r="C31" s="37" t="s">
        <v>51</v>
      </c>
      <c r="D31" s="36" t="s">
        <v>43</v>
      </c>
      <c r="E31" s="61">
        <f>1.17/1000</f>
        <v>1.17E-3</v>
      </c>
      <c r="F31" s="58">
        <f>E31*F25</f>
        <v>2.3086206000000002</v>
      </c>
      <c r="G31" s="58"/>
      <c r="H31" s="26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</row>
    <row r="32" spans="1:235" s="28" customFormat="1" ht="12.75" x14ac:dyDescent="0.25">
      <c r="A32" s="53"/>
      <c r="B32" s="30" t="s">
        <v>52</v>
      </c>
      <c r="C32" s="35" t="s">
        <v>53</v>
      </c>
      <c r="D32" s="36" t="s">
        <v>43</v>
      </c>
      <c r="E32" s="57">
        <f>1.19/1000</f>
        <v>1.1899999999999999E-3</v>
      </c>
      <c r="F32" s="62">
        <f>E32*F25</f>
        <v>2.3480841999999997</v>
      </c>
      <c r="G32" s="62"/>
      <c r="H32" s="26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</row>
    <row r="33" spans="1:235" s="28" customFormat="1" ht="12.75" x14ac:dyDescent="0.25">
      <c r="A33" s="20"/>
      <c r="B33" s="30" t="s">
        <v>54</v>
      </c>
      <c r="C33" s="63" t="s">
        <v>55</v>
      </c>
      <c r="D33" s="36" t="s">
        <v>20</v>
      </c>
      <c r="E33" s="64" t="s">
        <v>56</v>
      </c>
      <c r="F33" s="58">
        <f>F25*0.0665</f>
        <v>131.21647000000002</v>
      </c>
      <c r="G33" s="58"/>
      <c r="H33" s="26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</row>
    <row r="34" spans="1:235" s="28" customFormat="1" ht="12.75" x14ac:dyDescent="0.25">
      <c r="A34" s="53"/>
      <c r="B34" s="30"/>
      <c r="C34" s="31" t="s">
        <v>57</v>
      </c>
      <c r="D34" s="36" t="s">
        <v>35</v>
      </c>
      <c r="E34" s="65">
        <f>0.018/3</f>
        <v>5.9999999999999993E-3</v>
      </c>
      <c r="F34" s="58">
        <f>E34*F25</f>
        <v>11.839079999999999</v>
      </c>
      <c r="G34" s="58"/>
      <c r="H34" s="26"/>
      <c r="I34" s="59"/>
      <c r="J34" s="59">
        <v>6.6000000000000003E-2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</row>
    <row r="35" spans="1:235" s="72" customFormat="1" ht="12.75" x14ac:dyDescent="0.25">
      <c r="A35" s="66" t="s">
        <v>9</v>
      </c>
      <c r="B35" s="67"/>
      <c r="C35" s="19" t="s">
        <v>58</v>
      </c>
      <c r="D35" s="68"/>
      <c r="E35" s="69"/>
      <c r="F35" s="70"/>
      <c r="G35" s="70"/>
      <c r="H35" s="70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</row>
    <row r="36" spans="1:235" s="72" customFormat="1" ht="12.75" x14ac:dyDescent="0.25">
      <c r="A36" s="66" t="s">
        <v>9</v>
      </c>
      <c r="B36" s="67"/>
      <c r="C36" s="19" t="s">
        <v>59</v>
      </c>
      <c r="D36" s="68"/>
      <c r="E36" s="69"/>
      <c r="F36" s="70"/>
      <c r="G36" s="70"/>
      <c r="H36" s="70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</row>
    <row r="37" spans="1:235" s="28" customFormat="1" ht="12.75" x14ac:dyDescent="0.25">
      <c r="A37" s="20">
        <v>6</v>
      </c>
      <c r="B37" s="21" t="s">
        <v>60</v>
      </c>
      <c r="C37" s="22" t="s">
        <v>61</v>
      </c>
      <c r="D37" s="20" t="s">
        <v>35</v>
      </c>
      <c r="E37" s="23"/>
      <c r="F37" s="24">
        <f>F42*0.0006</f>
        <v>1.183908</v>
      </c>
      <c r="G37" s="24"/>
      <c r="H37" s="2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</row>
    <row r="38" spans="1:235" s="34" customFormat="1" ht="12.75" x14ac:dyDescent="0.25">
      <c r="A38" s="29"/>
      <c r="B38" s="30"/>
      <c r="C38" s="31"/>
      <c r="D38" s="29" t="s">
        <v>62</v>
      </c>
      <c r="E38" s="25"/>
      <c r="F38" s="58">
        <f>F37</f>
        <v>1.183908</v>
      </c>
      <c r="G38" s="58"/>
      <c r="H38" s="26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</row>
    <row r="39" spans="1:235" s="28" customFormat="1" ht="12.75" x14ac:dyDescent="0.25">
      <c r="A39" s="20"/>
      <c r="B39" s="30" t="s">
        <v>63</v>
      </c>
      <c r="C39" s="37" t="s">
        <v>64</v>
      </c>
      <c r="D39" s="36" t="s">
        <v>43</v>
      </c>
      <c r="E39" s="73">
        <v>0.3</v>
      </c>
      <c r="F39" s="25">
        <f>F38*E39</f>
        <v>0.3551724</v>
      </c>
      <c r="G39" s="25"/>
      <c r="H39" s="26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</row>
    <row r="40" spans="1:235" s="28" customFormat="1" ht="12.75" x14ac:dyDescent="0.25">
      <c r="A40" s="20"/>
      <c r="B40" s="30" t="s">
        <v>65</v>
      </c>
      <c r="C40" s="74" t="s">
        <v>66</v>
      </c>
      <c r="D40" s="75" t="s">
        <v>35</v>
      </c>
      <c r="E40" s="76">
        <v>1.03</v>
      </c>
      <c r="F40" s="39">
        <f>E40*F38</f>
        <v>1.2194252400000001</v>
      </c>
      <c r="G40" s="39"/>
      <c r="H40" s="26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</row>
    <row r="41" spans="1:235" s="34" customFormat="1" ht="12.75" x14ac:dyDescent="0.25">
      <c r="A41" s="29"/>
      <c r="B41" s="30"/>
      <c r="C41" s="37"/>
      <c r="D41" s="29"/>
      <c r="E41" s="73"/>
      <c r="F41" s="25"/>
      <c r="G41" s="25"/>
      <c r="H41" s="26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</row>
    <row r="42" spans="1:235" s="28" customFormat="1" ht="25.5" x14ac:dyDescent="0.25">
      <c r="A42" s="20">
        <v>7</v>
      </c>
      <c r="B42" s="21" t="s">
        <v>67</v>
      </c>
      <c r="C42" s="22" t="s">
        <v>68</v>
      </c>
      <c r="D42" s="20" t="s">
        <v>39</v>
      </c>
      <c r="E42" s="23"/>
      <c r="F42" s="23">
        <f>F25</f>
        <v>1973.18</v>
      </c>
      <c r="G42" s="23"/>
      <c r="H42" s="26"/>
      <c r="I42" s="28">
        <v>1973.18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</row>
    <row r="43" spans="1:235" s="34" customFormat="1" ht="12.75" x14ac:dyDescent="0.25">
      <c r="A43" s="29"/>
      <c r="B43" s="30"/>
      <c r="C43" s="31"/>
      <c r="D43" s="29" t="s">
        <v>69</v>
      </c>
      <c r="E43" s="25"/>
      <c r="F43" s="78">
        <f>F42/1000</f>
        <v>1.9731800000000002</v>
      </c>
      <c r="G43" s="78"/>
      <c r="H43" s="26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</row>
    <row r="44" spans="1:235" s="28" customFormat="1" ht="12.75" x14ac:dyDescent="0.25">
      <c r="A44" s="20"/>
      <c r="B44" s="30"/>
      <c r="C44" s="35" t="s">
        <v>40</v>
      </c>
      <c r="D44" s="36" t="s">
        <v>15</v>
      </c>
      <c r="E44" s="25">
        <f>37.5+4*0.07</f>
        <v>37.78</v>
      </c>
      <c r="F44" s="25">
        <f>F43*E44</f>
        <v>74.546740400000004</v>
      </c>
      <c r="G44" s="25"/>
      <c r="H44" s="26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</row>
    <row r="45" spans="1:235" s="28" customFormat="1" ht="12.75" x14ac:dyDescent="0.25">
      <c r="A45" s="20"/>
      <c r="B45" s="30" t="s">
        <v>70</v>
      </c>
      <c r="C45" s="31" t="s">
        <v>71</v>
      </c>
      <c r="D45" s="36" t="s">
        <v>43</v>
      </c>
      <c r="E45" s="25">
        <v>3.02</v>
      </c>
      <c r="F45" s="25">
        <f>F43*E45</f>
        <v>5.9590036000000008</v>
      </c>
      <c r="G45" s="25"/>
      <c r="H45" s="26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</row>
    <row r="46" spans="1:235" s="28" customFormat="1" ht="12.75" x14ac:dyDescent="0.25">
      <c r="A46" s="20"/>
      <c r="B46" s="30" t="s">
        <v>72</v>
      </c>
      <c r="C46" s="35" t="s">
        <v>73</v>
      </c>
      <c r="D46" s="36" t="s">
        <v>43</v>
      </c>
      <c r="E46" s="25">
        <v>3.7</v>
      </c>
      <c r="F46" s="25">
        <f>E46*F43</f>
        <v>7.3007660000000012</v>
      </c>
      <c r="G46" s="25"/>
      <c r="H46" s="26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</row>
    <row r="47" spans="1:235" s="28" customFormat="1" ht="12.75" x14ac:dyDescent="0.25">
      <c r="A47" s="20"/>
      <c r="B47" s="30" t="s">
        <v>74</v>
      </c>
      <c r="C47" s="35" t="s">
        <v>75</v>
      </c>
      <c r="D47" s="36" t="s">
        <v>43</v>
      </c>
      <c r="E47" s="25">
        <v>11.1</v>
      </c>
      <c r="F47" s="40">
        <f>E47*F43</f>
        <v>21.902298000000002</v>
      </c>
      <c r="G47" s="40"/>
      <c r="H47" s="26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</row>
    <row r="48" spans="1:235" s="28" customFormat="1" ht="12.75" x14ac:dyDescent="0.25">
      <c r="A48" s="20"/>
      <c r="B48" s="30"/>
      <c r="C48" s="37" t="s">
        <v>30</v>
      </c>
      <c r="D48" s="29" t="s">
        <v>2</v>
      </c>
      <c r="E48" s="25">
        <v>2.2999999999999998</v>
      </c>
      <c r="F48" s="40">
        <f>E48*F43</f>
        <v>4.5383139999999997</v>
      </c>
      <c r="G48" s="40"/>
      <c r="H48" s="26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</row>
    <row r="49" spans="1:235" s="28" customFormat="1" ht="12.75" x14ac:dyDescent="0.25">
      <c r="A49" s="20"/>
      <c r="B49" s="30" t="s">
        <v>76</v>
      </c>
      <c r="C49" s="31" t="s">
        <v>77</v>
      </c>
      <c r="D49" s="29" t="s">
        <v>35</v>
      </c>
      <c r="E49" s="25">
        <f>139.5</f>
        <v>139.5</v>
      </c>
      <c r="F49" s="25">
        <f>E49*F43</f>
        <v>275.25861000000003</v>
      </c>
      <c r="G49" s="25"/>
      <c r="H49" s="26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</row>
    <row r="50" spans="1:235" s="28" customFormat="1" ht="12.75" x14ac:dyDescent="0.25">
      <c r="A50" s="20"/>
      <c r="B50" s="30"/>
      <c r="C50" s="37" t="s">
        <v>78</v>
      </c>
      <c r="D50" s="29" t="s">
        <v>2</v>
      </c>
      <c r="E50" s="25">
        <f>14.5+4*0.2</f>
        <v>15.3</v>
      </c>
      <c r="F50" s="25">
        <f>E50*F43</f>
        <v>30.189654000000004</v>
      </c>
      <c r="G50" s="25"/>
      <c r="H50" s="26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</row>
    <row r="51" spans="1:235" s="34" customFormat="1" ht="12.75" x14ac:dyDescent="0.25">
      <c r="A51" s="29"/>
      <c r="B51" s="30"/>
      <c r="C51" s="37"/>
      <c r="D51" s="29"/>
      <c r="E51" s="25"/>
      <c r="F51" s="25"/>
      <c r="G51" s="25"/>
      <c r="H51" s="26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</row>
    <row r="52" spans="1:235" s="28" customFormat="1" ht="12.75" x14ac:dyDescent="0.25">
      <c r="A52" s="20">
        <v>8</v>
      </c>
      <c r="B52" s="21" t="s">
        <v>60</v>
      </c>
      <c r="C52" s="22" t="s">
        <v>61</v>
      </c>
      <c r="D52" s="20" t="s">
        <v>35</v>
      </c>
      <c r="E52" s="23"/>
      <c r="F52" s="24">
        <f>F42*0.0003</f>
        <v>0.59195399999999998</v>
      </c>
      <c r="G52" s="24"/>
      <c r="H52" s="26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</row>
    <row r="53" spans="1:235" s="34" customFormat="1" ht="12.75" x14ac:dyDescent="0.25">
      <c r="A53" s="29"/>
      <c r="B53" s="30"/>
      <c r="C53" s="31"/>
      <c r="D53" s="29" t="s">
        <v>62</v>
      </c>
      <c r="E53" s="25"/>
      <c r="F53" s="58">
        <f>F52</f>
        <v>0.59195399999999998</v>
      </c>
      <c r="G53" s="58"/>
      <c r="H53" s="26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</row>
    <row r="54" spans="1:235" s="28" customFormat="1" ht="12.75" x14ac:dyDescent="0.25">
      <c r="A54" s="20"/>
      <c r="B54" s="30" t="s">
        <v>63</v>
      </c>
      <c r="C54" s="37" t="s">
        <v>64</v>
      </c>
      <c r="D54" s="36" t="s">
        <v>43</v>
      </c>
      <c r="E54" s="73">
        <v>0.3</v>
      </c>
      <c r="F54" s="25">
        <f>F53*E54</f>
        <v>0.1775862</v>
      </c>
      <c r="G54" s="25"/>
      <c r="H54" s="26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</row>
    <row r="55" spans="1:235" s="28" customFormat="1" ht="12.75" x14ac:dyDescent="0.25">
      <c r="A55" s="20"/>
      <c r="B55" s="30" t="s">
        <v>65</v>
      </c>
      <c r="C55" s="74" t="s">
        <v>66</v>
      </c>
      <c r="D55" s="75" t="s">
        <v>35</v>
      </c>
      <c r="E55" s="76">
        <v>1.03</v>
      </c>
      <c r="F55" s="39">
        <f>E55*F53</f>
        <v>0.60971262000000004</v>
      </c>
      <c r="G55" s="39"/>
      <c r="H55" s="26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</row>
    <row r="56" spans="1:235" s="34" customFormat="1" ht="12.75" x14ac:dyDescent="0.25">
      <c r="A56" s="29"/>
      <c r="B56" s="30"/>
      <c r="C56" s="37"/>
      <c r="D56" s="29"/>
      <c r="E56" s="73"/>
      <c r="F56" s="25"/>
      <c r="G56" s="25"/>
      <c r="H56" s="26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</row>
    <row r="57" spans="1:235" s="28" customFormat="1" ht="40.5" x14ac:dyDescent="0.25">
      <c r="A57" s="20">
        <v>9</v>
      </c>
      <c r="B57" s="21" t="s">
        <v>67</v>
      </c>
      <c r="C57" s="22" t="s">
        <v>79</v>
      </c>
      <c r="D57" s="20" t="s">
        <v>39</v>
      </c>
      <c r="E57" s="23"/>
      <c r="F57" s="23">
        <f>F42</f>
        <v>1973.18</v>
      </c>
      <c r="G57" s="23"/>
      <c r="H57" s="26"/>
      <c r="I57" s="28">
        <v>1973.18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</row>
    <row r="58" spans="1:235" s="34" customFormat="1" ht="12.75" x14ac:dyDescent="0.25">
      <c r="A58" s="29"/>
      <c r="B58" s="30"/>
      <c r="C58" s="31"/>
      <c r="D58" s="29" t="s">
        <v>69</v>
      </c>
      <c r="E58" s="25"/>
      <c r="F58" s="25">
        <f>F57/1000</f>
        <v>1.9731800000000002</v>
      </c>
      <c r="G58" s="25"/>
      <c r="H58" s="26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</row>
    <row r="59" spans="1:235" s="28" customFormat="1" ht="12.75" x14ac:dyDescent="0.25">
      <c r="A59" s="20"/>
      <c r="B59" s="30"/>
      <c r="C59" s="35" t="s">
        <v>40</v>
      </c>
      <c r="D59" s="36" t="s">
        <v>15</v>
      </c>
      <c r="E59" s="25">
        <f>37.5</f>
        <v>37.5</v>
      </c>
      <c r="F59" s="25">
        <f>F58*E59</f>
        <v>73.994250000000008</v>
      </c>
      <c r="G59" s="25"/>
      <c r="H59" s="26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</row>
    <row r="60" spans="1:235" s="28" customFormat="1" ht="12.75" x14ac:dyDescent="0.25">
      <c r="A60" s="20"/>
      <c r="B60" s="30" t="s">
        <v>80</v>
      </c>
      <c r="C60" s="31" t="s">
        <v>71</v>
      </c>
      <c r="D60" s="36" t="s">
        <v>43</v>
      </c>
      <c r="E60" s="25">
        <v>3.02</v>
      </c>
      <c r="F60" s="25">
        <f>F58*E60</f>
        <v>5.9590036000000008</v>
      </c>
      <c r="G60" s="25"/>
      <c r="H60" s="26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</row>
    <row r="61" spans="1:235" s="28" customFormat="1" ht="12.75" x14ac:dyDescent="0.25">
      <c r="A61" s="20"/>
      <c r="B61" s="30" t="s">
        <v>72</v>
      </c>
      <c r="C61" s="35" t="s">
        <v>73</v>
      </c>
      <c r="D61" s="36" t="s">
        <v>43</v>
      </c>
      <c r="E61" s="25">
        <v>3.7</v>
      </c>
      <c r="F61" s="25">
        <f>E61*F58</f>
        <v>7.3007660000000012</v>
      </c>
      <c r="G61" s="25"/>
      <c r="H61" s="26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</row>
    <row r="62" spans="1:235" s="28" customFormat="1" ht="12.75" x14ac:dyDescent="0.25">
      <c r="A62" s="20"/>
      <c r="B62" s="30" t="s">
        <v>74</v>
      </c>
      <c r="C62" s="35" t="s">
        <v>75</v>
      </c>
      <c r="D62" s="36" t="s">
        <v>43</v>
      </c>
      <c r="E62" s="25">
        <v>11.1</v>
      </c>
      <c r="F62" s="40">
        <f>E62*F58</f>
        <v>21.902298000000002</v>
      </c>
      <c r="G62" s="40"/>
      <c r="H62" s="26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</row>
    <row r="63" spans="1:235" s="28" customFormat="1" ht="12.75" x14ac:dyDescent="0.25">
      <c r="A63" s="20"/>
      <c r="B63" s="30"/>
      <c r="C63" s="37" t="s">
        <v>30</v>
      </c>
      <c r="D63" s="29" t="s">
        <v>2</v>
      </c>
      <c r="E63" s="25">
        <v>2.2999999999999998</v>
      </c>
      <c r="F63" s="40">
        <f>E63*F58</f>
        <v>4.5383139999999997</v>
      </c>
      <c r="G63" s="40"/>
      <c r="H63" s="26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</row>
    <row r="64" spans="1:235" s="28" customFormat="1" ht="12.75" x14ac:dyDescent="0.25">
      <c r="A64" s="20"/>
      <c r="B64" s="30" t="s">
        <v>81</v>
      </c>
      <c r="C64" s="79" t="s">
        <v>82</v>
      </c>
      <c r="D64" s="75" t="s">
        <v>35</v>
      </c>
      <c r="E64" s="39">
        <f>97.4</f>
        <v>97.4</v>
      </c>
      <c r="F64" s="39">
        <f>E64*F58</f>
        <v>192.18773200000004</v>
      </c>
      <c r="G64" s="39"/>
      <c r="H64" s="26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</row>
    <row r="65" spans="1:235" s="28" customFormat="1" ht="12.75" x14ac:dyDescent="0.25">
      <c r="A65" s="20"/>
      <c r="B65" s="30"/>
      <c r="C65" s="37" t="s">
        <v>78</v>
      </c>
      <c r="D65" s="29" t="s">
        <v>2</v>
      </c>
      <c r="E65" s="25">
        <f>14.5</f>
        <v>14.5</v>
      </c>
      <c r="F65" s="25">
        <f>E65*F58</f>
        <v>28.611110000000004</v>
      </c>
      <c r="G65" s="25"/>
      <c r="H65" s="26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</row>
    <row r="66" spans="1:235" s="72" customFormat="1" ht="12.75" x14ac:dyDescent="0.25">
      <c r="A66" s="80" t="s">
        <v>9</v>
      </c>
      <c r="B66" s="81"/>
      <c r="C66" s="19" t="s">
        <v>83</v>
      </c>
      <c r="D66" s="80"/>
      <c r="E66" s="70"/>
      <c r="F66" s="70"/>
      <c r="G66" s="70"/>
      <c r="H66" s="70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2"/>
      <c r="GC66" s="82"/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2"/>
      <c r="GP66" s="82"/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2"/>
      <c r="HC66" s="82"/>
      <c r="HD66" s="82"/>
      <c r="HE66" s="82"/>
      <c r="HF66" s="82"/>
      <c r="HG66" s="82"/>
      <c r="HH66" s="82"/>
      <c r="HI66" s="82"/>
      <c r="HJ66" s="82"/>
      <c r="HK66" s="82"/>
      <c r="HL66" s="82"/>
      <c r="HM66" s="82"/>
      <c r="HN66" s="82"/>
      <c r="HO66" s="82"/>
      <c r="HP66" s="82"/>
      <c r="HQ66" s="82"/>
      <c r="HR66" s="82"/>
      <c r="HS66" s="82"/>
      <c r="HT66" s="82"/>
      <c r="HU66" s="82"/>
      <c r="HV66" s="82"/>
      <c r="HW66" s="82"/>
      <c r="HX66" s="82"/>
      <c r="HY66" s="82"/>
      <c r="HZ66" s="82"/>
      <c r="IA66" s="82"/>
    </row>
    <row r="67" spans="1:235" s="28" customFormat="1" ht="12.75" x14ac:dyDescent="0.25">
      <c r="A67" s="83" t="s">
        <v>9</v>
      </c>
      <c r="B67" s="84"/>
      <c r="C67" s="85" t="s">
        <v>84</v>
      </c>
      <c r="D67" s="83"/>
      <c r="E67" s="86"/>
      <c r="F67" s="86"/>
      <c r="G67" s="86"/>
      <c r="H67" s="26"/>
    </row>
    <row r="68" spans="1:235" s="34" customFormat="1" ht="12.75" x14ac:dyDescent="0.25">
      <c r="A68" s="46"/>
      <c r="B68" s="47"/>
      <c r="C68" s="48"/>
      <c r="D68" s="46"/>
      <c r="E68" s="49"/>
      <c r="F68" s="49"/>
      <c r="G68" s="49"/>
      <c r="H68" s="26"/>
    </row>
    <row r="69" spans="1:235" s="28" customFormat="1" ht="12.75" x14ac:dyDescent="0.25">
      <c r="A69" s="20">
        <v>10</v>
      </c>
      <c r="B69" s="21" t="s">
        <v>85</v>
      </c>
      <c r="C69" s="22" t="s">
        <v>86</v>
      </c>
      <c r="D69" s="20" t="s">
        <v>87</v>
      </c>
      <c r="E69" s="23"/>
      <c r="F69" s="87">
        <f>159.12/1000</f>
        <v>0.15912000000000001</v>
      </c>
      <c r="G69" s="87"/>
      <c r="H69" s="26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</row>
    <row r="70" spans="1:235" s="28" customFormat="1" ht="12.75" x14ac:dyDescent="0.25">
      <c r="A70" s="20"/>
      <c r="B70" s="30"/>
      <c r="C70" s="31" t="s">
        <v>40</v>
      </c>
      <c r="D70" s="29" t="s">
        <v>15</v>
      </c>
      <c r="E70" s="25">
        <v>60.8</v>
      </c>
      <c r="F70" s="25">
        <v>0.68</v>
      </c>
      <c r="G70" s="25"/>
      <c r="H70" s="26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</row>
    <row r="71" spans="1:235" s="28" customFormat="1" ht="12.75" x14ac:dyDescent="0.25">
      <c r="A71" s="20"/>
      <c r="B71" s="30" t="s">
        <v>88</v>
      </c>
      <c r="C71" s="31" t="s">
        <v>89</v>
      </c>
      <c r="D71" s="29" t="s">
        <v>43</v>
      </c>
      <c r="E71" s="25">
        <v>143</v>
      </c>
      <c r="F71" s="25">
        <v>1.6</v>
      </c>
      <c r="G71" s="25"/>
      <c r="H71" s="26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</row>
    <row r="72" spans="1:235" s="28" customFormat="1" ht="12.75" x14ac:dyDescent="0.25">
      <c r="A72" s="20"/>
      <c r="B72" s="30"/>
      <c r="C72" s="31" t="s">
        <v>30</v>
      </c>
      <c r="D72" s="29" t="s">
        <v>2</v>
      </c>
      <c r="E72" s="25">
        <v>6.89</v>
      </c>
      <c r="F72" s="25">
        <v>0.08</v>
      </c>
      <c r="G72" s="25"/>
      <c r="H72" s="26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</row>
    <row r="73" spans="1:235" s="34" customFormat="1" ht="12.75" x14ac:dyDescent="0.25">
      <c r="A73" s="88"/>
      <c r="B73" s="89"/>
      <c r="C73" s="35"/>
      <c r="D73" s="36"/>
      <c r="E73" s="90"/>
      <c r="F73" s="90"/>
      <c r="G73" s="90"/>
      <c r="H73" s="26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1"/>
      <c r="HT73" s="91"/>
      <c r="HU73" s="91"/>
      <c r="HV73" s="91"/>
      <c r="HW73" s="91"/>
      <c r="HX73" s="91"/>
      <c r="HY73" s="91"/>
      <c r="HZ73" s="91"/>
      <c r="IA73" s="91"/>
    </row>
    <row r="74" spans="1:235" s="51" customFormat="1" ht="12.75" x14ac:dyDescent="0.2">
      <c r="A74" s="20">
        <v>11</v>
      </c>
      <c r="B74" s="21" t="s">
        <v>33</v>
      </c>
      <c r="C74" s="22" t="s">
        <v>34</v>
      </c>
      <c r="D74" s="20" t="s">
        <v>35</v>
      </c>
      <c r="E74" s="23"/>
      <c r="F74" s="23">
        <f>F69*1.85*1000</f>
        <v>294.37200000000001</v>
      </c>
      <c r="G74" s="23"/>
      <c r="H74" s="26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</row>
    <row r="75" spans="1:235" s="34" customFormat="1" ht="12.75" x14ac:dyDescent="0.25">
      <c r="A75" s="20"/>
      <c r="B75" s="30"/>
      <c r="C75" s="31"/>
      <c r="D75" s="29"/>
      <c r="E75" s="25"/>
      <c r="F75" s="25"/>
      <c r="G75" s="25"/>
      <c r="H75" s="26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</row>
    <row r="76" spans="1:235" s="34" customFormat="1" ht="12.75" x14ac:dyDescent="0.25">
      <c r="A76" s="20"/>
      <c r="B76" s="30"/>
      <c r="C76" s="31" t="s">
        <v>36</v>
      </c>
      <c r="D76" s="29" t="s">
        <v>35</v>
      </c>
      <c r="E76" s="25">
        <v>1</v>
      </c>
      <c r="F76" s="25">
        <f>E76*F74</f>
        <v>294.37200000000001</v>
      </c>
      <c r="G76" s="25"/>
      <c r="H76" s="26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</row>
    <row r="77" spans="1:235" s="34" customFormat="1" ht="12.75" x14ac:dyDescent="0.25">
      <c r="A77" s="88"/>
      <c r="B77" s="89"/>
      <c r="C77" s="35"/>
      <c r="D77" s="36"/>
      <c r="E77" s="90"/>
      <c r="F77" s="90"/>
      <c r="G77" s="90"/>
      <c r="H77" s="26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1"/>
      <c r="HT77" s="91"/>
      <c r="HU77" s="91"/>
      <c r="HV77" s="91"/>
      <c r="HW77" s="91"/>
      <c r="HX77" s="91"/>
      <c r="HY77" s="91"/>
      <c r="HZ77" s="91"/>
      <c r="IA77" s="91"/>
    </row>
    <row r="78" spans="1:235" s="28" customFormat="1" ht="12.75" x14ac:dyDescent="0.25">
      <c r="A78" s="20">
        <v>12</v>
      </c>
      <c r="B78" s="21" t="s">
        <v>90</v>
      </c>
      <c r="C78" s="22" t="s">
        <v>91</v>
      </c>
      <c r="D78" s="20" t="s">
        <v>20</v>
      </c>
      <c r="E78" s="23"/>
      <c r="F78" s="23">
        <v>21.42</v>
      </c>
      <c r="G78" s="23"/>
      <c r="H78" s="26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</row>
    <row r="79" spans="1:235" s="28" customFormat="1" ht="12.75" x14ac:dyDescent="0.25">
      <c r="A79" s="92"/>
      <c r="B79" s="89"/>
      <c r="C79" s="35" t="s">
        <v>26</v>
      </c>
      <c r="D79" s="36" t="s">
        <v>15</v>
      </c>
      <c r="E79" s="39">
        <v>0.89</v>
      </c>
      <c r="F79" s="90">
        <f>E79*F78</f>
        <v>19.063800000000001</v>
      </c>
      <c r="G79" s="90"/>
      <c r="H79" s="26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1"/>
      <c r="GL79" s="91"/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91"/>
      <c r="GY79" s="91"/>
      <c r="GZ79" s="91"/>
      <c r="HA79" s="91"/>
      <c r="HB79" s="91"/>
      <c r="HC79" s="91"/>
      <c r="HD79" s="91"/>
      <c r="HE79" s="91"/>
      <c r="HF79" s="91"/>
      <c r="HG79" s="91"/>
      <c r="HH79" s="91"/>
      <c r="HI79" s="91"/>
      <c r="HJ79" s="91"/>
      <c r="HK79" s="91"/>
      <c r="HL79" s="91"/>
      <c r="HM79" s="91"/>
      <c r="HN79" s="91"/>
      <c r="HO79" s="91"/>
      <c r="HP79" s="91"/>
      <c r="HQ79" s="91"/>
      <c r="HR79" s="91"/>
      <c r="HS79" s="91"/>
      <c r="HT79" s="91"/>
      <c r="HU79" s="91"/>
      <c r="HV79" s="91"/>
      <c r="HW79" s="91"/>
      <c r="HX79" s="91"/>
      <c r="HY79" s="91"/>
      <c r="HZ79" s="91"/>
      <c r="IA79" s="91"/>
    </row>
    <row r="80" spans="1:235" s="98" customFormat="1" ht="12.75" x14ac:dyDescent="0.2">
      <c r="A80" s="93"/>
      <c r="B80" s="42"/>
      <c r="C80" s="63" t="s">
        <v>92</v>
      </c>
      <c r="D80" s="94" t="s">
        <v>2</v>
      </c>
      <c r="E80" s="95">
        <v>0.37</v>
      </c>
      <c r="F80" s="96">
        <f>E80*F78</f>
        <v>7.9254000000000007</v>
      </c>
      <c r="G80" s="96"/>
      <c r="H80" s="26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7"/>
      <c r="DE80" s="97"/>
      <c r="DF80" s="97"/>
      <c r="DG80" s="97"/>
      <c r="DH80" s="97"/>
      <c r="DI80" s="97"/>
      <c r="DJ80" s="97"/>
      <c r="DK80" s="97"/>
      <c r="DL80" s="97"/>
      <c r="DM80" s="97"/>
      <c r="DN80" s="97"/>
      <c r="DO80" s="97"/>
      <c r="DP80" s="97"/>
      <c r="DQ80" s="97"/>
      <c r="DR80" s="97"/>
      <c r="DS80" s="97"/>
      <c r="DT80" s="97"/>
      <c r="DU80" s="97"/>
      <c r="DV80" s="97"/>
      <c r="DW80" s="97"/>
      <c r="DX80" s="97"/>
      <c r="DY80" s="97"/>
      <c r="DZ80" s="97"/>
      <c r="EA80" s="97"/>
      <c r="EB80" s="97"/>
      <c r="EC80" s="97"/>
      <c r="ED80" s="97"/>
      <c r="EE80" s="97"/>
      <c r="EF80" s="97"/>
      <c r="EG80" s="97"/>
      <c r="EH80" s="97"/>
      <c r="EI80" s="97"/>
      <c r="EJ80" s="97"/>
      <c r="EK80" s="97"/>
      <c r="EL80" s="97"/>
      <c r="EM80" s="97"/>
      <c r="EN80" s="97"/>
      <c r="EO80" s="97"/>
      <c r="EP80" s="97"/>
      <c r="EQ80" s="97"/>
      <c r="ER80" s="97"/>
      <c r="ES80" s="97"/>
      <c r="ET80" s="97"/>
      <c r="EU80" s="97"/>
      <c r="EV80" s="97"/>
      <c r="EW80" s="97"/>
      <c r="EX80" s="97"/>
      <c r="EY80" s="97"/>
      <c r="EZ80" s="97"/>
      <c r="FA80" s="97"/>
      <c r="FB80" s="97"/>
      <c r="FC80" s="97"/>
      <c r="FD80" s="97"/>
      <c r="FE80" s="97"/>
      <c r="FF80" s="97"/>
      <c r="FG80" s="97"/>
      <c r="FH80" s="97"/>
      <c r="FI80" s="97"/>
      <c r="FJ80" s="97"/>
      <c r="FK80" s="97"/>
      <c r="FL80" s="97"/>
      <c r="FM80" s="97"/>
      <c r="FN80" s="97"/>
      <c r="FO80" s="97"/>
      <c r="FP80" s="97"/>
      <c r="FQ80" s="97"/>
      <c r="FR80" s="97"/>
      <c r="FS80" s="97"/>
      <c r="FT80" s="97"/>
      <c r="FU80" s="97"/>
      <c r="FV80" s="97"/>
      <c r="FW80" s="97"/>
      <c r="FX80" s="97"/>
      <c r="FY80" s="97"/>
      <c r="FZ80" s="97"/>
      <c r="GA80" s="97"/>
      <c r="GB80" s="97"/>
      <c r="GC80" s="97"/>
      <c r="GD80" s="97"/>
      <c r="GE80" s="97"/>
      <c r="GF80" s="97"/>
      <c r="GG80" s="97"/>
      <c r="GH80" s="97"/>
      <c r="GI80" s="97"/>
      <c r="GJ80" s="97"/>
      <c r="GK80" s="97"/>
      <c r="GL80" s="97"/>
      <c r="GM80" s="97"/>
      <c r="GN80" s="97"/>
      <c r="GO80" s="97"/>
      <c r="GP80" s="97"/>
      <c r="GQ80" s="97"/>
      <c r="GR80" s="97"/>
      <c r="GS80" s="97"/>
      <c r="GT80" s="97"/>
      <c r="GU80" s="97"/>
      <c r="GV80" s="97"/>
      <c r="GW80" s="97"/>
      <c r="GX80" s="97"/>
      <c r="GY80" s="97"/>
      <c r="GZ80" s="97"/>
      <c r="HA80" s="97"/>
      <c r="HB80" s="97"/>
      <c r="HC80" s="97"/>
      <c r="HD80" s="97"/>
      <c r="HE80" s="97"/>
      <c r="HF80" s="97"/>
      <c r="HG80" s="97"/>
      <c r="HH80" s="97"/>
      <c r="HI80" s="97"/>
      <c r="HJ80" s="97"/>
      <c r="HK80" s="97"/>
      <c r="HL80" s="97"/>
      <c r="HM80" s="97"/>
      <c r="HN80" s="97"/>
      <c r="HO80" s="97"/>
      <c r="HP80" s="97"/>
      <c r="HQ80" s="97"/>
      <c r="HR80" s="97"/>
      <c r="HS80" s="97"/>
      <c r="HT80" s="97"/>
      <c r="HU80" s="97"/>
      <c r="HV80" s="97"/>
      <c r="HW80" s="97"/>
      <c r="HX80" s="97"/>
      <c r="HY80" s="97"/>
      <c r="HZ80" s="97"/>
      <c r="IA80" s="97"/>
    </row>
    <row r="81" spans="1:251" s="28" customFormat="1" ht="12.75" x14ac:dyDescent="0.25">
      <c r="A81" s="92"/>
      <c r="B81" s="30" t="s">
        <v>54</v>
      </c>
      <c r="C81" s="45" t="s">
        <v>93</v>
      </c>
      <c r="D81" s="88" t="s">
        <v>20</v>
      </c>
      <c r="E81" s="39">
        <v>1.1499999999999999</v>
      </c>
      <c r="F81" s="99">
        <f>E81*F78</f>
        <v>24.632999999999999</v>
      </c>
      <c r="G81" s="99"/>
      <c r="H81" s="26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91"/>
      <c r="GY81" s="91"/>
      <c r="GZ81" s="91"/>
      <c r="HA81" s="91"/>
      <c r="HB81" s="91"/>
      <c r="HC81" s="91"/>
      <c r="HD81" s="91"/>
      <c r="HE81" s="91"/>
      <c r="HF81" s="91"/>
      <c r="HG81" s="91"/>
      <c r="HH81" s="91"/>
      <c r="HI81" s="91"/>
      <c r="HJ81" s="91"/>
      <c r="HK81" s="91"/>
      <c r="HL81" s="91"/>
      <c r="HM81" s="91"/>
      <c r="HN81" s="91"/>
      <c r="HO81" s="91"/>
      <c r="HP81" s="91"/>
      <c r="HQ81" s="91"/>
      <c r="HR81" s="91"/>
      <c r="HS81" s="91"/>
      <c r="HT81" s="91"/>
      <c r="HU81" s="91"/>
      <c r="HV81" s="91"/>
      <c r="HW81" s="91"/>
      <c r="HX81" s="91"/>
      <c r="HY81" s="91"/>
      <c r="HZ81" s="91"/>
      <c r="IA81" s="91"/>
    </row>
    <row r="82" spans="1:251" s="98" customFormat="1" ht="12.75" x14ac:dyDescent="0.2">
      <c r="A82" s="93"/>
      <c r="B82" s="42"/>
      <c r="C82" s="100" t="s">
        <v>78</v>
      </c>
      <c r="D82" s="94" t="s">
        <v>2</v>
      </c>
      <c r="E82" s="95">
        <v>0.02</v>
      </c>
      <c r="F82" s="96">
        <f>E82*F78</f>
        <v>0.42840000000000006</v>
      </c>
      <c r="G82" s="96"/>
      <c r="H82" s="26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97"/>
      <c r="DY82" s="97"/>
      <c r="DZ82" s="97"/>
      <c r="EA82" s="97"/>
      <c r="EB82" s="97"/>
      <c r="EC82" s="97"/>
      <c r="ED82" s="97"/>
      <c r="EE82" s="97"/>
      <c r="EF82" s="97"/>
      <c r="EG82" s="97"/>
      <c r="EH82" s="97"/>
      <c r="EI82" s="97"/>
      <c r="EJ82" s="97"/>
      <c r="EK82" s="97"/>
      <c r="EL82" s="97"/>
      <c r="EM82" s="97"/>
      <c r="EN82" s="97"/>
      <c r="EO82" s="97"/>
      <c r="EP82" s="97"/>
      <c r="EQ82" s="97"/>
      <c r="ER82" s="97"/>
      <c r="ES82" s="97"/>
      <c r="ET82" s="97"/>
      <c r="EU82" s="97"/>
      <c r="EV82" s="97"/>
      <c r="EW82" s="97"/>
      <c r="EX82" s="97"/>
      <c r="EY82" s="97"/>
      <c r="EZ82" s="97"/>
      <c r="FA82" s="97"/>
      <c r="FB82" s="97"/>
      <c r="FC82" s="97"/>
      <c r="FD82" s="97"/>
      <c r="FE82" s="97"/>
      <c r="FF82" s="97"/>
      <c r="FG82" s="97"/>
      <c r="FH82" s="97"/>
      <c r="FI82" s="97"/>
      <c r="FJ82" s="97"/>
      <c r="FK82" s="97"/>
      <c r="FL82" s="97"/>
      <c r="FM82" s="97"/>
      <c r="FN82" s="97"/>
      <c r="FO82" s="97"/>
      <c r="FP82" s="97"/>
      <c r="FQ82" s="97"/>
      <c r="FR82" s="97"/>
      <c r="FS82" s="97"/>
      <c r="FT82" s="97"/>
      <c r="FU82" s="97"/>
      <c r="FV82" s="97"/>
      <c r="FW82" s="97"/>
      <c r="FX82" s="97"/>
      <c r="FY82" s="97"/>
      <c r="FZ82" s="97"/>
      <c r="GA82" s="97"/>
      <c r="GB82" s="97"/>
      <c r="GC82" s="97"/>
      <c r="GD82" s="97"/>
      <c r="GE82" s="97"/>
      <c r="GF82" s="97"/>
      <c r="GG82" s="97"/>
      <c r="GH82" s="97"/>
      <c r="GI82" s="97"/>
      <c r="GJ82" s="97"/>
      <c r="GK82" s="97"/>
      <c r="GL82" s="97"/>
      <c r="GM82" s="97"/>
      <c r="GN82" s="97"/>
      <c r="GO82" s="97"/>
      <c r="GP82" s="97"/>
      <c r="GQ82" s="97"/>
      <c r="GR82" s="97"/>
      <c r="GS82" s="97"/>
      <c r="GT82" s="97"/>
      <c r="GU82" s="97"/>
      <c r="GV82" s="97"/>
      <c r="GW82" s="97"/>
      <c r="GX82" s="97"/>
      <c r="GY82" s="97"/>
      <c r="GZ82" s="97"/>
      <c r="HA82" s="97"/>
      <c r="HB82" s="97"/>
      <c r="HC82" s="97"/>
      <c r="HD82" s="97"/>
      <c r="HE82" s="97"/>
      <c r="HF82" s="97"/>
      <c r="HG82" s="97"/>
      <c r="HH82" s="97"/>
      <c r="HI82" s="97"/>
      <c r="HJ82" s="97"/>
      <c r="HK82" s="97"/>
      <c r="HL82" s="97"/>
      <c r="HM82" s="97"/>
      <c r="HN82" s="97"/>
      <c r="HO82" s="97"/>
      <c r="HP82" s="97"/>
      <c r="HQ82" s="97"/>
      <c r="HR82" s="97"/>
      <c r="HS82" s="97"/>
      <c r="HT82" s="97"/>
      <c r="HU82" s="97"/>
      <c r="HV82" s="97"/>
      <c r="HW82" s="97"/>
      <c r="HX82" s="97"/>
      <c r="HY82" s="97"/>
      <c r="HZ82" s="97"/>
      <c r="IA82" s="97"/>
    </row>
    <row r="83" spans="1:251" s="34" customFormat="1" ht="12.75" x14ac:dyDescent="0.25">
      <c r="A83" s="88"/>
      <c r="B83" s="89"/>
      <c r="C83" s="45"/>
      <c r="D83" s="88"/>
      <c r="E83" s="25"/>
      <c r="F83" s="99"/>
      <c r="G83" s="99"/>
      <c r="H83" s="26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</row>
    <row r="84" spans="1:251" s="28" customFormat="1" ht="12.75" x14ac:dyDescent="0.25">
      <c r="A84" s="20">
        <v>13</v>
      </c>
      <c r="B84" s="21" t="s">
        <v>94</v>
      </c>
      <c r="C84" s="22" t="s">
        <v>95</v>
      </c>
      <c r="D84" s="20" t="s">
        <v>20</v>
      </c>
      <c r="E84" s="23"/>
      <c r="F84" s="24">
        <v>68.849999999999994</v>
      </c>
      <c r="G84" s="24"/>
      <c r="H84" s="26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</row>
    <row r="85" spans="1:251" s="101" customFormat="1" ht="12.75" x14ac:dyDescent="0.2">
      <c r="A85" s="29"/>
      <c r="B85" s="30"/>
      <c r="C85" s="31"/>
      <c r="D85" s="29" t="s">
        <v>96</v>
      </c>
      <c r="E85" s="25"/>
      <c r="F85" s="78">
        <f>F84/100</f>
        <v>0.68849999999999989</v>
      </c>
      <c r="G85" s="78"/>
      <c r="H85" s="26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</row>
    <row r="86" spans="1:251" s="51" customFormat="1" ht="12.75" x14ac:dyDescent="0.2">
      <c r="A86" s="20"/>
      <c r="B86" s="30"/>
      <c r="C86" s="35" t="s">
        <v>26</v>
      </c>
      <c r="D86" s="36" t="s">
        <v>15</v>
      </c>
      <c r="E86" s="25">
        <v>1120</v>
      </c>
      <c r="F86" s="25">
        <f>E86*F85</f>
        <v>771.11999999999989</v>
      </c>
      <c r="G86" s="25"/>
      <c r="H86" s="26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</row>
    <row r="87" spans="1:251" s="51" customFormat="1" ht="12.75" x14ac:dyDescent="0.2">
      <c r="A87" s="20"/>
      <c r="B87" s="42"/>
      <c r="C87" s="102" t="s">
        <v>92</v>
      </c>
      <c r="D87" s="29" t="s">
        <v>2</v>
      </c>
      <c r="E87" s="25">
        <v>79</v>
      </c>
      <c r="F87" s="25">
        <f>E87*F85</f>
        <v>54.391499999999994</v>
      </c>
      <c r="G87" s="25"/>
      <c r="H87" s="26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</row>
    <row r="88" spans="1:251" s="51" customFormat="1" ht="12.75" x14ac:dyDescent="0.2">
      <c r="A88" s="20"/>
      <c r="B88" s="42" t="s">
        <v>97</v>
      </c>
      <c r="C88" s="102" t="s">
        <v>98</v>
      </c>
      <c r="D88" s="29" t="s">
        <v>35</v>
      </c>
      <c r="E88" s="25" t="s">
        <v>99</v>
      </c>
      <c r="F88" s="103">
        <v>1.06E-2</v>
      </c>
      <c r="G88" s="103"/>
      <c r="H88" s="26"/>
      <c r="I88" s="104">
        <f>121+178</f>
        <v>299</v>
      </c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R88" s="104"/>
      <c r="ES88" s="104"/>
      <c r="ET88" s="104"/>
      <c r="EU88" s="104"/>
      <c r="EV88" s="104"/>
      <c r="EW88" s="104"/>
      <c r="EX88" s="104"/>
      <c r="EY88" s="104"/>
      <c r="EZ88" s="104"/>
      <c r="FA88" s="104"/>
      <c r="FB88" s="104"/>
      <c r="FC88" s="104"/>
      <c r="FD88" s="104"/>
      <c r="FE88" s="104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  <c r="FX88" s="104"/>
      <c r="FY88" s="104"/>
      <c r="FZ88" s="104"/>
      <c r="GA88" s="104"/>
      <c r="GB88" s="104"/>
      <c r="GC88" s="104"/>
      <c r="GD88" s="104"/>
      <c r="GE88" s="104"/>
      <c r="GF88" s="104"/>
      <c r="GG88" s="104"/>
      <c r="GH88" s="104"/>
      <c r="GI88" s="104"/>
      <c r="GJ88" s="104"/>
      <c r="GK88" s="104"/>
      <c r="GL88" s="104"/>
      <c r="GM88" s="104"/>
      <c r="GN88" s="104"/>
      <c r="GO88" s="104"/>
      <c r="GP88" s="104"/>
      <c r="GQ88" s="104"/>
      <c r="GR88" s="104"/>
      <c r="GS88" s="104"/>
      <c r="GT88" s="104"/>
      <c r="GU88" s="104"/>
      <c r="GV88" s="104"/>
      <c r="GW88" s="104"/>
      <c r="GX88" s="104"/>
      <c r="GY88" s="104"/>
      <c r="GZ88" s="104"/>
      <c r="HA88" s="104"/>
      <c r="HB88" s="104"/>
      <c r="HC88" s="104"/>
      <c r="HD88" s="104"/>
      <c r="HE88" s="104"/>
      <c r="HF88" s="104"/>
      <c r="HG88" s="104"/>
      <c r="HH88" s="104"/>
      <c r="HI88" s="104"/>
      <c r="HJ88" s="104"/>
      <c r="HK88" s="104"/>
      <c r="HL88" s="104"/>
      <c r="HM88" s="104"/>
      <c r="HN88" s="104"/>
      <c r="HO88" s="104"/>
      <c r="HP88" s="104"/>
      <c r="HQ88" s="104"/>
      <c r="HR88" s="104"/>
      <c r="HS88" s="104"/>
      <c r="HT88" s="104"/>
      <c r="HU88" s="104"/>
      <c r="HV88" s="104"/>
      <c r="HW88" s="104"/>
      <c r="HX88" s="104"/>
      <c r="HY88" s="104"/>
      <c r="HZ88" s="104"/>
      <c r="IA88" s="104"/>
      <c r="IB88" s="104"/>
      <c r="IC88" s="104"/>
      <c r="ID88" s="104"/>
      <c r="IE88" s="104"/>
      <c r="IF88" s="104"/>
      <c r="IG88" s="104"/>
      <c r="IH88" s="104"/>
      <c r="II88" s="104"/>
      <c r="IJ88" s="104"/>
      <c r="IK88" s="104"/>
      <c r="IL88" s="104"/>
      <c r="IM88" s="104"/>
      <c r="IN88" s="104"/>
      <c r="IO88" s="104"/>
      <c r="IP88" s="104"/>
      <c r="IQ88" s="104"/>
    </row>
    <row r="89" spans="1:251" s="51" customFormat="1" ht="12.75" x14ac:dyDescent="0.2">
      <c r="A89" s="20"/>
      <c r="B89" s="42" t="s">
        <v>100</v>
      </c>
      <c r="C89" s="102" t="s">
        <v>101</v>
      </c>
      <c r="D89" s="29" t="s">
        <v>35</v>
      </c>
      <c r="E89" s="25" t="s">
        <v>99</v>
      </c>
      <c r="F89" s="103">
        <v>0.33500000000000002</v>
      </c>
      <c r="G89" s="103"/>
      <c r="H89" s="26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R89" s="104"/>
      <c r="ES89" s="104"/>
      <c r="ET89" s="104"/>
      <c r="EU89" s="104"/>
      <c r="EV89" s="104"/>
      <c r="EW89" s="104"/>
      <c r="EX89" s="104"/>
      <c r="EY89" s="104"/>
      <c r="EZ89" s="104"/>
      <c r="FA89" s="104"/>
      <c r="FB89" s="104"/>
      <c r="FC89" s="104"/>
      <c r="FD89" s="104"/>
      <c r="FE89" s="104"/>
      <c r="FF89" s="104"/>
      <c r="FG89" s="104"/>
      <c r="FH89" s="104"/>
      <c r="FI89" s="104"/>
      <c r="FJ89" s="104"/>
      <c r="FK89" s="104"/>
      <c r="FL89" s="104"/>
      <c r="FM89" s="104"/>
      <c r="FN89" s="104"/>
      <c r="FO89" s="104"/>
      <c r="FP89" s="104"/>
      <c r="FQ89" s="104"/>
      <c r="FR89" s="104"/>
      <c r="FS89" s="104"/>
      <c r="FT89" s="104"/>
      <c r="FU89" s="104"/>
      <c r="FV89" s="104"/>
      <c r="FW89" s="104"/>
      <c r="FX89" s="104"/>
      <c r="FY89" s="104"/>
      <c r="FZ89" s="104"/>
      <c r="GA89" s="104"/>
      <c r="GB89" s="104"/>
      <c r="GC89" s="104"/>
      <c r="GD89" s="104"/>
      <c r="GE89" s="104"/>
      <c r="GF89" s="104"/>
      <c r="GG89" s="104"/>
      <c r="GH89" s="104"/>
      <c r="GI89" s="104"/>
      <c r="GJ89" s="104"/>
      <c r="GK89" s="104"/>
      <c r="GL89" s="104"/>
      <c r="GM89" s="104"/>
      <c r="GN89" s="104"/>
      <c r="GO89" s="104"/>
      <c r="GP89" s="104"/>
      <c r="GQ89" s="104"/>
      <c r="GR89" s="104"/>
      <c r="GS89" s="104"/>
      <c r="GT89" s="104"/>
      <c r="GU89" s="104"/>
      <c r="GV89" s="104"/>
      <c r="GW89" s="104"/>
      <c r="GX89" s="104"/>
      <c r="GY89" s="104"/>
      <c r="GZ89" s="104"/>
      <c r="HA89" s="104"/>
      <c r="HB89" s="104"/>
      <c r="HC89" s="104"/>
      <c r="HD89" s="104"/>
      <c r="HE89" s="104"/>
      <c r="HF89" s="104"/>
      <c r="HG89" s="104"/>
      <c r="HH89" s="104"/>
      <c r="HI89" s="104"/>
      <c r="HJ89" s="104"/>
      <c r="HK89" s="104"/>
      <c r="HL89" s="104"/>
      <c r="HM89" s="104"/>
      <c r="HN89" s="104"/>
      <c r="HO89" s="104"/>
      <c r="HP89" s="104"/>
      <c r="HQ89" s="104"/>
      <c r="HR89" s="104"/>
      <c r="HS89" s="104"/>
      <c r="HT89" s="104"/>
      <c r="HU89" s="104"/>
      <c r="HV89" s="104"/>
      <c r="HW89" s="104"/>
      <c r="HX89" s="104"/>
      <c r="HY89" s="104"/>
      <c r="HZ89" s="104"/>
      <c r="IA89" s="104"/>
      <c r="IB89" s="104"/>
      <c r="IC89" s="104"/>
      <c r="ID89" s="104"/>
      <c r="IE89" s="104"/>
      <c r="IF89" s="104"/>
      <c r="IG89" s="104"/>
      <c r="IH89" s="104"/>
      <c r="II89" s="104"/>
      <c r="IJ89" s="104"/>
      <c r="IK89" s="104"/>
      <c r="IL89" s="104"/>
      <c r="IM89" s="104"/>
      <c r="IN89" s="104"/>
      <c r="IO89" s="104"/>
      <c r="IP89" s="104"/>
      <c r="IQ89" s="104"/>
    </row>
    <row r="90" spans="1:251" s="51" customFormat="1" ht="12.75" x14ac:dyDescent="0.2">
      <c r="A90" s="20"/>
      <c r="B90" s="89" t="s">
        <v>102</v>
      </c>
      <c r="C90" s="102" t="s">
        <v>103</v>
      </c>
      <c r="D90" s="29" t="s">
        <v>20</v>
      </c>
      <c r="E90" s="25">
        <v>101.5</v>
      </c>
      <c r="F90" s="25">
        <f>E90*F85</f>
        <v>69.882749999999987</v>
      </c>
      <c r="G90" s="25"/>
      <c r="H90" s="26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</row>
    <row r="91" spans="1:251" s="51" customFormat="1" ht="12.75" x14ac:dyDescent="0.2">
      <c r="A91" s="20"/>
      <c r="B91" s="105"/>
      <c r="C91" s="102" t="s">
        <v>104</v>
      </c>
      <c r="D91" s="29" t="s">
        <v>20</v>
      </c>
      <c r="E91" s="25">
        <f>0.45+6.16+4.88</f>
        <v>11.49</v>
      </c>
      <c r="F91" s="25">
        <f>E91*F85</f>
        <v>7.9108649999999985</v>
      </c>
      <c r="G91" s="25"/>
      <c r="H91" s="26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</row>
    <row r="92" spans="1:251" s="51" customFormat="1" ht="12.75" x14ac:dyDescent="0.2">
      <c r="A92" s="20"/>
      <c r="B92" s="42"/>
      <c r="C92" s="106" t="s">
        <v>105</v>
      </c>
      <c r="D92" s="36" t="s">
        <v>2</v>
      </c>
      <c r="E92" s="25">
        <v>228</v>
      </c>
      <c r="F92" s="107">
        <f>E92*F85</f>
        <v>156.97799999999998</v>
      </c>
      <c r="G92" s="107"/>
      <c r="H92" s="26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04"/>
      <c r="EE92" s="104"/>
      <c r="EF92" s="104"/>
      <c r="EG92" s="104"/>
      <c r="EH92" s="104"/>
      <c r="EI92" s="104"/>
      <c r="EJ92" s="104"/>
      <c r="EK92" s="104"/>
      <c r="EL92" s="104"/>
      <c r="EM92" s="104"/>
      <c r="EN92" s="104"/>
      <c r="EO92" s="104"/>
      <c r="EP92" s="104"/>
      <c r="EQ92" s="104"/>
      <c r="ER92" s="104"/>
      <c r="ES92" s="104"/>
      <c r="ET92" s="104"/>
      <c r="EU92" s="104"/>
      <c r="EV92" s="104"/>
      <c r="EW92" s="104"/>
      <c r="EX92" s="104"/>
      <c r="EY92" s="104"/>
      <c r="EZ92" s="104"/>
      <c r="FA92" s="104"/>
      <c r="FB92" s="104"/>
      <c r="FC92" s="104"/>
      <c r="FD92" s="104"/>
      <c r="FE92" s="104"/>
      <c r="FF92" s="104"/>
      <c r="FG92" s="104"/>
      <c r="FH92" s="104"/>
      <c r="FI92" s="104"/>
      <c r="FJ92" s="104"/>
      <c r="FK92" s="104"/>
      <c r="FL92" s="104"/>
      <c r="FM92" s="104"/>
      <c r="FN92" s="104"/>
      <c r="FO92" s="104"/>
      <c r="FP92" s="104"/>
      <c r="FQ92" s="104"/>
      <c r="FR92" s="104"/>
      <c r="FS92" s="104"/>
      <c r="FT92" s="104"/>
      <c r="FU92" s="104"/>
      <c r="FV92" s="104"/>
      <c r="FW92" s="104"/>
      <c r="FX92" s="104"/>
      <c r="FY92" s="104"/>
      <c r="FZ92" s="104"/>
      <c r="GA92" s="104"/>
      <c r="GB92" s="104"/>
      <c r="GC92" s="104"/>
      <c r="GD92" s="104"/>
      <c r="GE92" s="104"/>
      <c r="GF92" s="104"/>
      <c r="GG92" s="104"/>
      <c r="GH92" s="104"/>
      <c r="GI92" s="104"/>
      <c r="GJ92" s="104"/>
      <c r="GK92" s="104"/>
      <c r="GL92" s="104"/>
      <c r="GM92" s="104"/>
      <c r="GN92" s="104"/>
      <c r="GO92" s="104"/>
      <c r="GP92" s="104"/>
      <c r="GQ92" s="104"/>
      <c r="GR92" s="104"/>
      <c r="GS92" s="104"/>
      <c r="GT92" s="104"/>
      <c r="GU92" s="104"/>
      <c r="GV92" s="104"/>
      <c r="GW92" s="104"/>
      <c r="GX92" s="104"/>
      <c r="GY92" s="104"/>
      <c r="GZ92" s="104"/>
      <c r="HA92" s="104"/>
      <c r="HB92" s="104"/>
      <c r="HC92" s="104"/>
      <c r="HD92" s="104"/>
      <c r="HE92" s="104"/>
      <c r="HF92" s="104"/>
      <c r="HG92" s="104"/>
      <c r="HH92" s="104"/>
      <c r="HI92" s="104"/>
      <c r="HJ92" s="104"/>
      <c r="HK92" s="104"/>
      <c r="HL92" s="104"/>
      <c r="HM92" s="104"/>
      <c r="HN92" s="104"/>
      <c r="HO92" s="104"/>
      <c r="HP92" s="104"/>
      <c r="HQ92" s="104"/>
      <c r="HR92" s="104"/>
      <c r="HS92" s="104"/>
      <c r="HT92" s="104"/>
      <c r="HU92" s="104"/>
      <c r="HV92" s="104"/>
      <c r="HW92" s="104"/>
      <c r="HX92" s="104"/>
      <c r="HY92" s="104"/>
      <c r="HZ92" s="104"/>
      <c r="IA92" s="104"/>
      <c r="IB92" s="104"/>
      <c r="IC92" s="104"/>
      <c r="ID92" s="104"/>
      <c r="IE92" s="104"/>
      <c r="IF92" s="104"/>
      <c r="IG92" s="104"/>
      <c r="IH92" s="104"/>
      <c r="II92" s="104"/>
      <c r="IJ92" s="104"/>
      <c r="IK92" s="104"/>
      <c r="IL92" s="104"/>
      <c r="IM92" s="104"/>
      <c r="IN92" s="104"/>
      <c r="IO92" s="104"/>
      <c r="IP92" s="104"/>
      <c r="IQ92" s="104"/>
    </row>
    <row r="93" spans="1:251" s="101" customFormat="1" ht="12.75" x14ac:dyDescent="0.2">
      <c r="A93" s="29"/>
      <c r="B93" s="42"/>
      <c r="C93" s="106"/>
      <c r="D93" s="36"/>
      <c r="E93" s="29"/>
      <c r="F93" s="107"/>
      <c r="G93" s="107"/>
      <c r="H93" s="26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  <c r="GW93" s="104"/>
      <c r="GX93" s="104"/>
      <c r="GY93" s="104"/>
      <c r="GZ93" s="104"/>
      <c r="HA93" s="104"/>
      <c r="HB93" s="104"/>
      <c r="HC93" s="104"/>
      <c r="HD93" s="104"/>
      <c r="HE93" s="104"/>
      <c r="HF93" s="104"/>
      <c r="HG93" s="104"/>
      <c r="HH93" s="104"/>
      <c r="HI93" s="104"/>
      <c r="HJ93" s="104"/>
      <c r="HK93" s="104"/>
      <c r="HL93" s="104"/>
      <c r="HM93" s="104"/>
      <c r="HN93" s="104"/>
      <c r="HO93" s="104"/>
      <c r="HP93" s="104"/>
      <c r="HQ93" s="104"/>
      <c r="HR93" s="104"/>
      <c r="HS93" s="104"/>
      <c r="HT93" s="104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  <c r="IK93" s="104"/>
      <c r="IL93" s="104"/>
      <c r="IM93" s="104"/>
      <c r="IN93" s="104"/>
      <c r="IO93" s="104"/>
      <c r="IP93" s="104"/>
      <c r="IQ93" s="104"/>
    </row>
    <row r="94" spans="1:251" s="101" customFormat="1" ht="12.75" x14ac:dyDescent="0.2">
      <c r="A94" s="29"/>
      <c r="B94" s="42"/>
      <c r="C94" s="106"/>
      <c r="D94" s="36"/>
      <c r="E94" s="29"/>
      <c r="F94" s="107"/>
      <c r="G94" s="107"/>
      <c r="H94" s="26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104"/>
      <c r="EV94" s="104"/>
      <c r="EW94" s="104"/>
      <c r="EX94" s="104"/>
      <c r="EY94" s="104"/>
      <c r="EZ94" s="104"/>
      <c r="FA94" s="104"/>
      <c r="FB94" s="104"/>
      <c r="FC94" s="104"/>
      <c r="FD94" s="104"/>
      <c r="FE94" s="104"/>
      <c r="FF94" s="104"/>
      <c r="FG94" s="104"/>
      <c r="FH94" s="104"/>
      <c r="FI94" s="104"/>
      <c r="FJ94" s="104"/>
      <c r="FK94" s="104"/>
      <c r="FL94" s="104"/>
      <c r="FM94" s="104"/>
      <c r="FN94" s="104"/>
      <c r="FO94" s="104"/>
      <c r="FP94" s="104"/>
      <c r="FQ94" s="104"/>
      <c r="FR94" s="104"/>
      <c r="FS94" s="104"/>
      <c r="FT94" s="104"/>
      <c r="FU94" s="104"/>
      <c r="FV94" s="104"/>
      <c r="FW94" s="104"/>
      <c r="FX94" s="104"/>
      <c r="FY94" s="104"/>
      <c r="FZ94" s="104"/>
      <c r="GA94" s="104"/>
      <c r="GB94" s="104"/>
      <c r="GC94" s="104"/>
      <c r="GD94" s="104"/>
      <c r="GE94" s="104"/>
      <c r="GF94" s="104"/>
      <c r="GG94" s="104"/>
      <c r="GH94" s="104"/>
      <c r="GI94" s="104"/>
      <c r="GJ94" s="104"/>
      <c r="GK94" s="104"/>
      <c r="GL94" s="104"/>
      <c r="GM94" s="104"/>
      <c r="GN94" s="104"/>
      <c r="GO94" s="104"/>
      <c r="GP94" s="104"/>
      <c r="GQ94" s="104"/>
      <c r="GR94" s="104"/>
      <c r="GS94" s="104"/>
      <c r="GT94" s="104"/>
      <c r="GU94" s="104"/>
      <c r="GV94" s="104"/>
      <c r="GW94" s="104"/>
      <c r="GX94" s="104"/>
      <c r="GY94" s="104"/>
      <c r="GZ94" s="104"/>
      <c r="HA94" s="104"/>
      <c r="HB94" s="104"/>
      <c r="HC94" s="104"/>
      <c r="HD94" s="104"/>
      <c r="HE94" s="104"/>
      <c r="HF94" s="104"/>
      <c r="HG94" s="104"/>
      <c r="HH94" s="104"/>
      <c r="HI94" s="104"/>
      <c r="HJ94" s="104"/>
      <c r="HK94" s="104"/>
      <c r="HL94" s="104"/>
      <c r="HM94" s="104"/>
      <c r="HN94" s="104"/>
      <c r="HO94" s="104"/>
      <c r="HP94" s="104"/>
      <c r="HQ94" s="104"/>
      <c r="HR94" s="104"/>
      <c r="HS94" s="104"/>
      <c r="HT94" s="104"/>
      <c r="HU94" s="104"/>
      <c r="HV94" s="104"/>
      <c r="HW94" s="104"/>
      <c r="HX94" s="104"/>
      <c r="HY94" s="104"/>
      <c r="HZ94" s="104"/>
      <c r="IA94" s="104"/>
      <c r="IB94" s="104"/>
      <c r="IC94" s="104"/>
      <c r="ID94" s="104"/>
      <c r="IE94" s="104"/>
      <c r="IF94" s="104"/>
      <c r="IG94" s="104"/>
      <c r="IH94" s="104"/>
      <c r="II94" s="104"/>
      <c r="IJ94" s="104"/>
      <c r="IK94" s="104"/>
      <c r="IL94" s="104"/>
      <c r="IM94" s="104"/>
      <c r="IN94" s="104"/>
      <c r="IO94" s="104"/>
      <c r="IP94" s="104"/>
      <c r="IQ94" s="104"/>
    </row>
    <row r="95" spans="1:251" s="101" customFormat="1" ht="12.75" x14ac:dyDescent="0.2">
      <c r="A95" s="29">
        <v>14</v>
      </c>
      <c r="B95" s="108" t="s">
        <v>106</v>
      </c>
      <c r="C95" s="109" t="s">
        <v>107</v>
      </c>
      <c r="D95" s="52" t="s">
        <v>20</v>
      </c>
      <c r="E95" s="20"/>
      <c r="F95" s="110">
        <v>19.89</v>
      </c>
      <c r="G95" s="110"/>
      <c r="H95" s="26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104"/>
      <c r="EV95" s="104"/>
      <c r="EW95" s="104"/>
      <c r="EX95" s="104"/>
      <c r="EY95" s="104"/>
      <c r="EZ95" s="104"/>
      <c r="FA95" s="104"/>
      <c r="FB95" s="104"/>
      <c r="FC95" s="104"/>
      <c r="FD95" s="104"/>
      <c r="FE95" s="104"/>
      <c r="FF95" s="104"/>
      <c r="FG95" s="104"/>
      <c r="FH95" s="104"/>
      <c r="FI95" s="104"/>
      <c r="FJ95" s="104"/>
      <c r="FK95" s="104"/>
      <c r="FL95" s="104"/>
      <c r="FM95" s="104"/>
      <c r="FN95" s="104"/>
      <c r="FO95" s="104"/>
      <c r="FP95" s="104"/>
      <c r="FQ95" s="104"/>
      <c r="FR95" s="104"/>
      <c r="FS95" s="104"/>
      <c r="FT95" s="104"/>
      <c r="FU95" s="104"/>
      <c r="FV95" s="104"/>
      <c r="FW95" s="104"/>
      <c r="FX95" s="104"/>
      <c r="FY95" s="104"/>
      <c r="FZ95" s="104"/>
      <c r="GA95" s="104"/>
      <c r="GB95" s="104"/>
      <c r="GC95" s="104"/>
      <c r="GD95" s="104"/>
      <c r="GE95" s="104"/>
      <c r="GF95" s="104"/>
      <c r="GG95" s="104"/>
      <c r="GH95" s="104"/>
      <c r="GI95" s="104"/>
      <c r="GJ95" s="104"/>
      <c r="GK95" s="104"/>
      <c r="GL95" s="104"/>
      <c r="GM95" s="104"/>
      <c r="GN95" s="104"/>
      <c r="GO95" s="104"/>
      <c r="GP95" s="104"/>
      <c r="GQ95" s="104"/>
      <c r="GR95" s="104"/>
      <c r="GS95" s="104"/>
      <c r="GT95" s="104"/>
      <c r="GU95" s="104"/>
      <c r="GV95" s="104"/>
      <c r="GW95" s="104"/>
      <c r="GX95" s="104"/>
      <c r="GY95" s="104"/>
      <c r="GZ95" s="104"/>
      <c r="HA95" s="104"/>
      <c r="HB95" s="104"/>
      <c r="HC95" s="104"/>
      <c r="HD95" s="104"/>
      <c r="HE95" s="104"/>
      <c r="HF95" s="104"/>
      <c r="HG95" s="104"/>
      <c r="HH95" s="104"/>
      <c r="HI95" s="104"/>
      <c r="HJ95" s="104"/>
      <c r="HK95" s="104"/>
      <c r="HL95" s="104"/>
      <c r="HM95" s="104"/>
      <c r="HN95" s="104"/>
      <c r="HO95" s="104"/>
      <c r="HP95" s="104"/>
      <c r="HQ95" s="104"/>
      <c r="HR95" s="104"/>
      <c r="HS95" s="104"/>
      <c r="HT95" s="104"/>
      <c r="HU95" s="104"/>
      <c r="HV95" s="104"/>
      <c r="HW95" s="104"/>
      <c r="HX95" s="104"/>
      <c r="HY95" s="104"/>
      <c r="HZ95" s="104"/>
      <c r="IA95" s="104"/>
      <c r="IB95" s="104"/>
      <c r="IC95" s="104"/>
      <c r="ID95" s="104"/>
      <c r="IE95" s="104"/>
      <c r="IF95" s="104"/>
      <c r="IG95" s="104"/>
      <c r="IH95" s="104"/>
      <c r="II95" s="104"/>
      <c r="IJ95" s="104"/>
      <c r="IK95" s="104"/>
      <c r="IL95" s="104"/>
      <c r="IM95" s="104"/>
      <c r="IN95" s="104"/>
      <c r="IO95" s="104"/>
      <c r="IP95" s="104"/>
      <c r="IQ95" s="104"/>
    </row>
    <row r="96" spans="1:251" s="101" customFormat="1" ht="12.75" x14ac:dyDescent="0.2">
      <c r="A96" s="29"/>
      <c r="B96" s="89"/>
      <c r="C96" s="35" t="s">
        <v>26</v>
      </c>
      <c r="D96" s="36" t="s">
        <v>15</v>
      </c>
      <c r="E96" s="39">
        <v>0.89</v>
      </c>
      <c r="F96" s="90">
        <f>E96*F95</f>
        <v>17.702100000000002</v>
      </c>
      <c r="G96" s="90"/>
      <c r="H96" s="26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  <c r="ED96" s="104"/>
      <c r="EE96" s="104"/>
      <c r="EF96" s="104"/>
      <c r="EG96" s="104"/>
      <c r="EH96" s="104"/>
      <c r="EI96" s="104"/>
      <c r="EJ96" s="104"/>
      <c r="EK96" s="104"/>
      <c r="EL96" s="104"/>
      <c r="EM96" s="104"/>
      <c r="EN96" s="104"/>
      <c r="EO96" s="104"/>
      <c r="EP96" s="104"/>
      <c r="EQ96" s="104"/>
      <c r="ER96" s="104"/>
      <c r="ES96" s="104"/>
      <c r="ET96" s="104"/>
      <c r="EU96" s="104"/>
      <c r="EV96" s="104"/>
      <c r="EW96" s="104"/>
      <c r="EX96" s="104"/>
      <c r="EY96" s="104"/>
      <c r="EZ96" s="104"/>
      <c r="FA96" s="104"/>
      <c r="FB96" s="104"/>
      <c r="FC96" s="104"/>
      <c r="FD96" s="104"/>
      <c r="FE96" s="104"/>
      <c r="FF96" s="104"/>
      <c r="FG96" s="104"/>
      <c r="FH96" s="104"/>
      <c r="FI96" s="104"/>
      <c r="FJ96" s="104"/>
      <c r="FK96" s="104"/>
      <c r="FL96" s="104"/>
      <c r="FM96" s="104"/>
      <c r="FN96" s="104"/>
      <c r="FO96" s="104"/>
      <c r="FP96" s="104"/>
      <c r="FQ96" s="104"/>
      <c r="FR96" s="104"/>
      <c r="FS96" s="104"/>
      <c r="FT96" s="104"/>
      <c r="FU96" s="104"/>
      <c r="FV96" s="104"/>
      <c r="FW96" s="104"/>
      <c r="FX96" s="104"/>
      <c r="FY96" s="104"/>
      <c r="FZ96" s="104"/>
      <c r="GA96" s="104"/>
      <c r="GB96" s="104"/>
      <c r="GC96" s="104"/>
      <c r="GD96" s="104"/>
      <c r="GE96" s="104"/>
      <c r="GF96" s="104"/>
      <c r="GG96" s="104"/>
      <c r="GH96" s="104"/>
      <c r="GI96" s="104"/>
      <c r="GJ96" s="104"/>
      <c r="GK96" s="104"/>
      <c r="GL96" s="104"/>
      <c r="GM96" s="104"/>
      <c r="GN96" s="104"/>
      <c r="GO96" s="104"/>
      <c r="GP96" s="104"/>
      <c r="GQ96" s="104"/>
      <c r="GR96" s="104"/>
      <c r="GS96" s="104"/>
      <c r="GT96" s="104"/>
      <c r="GU96" s="104"/>
      <c r="GV96" s="104"/>
      <c r="GW96" s="104"/>
      <c r="GX96" s="104"/>
      <c r="GY96" s="104"/>
      <c r="GZ96" s="104"/>
      <c r="HA96" s="104"/>
      <c r="HB96" s="104"/>
      <c r="HC96" s="104"/>
      <c r="HD96" s="104"/>
      <c r="HE96" s="104"/>
      <c r="HF96" s="104"/>
      <c r="HG96" s="104"/>
      <c r="HH96" s="104"/>
      <c r="HI96" s="104"/>
      <c r="HJ96" s="104"/>
      <c r="HK96" s="104"/>
      <c r="HL96" s="104"/>
      <c r="HM96" s="104"/>
      <c r="HN96" s="104"/>
      <c r="HO96" s="104"/>
      <c r="HP96" s="104"/>
      <c r="HQ96" s="104"/>
      <c r="HR96" s="104"/>
      <c r="HS96" s="104"/>
      <c r="HT96" s="104"/>
      <c r="HU96" s="104"/>
      <c r="HV96" s="104"/>
      <c r="HW96" s="104"/>
      <c r="HX96" s="104"/>
      <c r="HY96" s="104"/>
      <c r="HZ96" s="104"/>
      <c r="IA96" s="104"/>
      <c r="IB96" s="104"/>
      <c r="IC96" s="104"/>
      <c r="ID96" s="104"/>
      <c r="IE96" s="104"/>
      <c r="IF96" s="104"/>
      <c r="IG96" s="104"/>
      <c r="IH96" s="104"/>
      <c r="II96" s="104"/>
      <c r="IJ96" s="104"/>
      <c r="IK96" s="104"/>
      <c r="IL96" s="104"/>
      <c r="IM96" s="104"/>
      <c r="IN96" s="104"/>
      <c r="IO96" s="104"/>
      <c r="IP96" s="104"/>
      <c r="IQ96" s="104"/>
    </row>
    <row r="97" spans="1:251" s="101" customFormat="1" ht="12.75" x14ac:dyDescent="0.2">
      <c r="A97" s="29"/>
      <c r="B97" s="42"/>
      <c r="C97" s="63" t="s">
        <v>92</v>
      </c>
      <c r="D97" s="94" t="s">
        <v>2</v>
      </c>
      <c r="E97" s="95">
        <v>0.37</v>
      </c>
      <c r="F97" s="96">
        <f>E97*F95</f>
        <v>7.3593000000000002</v>
      </c>
      <c r="G97" s="96"/>
      <c r="H97" s="26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104"/>
      <c r="EV97" s="104"/>
      <c r="EW97" s="104"/>
      <c r="EX97" s="104"/>
      <c r="EY97" s="104"/>
      <c r="EZ97" s="104"/>
      <c r="FA97" s="104"/>
      <c r="FB97" s="104"/>
      <c r="FC97" s="104"/>
      <c r="FD97" s="104"/>
      <c r="FE97" s="104"/>
      <c r="FF97" s="104"/>
      <c r="FG97" s="104"/>
      <c r="FH97" s="104"/>
      <c r="FI97" s="104"/>
      <c r="FJ97" s="104"/>
      <c r="FK97" s="104"/>
      <c r="FL97" s="104"/>
      <c r="FM97" s="104"/>
      <c r="FN97" s="104"/>
      <c r="FO97" s="104"/>
      <c r="FP97" s="104"/>
      <c r="FQ97" s="104"/>
      <c r="FR97" s="104"/>
      <c r="FS97" s="104"/>
      <c r="FT97" s="104"/>
      <c r="FU97" s="104"/>
      <c r="FV97" s="104"/>
      <c r="FW97" s="104"/>
      <c r="FX97" s="104"/>
      <c r="FY97" s="104"/>
      <c r="FZ97" s="104"/>
      <c r="GA97" s="104"/>
      <c r="GB97" s="104"/>
      <c r="GC97" s="104"/>
      <c r="GD97" s="104"/>
      <c r="GE97" s="104"/>
      <c r="GF97" s="104"/>
      <c r="GG97" s="104"/>
      <c r="GH97" s="104"/>
      <c r="GI97" s="104"/>
      <c r="GJ97" s="104"/>
      <c r="GK97" s="104"/>
      <c r="GL97" s="104"/>
      <c r="GM97" s="104"/>
      <c r="GN97" s="104"/>
      <c r="GO97" s="104"/>
      <c r="GP97" s="104"/>
      <c r="GQ97" s="104"/>
      <c r="GR97" s="104"/>
      <c r="GS97" s="104"/>
      <c r="GT97" s="104"/>
      <c r="GU97" s="104"/>
      <c r="GV97" s="104"/>
      <c r="GW97" s="104"/>
      <c r="GX97" s="104"/>
      <c r="GY97" s="104"/>
      <c r="GZ97" s="104"/>
      <c r="HA97" s="104"/>
      <c r="HB97" s="104"/>
      <c r="HC97" s="104"/>
      <c r="HD97" s="104"/>
      <c r="HE97" s="104"/>
      <c r="HF97" s="104"/>
      <c r="HG97" s="104"/>
      <c r="HH97" s="104"/>
      <c r="HI97" s="104"/>
      <c r="HJ97" s="104"/>
      <c r="HK97" s="104"/>
      <c r="HL97" s="104"/>
      <c r="HM97" s="104"/>
      <c r="HN97" s="104"/>
      <c r="HO97" s="104"/>
      <c r="HP97" s="104"/>
      <c r="HQ97" s="104"/>
      <c r="HR97" s="104"/>
      <c r="HS97" s="104"/>
      <c r="HT97" s="104"/>
      <c r="HU97" s="104"/>
      <c r="HV97" s="104"/>
      <c r="HW97" s="104"/>
      <c r="HX97" s="104"/>
      <c r="HY97" s="104"/>
      <c r="HZ97" s="104"/>
      <c r="IA97" s="104"/>
      <c r="IB97" s="104"/>
      <c r="IC97" s="104"/>
      <c r="ID97" s="104"/>
      <c r="IE97" s="104"/>
      <c r="IF97" s="104"/>
      <c r="IG97" s="104"/>
      <c r="IH97" s="104"/>
      <c r="II97" s="104"/>
      <c r="IJ97" s="104"/>
      <c r="IK97" s="104"/>
      <c r="IL97" s="104"/>
      <c r="IM97" s="104"/>
      <c r="IN97" s="104"/>
      <c r="IO97" s="104"/>
      <c r="IP97" s="104"/>
      <c r="IQ97" s="104"/>
    </row>
    <row r="98" spans="1:251" s="101" customFormat="1" ht="12.75" x14ac:dyDescent="0.2">
      <c r="A98" s="29"/>
      <c r="B98" s="30" t="s">
        <v>54</v>
      </c>
      <c r="C98" s="45" t="s">
        <v>93</v>
      </c>
      <c r="D98" s="88" t="s">
        <v>20</v>
      </c>
      <c r="E98" s="39">
        <v>1.1499999999999999</v>
      </c>
      <c r="F98" s="99">
        <f>E98*F95</f>
        <v>22.8735</v>
      </c>
      <c r="G98" s="99"/>
      <c r="H98" s="26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04"/>
      <c r="EE98" s="104"/>
      <c r="EF98" s="104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104"/>
      <c r="EV98" s="104"/>
      <c r="EW98" s="104"/>
      <c r="EX98" s="104"/>
      <c r="EY98" s="104"/>
      <c r="EZ98" s="104"/>
      <c r="FA98" s="104"/>
      <c r="FB98" s="104"/>
      <c r="FC98" s="104"/>
      <c r="FD98" s="104"/>
      <c r="FE98" s="104"/>
      <c r="FF98" s="104"/>
      <c r="FG98" s="104"/>
      <c r="FH98" s="104"/>
      <c r="FI98" s="104"/>
      <c r="FJ98" s="104"/>
      <c r="FK98" s="104"/>
      <c r="FL98" s="104"/>
      <c r="FM98" s="104"/>
      <c r="FN98" s="104"/>
      <c r="FO98" s="104"/>
      <c r="FP98" s="104"/>
      <c r="FQ98" s="104"/>
      <c r="FR98" s="104"/>
      <c r="FS98" s="104"/>
      <c r="FT98" s="104"/>
      <c r="FU98" s="104"/>
      <c r="FV98" s="104"/>
      <c r="FW98" s="104"/>
      <c r="FX98" s="104"/>
      <c r="FY98" s="104"/>
      <c r="FZ98" s="104"/>
      <c r="GA98" s="104"/>
      <c r="GB98" s="104"/>
      <c r="GC98" s="104"/>
      <c r="GD98" s="104"/>
      <c r="GE98" s="104"/>
      <c r="GF98" s="104"/>
      <c r="GG98" s="104"/>
      <c r="GH98" s="104"/>
      <c r="GI98" s="104"/>
      <c r="GJ98" s="104"/>
      <c r="GK98" s="104"/>
      <c r="GL98" s="104"/>
      <c r="GM98" s="104"/>
      <c r="GN98" s="104"/>
      <c r="GO98" s="104"/>
      <c r="GP98" s="104"/>
      <c r="GQ98" s="104"/>
      <c r="GR98" s="104"/>
      <c r="GS98" s="104"/>
      <c r="GT98" s="104"/>
      <c r="GU98" s="104"/>
      <c r="GV98" s="104"/>
      <c r="GW98" s="104"/>
      <c r="GX98" s="104"/>
      <c r="GY98" s="104"/>
      <c r="GZ98" s="104"/>
      <c r="HA98" s="104"/>
      <c r="HB98" s="104"/>
      <c r="HC98" s="104"/>
      <c r="HD98" s="104"/>
      <c r="HE98" s="104"/>
      <c r="HF98" s="104"/>
      <c r="HG98" s="104"/>
      <c r="HH98" s="104"/>
      <c r="HI98" s="104"/>
      <c r="HJ98" s="104"/>
      <c r="HK98" s="104"/>
      <c r="HL98" s="104"/>
      <c r="HM98" s="104"/>
      <c r="HN98" s="104"/>
      <c r="HO98" s="104"/>
      <c r="HP98" s="104"/>
      <c r="HQ98" s="104"/>
      <c r="HR98" s="104"/>
      <c r="HS98" s="104"/>
      <c r="HT98" s="104"/>
      <c r="HU98" s="104"/>
      <c r="HV98" s="104"/>
      <c r="HW98" s="104"/>
      <c r="HX98" s="104"/>
      <c r="HY98" s="104"/>
      <c r="HZ98" s="104"/>
      <c r="IA98" s="104"/>
      <c r="IB98" s="104"/>
      <c r="IC98" s="104"/>
      <c r="ID98" s="104"/>
      <c r="IE98" s="104"/>
      <c r="IF98" s="104"/>
      <c r="IG98" s="104"/>
      <c r="IH98" s="104"/>
      <c r="II98" s="104"/>
      <c r="IJ98" s="104"/>
      <c r="IK98" s="104"/>
      <c r="IL98" s="104"/>
      <c r="IM98" s="104"/>
      <c r="IN98" s="104"/>
      <c r="IO98" s="104"/>
      <c r="IP98" s="104"/>
      <c r="IQ98" s="104"/>
    </row>
    <row r="99" spans="1:251" s="101" customFormat="1" ht="12.75" x14ac:dyDescent="0.2">
      <c r="A99" s="29"/>
      <c r="B99" s="42"/>
      <c r="C99" s="100" t="s">
        <v>78</v>
      </c>
      <c r="D99" s="94" t="s">
        <v>2</v>
      </c>
      <c r="E99" s="95">
        <v>0.02</v>
      </c>
      <c r="F99" s="96">
        <f>E99*F95</f>
        <v>0.39780000000000004</v>
      </c>
      <c r="G99" s="96"/>
      <c r="H99" s="26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04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  <c r="FN99" s="104"/>
      <c r="FO99" s="104"/>
      <c r="FP99" s="104"/>
      <c r="FQ99" s="104"/>
      <c r="FR99" s="104"/>
      <c r="FS99" s="104"/>
      <c r="FT99" s="104"/>
      <c r="FU99" s="104"/>
      <c r="FV99" s="104"/>
      <c r="FW99" s="104"/>
      <c r="FX99" s="104"/>
      <c r="FY99" s="104"/>
      <c r="FZ99" s="104"/>
      <c r="GA99" s="104"/>
      <c r="GB99" s="104"/>
      <c r="GC99" s="104"/>
      <c r="GD99" s="104"/>
      <c r="GE99" s="104"/>
      <c r="GF99" s="104"/>
      <c r="GG99" s="104"/>
      <c r="GH99" s="104"/>
      <c r="GI99" s="104"/>
      <c r="GJ99" s="104"/>
      <c r="GK99" s="104"/>
      <c r="GL99" s="104"/>
      <c r="GM99" s="104"/>
      <c r="GN99" s="104"/>
      <c r="GO99" s="104"/>
      <c r="GP99" s="104"/>
      <c r="GQ99" s="104"/>
      <c r="GR99" s="104"/>
      <c r="GS99" s="104"/>
      <c r="GT99" s="104"/>
      <c r="GU99" s="104"/>
      <c r="GV99" s="104"/>
      <c r="GW99" s="104"/>
      <c r="GX99" s="104"/>
      <c r="GY99" s="104"/>
      <c r="GZ99" s="104"/>
      <c r="HA99" s="104"/>
      <c r="HB99" s="104"/>
      <c r="HC99" s="104"/>
      <c r="HD99" s="104"/>
      <c r="HE99" s="104"/>
      <c r="HF99" s="104"/>
      <c r="HG99" s="104"/>
      <c r="HH99" s="104"/>
      <c r="HI99" s="104"/>
      <c r="HJ99" s="104"/>
      <c r="HK99" s="104"/>
      <c r="HL99" s="104"/>
      <c r="HM99" s="104"/>
      <c r="HN99" s="104"/>
      <c r="HO99" s="104"/>
      <c r="HP99" s="104"/>
      <c r="HQ99" s="104"/>
      <c r="HR99" s="104"/>
      <c r="HS99" s="104"/>
      <c r="HT99" s="104"/>
      <c r="HU99" s="104"/>
      <c r="HV99" s="104"/>
      <c r="HW99" s="104"/>
      <c r="HX99" s="104"/>
      <c r="HY99" s="104"/>
      <c r="HZ99" s="104"/>
      <c r="IA99" s="104"/>
      <c r="IB99" s="104"/>
      <c r="IC99" s="104"/>
      <c r="ID99" s="104"/>
      <c r="IE99" s="104"/>
      <c r="IF99" s="104"/>
      <c r="IG99" s="104"/>
      <c r="IH99" s="104"/>
      <c r="II99" s="104"/>
      <c r="IJ99" s="104"/>
      <c r="IK99" s="104"/>
      <c r="IL99" s="104"/>
      <c r="IM99" s="104"/>
      <c r="IN99" s="104"/>
      <c r="IO99" s="104"/>
      <c r="IP99" s="104"/>
      <c r="IQ99" s="104"/>
    </row>
    <row r="100" spans="1:251" s="101" customFormat="1" ht="12.75" x14ac:dyDescent="0.2">
      <c r="A100" s="29"/>
      <c r="B100" s="42"/>
      <c r="C100" s="106"/>
      <c r="D100" s="36"/>
      <c r="E100" s="29"/>
      <c r="F100" s="107"/>
      <c r="G100" s="107"/>
      <c r="H100" s="26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4"/>
      <c r="GF100" s="104"/>
      <c r="GG100" s="104"/>
      <c r="GH100" s="104"/>
      <c r="GI100" s="104"/>
      <c r="GJ100" s="104"/>
      <c r="GK100" s="104"/>
      <c r="GL100" s="104"/>
      <c r="GM100" s="104"/>
      <c r="GN100" s="104"/>
      <c r="GO100" s="104"/>
      <c r="GP100" s="104"/>
      <c r="GQ100" s="104"/>
      <c r="GR100" s="104"/>
      <c r="GS100" s="104"/>
      <c r="GT100" s="104"/>
      <c r="GU100" s="104"/>
      <c r="GV100" s="104"/>
      <c r="GW100" s="104"/>
      <c r="GX100" s="104"/>
      <c r="GY100" s="104"/>
      <c r="GZ100" s="104"/>
      <c r="HA100" s="104"/>
      <c r="HB100" s="104"/>
      <c r="HC100" s="104"/>
      <c r="HD100" s="104"/>
      <c r="HE100" s="104"/>
      <c r="HF100" s="104"/>
      <c r="HG100" s="104"/>
      <c r="HH100" s="104"/>
      <c r="HI100" s="104"/>
      <c r="HJ100" s="104"/>
      <c r="HK100" s="104"/>
      <c r="HL100" s="104"/>
      <c r="HM100" s="104"/>
      <c r="HN100" s="104"/>
      <c r="HO100" s="104"/>
      <c r="HP100" s="104"/>
      <c r="HQ100" s="104"/>
      <c r="HR100" s="104"/>
      <c r="HS100" s="104"/>
      <c r="HT100" s="104"/>
      <c r="HU100" s="104"/>
      <c r="HV100" s="104"/>
      <c r="HW100" s="104"/>
      <c r="HX100" s="104"/>
      <c r="HY100" s="104"/>
      <c r="HZ100" s="104"/>
      <c r="IA100" s="104"/>
      <c r="IB100" s="104"/>
      <c r="IC100" s="104"/>
      <c r="ID100" s="104"/>
      <c r="IE100" s="104"/>
      <c r="IF100" s="104"/>
      <c r="IG100" s="104"/>
      <c r="IH100" s="104"/>
      <c r="II100" s="104"/>
      <c r="IJ100" s="104"/>
      <c r="IK100" s="104"/>
      <c r="IL100" s="104"/>
      <c r="IM100" s="104"/>
      <c r="IN100" s="104"/>
      <c r="IO100" s="104"/>
      <c r="IP100" s="104"/>
      <c r="IQ100" s="104"/>
    </row>
    <row r="101" spans="1:251" s="101" customFormat="1" ht="12.75" x14ac:dyDescent="0.2">
      <c r="A101" s="29"/>
      <c r="B101" s="42"/>
      <c r="C101" s="106"/>
      <c r="D101" s="36"/>
      <c r="E101" s="29"/>
      <c r="F101" s="107"/>
      <c r="G101" s="107"/>
      <c r="H101" s="26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04"/>
      <c r="FD101" s="104"/>
      <c r="FE101" s="104"/>
      <c r="FF101" s="104"/>
      <c r="FG101" s="104"/>
      <c r="FH101" s="104"/>
      <c r="FI101" s="104"/>
      <c r="FJ101" s="104"/>
      <c r="FK101" s="104"/>
      <c r="FL101" s="104"/>
      <c r="FM101" s="104"/>
      <c r="FN101" s="104"/>
      <c r="FO101" s="104"/>
      <c r="FP101" s="104"/>
      <c r="FQ101" s="104"/>
      <c r="FR101" s="104"/>
      <c r="FS101" s="104"/>
      <c r="FT101" s="104"/>
      <c r="FU101" s="104"/>
      <c r="FV101" s="104"/>
      <c r="FW101" s="104"/>
      <c r="FX101" s="104"/>
      <c r="FY101" s="104"/>
      <c r="FZ101" s="104"/>
      <c r="GA101" s="104"/>
      <c r="GB101" s="104"/>
      <c r="GC101" s="104"/>
      <c r="GD101" s="104"/>
      <c r="GE101" s="104"/>
      <c r="GF101" s="104"/>
      <c r="GG101" s="104"/>
      <c r="GH101" s="104"/>
      <c r="GI101" s="104"/>
      <c r="GJ101" s="104"/>
      <c r="GK101" s="104"/>
      <c r="GL101" s="104"/>
      <c r="GM101" s="104"/>
      <c r="GN101" s="104"/>
      <c r="GO101" s="104"/>
      <c r="GP101" s="104"/>
      <c r="GQ101" s="104"/>
      <c r="GR101" s="104"/>
      <c r="GS101" s="104"/>
      <c r="GT101" s="104"/>
      <c r="GU101" s="104"/>
      <c r="GV101" s="104"/>
      <c r="GW101" s="104"/>
      <c r="GX101" s="104"/>
      <c r="GY101" s="104"/>
      <c r="GZ101" s="104"/>
      <c r="HA101" s="104"/>
      <c r="HB101" s="104"/>
      <c r="HC101" s="104"/>
      <c r="HD101" s="104"/>
      <c r="HE101" s="104"/>
      <c r="HF101" s="104"/>
      <c r="HG101" s="104"/>
      <c r="HH101" s="104"/>
      <c r="HI101" s="104"/>
      <c r="HJ101" s="104"/>
      <c r="HK101" s="104"/>
      <c r="HL101" s="104"/>
      <c r="HM101" s="104"/>
      <c r="HN101" s="104"/>
      <c r="HO101" s="104"/>
      <c r="HP101" s="104"/>
      <c r="HQ101" s="104"/>
      <c r="HR101" s="104"/>
      <c r="HS101" s="104"/>
      <c r="HT101" s="104"/>
      <c r="HU101" s="104"/>
      <c r="HV101" s="104"/>
      <c r="HW101" s="104"/>
      <c r="HX101" s="104"/>
      <c r="HY101" s="104"/>
      <c r="HZ101" s="104"/>
      <c r="IA101" s="104"/>
      <c r="IB101" s="104"/>
      <c r="IC101" s="104"/>
      <c r="ID101" s="104"/>
      <c r="IE101" s="104"/>
      <c r="IF101" s="104"/>
      <c r="IG101" s="104"/>
      <c r="IH101" s="104"/>
      <c r="II101" s="104"/>
      <c r="IJ101" s="104"/>
      <c r="IK101" s="104"/>
      <c r="IL101" s="104"/>
      <c r="IM101" s="104"/>
      <c r="IN101" s="104"/>
      <c r="IO101" s="104"/>
      <c r="IP101" s="104"/>
      <c r="IQ101" s="104"/>
    </row>
    <row r="102" spans="1:251" s="28" customFormat="1" ht="12.75" x14ac:dyDescent="0.25">
      <c r="A102" s="111" t="s">
        <v>9</v>
      </c>
      <c r="B102" s="112"/>
      <c r="C102" s="85" t="s">
        <v>108</v>
      </c>
      <c r="D102" s="111"/>
      <c r="E102" s="50"/>
      <c r="F102" s="50"/>
      <c r="G102" s="50"/>
      <c r="H102" s="26"/>
    </row>
    <row r="103" spans="1:251" s="34" customFormat="1" ht="12.75" x14ac:dyDescent="0.25">
      <c r="A103" s="113"/>
      <c r="B103" s="114"/>
      <c r="C103" s="115"/>
      <c r="D103" s="113"/>
      <c r="E103" s="40"/>
      <c r="F103" s="40"/>
      <c r="G103" s="40"/>
      <c r="H103" s="26"/>
    </row>
    <row r="104" spans="1:251" s="28" customFormat="1" ht="12.75" x14ac:dyDescent="0.25">
      <c r="A104" s="20">
        <v>15</v>
      </c>
      <c r="B104" s="21" t="s">
        <v>109</v>
      </c>
      <c r="C104" s="22" t="s">
        <v>110</v>
      </c>
      <c r="D104" s="20" t="s">
        <v>35</v>
      </c>
      <c r="E104" s="23"/>
      <c r="F104" s="87">
        <f>SUM(F108:F110)</f>
        <v>1.6324735000000001</v>
      </c>
      <c r="G104" s="87"/>
      <c r="H104" s="2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  <c r="DK104" s="116"/>
      <c r="DL104" s="116"/>
      <c r="DM104" s="116"/>
      <c r="DN104" s="116"/>
      <c r="DO104" s="116"/>
      <c r="DP104" s="116"/>
      <c r="DQ104" s="116"/>
      <c r="DR104" s="116"/>
      <c r="DS104" s="116"/>
      <c r="DT104" s="116"/>
      <c r="DU104" s="116"/>
      <c r="DV104" s="116"/>
      <c r="DW104" s="116"/>
      <c r="DX104" s="116"/>
      <c r="DY104" s="116"/>
      <c r="DZ104" s="116"/>
      <c r="EA104" s="116"/>
      <c r="EB104" s="116"/>
      <c r="EC104" s="116"/>
      <c r="ED104" s="116"/>
      <c r="EE104" s="116"/>
      <c r="EF104" s="116"/>
      <c r="EG104" s="116"/>
      <c r="EH104" s="116"/>
      <c r="EI104" s="116"/>
      <c r="EJ104" s="116"/>
      <c r="EK104" s="116"/>
      <c r="EL104" s="116"/>
      <c r="EM104" s="116"/>
      <c r="EN104" s="116"/>
      <c r="EO104" s="116"/>
      <c r="EP104" s="116"/>
      <c r="EQ104" s="116"/>
      <c r="ER104" s="116"/>
      <c r="ES104" s="116"/>
      <c r="ET104" s="116"/>
      <c r="EU104" s="116"/>
      <c r="EV104" s="116"/>
      <c r="EW104" s="116"/>
      <c r="EX104" s="116"/>
      <c r="EY104" s="116"/>
      <c r="EZ104" s="116"/>
      <c r="FA104" s="116"/>
      <c r="FB104" s="116"/>
      <c r="FC104" s="116"/>
      <c r="FD104" s="116"/>
      <c r="FE104" s="116"/>
      <c r="FF104" s="116"/>
      <c r="FG104" s="116"/>
      <c r="FH104" s="116"/>
      <c r="FI104" s="116"/>
      <c r="FJ104" s="116"/>
      <c r="FK104" s="116"/>
      <c r="FL104" s="116"/>
      <c r="FM104" s="116"/>
      <c r="FN104" s="116"/>
      <c r="FO104" s="116"/>
      <c r="FP104" s="116"/>
      <c r="FQ104" s="116"/>
      <c r="FR104" s="116"/>
      <c r="FS104" s="116"/>
      <c r="FT104" s="116"/>
      <c r="FU104" s="116"/>
      <c r="FV104" s="116"/>
      <c r="FW104" s="116"/>
      <c r="FX104" s="116"/>
      <c r="FY104" s="116"/>
      <c r="FZ104" s="116"/>
      <c r="GA104" s="116"/>
      <c r="GB104" s="116"/>
      <c r="GC104" s="116"/>
      <c r="GD104" s="116"/>
      <c r="GE104" s="116"/>
      <c r="GF104" s="116"/>
      <c r="GG104" s="116"/>
      <c r="GH104" s="116"/>
      <c r="GI104" s="116"/>
      <c r="GJ104" s="116"/>
      <c r="GK104" s="116"/>
      <c r="GL104" s="116"/>
      <c r="GM104" s="116"/>
      <c r="GN104" s="116"/>
      <c r="GO104" s="116"/>
      <c r="GP104" s="116"/>
      <c r="GQ104" s="116"/>
      <c r="GR104" s="116"/>
      <c r="GS104" s="116"/>
      <c r="GT104" s="116"/>
      <c r="GU104" s="116"/>
      <c r="GV104" s="116"/>
      <c r="GW104" s="116"/>
      <c r="GX104" s="116"/>
      <c r="GY104" s="116"/>
      <c r="GZ104" s="116"/>
      <c r="HA104" s="116"/>
      <c r="HB104" s="116"/>
      <c r="HC104" s="116"/>
      <c r="HD104" s="116"/>
      <c r="HE104" s="116"/>
      <c r="HF104" s="116"/>
      <c r="HG104" s="116"/>
      <c r="HH104" s="116"/>
      <c r="HI104" s="116"/>
      <c r="HJ104" s="116"/>
      <c r="HK104" s="116"/>
    </row>
    <row r="105" spans="1:251" s="51" customFormat="1" ht="12.75" x14ac:dyDescent="0.2">
      <c r="A105" s="20"/>
      <c r="B105" s="21"/>
      <c r="C105" s="22"/>
      <c r="D105" s="29" t="s">
        <v>62</v>
      </c>
      <c r="E105" s="29"/>
      <c r="F105" s="58">
        <f>F104</f>
        <v>1.6324735000000001</v>
      </c>
      <c r="G105" s="58"/>
      <c r="H105" s="26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7"/>
      <c r="EG105" s="117"/>
      <c r="EH105" s="117"/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7"/>
      <c r="FT105" s="117"/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7"/>
      <c r="GG105" s="117"/>
      <c r="GH105" s="117"/>
      <c r="GI105" s="117"/>
      <c r="GJ105" s="117"/>
      <c r="GK105" s="117"/>
      <c r="GL105" s="117"/>
      <c r="GM105" s="117"/>
      <c r="GN105" s="117"/>
      <c r="GO105" s="117"/>
      <c r="GP105" s="117"/>
      <c r="GQ105" s="117"/>
      <c r="GR105" s="117"/>
      <c r="GS105" s="117"/>
      <c r="GT105" s="117"/>
      <c r="GU105" s="117"/>
      <c r="GV105" s="117"/>
      <c r="GW105" s="117"/>
      <c r="GX105" s="117"/>
      <c r="GY105" s="117"/>
      <c r="GZ105" s="117"/>
      <c r="HA105" s="117"/>
      <c r="HB105" s="117"/>
      <c r="HC105" s="117"/>
      <c r="HD105" s="117"/>
      <c r="HE105" s="117"/>
      <c r="HF105" s="117"/>
      <c r="HG105" s="117"/>
      <c r="HH105" s="117"/>
      <c r="HI105" s="117"/>
      <c r="HJ105" s="117"/>
      <c r="HK105" s="117"/>
      <c r="HL105" s="117"/>
      <c r="HM105" s="117"/>
      <c r="HN105" s="117"/>
      <c r="HO105" s="117"/>
      <c r="HP105" s="117"/>
      <c r="HQ105" s="117"/>
      <c r="HR105" s="117"/>
      <c r="HS105" s="117"/>
      <c r="HT105" s="117"/>
      <c r="HU105" s="117"/>
      <c r="HV105" s="117"/>
      <c r="HW105" s="117"/>
      <c r="HX105" s="117"/>
      <c r="HY105" s="117"/>
      <c r="HZ105" s="117"/>
      <c r="IA105" s="117"/>
      <c r="IB105" s="117"/>
      <c r="IC105" s="117"/>
      <c r="ID105" s="117"/>
      <c r="IE105" s="117"/>
      <c r="IF105" s="117"/>
      <c r="IG105" s="117"/>
      <c r="IH105" s="117"/>
      <c r="II105" s="117"/>
      <c r="IJ105" s="117"/>
      <c r="IK105" s="117"/>
      <c r="IL105" s="117"/>
      <c r="IM105" s="117"/>
      <c r="IN105" s="117"/>
      <c r="IO105" s="117"/>
      <c r="IP105" s="117"/>
      <c r="IQ105" s="117"/>
    </row>
    <row r="106" spans="1:251" s="51" customFormat="1" ht="12.75" x14ac:dyDescent="0.2">
      <c r="A106" s="20"/>
      <c r="B106" s="30"/>
      <c r="C106" s="35" t="s">
        <v>26</v>
      </c>
      <c r="D106" s="36" t="s">
        <v>15</v>
      </c>
      <c r="E106" s="25">
        <v>34.9</v>
      </c>
      <c r="F106" s="25">
        <f>E106*F105</f>
        <v>56.973325150000001</v>
      </c>
      <c r="G106" s="25"/>
      <c r="H106" s="26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104"/>
      <c r="EV106" s="104"/>
      <c r="EW106" s="104"/>
      <c r="EX106" s="104"/>
      <c r="EY106" s="104"/>
      <c r="EZ106" s="104"/>
      <c r="FA106" s="104"/>
      <c r="FB106" s="104"/>
      <c r="FC106" s="104"/>
      <c r="FD106" s="104"/>
      <c r="FE106" s="104"/>
      <c r="FF106" s="104"/>
      <c r="FG106" s="104"/>
      <c r="FH106" s="104"/>
      <c r="FI106" s="104"/>
      <c r="FJ106" s="104"/>
      <c r="FK106" s="104"/>
      <c r="FL106" s="104"/>
      <c r="FM106" s="104"/>
      <c r="FN106" s="104"/>
      <c r="FO106" s="104"/>
      <c r="FP106" s="104"/>
      <c r="FQ106" s="104"/>
      <c r="FR106" s="104"/>
      <c r="FS106" s="104"/>
      <c r="FT106" s="104"/>
      <c r="FU106" s="104"/>
      <c r="FV106" s="104"/>
      <c r="FW106" s="104"/>
      <c r="FX106" s="104"/>
      <c r="FY106" s="104"/>
      <c r="FZ106" s="104"/>
      <c r="GA106" s="104"/>
      <c r="GB106" s="104"/>
      <c r="GC106" s="104"/>
      <c r="GD106" s="104"/>
      <c r="GE106" s="104"/>
      <c r="GF106" s="104"/>
      <c r="GG106" s="104"/>
      <c r="GH106" s="104"/>
      <c r="GI106" s="104"/>
      <c r="GJ106" s="104"/>
      <c r="GK106" s="104"/>
      <c r="GL106" s="104"/>
      <c r="GM106" s="104"/>
      <c r="GN106" s="104"/>
      <c r="GO106" s="104"/>
      <c r="GP106" s="104"/>
      <c r="GQ106" s="104"/>
      <c r="GR106" s="104"/>
      <c r="GS106" s="104"/>
      <c r="GT106" s="104"/>
      <c r="GU106" s="104"/>
      <c r="GV106" s="104"/>
      <c r="GW106" s="104"/>
      <c r="GX106" s="104"/>
      <c r="GY106" s="104"/>
      <c r="GZ106" s="104"/>
      <c r="HA106" s="104"/>
      <c r="HB106" s="104"/>
      <c r="HC106" s="104"/>
      <c r="HD106" s="104"/>
      <c r="HE106" s="104"/>
      <c r="HF106" s="104"/>
      <c r="HG106" s="104"/>
      <c r="HH106" s="104"/>
      <c r="HI106" s="104"/>
      <c r="HJ106" s="104"/>
      <c r="HK106" s="104"/>
      <c r="HL106" s="104"/>
      <c r="HM106" s="104"/>
      <c r="HN106" s="104"/>
      <c r="HO106" s="104"/>
      <c r="HP106" s="104"/>
      <c r="HQ106" s="104"/>
      <c r="HR106" s="104"/>
      <c r="HS106" s="104"/>
      <c r="HT106" s="104"/>
      <c r="HU106" s="104"/>
      <c r="HV106" s="104"/>
      <c r="HW106" s="104"/>
      <c r="HX106" s="104"/>
      <c r="HY106" s="104"/>
      <c r="HZ106" s="104"/>
      <c r="IA106" s="104"/>
      <c r="IB106" s="104"/>
      <c r="IC106" s="104"/>
      <c r="ID106" s="104"/>
      <c r="IE106" s="104"/>
      <c r="IF106" s="104"/>
      <c r="IG106" s="104"/>
      <c r="IH106" s="104"/>
      <c r="II106" s="104"/>
      <c r="IJ106" s="104"/>
      <c r="IK106" s="104"/>
      <c r="IL106" s="104"/>
      <c r="IM106" s="104"/>
      <c r="IN106" s="104"/>
      <c r="IO106" s="104"/>
      <c r="IP106" s="104"/>
      <c r="IQ106" s="104"/>
    </row>
    <row r="107" spans="1:251" s="51" customFormat="1" ht="12.75" x14ac:dyDescent="0.2">
      <c r="A107" s="20"/>
      <c r="B107" s="30"/>
      <c r="C107" s="102" t="s">
        <v>92</v>
      </c>
      <c r="D107" s="29" t="s">
        <v>2</v>
      </c>
      <c r="E107" s="25">
        <v>4.07</v>
      </c>
      <c r="F107" s="25">
        <f>E107*F105</f>
        <v>6.6441671450000008</v>
      </c>
      <c r="G107" s="25"/>
      <c r="H107" s="26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04"/>
      <c r="FD107" s="104"/>
      <c r="FE107" s="104"/>
      <c r="FF107" s="104"/>
      <c r="FG107" s="104"/>
      <c r="FH107" s="104"/>
      <c r="FI107" s="104"/>
      <c r="FJ107" s="104"/>
      <c r="FK107" s="104"/>
      <c r="FL107" s="104"/>
      <c r="FM107" s="104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  <c r="GL107" s="104"/>
      <c r="GM107" s="104"/>
      <c r="GN107" s="104"/>
      <c r="GO107" s="104"/>
      <c r="GP107" s="104"/>
      <c r="GQ107" s="104"/>
      <c r="GR107" s="104"/>
      <c r="GS107" s="104"/>
      <c r="GT107" s="104"/>
      <c r="GU107" s="104"/>
      <c r="GV107" s="104"/>
      <c r="GW107" s="104"/>
      <c r="GX107" s="104"/>
      <c r="GY107" s="104"/>
      <c r="GZ107" s="104"/>
      <c r="HA107" s="104"/>
      <c r="HB107" s="104"/>
      <c r="HC107" s="104"/>
      <c r="HD107" s="104"/>
      <c r="HE107" s="104"/>
      <c r="HF107" s="104"/>
      <c r="HG107" s="104"/>
      <c r="HH107" s="104"/>
      <c r="HI107" s="104"/>
      <c r="HJ107" s="104"/>
      <c r="HK107" s="104"/>
      <c r="HL107" s="104"/>
      <c r="HM107" s="104"/>
      <c r="HN107" s="104"/>
      <c r="HO107" s="104"/>
      <c r="HP107" s="104"/>
      <c r="HQ107" s="104"/>
      <c r="HR107" s="104"/>
      <c r="HS107" s="104"/>
      <c r="HT107" s="104"/>
      <c r="HU107" s="104"/>
      <c r="HV107" s="104"/>
      <c r="HW107" s="104"/>
      <c r="HX107" s="104"/>
      <c r="HY107" s="104"/>
      <c r="HZ107" s="104"/>
      <c r="IA107" s="104"/>
      <c r="IB107" s="104"/>
      <c r="IC107" s="104"/>
      <c r="ID107" s="104"/>
      <c r="IE107" s="104"/>
      <c r="IF107" s="104"/>
      <c r="IG107" s="104"/>
      <c r="IH107" s="104"/>
      <c r="II107" s="104"/>
      <c r="IJ107" s="104"/>
      <c r="IK107" s="104"/>
      <c r="IL107" s="104"/>
      <c r="IM107" s="104"/>
      <c r="IN107" s="104"/>
      <c r="IO107" s="104"/>
      <c r="IP107" s="104"/>
      <c r="IQ107" s="104"/>
    </row>
    <row r="108" spans="1:251" s="51" customFormat="1" ht="12.75" x14ac:dyDescent="0.2">
      <c r="A108" s="20"/>
      <c r="B108" s="42" t="s">
        <v>111</v>
      </c>
      <c r="C108" s="102" t="s">
        <v>112</v>
      </c>
      <c r="D108" s="29" t="s">
        <v>35</v>
      </c>
      <c r="E108" s="25" t="s">
        <v>99</v>
      </c>
      <c r="F108" s="78">
        <f>L108</f>
        <v>0.66500000000000004</v>
      </c>
      <c r="G108" s="78"/>
      <c r="H108" s="26"/>
      <c r="I108" s="104"/>
      <c r="J108" s="104">
        <v>1.9E-2</v>
      </c>
      <c r="K108" s="104">
        <f>7*5</f>
        <v>35</v>
      </c>
      <c r="L108" s="104">
        <f>J108*K108</f>
        <v>0.66500000000000004</v>
      </c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  <c r="GI108" s="104"/>
      <c r="GJ108" s="104"/>
      <c r="GK108" s="104"/>
      <c r="GL108" s="104"/>
      <c r="GM108" s="104"/>
      <c r="GN108" s="104"/>
      <c r="GO108" s="104"/>
      <c r="GP108" s="104"/>
      <c r="GQ108" s="104"/>
      <c r="GR108" s="104"/>
      <c r="GS108" s="104"/>
      <c r="GT108" s="104"/>
      <c r="GU108" s="104"/>
      <c r="GV108" s="104"/>
      <c r="GW108" s="104"/>
      <c r="GX108" s="104"/>
      <c r="GY108" s="104"/>
      <c r="GZ108" s="104"/>
      <c r="HA108" s="104"/>
      <c r="HB108" s="104"/>
      <c r="HC108" s="104"/>
      <c r="HD108" s="104"/>
      <c r="HE108" s="104"/>
      <c r="HF108" s="104"/>
      <c r="HG108" s="104"/>
      <c r="HH108" s="104"/>
      <c r="HI108" s="104"/>
      <c r="HJ108" s="104"/>
      <c r="HK108" s="104"/>
      <c r="HL108" s="104"/>
      <c r="HM108" s="104"/>
      <c r="HN108" s="104"/>
      <c r="HO108" s="104"/>
      <c r="HP108" s="104"/>
      <c r="HQ108" s="104"/>
      <c r="HR108" s="104"/>
      <c r="HS108" s="104"/>
      <c r="HT108" s="104"/>
      <c r="HU108" s="104"/>
      <c r="HV108" s="104"/>
      <c r="HW108" s="104"/>
      <c r="HX108" s="104"/>
      <c r="HY108" s="104"/>
      <c r="HZ108" s="104"/>
      <c r="IA108" s="104"/>
      <c r="IB108" s="104"/>
      <c r="IC108" s="104"/>
      <c r="ID108" s="104"/>
      <c r="IE108" s="104"/>
      <c r="IF108" s="104"/>
      <c r="IG108" s="104"/>
      <c r="IH108" s="104"/>
      <c r="II108" s="104"/>
      <c r="IJ108" s="104"/>
      <c r="IK108" s="104"/>
      <c r="IL108" s="104"/>
      <c r="IM108" s="104"/>
      <c r="IN108" s="104"/>
      <c r="IO108" s="104"/>
      <c r="IP108" s="104"/>
      <c r="IQ108" s="104"/>
    </row>
    <row r="109" spans="1:251" s="51" customFormat="1" ht="12.75" x14ac:dyDescent="0.2">
      <c r="A109" s="20"/>
      <c r="B109" s="42" t="s">
        <v>113</v>
      </c>
      <c r="C109" s="102" t="s">
        <v>114</v>
      </c>
      <c r="D109" s="29" t="s">
        <v>35</v>
      </c>
      <c r="E109" s="25" t="s">
        <v>99</v>
      </c>
      <c r="F109" s="78">
        <f t="shared" ref="F109:F110" si="0">L109</f>
        <v>0.23737350000000002</v>
      </c>
      <c r="G109" s="78"/>
      <c r="H109" s="26"/>
      <c r="I109" s="104"/>
      <c r="J109" s="104">
        <v>6.7821000000000001E-3</v>
      </c>
      <c r="K109" s="104">
        <f>K108</f>
        <v>35</v>
      </c>
      <c r="L109" s="104">
        <f t="shared" ref="L109:L110" si="1">J109*K109</f>
        <v>0.23737350000000002</v>
      </c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104"/>
      <c r="EV109" s="104"/>
      <c r="EW109" s="104"/>
      <c r="EX109" s="104"/>
      <c r="EY109" s="104"/>
      <c r="EZ109" s="104"/>
      <c r="FA109" s="104"/>
      <c r="FB109" s="104"/>
      <c r="FC109" s="104"/>
      <c r="FD109" s="104"/>
      <c r="FE109" s="104"/>
      <c r="FF109" s="104"/>
      <c r="FG109" s="104"/>
      <c r="FH109" s="104"/>
      <c r="FI109" s="104"/>
      <c r="FJ109" s="104"/>
      <c r="FK109" s="104"/>
      <c r="FL109" s="104"/>
      <c r="FM109" s="104"/>
      <c r="FN109" s="104"/>
      <c r="FO109" s="104"/>
      <c r="FP109" s="104"/>
      <c r="FQ109" s="104"/>
      <c r="FR109" s="104"/>
      <c r="FS109" s="104"/>
      <c r="FT109" s="104"/>
      <c r="FU109" s="104"/>
      <c r="FV109" s="104"/>
      <c r="FW109" s="104"/>
      <c r="FX109" s="104"/>
      <c r="FY109" s="104"/>
      <c r="FZ109" s="104"/>
      <c r="GA109" s="104"/>
      <c r="GB109" s="104"/>
      <c r="GC109" s="104"/>
      <c r="GD109" s="104"/>
      <c r="GE109" s="104"/>
      <c r="GF109" s="104"/>
      <c r="GG109" s="104"/>
      <c r="GH109" s="104"/>
      <c r="GI109" s="104"/>
      <c r="GJ109" s="104"/>
      <c r="GK109" s="104"/>
      <c r="GL109" s="104"/>
      <c r="GM109" s="104"/>
      <c r="GN109" s="104"/>
      <c r="GO109" s="104"/>
      <c r="GP109" s="104"/>
      <c r="GQ109" s="104"/>
      <c r="GR109" s="104"/>
      <c r="GS109" s="104"/>
      <c r="GT109" s="104"/>
      <c r="GU109" s="104"/>
      <c r="GV109" s="104"/>
      <c r="GW109" s="104"/>
      <c r="GX109" s="104"/>
      <c r="GY109" s="104"/>
      <c r="GZ109" s="104"/>
      <c r="HA109" s="104"/>
      <c r="HB109" s="104"/>
      <c r="HC109" s="104"/>
      <c r="HD109" s="104"/>
      <c r="HE109" s="104"/>
      <c r="HF109" s="104"/>
      <c r="HG109" s="104"/>
      <c r="HH109" s="104"/>
      <c r="HI109" s="104"/>
      <c r="HJ109" s="104"/>
      <c r="HK109" s="104"/>
      <c r="HL109" s="104"/>
      <c r="HM109" s="104"/>
      <c r="HN109" s="104"/>
      <c r="HO109" s="104"/>
      <c r="HP109" s="104"/>
      <c r="HQ109" s="104"/>
      <c r="HR109" s="104"/>
      <c r="HS109" s="104"/>
      <c r="HT109" s="104"/>
      <c r="HU109" s="104"/>
      <c r="HV109" s="104"/>
      <c r="HW109" s="104"/>
      <c r="HX109" s="104"/>
      <c r="HY109" s="104"/>
      <c r="HZ109" s="104"/>
      <c r="IA109" s="104"/>
      <c r="IB109" s="104"/>
      <c r="IC109" s="104"/>
      <c r="ID109" s="104"/>
      <c r="IE109" s="104"/>
      <c r="IF109" s="104"/>
      <c r="IG109" s="104"/>
      <c r="IH109" s="104"/>
      <c r="II109" s="104"/>
      <c r="IJ109" s="104"/>
      <c r="IK109" s="104"/>
      <c r="IL109" s="104"/>
      <c r="IM109" s="104"/>
      <c r="IN109" s="104"/>
      <c r="IO109" s="104"/>
      <c r="IP109" s="104"/>
      <c r="IQ109" s="104"/>
    </row>
    <row r="110" spans="1:251" s="51" customFormat="1" ht="12.75" x14ac:dyDescent="0.2">
      <c r="A110" s="20"/>
      <c r="B110" s="42" t="s">
        <v>100</v>
      </c>
      <c r="C110" s="45" t="s">
        <v>115</v>
      </c>
      <c r="D110" s="29" t="s">
        <v>35</v>
      </c>
      <c r="E110" s="25" t="s">
        <v>99</v>
      </c>
      <c r="F110" s="78">
        <f t="shared" si="0"/>
        <v>0.73009999999999997</v>
      </c>
      <c r="G110" s="78"/>
      <c r="H110" s="26"/>
      <c r="I110" s="104"/>
      <c r="J110" s="104">
        <v>2.086E-2</v>
      </c>
      <c r="K110" s="104">
        <f>K108</f>
        <v>35</v>
      </c>
      <c r="L110" s="104">
        <f t="shared" si="1"/>
        <v>0.73009999999999997</v>
      </c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04"/>
      <c r="EE110" s="104"/>
      <c r="EF110" s="104"/>
      <c r="EG110" s="104"/>
      <c r="EH110" s="104"/>
      <c r="EI110" s="104"/>
      <c r="EJ110" s="104"/>
      <c r="EK110" s="104"/>
      <c r="EL110" s="104"/>
      <c r="EM110" s="104"/>
      <c r="EN110" s="104"/>
      <c r="EO110" s="104"/>
      <c r="EP110" s="104"/>
      <c r="EQ110" s="104"/>
      <c r="ER110" s="104"/>
      <c r="ES110" s="104"/>
      <c r="ET110" s="104"/>
      <c r="EU110" s="104"/>
      <c r="EV110" s="104"/>
      <c r="EW110" s="104"/>
      <c r="EX110" s="104"/>
      <c r="EY110" s="104"/>
      <c r="EZ110" s="104"/>
      <c r="FA110" s="104"/>
      <c r="FB110" s="104"/>
      <c r="FC110" s="104"/>
      <c r="FD110" s="104"/>
      <c r="FE110" s="104"/>
      <c r="FF110" s="104"/>
      <c r="FG110" s="104"/>
      <c r="FH110" s="104"/>
      <c r="FI110" s="104"/>
      <c r="FJ110" s="104"/>
      <c r="FK110" s="104"/>
      <c r="FL110" s="104"/>
      <c r="FM110" s="104"/>
      <c r="FN110" s="104"/>
      <c r="FO110" s="104"/>
      <c r="FP110" s="104"/>
      <c r="FQ110" s="104"/>
      <c r="FR110" s="104"/>
      <c r="FS110" s="104"/>
      <c r="FT110" s="104"/>
      <c r="FU110" s="104"/>
      <c r="FV110" s="104"/>
      <c r="FW110" s="104"/>
      <c r="FX110" s="104"/>
      <c r="FY110" s="104"/>
      <c r="FZ110" s="104"/>
      <c r="GA110" s="104"/>
      <c r="GB110" s="104"/>
      <c r="GC110" s="104"/>
      <c r="GD110" s="104"/>
      <c r="GE110" s="104"/>
      <c r="GF110" s="104"/>
      <c r="GG110" s="104"/>
      <c r="GH110" s="104"/>
      <c r="GI110" s="104"/>
      <c r="GJ110" s="104"/>
      <c r="GK110" s="104"/>
      <c r="GL110" s="104"/>
      <c r="GM110" s="104"/>
      <c r="GN110" s="104"/>
      <c r="GO110" s="104"/>
      <c r="GP110" s="104"/>
      <c r="GQ110" s="104"/>
      <c r="GR110" s="104"/>
      <c r="GS110" s="104"/>
      <c r="GT110" s="104"/>
      <c r="GU110" s="104"/>
      <c r="GV110" s="104"/>
      <c r="GW110" s="104"/>
      <c r="GX110" s="104"/>
      <c r="GY110" s="104"/>
      <c r="GZ110" s="104"/>
      <c r="HA110" s="104"/>
      <c r="HB110" s="104"/>
      <c r="HC110" s="104"/>
      <c r="HD110" s="104"/>
      <c r="HE110" s="104"/>
      <c r="HF110" s="104"/>
      <c r="HG110" s="104"/>
      <c r="HH110" s="104"/>
      <c r="HI110" s="104"/>
      <c r="HJ110" s="104"/>
      <c r="HK110" s="104"/>
      <c r="HL110" s="104"/>
      <c r="HM110" s="104"/>
      <c r="HN110" s="104"/>
      <c r="HO110" s="104"/>
      <c r="HP110" s="104"/>
      <c r="HQ110" s="104"/>
      <c r="HR110" s="104"/>
      <c r="HS110" s="104"/>
      <c r="HT110" s="104"/>
      <c r="HU110" s="104"/>
      <c r="HV110" s="104"/>
      <c r="HW110" s="104"/>
      <c r="HX110" s="104"/>
      <c r="HY110" s="104"/>
      <c r="HZ110" s="104"/>
      <c r="IA110" s="104"/>
      <c r="IB110" s="104"/>
      <c r="IC110" s="104"/>
      <c r="ID110" s="104"/>
      <c r="IE110" s="104"/>
      <c r="IF110" s="104"/>
      <c r="IG110" s="104"/>
      <c r="IH110" s="104"/>
      <c r="II110" s="104"/>
      <c r="IJ110" s="104"/>
      <c r="IK110" s="104"/>
      <c r="IL110" s="104"/>
      <c r="IM110" s="104"/>
      <c r="IN110" s="104"/>
      <c r="IO110" s="104"/>
      <c r="IP110" s="104"/>
      <c r="IQ110" s="104"/>
    </row>
    <row r="111" spans="1:251" s="51" customFormat="1" ht="12.75" x14ac:dyDescent="0.2">
      <c r="A111" s="20"/>
      <c r="B111" s="30" t="s">
        <v>116</v>
      </c>
      <c r="C111" s="102" t="s">
        <v>117</v>
      </c>
      <c r="D111" s="25" t="s">
        <v>118</v>
      </c>
      <c r="E111" s="25">
        <v>15.02</v>
      </c>
      <c r="F111" s="25">
        <f>E111*F105</f>
        <v>24.519751970000002</v>
      </c>
      <c r="G111" s="25"/>
      <c r="H111" s="26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04"/>
      <c r="EE111" s="104"/>
      <c r="EF111" s="104"/>
      <c r="EG111" s="104"/>
      <c r="EH111" s="104"/>
      <c r="EI111" s="104"/>
      <c r="EJ111" s="104"/>
      <c r="EK111" s="104"/>
      <c r="EL111" s="104"/>
      <c r="EM111" s="104"/>
      <c r="EN111" s="104"/>
      <c r="EO111" s="104"/>
      <c r="EP111" s="104"/>
      <c r="EQ111" s="104"/>
      <c r="ER111" s="104"/>
      <c r="ES111" s="104"/>
      <c r="ET111" s="104"/>
      <c r="EU111" s="104"/>
      <c r="EV111" s="104"/>
      <c r="EW111" s="104"/>
      <c r="EX111" s="104"/>
      <c r="EY111" s="104"/>
      <c r="EZ111" s="104"/>
      <c r="FA111" s="104"/>
      <c r="FB111" s="104"/>
      <c r="FC111" s="104"/>
      <c r="FD111" s="104"/>
      <c r="FE111" s="104"/>
      <c r="FF111" s="104"/>
      <c r="FG111" s="104"/>
      <c r="FH111" s="104"/>
      <c r="FI111" s="104"/>
      <c r="FJ111" s="104"/>
      <c r="FK111" s="104"/>
      <c r="FL111" s="104"/>
      <c r="FM111" s="104"/>
      <c r="FN111" s="104"/>
      <c r="FO111" s="104"/>
      <c r="FP111" s="104"/>
      <c r="FQ111" s="104"/>
      <c r="FR111" s="104"/>
      <c r="FS111" s="104"/>
      <c r="FT111" s="104"/>
      <c r="FU111" s="104"/>
      <c r="FV111" s="104"/>
      <c r="FW111" s="104"/>
      <c r="FX111" s="104"/>
      <c r="FY111" s="104"/>
      <c r="FZ111" s="104"/>
      <c r="GA111" s="104"/>
      <c r="GB111" s="104"/>
      <c r="GC111" s="104"/>
      <c r="GD111" s="104"/>
      <c r="GE111" s="104"/>
      <c r="GF111" s="104"/>
      <c r="GG111" s="104"/>
      <c r="GH111" s="104"/>
      <c r="GI111" s="104"/>
      <c r="GJ111" s="104"/>
      <c r="GK111" s="104"/>
      <c r="GL111" s="104"/>
      <c r="GM111" s="104"/>
      <c r="GN111" s="104"/>
      <c r="GO111" s="104"/>
      <c r="GP111" s="104"/>
      <c r="GQ111" s="104"/>
      <c r="GR111" s="104"/>
      <c r="GS111" s="104"/>
      <c r="GT111" s="104"/>
      <c r="GU111" s="104"/>
      <c r="GV111" s="104"/>
      <c r="GW111" s="104"/>
      <c r="GX111" s="104"/>
      <c r="GY111" s="104"/>
      <c r="GZ111" s="104"/>
      <c r="HA111" s="104"/>
      <c r="HB111" s="104"/>
      <c r="HC111" s="104"/>
      <c r="HD111" s="104"/>
      <c r="HE111" s="104"/>
      <c r="HF111" s="104"/>
      <c r="HG111" s="104"/>
      <c r="HH111" s="104"/>
      <c r="HI111" s="104"/>
      <c r="HJ111" s="104"/>
      <c r="HK111" s="104"/>
      <c r="HL111" s="104"/>
      <c r="HM111" s="104"/>
      <c r="HN111" s="104"/>
      <c r="HO111" s="104"/>
      <c r="HP111" s="104"/>
      <c r="HQ111" s="104"/>
      <c r="HR111" s="104"/>
      <c r="HS111" s="104"/>
      <c r="HT111" s="104"/>
      <c r="HU111" s="104"/>
      <c r="HV111" s="104"/>
      <c r="HW111" s="104"/>
      <c r="HX111" s="104"/>
      <c r="HY111" s="104"/>
      <c r="HZ111" s="104"/>
      <c r="IA111" s="104"/>
      <c r="IB111" s="104"/>
      <c r="IC111" s="104"/>
      <c r="ID111" s="104"/>
      <c r="IE111" s="104"/>
      <c r="IF111" s="104"/>
      <c r="IG111" s="104"/>
      <c r="IH111" s="104"/>
      <c r="II111" s="104"/>
      <c r="IJ111" s="104"/>
      <c r="IK111" s="104"/>
      <c r="IL111" s="104"/>
      <c r="IM111" s="104"/>
      <c r="IN111" s="104"/>
      <c r="IO111" s="104"/>
      <c r="IP111" s="104"/>
      <c r="IQ111" s="104"/>
    </row>
    <row r="112" spans="1:251" s="51" customFormat="1" ht="12.75" x14ac:dyDescent="0.2">
      <c r="A112" s="20"/>
      <c r="B112" s="30"/>
      <c r="C112" s="106" t="s">
        <v>105</v>
      </c>
      <c r="D112" s="36" t="s">
        <v>2</v>
      </c>
      <c r="E112" s="25">
        <v>2.78</v>
      </c>
      <c r="F112" s="107">
        <f>E112*F105</f>
        <v>4.5382763300000004</v>
      </c>
      <c r="G112" s="107"/>
      <c r="H112" s="26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  <c r="EC112" s="104"/>
      <c r="ED112" s="104"/>
      <c r="EE112" s="104"/>
      <c r="EF112" s="104"/>
      <c r="EG112" s="104"/>
      <c r="EH112" s="104"/>
      <c r="EI112" s="104"/>
      <c r="EJ112" s="104"/>
      <c r="EK112" s="104"/>
      <c r="EL112" s="104"/>
      <c r="EM112" s="104"/>
      <c r="EN112" s="104"/>
      <c r="EO112" s="104"/>
      <c r="EP112" s="104"/>
      <c r="EQ112" s="104"/>
      <c r="ER112" s="104"/>
      <c r="ES112" s="104"/>
      <c r="ET112" s="104"/>
      <c r="EU112" s="104"/>
      <c r="EV112" s="104"/>
      <c r="EW112" s="104"/>
      <c r="EX112" s="104"/>
      <c r="EY112" s="104"/>
      <c r="EZ112" s="104"/>
      <c r="FA112" s="104"/>
      <c r="FB112" s="104"/>
      <c r="FC112" s="104"/>
      <c r="FD112" s="104"/>
      <c r="FE112" s="104"/>
      <c r="FF112" s="104"/>
      <c r="FG112" s="104"/>
      <c r="FH112" s="104"/>
      <c r="FI112" s="104"/>
      <c r="FJ112" s="104"/>
      <c r="FK112" s="104"/>
      <c r="FL112" s="104"/>
      <c r="FM112" s="104"/>
      <c r="FN112" s="104"/>
      <c r="FO112" s="104"/>
      <c r="FP112" s="104"/>
      <c r="FQ112" s="104"/>
      <c r="FR112" s="104"/>
      <c r="FS112" s="104"/>
      <c r="FT112" s="104"/>
      <c r="FU112" s="104"/>
      <c r="FV112" s="104"/>
      <c r="FW112" s="104"/>
      <c r="FX112" s="104"/>
      <c r="FY112" s="104"/>
      <c r="FZ112" s="104"/>
      <c r="GA112" s="104"/>
      <c r="GB112" s="104"/>
      <c r="GC112" s="104"/>
      <c r="GD112" s="104"/>
      <c r="GE112" s="104"/>
      <c r="GF112" s="104"/>
      <c r="GG112" s="104"/>
      <c r="GH112" s="104"/>
      <c r="GI112" s="104"/>
      <c r="GJ112" s="104"/>
      <c r="GK112" s="104"/>
      <c r="GL112" s="104"/>
      <c r="GM112" s="104"/>
      <c r="GN112" s="104"/>
      <c r="GO112" s="104"/>
      <c r="GP112" s="104"/>
      <c r="GQ112" s="104"/>
      <c r="GR112" s="104"/>
      <c r="GS112" s="104"/>
      <c r="GT112" s="104"/>
      <c r="GU112" s="104"/>
      <c r="GV112" s="104"/>
      <c r="GW112" s="104"/>
      <c r="GX112" s="104"/>
      <c r="GY112" s="104"/>
      <c r="GZ112" s="104"/>
      <c r="HA112" s="104"/>
      <c r="HB112" s="104"/>
      <c r="HC112" s="104"/>
      <c r="HD112" s="104"/>
      <c r="HE112" s="104"/>
      <c r="HF112" s="104"/>
      <c r="HG112" s="104"/>
      <c r="HH112" s="104"/>
      <c r="HI112" s="104"/>
      <c r="HJ112" s="104"/>
      <c r="HK112" s="104"/>
      <c r="HL112" s="104"/>
      <c r="HM112" s="104"/>
      <c r="HN112" s="104"/>
      <c r="HO112" s="104"/>
      <c r="HP112" s="104"/>
      <c r="HQ112" s="104"/>
      <c r="HR112" s="104"/>
      <c r="HS112" s="104"/>
      <c r="HT112" s="104"/>
      <c r="HU112" s="104"/>
      <c r="HV112" s="104"/>
      <c r="HW112" s="104"/>
      <c r="HX112" s="104"/>
      <c r="HY112" s="104"/>
      <c r="HZ112" s="104"/>
      <c r="IA112" s="104"/>
      <c r="IB112" s="104"/>
      <c r="IC112" s="104"/>
      <c r="ID112" s="104"/>
      <c r="IE112" s="104"/>
      <c r="IF112" s="104"/>
      <c r="IG112" s="104"/>
      <c r="IH112" s="104"/>
      <c r="II112" s="104"/>
      <c r="IJ112" s="104"/>
      <c r="IK112" s="104"/>
      <c r="IL112" s="104"/>
      <c r="IM112" s="104"/>
      <c r="IN112" s="104"/>
      <c r="IO112" s="104"/>
      <c r="IP112" s="104"/>
      <c r="IQ112" s="104"/>
    </row>
    <row r="113" spans="1:235" s="34" customFormat="1" ht="12.75" x14ac:dyDescent="0.25">
      <c r="A113" s="29"/>
      <c r="B113" s="30"/>
      <c r="C113" s="37"/>
      <c r="D113" s="29"/>
      <c r="E113" s="25"/>
      <c r="F113" s="25"/>
      <c r="G113" s="25"/>
      <c r="H113" s="26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</row>
    <row r="114" spans="1:235" s="34" customFormat="1" ht="12.75" x14ac:dyDescent="0.25">
      <c r="A114" s="88"/>
      <c r="B114" s="89"/>
      <c r="C114" s="45"/>
      <c r="D114" s="88"/>
      <c r="E114" s="25"/>
      <c r="F114" s="99"/>
      <c r="G114" s="99"/>
      <c r="H114" s="26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1"/>
      <c r="HT114" s="91"/>
      <c r="HU114" s="91"/>
      <c r="HV114" s="91"/>
      <c r="HW114" s="91"/>
      <c r="HX114" s="91"/>
      <c r="HY114" s="91"/>
      <c r="HZ114" s="91"/>
      <c r="IA114" s="91"/>
    </row>
    <row r="115" spans="1:235" s="28" customFormat="1" ht="12.75" x14ac:dyDescent="0.25">
      <c r="A115" s="83" t="s">
        <v>9</v>
      </c>
      <c r="B115" s="84"/>
      <c r="C115" s="85" t="s">
        <v>119</v>
      </c>
      <c r="D115" s="83"/>
      <c r="E115" s="83"/>
      <c r="F115" s="111"/>
      <c r="G115" s="111"/>
      <c r="H115" s="26"/>
    </row>
    <row r="116" spans="1:235" s="28" customFormat="1" ht="12.75" x14ac:dyDescent="0.25">
      <c r="A116" s="83"/>
      <c r="B116" s="84"/>
      <c r="C116" s="85"/>
      <c r="D116" s="83"/>
      <c r="E116" s="83"/>
      <c r="F116" s="111"/>
      <c r="G116" s="111"/>
      <c r="H116" s="26"/>
    </row>
    <row r="117" spans="1:235" s="51" customFormat="1" ht="12.75" x14ac:dyDescent="0.2">
      <c r="A117" s="20">
        <v>16</v>
      </c>
      <c r="B117" s="21" t="s">
        <v>120</v>
      </c>
      <c r="C117" s="22" t="s">
        <v>121</v>
      </c>
      <c r="D117" s="20" t="s">
        <v>20</v>
      </c>
      <c r="E117" s="23"/>
      <c r="F117" s="23">
        <f>3.84+2</f>
        <v>5.84</v>
      </c>
      <c r="G117" s="23"/>
      <c r="H117" s="26"/>
      <c r="I117" s="27"/>
      <c r="J117" s="118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</row>
    <row r="118" spans="1:235" s="34" customFormat="1" ht="12.75" x14ac:dyDescent="0.25">
      <c r="A118" s="20"/>
      <c r="B118" s="30"/>
      <c r="C118" s="31"/>
      <c r="D118" s="29" t="s">
        <v>21</v>
      </c>
      <c r="E118" s="25"/>
      <c r="F118" s="32">
        <f>F117/1000</f>
        <v>5.8399999999999997E-3</v>
      </c>
      <c r="G118" s="32"/>
      <c r="H118" s="26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</row>
    <row r="119" spans="1:235" s="28" customFormat="1" ht="12.75" x14ac:dyDescent="0.25">
      <c r="A119" s="20"/>
      <c r="B119" s="30"/>
      <c r="C119" s="35" t="s">
        <v>40</v>
      </c>
      <c r="D119" s="36" t="s">
        <v>15</v>
      </c>
      <c r="E119" s="25">
        <v>60.8</v>
      </c>
      <c r="F119" s="25">
        <f>E119*F118</f>
        <v>0.35507199999999994</v>
      </c>
      <c r="G119" s="25"/>
      <c r="H119" s="26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</row>
    <row r="120" spans="1:235" s="28" customFormat="1" ht="12.75" x14ac:dyDescent="0.25">
      <c r="A120" s="20"/>
      <c r="B120" s="30" t="s">
        <v>88</v>
      </c>
      <c r="C120" s="37" t="s">
        <v>89</v>
      </c>
      <c r="D120" s="36" t="s">
        <v>43</v>
      </c>
      <c r="E120" s="25">
        <v>143</v>
      </c>
      <c r="F120" s="25">
        <f>E120*F118</f>
        <v>0.83511999999999997</v>
      </c>
      <c r="G120" s="25"/>
      <c r="H120" s="26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</row>
    <row r="121" spans="1:235" s="28" customFormat="1" ht="12.75" x14ac:dyDescent="0.25">
      <c r="A121" s="20"/>
      <c r="B121" s="30"/>
      <c r="C121" s="37" t="s">
        <v>30</v>
      </c>
      <c r="D121" s="29" t="s">
        <v>2</v>
      </c>
      <c r="E121" s="25">
        <v>6.89</v>
      </c>
      <c r="F121" s="25">
        <f>E121*F118</f>
        <v>4.0237599999999998E-2</v>
      </c>
      <c r="G121" s="25"/>
      <c r="H121" s="26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</row>
    <row r="122" spans="1:235" s="34" customFormat="1" ht="12.75" x14ac:dyDescent="0.25">
      <c r="A122" s="20"/>
      <c r="B122" s="30"/>
      <c r="C122" s="37"/>
      <c r="D122" s="29"/>
      <c r="E122" s="25"/>
      <c r="F122" s="25"/>
      <c r="G122" s="25"/>
      <c r="H122" s="26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</row>
    <row r="123" spans="1:235" s="51" customFormat="1" ht="12.75" x14ac:dyDescent="0.2">
      <c r="A123" s="20">
        <v>17</v>
      </c>
      <c r="B123" s="21" t="s">
        <v>33</v>
      </c>
      <c r="C123" s="22" t="s">
        <v>122</v>
      </c>
      <c r="D123" s="20" t="s">
        <v>35</v>
      </c>
      <c r="E123" s="23"/>
      <c r="F123" s="23">
        <f>F117*1.85</f>
        <v>10.804</v>
      </c>
      <c r="G123" s="23"/>
      <c r="H123" s="26"/>
      <c r="I123" s="11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</row>
    <row r="124" spans="1:235" s="34" customFormat="1" ht="12.75" x14ac:dyDescent="0.25">
      <c r="A124" s="20"/>
      <c r="B124" s="30"/>
      <c r="C124" s="31"/>
      <c r="D124" s="29"/>
      <c r="E124" s="25"/>
      <c r="F124" s="25"/>
      <c r="G124" s="25"/>
      <c r="H124" s="26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</row>
    <row r="125" spans="1:235" s="34" customFormat="1" ht="12.75" x14ac:dyDescent="0.25">
      <c r="A125" s="20"/>
      <c r="B125" s="30"/>
      <c r="C125" s="31" t="s">
        <v>36</v>
      </c>
      <c r="D125" s="29" t="s">
        <v>35</v>
      </c>
      <c r="E125" s="25">
        <v>1</v>
      </c>
      <c r="F125" s="25">
        <f>E125*F123</f>
        <v>10.804</v>
      </c>
      <c r="G125" s="25"/>
      <c r="H125" s="26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</row>
    <row r="126" spans="1:235" s="34" customFormat="1" ht="12.75" x14ac:dyDescent="0.25">
      <c r="A126" s="20"/>
      <c r="B126" s="30"/>
      <c r="C126" s="22" t="s">
        <v>123</v>
      </c>
      <c r="D126" s="20" t="s">
        <v>20</v>
      </c>
      <c r="E126" s="23"/>
      <c r="F126" s="23">
        <v>1</v>
      </c>
      <c r="G126" s="23"/>
      <c r="H126" s="26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</row>
    <row r="127" spans="1:235" s="34" customFormat="1" ht="12.75" x14ac:dyDescent="0.25">
      <c r="A127" s="20"/>
      <c r="B127" s="30"/>
      <c r="C127" s="35" t="s">
        <v>40</v>
      </c>
      <c r="D127" s="36" t="s">
        <v>15</v>
      </c>
      <c r="E127" s="25">
        <v>2.06</v>
      </c>
      <c r="F127" s="25">
        <f>E127*F126</f>
        <v>2.06</v>
      </c>
      <c r="G127" s="25"/>
      <c r="H127" s="26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</row>
    <row r="128" spans="1:235" s="34" customFormat="1" ht="12.75" x14ac:dyDescent="0.25">
      <c r="A128" s="20"/>
      <c r="B128" s="30"/>
      <c r="C128" s="31"/>
      <c r="D128" s="29"/>
      <c r="E128" s="25"/>
      <c r="F128" s="25"/>
      <c r="G128" s="25"/>
      <c r="H128" s="26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</row>
    <row r="129" spans="1:235" s="34" customFormat="1" ht="12.75" x14ac:dyDescent="0.25">
      <c r="A129" s="20"/>
      <c r="B129" s="30"/>
      <c r="C129" s="31"/>
      <c r="D129" s="29"/>
      <c r="E129" s="25"/>
      <c r="F129" s="25"/>
      <c r="G129" s="25"/>
      <c r="H129" s="26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</row>
    <row r="130" spans="1:235" s="34" customFormat="1" ht="27" x14ac:dyDescent="0.25">
      <c r="A130" s="52">
        <v>18</v>
      </c>
      <c r="B130" s="119" t="s">
        <v>124</v>
      </c>
      <c r="C130" s="22" t="s">
        <v>125</v>
      </c>
      <c r="D130" s="20" t="s">
        <v>20</v>
      </c>
      <c r="E130" s="20"/>
      <c r="F130" s="77">
        <f>0.37</f>
        <v>0.37</v>
      </c>
      <c r="G130" s="77"/>
      <c r="H130" s="26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  <c r="CU130" s="91"/>
      <c r="CV130" s="91"/>
      <c r="CW130" s="91"/>
      <c r="CX130" s="91"/>
      <c r="CY130" s="91"/>
      <c r="CZ130" s="91"/>
      <c r="DA130" s="91"/>
      <c r="DB130" s="91"/>
      <c r="DC130" s="91"/>
      <c r="DD130" s="91"/>
      <c r="DE130" s="91"/>
      <c r="DF130" s="91"/>
      <c r="DG130" s="91"/>
      <c r="DH130" s="91"/>
      <c r="DI130" s="91"/>
      <c r="DJ130" s="91"/>
      <c r="DK130" s="91"/>
      <c r="DL130" s="91"/>
      <c r="DM130" s="91"/>
      <c r="DN130" s="91"/>
      <c r="DO130" s="91"/>
      <c r="DP130" s="91"/>
      <c r="DQ130" s="91"/>
      <c r="DR130" s="91"/>
      <c r="DS130" s="91"/>
      <c r="DT130" s="91"/>
      <c r="DU130" s="91"/>
      <c r="DV130" s="91"/>
      <c r="DW130" s="91"/>
      <c r="DX130" s="91"/>
      <c r="DY130" s="91"/>
      <c r="DZ130" s="91"/>
      <c r="EA130" s="91"/>
      <c r="EB130" s="91"/>
      <c r="EC130" s="91"/>
      <c r="ED130" s="91"/>
      <c r="EE130" s="91"/>
      <c r="EF130" s="91"/>
      <c r="EG130" s="91"/>
      <c r="EH130" s="91"/>
      <c r="EI130" s="91"/>
      <c r="EJ130" s="91"/>
      <c r="EK130" s="91"/>
      <c r="EL130" s="91"/>
      <c r="EM130" s="91"/>
      <c r="EN130" s="91"/>
      <c r="EO130" s="91"/>
      <c r="EP130" s="91"/>
      <c r="EQ130" s="91"/>
      <c r="ER130" s="91"/>
      <c r="ES130" s="91"/>
      <c r="ET130" s="91"/>
      <c r="EU130" s="91"/>
      <c r="EV130" s="91"/>
      <c r="EW130" s="91"/>
      <c r="EX130" s="91"/>
      <c r="EY130" s="91"/>
      <c r="EZ130" s="91"/>
      <c r="FA130" s="91"/>
      <c r="FB130" s="91"/>
      <c r="FC130" s="91"/>
      <c r="FD130" s="91"/>
      <c r="FE130" s="91"/>
      <c r="FF130" s="91"/>
      <c r="FG130" s="91"/>
      <c r="FH130" s="91"/>
      <c r="FI130" s="91"/>
      <c r="FJ130" s="91"/>
      <c r="FK130" s="91"/>
      <c r="FL130" s="91"/>
      <c r="FM130" s="91"/>
      <c r="FN130" s="91"/>
      <c r="FO130" s="91"/>
      <c r="FP130" s="91"/>
      <c r="FQ130" s="91"/>
      <c r="FR130" s="91"/>
      <c r="FS130" s="91"/>
      <c r="FT130" s="91"/>
      <c r="FU130" s="91"/>
      <c r="FV130" s="91"/>
      <c r="FW130" s="91"/>
      <c r="FX130" s="91"/>
      <c r="FY130" s="91"/>
      <c r="FZ130" s="91"/>
      <c r="GA130" s="91"/>
      <c r="GB130" s="91"/>
      <c r="GC130" s="91"/>
      <c r="GD130" s="91"/>
      <c r="GE130" s="91"/>
      <c r="GF130" s="91"/>
      <c r="GG130" s="91"/>
      <c r="GH130" s="91"/>
      <c r="GI130" s="91"/>
      <c r="GJ130" s="91"/>
      <c r="GK130" s="91"/>
      <c r="GL130" s="91"/>
      <c r="GM130" s="91"/>
      <c r="GN130" s="91"/>
      <c r="GO130" s="91"/>
      <c r="GP130" s="91"/>
      <c r="GQ130" s="91"/>
      <c r="GR130" s="91"/>
      <c r="GS130" s="91"/>
      <c r="GT130" s="91"/>
      <c r="GU130" s="91"/>
      <c r="GV130" s="91"/>
      <c r="GW130" s="91"/>
      <c r="GX130" s="91"/>
      <c r="GY130" s="91"/>
      <c r="GZ130" s="91"/>
      <c r="HA130" s="91"/>
      <c r="HB130" s="91"/>
      <c r="HC130" s="91"/>
      <c r="HD130" s="91"/>
      <c r="HE130" s="91"/>
      <c r="HF130" s="91"/>
      <c r="HG130" s="91"/>
      <c r="HH130" s="91"/>
      <c r="HI130" s="91"/>
      <c r="HJ130" s="91"/>
      <c r="HK130" s="91"/>
      <c r="HL130" s="91"/>
      <c r="HM130" s="91"/>
      <c r="HN130" s="91"/>
      <c r="HO130" s="91"/>
      <c r="HP130" s="91"/>
      <c r="HQ130" s="91"/>
      <c r="HR130" s="91"/>
      <c r="HS130" s="91"/>
      <c r="HT130" s="91"/>
      <c r="HU130" s="91"/>
      <c r="HV130" s="91"/>
      <c r="HW130" s="91"/>
      <c r="HX130" s="91"/>
      <c r="HY130" s="91"/>
      <c r="HZ130" s="91"/>
      <c r="IA130" s="91"/>
    </row>
    <row r="131" spans="1:235" s="34" customFormat="1" x14ac:dyDescent="0.25">
      <c r="A131" s="92"/>
      <c r="B131" s="89"/>
      <c r="C131" s="35" t="s">
        <v>26</v>
      </c>
      <c r="D131" s="36" t="s">
        <v>15</v>
      </c>
      <c r="E131" s="120">
        <v>1.78</v>
      </c>
      <c r="F131" s="90">
        <f>F130*E131</f>
        <v>0.65859999999999996</v>
      </c>
      <c r="G131" s="90"/>
      <c r="H131" s="26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  <c r="DR131" s="91"/>
      <c r="DS131" s="91"/>
      <c r="DT131" s="91"/>
      <c r="DU131" s="91"/>
      <c r="DV131" s="91"/>
      <c r="DW131" s="91"/>
      <c r="DX131" s="91"/>
      <c r="DY131" s="91"/>
      <c r="DZ131" s="91"/>
      <c r="EA131" s="91"/>
      <c r="EB131" s="91"/>
      <c r="EC131" s="91"/>
      <c r="ED131" s="91"/>
      <c r="EE131" s="91"/>
      <c r="EF131" s="91"/>
      <c r="EG131" s="91"/>
      <c r="EH131" s="91"/>
      <c r="EI131" s="91"/>
      <c r="EJ131" s="91"/>
      <c r="EK131" s="91"/>
      <c r="EL131" s="91"/>
      <c r="EM131" s="91"/>
      <c r="EN131" s="91"/>
      <c r="EO131" s="91"/>
      <c r="EP131" s="91"/>
      <c r="EQ131" s="91"/>
      <c r="ER131" s="91"/>
      <c r="ES131" s="91"/>
      <c r="ET131" s="91"/>
      <c r="EU131" s="91"/>
      <c r="EV131" s="91"/>
      <c r="EW131" s="91"/>
      <c r="EX131" s="91"/>
      <c r="EY131" s="91"/>
      <c r="EZ131" s="91"/>
      <c r="FA131" s="91"/>
      <c r="FB131" s="91"/>
      <c r="FC131" s="91"/>
      <c r="FD131" s="91"/>
      <c r="FE131" s="91"/>
      <c r="FF131" s="91"/>
      <c r="FG131" s="91"/>
      <c r="FH131" s="91"/>
      <c r="FI131" s="91"/>
      <c r="FJ131" s="91"/>
      <c r="FK131" s="91"/>
      <c r="FL131" s="91"/>
      <c r="FM131" s="91"/>
      <c r="FN131" s="91"/>
      <c r="FO131" s="91"/>
      <c r="FP131" s="91"/>
      <c r="FQ131" s="91"/>
      <c r="FR131" s="91"/>
      <c r="FS131" s="91"/>
      <c r="FT131" s="91"/>
      <c r="FU131" s="91"/>
      <c r="FV131" s="91"/>
      <c r="FW131" s="91"/>
      <c r="FX131" s="91"/>
      <c r="FY131" s="91"/>
      <c r="FZ131" s="91"/>
      <c r="GA131" s="91"/>
      <c r="GB131" s="91"/>
      <c r="GC131" s="91"/>
      <c r="GD131" s="91"/>
      <c r="GE131" s="91"/>
      <c r="GF131" s="91"/>
      <c r="GG131" s="91"/>
      <c r="GH131" s="91"/>
      <c r="GI131" s="91"/>
      <c r="GJ131" s="91"/>
      <c r="GK131" s="91"/>
      <c r="GL131" s="91"/>
      <c r="GM131" s="91"/>
      <c r="GN131" s="91"/>
      <c r="GO131" s="91"/>
      <c r="GP131" s="91"/>
      <c r="GQ131" s="91"/>
      <c r="GR131" s="91"/>
      <c r="GS131" s="91"/>
      <c r="GT131" s="91"/>
      <c r="GU131" s="91"/>
      <c r="GV131" s="91"/>
      <c r="GW131" s="91"/>
      <c r="GX131" s="91"/>
      <c r="GY131" s="91"/>
      <c r="GZ131" s="91"/>
      <c r="HA131" s="91"/>
      <c r="HB131" s="91"/>
      <c r="HC131" s="91"/>
      <c r="HD131" s="91"/>
      <c r="HE131" s="91"/>
      <c r="HF131" s="91"/>
      <c r="HG131" s="91"/>
      <c r="HH131" s="91"/>
      <c r="HI131" s="91"/>
      <c r="HJ131" s="91"/>
      <c r="HK131" s="91"/>
      <c r="HL131" s="91"/>
      <c r="HM131" s="91"/>
      <c r="HN131" s="91"/>
      <c r="HO131" s="91"/>
      <c r="HP131" s="91"/>
      <c r="HQ131" s="91"/>
      <c r="HR131" s="91"/>
      <c r="HS131" s="91"/>
      <c r="HT131" s="91"/>
      <c r="HU131" s="91"/>
      <c r="HV131" s="91"/>
      <c r="HW131" s="91"/>
      <c r="HX131" s="91"/>
      <c r="HY131" s="91"/>
      <c r="HZ131" s="91"/>
      <c r="IA131" s="91"/>
    </row>
    <row r="132" spans="1:235" s="34" customFormat="1" ht="12.75" x14ac:dyDescent="0.25">
      <c r="A132" s="92"/>
      <c r="B132" s="30" t="s">
        <v>54</v>
      </c>
      <c r="C132" s="45" t="s">
        <v>126</v>
      </c>
      <c r="D132" s="88" t="s">
        <v>20</v>
      </c>
      <c r="E132" s="39">
        <v>1.1000000000000001</v>
      </c>
      <c r="F132" s="99">
        <f>F130*E132</f>
        <v>0.40700000000000003</v>
      </c>
      <c r="G132" s="99"/>
      <c r="H132" s="26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  <c r="DT132" s="91"/>
      <c r="DU132" s="91"/>
      <c r="DV132" s="91"/>
      <c r="DW132" s="91"/>
      <c r="DX132" s="91"/>
      <c r="DY132" s="91"/>
      <c r="DZ132" s="91"/>
      <c r="EA132" s="91"/>
      <c r="EB132" s="91"/>
      <c r="EC132" s="91"/>
      <c r="ED132" s="91"/>
      <c r="EE132" s="91"/>
      <c r="EF132" s="91"/>
      <c r="EG132" s="91"/>
      <c r="EH132" s="91"/>
      <c r="EI132" s="91"/>
      <c r="EJ132" s="91"/>
      <c r="EK132" s="91"/>
      <c r="EL132" s="91"/>
      <c r="EM132" s="91"/>
      <c r="EN132" s="91"/>
      <c r="EO132" s="91"/>
      <c r="EP132" s="91"/>
      <c r="EQ132" s="91"/>
      <c r="ER132" s="91"/>
      <c r="ES132" s="91"/>
      <c r="ET132" s="91"/>
      <c r="EU132" s="91"/>
      <c r="EV132" s="91"/>
      <c r="EW132" s="91"/>
      <c r="EX132" s="91"/>
      <c r="EY132" s="91"/>
      <c r="EZ132" s="91"/>
      <c r="FA132" s="91"/>
      <c r="FB132" s="91"/>
      <c r="FC132" s="91"/>
      <c r="FD132" s="91"/>
      <c r="FE132" s="91"/>
      <c r="FF132" s="91"/>
      <c r="FG132" s="91"/>
      <c r="FH132" s="91"/>
      <c r="FI132" s="91"/>
      <c r="FJ132" s="91"/>
      <c r="FK132" s="91"/>
      <c r="FL132" s="91"/>
      <c r="FM132" s="91"/>
      <c r="FN132" s="91"/>
      <c r="FO132" s="91"/>
      <c r="FP132" s="91"/>
      <c r="FQ132" s="91"/>
      <c r="FR132" s="91"/>
      <c r="FS132" s="91"/>
      <c r="FT132" s="91"/>
      <c r="FU132" s="91"/>
      <c r="FV132" s="91"/>
      <c r="FW132" s="91"/>
      <c r="FX132" s="91"/>
      <c r="FY132" s="91"/>
      <c r="FZ132" s="91"/>
      <c r="GA132" s="91"/>
      <c r="GB132" s="91"/>
      <c r="GC132" s="91"/>
      <c r="GD132" s="91"/>
      <c r="GE132" s="91"/>
      <c r="GF132" s="91"/>
      <c r="GG132" s="91"/>
      <c r="GH132" s="91"/>
      <c r="GI132" s="91"/>
      <c r="GJ132" s="91"/>
      <c r="GK132" s="91"/>
      <c r="GL132" s="91"/>
      <c r="GM132" s="91"/>
      <c r="GN132" s="91"/>
      <c r="GO132" s="91"/>
      <c r="GP132" s="91"/>
      <c r="GQ132" s="91"/>
      <c r="GR132" s="91"/>
      <c r="GS132" s="91"/>
      <c r="GT132" s="91"/>
      <c r="GU132" s="91"/>
      <c r="GV132" s="91"/>
      <c r="GW132" s="91"/>
      <c r="GX132" s="91"/>
      <c r="GY132" s="91"/>
      <c r="GZ132" s="91"/>
      <c r="HA132" s="91"/>
      <c r="HB132" s="91"/>
      <c r="HC132" s="91"/>
      <c r="HD132" s="91"/>
      <c r="HE132" s="91"/>
      <c r="HF132" s="91"/>
      <c r="HG132" s="91"/>
      <c r="HH132" s="91"/>
      <c r="HI132" s="91"/>
      <c r="HJ132" s="91"/>
      <c r="HK132" s="91"/>
      <c r="HL132" s="91"/>
      <c r="HM132" s="91"/>
      <c r="HN132" s="91"/>
      <c r="HO132" s="91"/>
      <c r="HP132" s="91"/>
      <c r="HQ132" s="91"/>
      <c r="HR132" s="91"/>
      <c r="HS132" s="91"/>
      <c r="HT132" s="91"/>
      <c r="HU132" s="91"/>
      <c r="HV132" s="91"/>
      <c r="HW132" s="91"/>
      <c r="HX132" s="91"/>
      <c r="HY132" s="91"/>
      <c r="HZ132" s="91"/>
      <c r="IA132" s="91"/>
    </row>
    <row r="133" spans="1:235" s="34" customFormat="1" ht="12.75" x14ac:dyDescent="0.2">
      <c r="A133" s="53"/>
      <c r="B133" s="42"/>
      <c r="C133" s="121" t="s">
        <v>78</v>
      </c>
      <c r="D133" s="38" t="s">
        <v>2</v>
      </c>
      <c r="E133" s="95">
        <v>0</v>
      </c>
      <c r="F133" s="43">
        <f>E133*F130</f>
        <v>0</v>
      </c>
      <c r="G133" s="43"/>
      <c r="H133" s="26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  <c r="CI133" s="91"/>
      <c r="CJ133" s="91"/>
      <c r="CK133" s="91"/>
      <c r="CL133" s="91"/>
      <c r="CM133" s="91"/>
      <c r="CN133" s="91"/>
      <c r="CO133" s="91"/>
      <c r="CP133" s="91"/>
      <c r="CQ133" s="91"/>
      <c r="CR133" s="91"/>
      <c r="CS133" s="91"/>
      <c r="CT133" s="91"/>
      <c r="CU133" s="91"/>
      <c r="CV133" s="91"/>
      <c r="CW133" s="91"/>
      <c r="CX133" s="91"/>
      <c r="CY133" s="91"/>
      <c r="CZ133" s="91"/>
      <c r="DA133" s="91"/>
      <c r="DB133" s="91"/>
      <c r="DC133" s="91"/>
      <c r="DD133" s="91"/>
      <c r="DE133" s="91"/>
      <c r="DF133" s="91"/>
      <c r="DG133" s="91"/>
      <c r="DH133" s="91"/>
      <c r="DI133" s="91"/>
      <c r="DJ133" s="91"/>
      <c r="DK133" s="91"/>
      <c r="DL133" s="91"/>
      <c r="DM133" s="91"/>
      <c r="DN133" s="91"/>
      <c r="DO133" s="91"/>
      <c r="DP133" s="91"/>
      <c r="DQ133" s="91"/>
      <c r="DR133" s="91"/>
      <c r="DS133" s="91"/>
      <c r="DT133" s="91"/>
      <c r="DU133" s="91"/>
      <c r="DV133" s="91"/>
      <c r="DW133" s="91"/>
      <c r="DX133" s="91"/>
      <c r="DY133" s="91"/>
      <c r="DZ133" s="91"/>
      <c r="EA133" s="91"/>
      <c r="EB133" s="91"/>
      <c r="EC133" s="91"/>
      <c r="ED133" s="91"/>
      <c r="EE133" s="91"/>
      <c r="EF133" s="91"/>
      <c r="EG133" s="91"/>
      <c r="EH133" s="91"/>
      <c r="EI133" s="91"/>
      <c r="EJ133" s="91"/>
      <c r="EK133" s="91"/>
      <c r="EL133" s="91"/>
      <c r="EM133" s="91"/>
      <c r="EN133" s="91"/>
      <c r="EO133" s="91"/>
      <c r="EP133" s="91"/>
      <c r="EQ133" s="91"/>
      <c r="ER133" s="91"/>
      <c r="ES133" s="91"/>
      <c r="ET133" s="91"/>
      <c r="EU133" s="91"/>
      <c r="EV133" s="91"/>
      <c r="EW133" s="91"/>
      <c r="EX133" s="91"/>
      <c r="EY133" s="91"/>
      <c r="EZ133" s="91"/>
      <c r="FA133" s="91"/>
      <c r="FB133" s="91"/>
      <c r="FC133" s="91"/>
      <c r="FD133" s="91"/>
      <c r="FE133" s="91"/>
      <c r="FF133" s="91"/>
      <c r="FG133" s="91"/>
      <c r="FH133" s="91"/>
      <c r="FI133" s="91"/>
      <c r="FJ133" s="91"/>
      <c r="FK133" s="91"/>
      <c r="FL133" s="91"/>
      <c r="FM133" s="91"/>
      <c r="FN133" s="91"/>
      <c r="FO133" s="91"/>
      <c r="FP133" s="91"/>
      <c r="FQ133" s="91"/>
      <c r="FR133" s="91"/>
      <c r="FS133" s="91"/>
      <c r="FT133" s="91"/>
      <c r="FU133" s="91"/>
      <c r="FV133" s="91"/>
      <c r="FW133" s="91"/>
      <c r="FX133" s="91"/>
      <c r="FY133" s="91"/>
      <c r="FZ133" s="91"/>
      <c r="GA133" s="91"/>
      <c r="GB133" s="91"/>
      <c r="GC133" s="91"/>
      <c r="GD133" s="91"/>
      <c r="GE133" s="91"/>
      <c r="GF133" s="91"/>
      <c r="GG133" s="91"/>
      <c r="GH133" s="91"/>
      <c r="GI133" s="91"/>
      <c r="GJ133" s="91"/>
      <c r="GK133" s="91"/>
      <c r="GL133" s="91"/>
      <c r="GM133" s="91"/>
      <c r="GN133" s="91"/>
      <c r="GO133" s="91"/>
      <c r="GP133" s="91"/>
      <c r="GQ133" s="91"/>
      <c r="GR133" s="91"/>
      <c r="GS133" s="91"/>
      <c r="GT133" s="91"/>
      <c r="GU133" s="91"/>
      <c r="GV133" s="91"/>
      <c r="GW133" s="91"/>
      <c r="GX133" s="91"/>
      <c r="GY133" s="91"/>
      <c r="GZ133" s="91"/>
      <c r="HA133" s="91"/>
      <c r="HB133" s="91"/>
      <c r="HC133" s="91"/>
      <c r="HD133" s="91"/>
      <c r="HE133" s="91"/>
      <c r="HF133" s="91"/>
      <c r="HG133" s="91"/>
      <c r="HH133" s="91"/>
      <c r="HI133" s="91"/>
      <c r="HJ133" s="91"/>
      <c r="HK133" s="91"/>
      <c r="HL133" s="91"/>
      <c r="HM133" s="91"/>
      <c r="HN133" s="91"/>
      <c r="HO133" s="91"/>
      <c r="HP133" s="91"/>
      <c r="HQ133" s="91"/>
      <c r="HR133" s="91"/>
      <c r="HS133" s="91"/>
      <c r="HT133" s="91"/>
      <c r="HU133" s="91"/>
      <c r="HV133" s="91"/>
      <c r="HW133" s="91"/>
      <c r="HX133" s="91"/>
      <c r="HY133" s="91"/>
      <c r="HZ133" s="91"/>
      <c r="IA133" s="91"/>
    </row>
    <row r="134" spans="1:235" s="34" customFormat="1" ht="12.75" x14ac:dyDescent="0.2">
      <c r="A134" s="53"/>
      <c r="B134" s="42"/>
      <c r="C134" s="122" t="s">
        <v>92</v>
      </c>
      <c r="D134" s="38" t="s">
        <v>2</v>
      </c>
      <c r="E134" s="95">
        <v>0</v>
      </c>
      <c r="F134" s="43">
        <f>E134*F130</f>
        <v>0</v>
      </c>
      <c r="G134" s="43"/>
      <c r="H134" s="26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  <c r="CV134" s="91"/>
      <c r="CW134" s="91"/>
      <c r="CX134" s="91"/>
      <c r="CY134" s="91"/>
      <c r="CZ134" s="91"/>
      <c r="DA134" s="91"/>
      <c r="DB134" s="91"/>
      <c r="DC134" s="91"/>
      <c r="DD134" s="91"/>
      <c r="DE134" s="91"/>
      <c r="DF134" s="91"/>
      <c r="DG134" s="91"/>
      <c r="DH134" s="91"/>
      <c r="DI134" s="91"/>
      <c r="DJ134" s="91"/>
      <c r="DK134" s="91"/>
      <c r="DL134" s="91"/>
      <c r="DM134" s="91"/>
      <c r="DN134" s="91"/>
      <c r="DO134" s="91"/>
      <c r="DP134" s="91"/>
      <c r="DQ134" s="91"/>
      <c r="DR134" s="91"/>
      <c r="DS134" s="91"/>
      <c r="DT134" s="91"/>
      <c r="DU134" s="91"/>
      <c r="DV134" s="91"/>
      <c r="DW134" s="91"/>
      <c r="DX134" s="91"/>
      <c r="DY134" s="91"/>
      <c r="DZ134" s="91"/>
      <c r="EA134" s="91"/>
      <c r="EB134" s="91"/>
      <c r="EC134" s="91"/>
      <c r="ED134" s="91"/>
      <c r="EE134" s="91"/>
      <c r="EF134" s="91"/>
      <c r="EG134" s="91"/>
      <c r="EH134" s="91"/>
      <c r="EI134" s="91"/>
      <c r="EJ134" s="91"/>
      <c r="EK134" s="91"/>
      <c r="EL134" s="91"/>
      <c r="EM134" s="91"/>
      <c r="EN134" s="91"/>
      <c r="EO134" s="91"/>
      <c r="EP134" s="91"/>
      <c r="EQ134" s="91"/>
      <c r="ER134" s="91"/>
      <c r="ES134" s="91"/>
      <c r="ET134" s="91"/>
      <c r="EU134" s="91"/>
      <c r="EV134" s="91"/>
      <c r="EW134" s="91"/>
      <c r="EX134" s="91"/>
      <c r="EY134" s="91"/>
      <c r="EZ134" s="91"/>
      <c r="FA134" s="91"/>
      <c r="FB134" s="91"/>
      <c r="FC134" s="91"/>
      <c r="FD134" s="91"/>
      <c r="FE134" s="91"/>
      <c r="FF134" s="91"/>
      <c r="FG134" s="91"/>
      <c r="FH134" s="91"/>
      <c r="FI134" s="91"/>
      <c r="FJ134" s="91"/>
      <c r="FK134" s="91"/>
      <c r="FL134" s="91"/>
      <c r="FM134" s="91"/>
      <c r="FN134" s="91"/>
      <c r="FO134" s="91"/>
      <c r="FP134" s="91"/>
      <c r="FQ134" s="91"/>
      <c r="FR134" s="91"/>
      <c r="FS134" s="91"/>
      <c r="FT134" s="91"/>
      <c r="FU134" s="91"/>
      <c r="FV134" s="91"/>
      <c r="FW134" s="91"/>
      <c r="FX134" s="91"/>
      <c r="FY134" s="91"/>
      <c r="FZ134" s="91"/>
      <c r="GA134" s="91"/>
      <c r="GB134" s="91"/>
      <c r="GC134" s="91"/>
      <c r="GD134" s="91"/>
      <c r="GE134" s="91"/>
      <c r="GF134" s="91"/>
      <c r="GG134" s="91"/>
      <c r="GH134" s="91"/>
      <c r="GI134" s="91"/>
      <c r="GJ134" s="91"/>
      <c r="GK134" s="91"/>
      <c r="GL134" s="91"/>
      <c r="GM134" s="91"/>
      <c r="GN134" s="91"/>
      <c r="GO134" s="91"/>
      <c r="GP134" s="91"/>
      <c r="GQ134" s="91"/>
      <c r="GR134" s="91"/>
      <c r="GS134" s="91"/>
      <c r="GT134" s="91"/>
      <c r="GU134" s="91"/>
      <c r="GV134" s="91"/>
      <c r="GW134" s="91"/>
      <c r="GX134" s="91"/>
      <c r="GY134" s="91"/>
      <c r="GZ134" s="91"/>
      <c r="HA134" s="91"/>
      <c r="HB134" s="91"/>
      <c r="HC134" s="91"/>
      <c r="HD134" s="91"/>
      <c r="HE134" s="91"/>
      <c r="HF134" s="91"/>
      <c r="HG134" s="91"/>
      <c r="HH134" s="91"/>
      <c r="HI134" s="91"/>
      <c r="HJ134" s="91"/>
      <c r="HK134" s="91"/>
      <c r="HL134" s="91"/>
      <c r="HM134" s="91"/>
      <c r="HN134" s="91"/>
      <c r="HO134" s="91"/>
      <c r="HP134" s="91"/>
      <c r="HQ134" s="91"/>
      <c r="HR134" s="91"/>
      <c r="HS134" s="91"/>
      <c r="HT134" s="91"/>
      <c r="HU134" s="91"/>
      <c r="HV134" s="91"/>
      <c r="HW134" s="91"/>
      <c r="HX134" s="91"/>
      <c r="HY134" s="91"/>
      <c r="HZ134" s="91"/>
      <c r="IA134" s="91"/>
    </row>
    <row r="135" spans="1:235" s="34" customFormat="1" ht="12.75" x14ac:dyDescent="0.25">
      <c r="A135" s="88"/>
      <c r="B135" s="89"/>
      <c r="C135" s="45"/>
      <c r="D135" s="88"/>
      <c r="E135" s="25"/>
      <c r="F135" s="99"/>
      <c r="G135" s="99"/>
      <c r="H135" s="26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91"/>
      <c r="DD135" s="91"/>
      <c r="DE135" s="91"/>
      <c r="DF135" s="91"/>
      <c r="DG135" s="91"/>
      <c r="DH135" s="91"/>
      <c r="DI135" s="91"/>
      <c r="DJ135" s="91"/>
      <c r="DK135" s="91"/>
      <c r="DL135" s="91"/>
      <c r="DM135" s="91"/>
      <c r="DN135" s="91"/>
      <c r="DO135" s="91"/>
      <c r="DP135" s="91"/>
      <c r="DQ135" s="91"/>
      <c r="DR135" s="91"/>
      <c r="DS135" s="91"/>
      <c r="DT135" s="91"/>
      <c r="DU135" s="91"/>
      <c r="DV135" s="91"/>
      <c r="DW135" s="91"/>
      <c r="DX135" s="91"/>
      <c r="DY135" s="91"/>
      <c r="DZ135" s="91"/>
      <c r="EA135" s="91"/>
      <c r="EB135" s="91"/>
      <c r="EC135" s="91"/>
      <c r="ED135" s="91"/>
      <c r="EE135" s="91"/>
      <c r="EF135" s="91"/>
      <c r="EG135" s="91"/>
      <c r="EH135" s="91"/>
      <c r="EI135" s="91"/>
      <c r="EJ135" s="91"/>
      <c r="EK135" s="91"/>
      <c r="EL135" s="91"/>
      <c r="EM135" s="91"/>
      <c r="EN135" s="91"/>
      <c r="EO135" s="91"/>
      <c r="EP135" s="91"/>
      <c r="EQ135" s="91"/>
      <c r="ER135" s="91"/>
      <c r="ES135" s="91"/>
      <c r="ET135" s="91"/>
      <c r="EU135" s="91"/>
      <c r="EV135" s="91"/>
      <c r="EW135" s="91"/>
      <c r="EX135" s="91"/>
      <c r="EY135" s="91"/>
      <c r="EZ135" s="91"/>
      <c r="FA135" s="91"/>
      <c r="FB135" s="91"/>
      <c r="FC135" s="91"/>
      <c r="FD135" s="91"/>
      <c r="FE135" s="91"/>
      <c r="FF135" s="91"/>
      <c r="FG135" s="91"/>
      <c r="FH135" s="91"/>
      <c r="FI135" s="91"/>
      <c r="FJ135" s="91"/>
      <c r="FK135" s="91"/>
      <c r="FL135" s="91"/>
      <c r="FM135" s="91"/>
      <c r="FN135" s="91"/>
      <c r="FO135" s="91"/>
      <c r="FP135" s="91"/>
      <c r="FQ135" s="91"/>
      <c r="FR135" s="91"/>
      <c r="FS135" s="91"/>
      <c r="FT135" s="91"/>
      <c r="FU135" s="91"/>
      <c r="FV135" s="91"/>
      <c r="FW135" s="91"/>
      <c r="FX135" s="91"/>
      <c r="FY135" s="91"/>
      <c r="FZ135" s="91"/>
      <c r="GA135" s="91"/>
      <c r="GB135" s="91"/>
      <c r="GC135" s="91"/>
      <c r="GD135" s="91"/>
      <c r="GE135" s="91"/>
      <c r="GF135" s="91"/>
      <c r="GG135" s="91"/>
      <c r="GH135" s="91"/>
      <c r="GI135" s="91"/>
      <c r="GJ135" s="91"/>
      <c r="GK135" s="91"/>
      <c r="GL135" s="91"/>
      <c r="GM135" s="91"/>
      <c r="GN135" s="91"/>
      <c r="GO135" s="91"/>
      <c r="GP135" s="91"/>
      <c r="GQ135" s="91"/>
      <c r="GR135" s="91"/>
      <c r="GS135" s="91"/>
      <c r="GT135" s="91"/>
      <c r="GU135" s="91"/>
      <c r="GV135" s="91"/>
      <c r="GW135" s="91"/>
      <c r="GX135" s="91"/>
      <c r="GY135" s="91"/>
      <c r="GZ135" s="91"/>
      <c r="HA135" s="91"/>
      <c r="HB135" s="91"/>
      <c r="HC135" s="91"/>
      <c r="HD135" s="91"/>
      <c r="HE135" s="91"/>
      <c r="HF135" s="91"/>
      <c r="HG135" s="91"/>
      <c r="HH135" s="91"/>
      <c r="HI135" s="91"/>
      <c r="HJ135" s="91"/>
      <c r="HK135" s="91"/>
      <c r="HL135" s="91"/>
      <c r="HM135" s="91"/>
      <c r="HN135" s="91"/>
      <c r="HO135" s="91"/>
      <c r="HP135" s="91"/>
      <c r="HQ135" s="91"/>
      <c r="HR135" s="91"/>
      <c r="HS135" s="91"/>
      <c r="HT135" s="91"/>
      <c r="HU135" s="91"/>
      <c r="HV135" s="91"/>
      <c r="HW135" s="91"/>
      <c r="HX135" s="91"/>
      <c r="HY135" s="91"/>
      <c r="HZ135" s="91"/>
      <c r="IA135" s="91"/>
    </row>
    <row r="136" spans="1:235" s="51" customFormat="1" x14ac:dyDescent="0.2">
      <c r="A136" s="20">
        <v>19</v>
      </c>
      <c r="B136" s="119" t="s">
        <v>127</v>
      </c>
      <c r="C136" s="22" t="s">
        <v>119</v>
      </c>
      <c r="D136" s="20" t="s">
        <v>128</v>
      </c>
      <c r="E136" s="123"/>
      <c r="F136" s="23">
        <v>8</v>
      </c>
      <c r="G136" s="23"/>
      <c r="H136" s="26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</row>
    <row r="137" spans="1:235" s="34" customFormat="1" ht="12.75" x14ac:dyDescent="0.25">
      <c r="A137" s="29"/>
      <c r="B137" s="30"/>
      <c r="C137" s="31"/>
      <c r="D137" s="29" t="s">
        <v>129</v>
      </c>
      <c r="E137" s="124"/>
      <c r="F137" s="25">
        <f>F136/1000</f>
        <v>8.0000000000000002E-3</v>
      </c>
      <c r="G137" s="25"/>
      <c r="H137" s="26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</row>
    <row r="138" spans="1:235" s="28" customFormat="1" x14ac:dyDescent="0.25">
      <c r="A138" s="20"/>
      <c r="B138" s="30"/>
      <c r="C138" s="35" t="s">
        <v>40</v>
      </c>
      <c r="D138" s="36" t="s">
        <v>15</v>
      </c>
      <c r="E138" s="125">
        <v>973</v>
      </c>
      <c r="F138" s="25">
        <f>F137*E138</f>
        <v>7.7839999999999998</v>
      </c>
      <c r="G138" s="25"/>
      <c r="H138" s="26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</row>
    <row r="139" spans="1:235" s="28" customFormat="1" x14ac:dyDescent="0.25">
      <c r="A139" s="20"/>
      <c r="B139" s="30"/>
      <c r="C139" s="37" t="s">
        <v>30</v>
      </c>
      <c r="D139" s="29" t="s">
        <v>2</v>
      </c>
      <c r="E139" s="126">
        <v>483</v>
      </c>
      <c r="F139" s="25">
        <f>E139*F137</f>
        <v>3.8639999999999999</v>
      </c>
      <c r="G139" s="25"/>
      <c r="H139" s="26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</row>
    <row r="140" spans="1:235" s="28" customFormat="1" x14ac:dyDescent="0.25">
      <c r="A140" s="20"/>
      <c r="B140" s="30" t="s">
        <v>130</v>
      </c>
      <c r="C140" s="37" t="s">
        <v>131</v>
      </c>
      <c r="D140" s="29" t="s">
        <v>128</v>
      </c>
      <c r="E140" s="126">
        <v>995</v>
      </c>
      <c r="F140" s="40">
        <f>E140*F137</f>
        <v>7.96</v>
      </c>
      <c r="G140" s="40"/>
      <c r="H140" s="26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</row>
    <row r="141" spans="1:235" s="28" customFormat="1" x14ac:dyDescent="0.25">
      <c r="A141" s="20"/>
      <c r="B141" s="30"/>
      <c r="C141" s="37" t="s">
        <v>78</v>
      </c>
      <c r="D141" s="29" t="s">
        <v>2</v>
      </c>
      <c r="E141" s="126">
        <v>220</v>
      </c>
      <c r="F141" s="25">
        <f>E141*F137</f>
        <v>1.76</v>
      </c>
      <c r="G141" s="25"/>
      <c r="H141" s="26"/>
      <c r="I141" s="91"/>
      <c r="J141" s="91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</row>
    <row r="142" spans="1:235" s="28" customFormat="1" x14ac:dyDescent="0.25">
      <c r="A142" s="20">
        <v>20</v>
      </c>
      <c r="B142" s="21" t="s">
        <v>132</v>
      </c>
      <c r="C142" s="127" t="s">
        <v>133</v>
      </c>
      <c r="D142" s="20" t="s">
        <v>134</v>
      </c>
      <c r="E142" s="128"/>
      <c r="F142" s="23">
        <v>8</v>
      </c>
      <c r="G142" s="23"/>
      <c r="H142" s="26"/>
      <c r="I142" s="91"/>
      <c r="J142" s="91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</row>
    <row r="143" spans="1:235" s="28" customFormat="1" x14ac:dyDescent="0.25">
      <c r="A143" s="20"/>
      <c r="B143" s="30"/>
      <c r="C143" s="37" t="s">
        <v>40</v>
      </c>
      <c r="D143" s="29" t="s">
        <v>15</v>
      </c>
      <c r="E143" s="126">
        <v>0.3</v>
      </c>
      <c r="F143" s="25">
        <f>F142*E143</f>
        <v>2.4</v>
      </c>
      <c r="G143" s="25"/>
      <c r="H143" s="26"/>
      <c r="I143" s="91"/>
      <c r="J143" s="91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</row>
    <row r="144" spans="1:235" s="28" customFormat="1" x14ac:dyDescent="0.25">
      <c r="A144" s="20"/>
      <c r="B144" s="30"/>
      <c r="C144" s="37" t="s">
        <v>135</v>
      </c>
      <c r="D144" s="29" t="s">
        <v>2</v>
      </c>
      <c r="E144" s="126">
        <v>0.4</v>
      </c>
      <c r="F144" s="25">
        <f>F142*E144</f>
        <v>3.2</v>
      </c>
      <c r="G144" s="25"/>
      <c r="H144" s="26"/>
      <c r="I144" s="91"/>
      <c r="J144" s="91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</row>
    <row r="145" spans="1:235" s="28" customFormat="1" x14ac:dyDescent="0.25">
      <c r="A145" s="20"/>
      <c r="B145" s="30"/>
      <c r="C145" s="37" t="s">
        <v>136</v>
      </c>
      <c r="D145" s="29" t="s">
        <v>137</v>
      </c>
      <c r="E145" s="126">
        <v>0.01</v>
      </c>
      <c r="F145" s="25">
        <f>F142*E145</f>
        <v>0.08</v>
      </c>
      <c r="G145" s="25"/>
      <c r="H145" s="26"/>
      <c r="I145" s="91"/>
      <c r="J145" s="91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</row>
    <row r="146" spans="1:235" s="28" customFormat="1" x14ac:dyDescent="0.25">
      <c r="A146" s="20"/>
      <c r="B146" s="30"/>
      <c r="C146" s="37" t="s">
        <v>138</v>
      </c>
      <c r="D146" s="29" t="s">
        <v>2</v>
      </c>
      <c r="E146" s="126">
        <v>0.3</v>
      </c>
      <c r="F146" s="25">
        <f>F142*E146</f>
        <v>2.4</v>
      </c>
      <c r="G146" s="25"/>
      <c r="H146" s="26"/>
      <c r="I146" s="91"/>
      <c r="J146" s="91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</row>
    <row r="147" spans="1:235" s="28" customFormat="1" x14ac:dyDescent="0.25">
      <c r="A147" s="20"/>
      <c r="B147" s="30"/>
      <c r="C147" s="37"/>
      <c r="D147" s="29"/>
      <c r="E147" s="126"/>
      <c r="F147" s="25"/>
      <c r="G147" s="25"/>
      <c r="H147" s="26"/>
      <c r="I147" s="91"/>
      <c r="J147" s="91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</row>
    <row r="148" spans="1:235" s="28" customFormat="1" ht="12.75" x14ac:dyDescent="0.2">
      <c r="A148" s="20">
        <v>21</v>
      </c>
      <c r="B148" s="108" t="s">
        <v>106</v>
      </c>
      <c r="C148" s="109" t="s">
        <v>139</v>
      </c>
      <c r="D148" s="52" t="s">
        <v>20</v>
      </c>
      <c r="E148" s="20"/>
      <c r="F148" s="110">
        <v>0.25</v>
      </c>
      <c r="G148" s="110"/>
      <c r="H148" s="26"/>
      <c r="I148" s="91"/>
      <c r="J148" s="91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</row>
    <row r="149" spans="1:235" s="28" customFormat="1" ht="12.75" x14ac:dyDescent="0.25">
      <c r="A149" s="20"/>
      <c r="B149" s="89"/>
      <c r="C149" s="35" t="s">
        <v>26</v>
      </c>
      <c r="D149" s="36" t="s">
        <v>15</v>
      </c>
      <c r="E149" s="39">
        <v>0.89</v>
      </c>
      <c r="F149" s="90">
        <f>E149*F148</f>
        <v>0.2225</v>
      </c>
      <c r="G149" s="90"/>
      <c r="H149" s="26"/>
      <c r="I149" s="91"/>
      <c r="J149" s="91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</row>
    <row r="150" spans="1:235" s="28" customFormat="1" ht="12.75" x14ac:dyDescent="0.2">
      <c r="A150" s="20"/>
      <c r="B150" s="42"/>
      <c r="C150" s="63" t="s">
        <v>92</v>
      </c>
      <c r="D150" s="94" t="s">
        <v>2</v>
      </c>
      <c r="E150" s="95">
        <v>0.37</v>
      </c>
      <c r="F150" s="96">
        <f>E150*F148</f>
        <v>9.2499999999999999E-2</v>
      </c>
      <c r="G150" s="96"/>
      <c r="H150" s="26"/>
      <c r="I150" s="91"/>
      <c r="J150" s="91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</row>
    <row r="151" spans="1:235" s="28" customFormat="1" ht="12.75" x14ac:dyDescent="0.25">
      <c r="A151" s="20"/>
      <c r="B151" s="30" t="s">
        <v>54</v>
      </c>
      <c r="C151" s="45" t="s">
        <v>93</v>
      </c>
      <c r="D151" s="88" t="s">
        <v>20</v>
      </c>
      <c r="E151" s="39">
        <v>1.1499999999999999</v>
      </c>
      <c r="F151" s="99">
        <f>E151*F148</f>
        <v>0.28749999999999998</v>
      </c>
      <c r="G151" s="99"/>
      <c r="H151" s="26"/>
      <c r="I151" s="91"/>
      <c r="J151" s="91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</row>
    <row r="152" spans="1:235" s="28" customFormat="1" ht="12.75" x14ac:dyDescent="0.2">
      <c r="A152" s="20"/>
      <c r="B152" s="42"/>
      <c r="C152" s="100" t="s">
        <v>78</v>
      </c>
      <c r="D152" s="94" t="s">
        <v>2</v>
      </c>
      <c r="E152" s="95">
        <v>0.02</v>
      </c>
      <c r="F152" s="96">
        <f>E152*F148</f>
        <v>5.0000000000000001E-3</v>
      </c>
      <c r="G152" s="96"/>
      <c r="H152" s="26"/>
      <c r="I152" s="91"/>
      <c r="J152" s="91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</row>
    <row r="153" spans="1:235" s="28" customFormat="1" ht="12.75" x14ac:dyDescent="0.2">
      <c r="A153" s="20"/>
      <c r="B153" s="42"/>
      <c r="C153" s="100"/>
      <c r="D153" s="94"/>
      <c r="E153" s="95"/>
      <c r="F153" s="96"/>
      <c r="G153" s="96"/>
      <c r="H153" s="26"/>
      <c r="I153" s="91"/>
      <c r="J153" s="91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</row>
    <row r="154" spans="1:235" s="28" customFormat="1" ht="12.75" x14ac:dyDescent="0.2">
      <c r="A154" s="20">
        <v>22</v>
      </c>
      <c r="B154" s="108" t="s">
        <v>140</v>
      </c>
      <c r="C154" s="129" t="s">
        <v>141</v>
      </c>
      <c r="D154" s="94" t="s">
        <v>142</v>
      </c>
      <c r="E154" s="95"/>
      <c r="F154" s="96">
        <v>2.9180000000000001</v>
      </c>
      <c r="G154" s="96"/>
      <c r="H154" s="26"/>
      <c r="I154" s="91"/>
      <c r="J154" s="91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</row>
    <row r="155" spans="1:235" s="28" customFormat="1" ht="12.75" x14ac:dyDescent="0.2">
      <c r="A155" s="20"/>
      <c r="B155" s="42"/>
      <c r="C155" s="100"/>
      <c r="D155" s="94" t="s">
        <v>96</v>
      </c>
      <c r="E155" s="95"/>
      <c r="F155" s="96">
        <f>F154/100</f>
        <v>2.9180000000000001E-2</v>
      </c>
      <c r="G155" s="96"/>
      <c r="H155" s="26"/>
      <c r="I155" s="91"/>
      <c r="J155" s="91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</row>
    <row r="156" spans="1:235" s="28" customFormat="1" ht="12.75" x14ac:dyDescent="0.2">
      <c r="A156" s="20"/>
      <c r="B156" s="42"/>
      <c r="C156" s="100" t="s">
        <v>40</v>
      </c>
      <c r="D156" s="94" t="s">
        <v>15</v>
      </c>
      <c r="E156" s="95">
        <v>660</v>
      </c>
      <c r="F156" s="96">
        <f>F155*E156</f>
        <v>19.258800000000001</v>
      </c>
      <c r="G156" s="96"/>
      <c r="H156" s="26"/>
      <c r="I156" s="91"/>
      <c r="J156" s="91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</row>
    <row r="157" spans="1:235" s="28" customFormat="1" ht="12.75" x14ac:dyDescent="0.2">
      <c r="A157" s="20"/>
      <c r="B157" s="42" t="s">
        <v>143</v>
      </c>
      <c r="C157" s="100" t="s">
        <v>144</v>
      </c>
      <c r="D157" s="94" t="s">
        <v>43</v>
      </c>
      <c r="E157" s="95">
        <v>9.6</v>
      </c>
      <c r="F157" s="96">
        <f>F155*E157</f>
        <v>0.28012799999999999</v>
      </c>
      <c r="G157" s="96"/>
      <c r="H157" s="26"/>
      <c r="I157" s="91"/>
      <c r="J157" s="91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</row>
    <row r="158" spans="1:235" s="28" customFormat="1" ht="12.75" x14ac:dyDescent="0.2">
      <c r="A158" s="20"/>
      <c r="B158" s="42"/>
      <c r="C158" s="100" t="s">
        <v>30</v>
      </c>
      <c r="D158" s="94" t="s">
        <v>2</v>
      </c>
      <c r="E158" s="95">
        <v>39.9</v>
      </c>
      <c r="F158" s="96">
        <f>F155*E158</f>
        <v>1.164282</v>
      </c>
      <c r="G158" s="96"/>
      <c r="H158" s="26"/>
      <c r="I158" s="91"/>
      <c r="J158" s="91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</row>
    <row r="159" spans="1:235" s="28" customFormat="1" ht="12.75" x14ac:dyDescent="0.2">
      <c r="A159" s="20"/>
      <c r="B159" s="42" t="s">
        <v>145</v>
      </c>
      <c r="C159" s="100" t="s">
        <v>146</v>
      </c>
      <c r="D159" s="94" t="s">
        <v>20</v>
      </c>
      <c r="E159" s="95">
        <v>101.5</v>
      </c>
      <c r="F159" s="96">
        <f>F155*E159</f>
        <v>2.96177</v>
      </c>
      <c r="G159" s="96"/>
      <c r="H159" s="26"/>
      <c r="I159" s="91"/>
      <c r="J159" s="91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</row>
    <row r="160" spans="1:235" s="28" customFormat="1" ht="12.75" x14ac:dyDescent="0.2">
      <c r="A160" s="20"/>
      <c r="B160" s="42" t="s">
        <v>147</v>
      </c>
      <c r="C160" s="100" t="s">
        <v>148</v>
      </c>
      <c r="D160" s="94" t="s">
        <v>20</v>
      </c>
      <c r="E160" s="95">
        <v>2.4700000000000002</v>
      </c>
      <c r="F160" s="96">
        <f>F155*E160</f>
        <v>7.2074600000000003E-2</v>
      </c>
      <c r="G160" s="96"/>
      <c r="H160" s="26"/>
      <c r="I160" s="91"/>
      <c r="J160" s="91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</row>
    <row r="161" spans="1:235" s="28" customFormat="1" ht="12.75" x14ac:dyDescent="0.2">
      <c r="A161" s="20"/>
      <c r="B161" s="42" t="s">
        <v>149</v>
      </c>
      <c r="C161" s="100" t="s">
        <v>150</v>
      </c>
      <c r="D161" s="94" t="s">
        <v>39</v>
      </c>
      <c r="E161" s="95">
        <v>39</v>
      </c>
      <c r="F161" s="96">
        <f>F155*E161</f>
        <v>1.13802</v>
      </c>
      <c r="G161" s="96"/>
      <c r="H161" s="26"/>
      <c r="I161" s="91"/>
      <c r="J161" s="91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</row>
    <row r="162" spans="1:235" s="28" customFormat="1" ht="12.75" x14ac:dyDescent="0.2">
      <c r="A162" s="20"/>
      <c r="B162" s="42" t="s">
        <v>151</v>
      </c>
      <c r="C162" s="100" t="s">
        <v>152</v>
      </c>
      <c r="D162" s="94" t="s">
        <v>20</v>
      </c>
      <c r="E162" s="95">
        <v>12.61</v>
      </c>
      <c r="F162" s="96">
        <f>F155*E162</f>
        <v>0.3679598</v>
      </c>
      <c r="G162" s="96"/>
      <c r="H162" s="26"/>
      <c r="I162" s="91"/>
      <c r="J162" s="91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</row>
    <row r="163" spans="1:235" s="28" customFormat="1" x14ac:dyDescent="0.25">
      <c r="A163" s="20"/>
      <c r="B163" s="30" t="s">
        <v>153</v>
      </c>
      <c r="C163" s="37" t="s">
        <v>154</v>
      </c>
      <c r="D163" s="29" t="s">
        <v>118</v>
      </c>
      <c r="E163" s="126">
        <v>193</v>
      </c>
      <c r="F163" s="25">
        <f>F155*E163</f>
        <v>5.6317400000000006</v>
      </c>
      <c r="G163" s="25"/>
      <c r="H163" s="26"/>
      <c r="I163" s="91"/>
      <c r="J163" s="91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</row>
    <row r="164" spans="1:235" s="28" customFormat="1" x14ac:dyDescent="0.25">
      <c r="A164" s="20"/>
      <c r="B164" s="30"/>
      <c r="C164" s="37" t="s">
        <v>78</v>
      </c>
      <c r="D164" s="29" t="s">
        <v>2</v>
      </c>
      <c r="E164" s="126">
        <v>156</v>
      </c>
      <c r="F164" s="25">
        <f>F155*E164</f>
        <v>4.5520800000000001</v>
      </c>
      <c r="G164" s="25"/>
      <c r="H164" s="26"/>
      <c r="I164" s="91"/>
      <c r="J164" s="91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</row>
    <row r="165" spans="1:235" s="135" customFormat="1" ht="12.75" x14ac:dyDescent="0.25">
      <c r="A165" s="130" t="s">
        <v>9</v>
      </c>
      <c r="B165" s="67"/>
      <c r="C165" s="19" t="s">
        <v>155</v>
      </c>
      <c r="D165" s="131"/>
      <c r="E165" s="132"/>
      <c r="F165" s="133"/>
      <c r="G165" s="133"/>
      <c r="H165" s="134"/>
    </row>
    <row r="166" spans="1:235" s="28" customFormat="1" ht="25.5" x14ac:dyDescent="0.25">
      <c r="A166" s="20">
        <v>23</v>
      </c>
      <c r="B166" s="21" t="s">
        <v>67</v>
      </c>
      <c r="C166" s="22" t="s">
        <v>156</v>
      </c>
      <c r="D166" s="20" t="s">
        <v>39</v>
      </c>
      <c r="E166" s="23"/>
      <c r="F166" s="23">
        <v>62.56</v>
      </c>
      <c r="G166" s="23"/>
      <c r="H166" s="26"/>
      <c r="I166" s="27">
        <v>62.56</v>
      </c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</row>
    <row r="167" spans="1:235" s="34" customFormat="1" ht="12.75" x14ac:dyDescent="0.25">
      <c r="A167" s="29"/>
      <c r="B167" s="30"/>
      <c r="C167" s="31"/>
      <c r="D167" s="29" t="s">
        <v>69</v>
      </c>
      <c r="E167" s="25"/>
      <c r="F167" s="78">
        <f>F166/1000</f>
        <v>6.2560000000000004E-2</v>
      </c>
      <c r="G167" s="78"/>
      <c r="H167" s="26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</row>
    <row r="168" spans="1:235" s="28" customFormat="1" ht="12.75" x14ac:dyDescent="0.25">
      <c r="A168" s="20"/>
      <c r="B168" s="30"/>
      <c r="C168" s="35" t="s">
        <v>40</v>
      </c>
      <c r="D168" s="36" t="s">
        <v>15</v>
      </c>
      <c r="E168" s="25">
        <f>37.5+2*0.07</f>
        <v>37.64</v>
      </c>
      <c r="F168" s="25">
        <f>F167*E168</f>
        <v>2.3547584000000001</v>
      </c>
      <c r="G168" s="25"/>
      <c r="H168" s="26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</row>
    <row r="169" spans="1:235" s="28" customFormat="1" ht="12.75" x14ac:dyDescent="0.25">
      <c r="A169" s="20"/>
      <c r="B169" s="30" t="s">
        <v>80</v>
      </c>
      <c r="C169" s="31" t="s">
        <v>71</v>
      </c>
      <c r="D169" s="36" t="s">
        <v>43</v>
      </c>
      <c r="E169" s="25">
        <v>3.02</v>
      </c>
      <c r="F169" s="25">
        <f>F167*E169</f>
        <v>0.18893120000000002</v>
      </c>
      <c r="G169" s="25"/>
      <c r="H169" s="26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</row>
    <row r="170" spans="1:235" s="28" customFormat="1" ht="12.75" x14ac:dyDescent="0.25">
      <c r="A170" s="20"/>
      <c r="B170" s="30" t="s">
        <v>72</v>
      </c>
      <c r="C170" s="35" t="s">
        <v>73</v>
      </c>
      <c r="D170" s="36" t="s">
        <v>43</v>
      </c>
      <c r="E170" s="25">
        <v>3.7</v>
      </c>
      <c r="F170" s="25">
        <f>E170*F167</f>
        <v>0.23147200000000004</v>
      </c>
      <c r="G170" s="25"/>
      <c r="H170" s="26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</row>
    <row r="171" spans="1:235" s="28" customFormat="1" ht="12.75" x14ac:dyDescent="0.25">
      <c r="A171" s="20"/>
      <c r="B171" s="30" t="s">
        <v>74</v>
      </c>
      <c r="C171" s="35" t="s">
        <v>75</v>
      </c>
      <c r="D171" s="36" t="s">
        <v>43</v>
      </c>
      <c r="E171" s="25">
        <v>11.1</v>
      </c>
      <c r="F171" s="40">
        <f>E171*F167</f>
        <v>0.69441600000000003</v>
      </c>
      <c r="G171" s="40"/>
      <c r="H171" s="26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</row>
    <row r="172" spans="1:235" s="28" customFormat="1" ht="12.75" x14ac:dyDescent="0.25">
      <c r="A172" s="20"/>
      <c r="B172" s="30"/>
      <c r="C172" s="37" t="s">
        <v>30</v>
      </c>
      <c r="D172" s="29" t="s">
        <v>2</v>
      </c>
      <c r="E172" s="25">
        <v>2.2999999999999998</v>
      </c>
      <c r="F172" s="40">
        <f>E172*F167</f>
        <v>0.14388799999999999</v>
      </c>
      <c r="G172" s="40"/>
      <c r="H172" s="26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</row>
    <row r="173" spans="1:235" s="28" customFormat="1" ht="12.75" x14ac:dyDescent="0.25">
      <c r="A173" s="20"/>
      <c r="B173" s="30" t="s">
        <v>81</v>
      </c>
      <c r="C173" s="79" t="s">
        <v>82</v>
      </c>
      <c r="D173" s="75" t="s">
        <v>35</v>
      </c>
      <c r="E173" s="39">
        <f>97.4+2*12.1</f>
        <v>121.60000000000001</v>
      </c>
      <c r="F173" s="39">
        <f>E173*F167</f>
        <v>7.6072960000000007</v>
      </c>
      <c r="G173" s="39"/>
      <c r="H173" s="26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</row>
    <row r="174" spans="1:235" s="28" customFormat="1" ht="12.75" x14ac:dyDescent="0.25">
      <c r="A174" s="20"/>
      <c r="B174" s="30"/>
      <c r="C174" s="37" t="s">
        <v>78</v>
      </c>
      <c r="D174" s="29" t="s">
        <v>2</v>
      </c>
      <c r="E174" s="25">
        <f>14.5+2*0.2</f>
        <v>14.9</v>
      </c>
      <c r="F174" s="25">
        <f>E174*F167</f>
        <v>0.93214400000000008</v>
      </c>
      <c r="G174" s="25"/>
      <c r="H174" s="26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3"/>
      <c r="HG174" s="33"/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</row>
    <row r="175" spans="1:235" s="34" customFormat="1" ht="12.75" x14ac:dyDescent="0.25">
      <c r="A175" s="46"/>
      <c r="B175" s="47"/>
      <c r="C175" s="48"/>
      <c r="D175" s="46"/>
      <c r="E175" s="49"/>
      <c r="F175" s="40"/>
      <c r="G175" s="40"/>
      <c r="H175" s="26"/>
    </row>
    <row r="176" spans="1:235" s="28" customFormat="1" ht="12.75" x14ac:dyDescent="0.25">
      <c r="A176" s="83" t="s">
        <v>9</v>
      </c>
      <c r="B176" s="84"/>
      <c r="C176" s="85" t="s">
        <v>157</v>
      </c>
      <c r="D176" s="83"/>
      <c r="E176" s="83"/>
      <c r="F176" s="111"/>
      <c r="G176" s="111"/>
      <c r="H176" s="26"/>
    </row>
    <row r="177" spans="1:235" s="34" customFormat="1" ht="12.75" x14ac:dyDescent="0.25">
      <c r="A177" s="46"/>
      <c r="B177" s="47"/>
      <c r="C177" s="115"/>
      <c r="D177" s="113"/>
      <c r="E177" s="49"/>
      <c r="F177" s="40"/>
      <c r="G177" s="40"/>
      <c r="H177" s="26"/>
    </row>
    <row r="178" spans="1:235" s="34" customFormat="1" ht="12.75" x14ac:dyDescent="0.25">
      <c r="A178" s="46">
        <v>24</v>
      </c>
      <c r="B178" s="114" t="s">
        <v>158</v>
      </c>
      <c r="C178" s="115" t="s">
        <v>159</v>
      </c>
      <c r="D178" s="113" t="s">
        <v>160</v>
      </c>
      <c r="E178" s="49"/>
      <c r="F178" s="40">
        <v>22.21</v>
      </c>
      <c r="G178" s="40"/>
      <c r="H178" s="26"/>
    </row>
    <row r="179" spans="1:235" s="34" customFormat="1" ht="12.75" x14ac:dyDescent="0.25">
      <c r="A179" s="46"/>
      <c r="B179" s="114"/>
      <c r="C179" s="35" t="s">
        <v>40</v>
      </c>
      <c r="D179" s="36" t="s">
        <v>15</v>
      </c>
      <c r="E179" s="64">
        <v>2.06</v>
      </c>
      <c r="F179" s="25">
        <f>F178*E179</f>
        <v>45.752600000000001</v>
      </c>
      <c r="G179" s="25"/>
      <c r="H179" s="26"/>
    </row>
    <row r="180" spans="1:235" s="34" customFormat="1" ht="12.75" x14ac:dyDescent="0.25">
      <c r="A180" s="46"/>
      <c r="B180" s="114"/>
      <c r="C180" s="115"/>
      <c r="D180" s="113"/>
      <c r="E180" s="49"/>
      <c r="F180" s="40"/>
      <c r="G180" s="40"/>
      <c r="H180" s="26"/>
    </row>
    <row r="181" spans="1:235" s="34" customFormat="1" ht="12.75" x14ac:dyDescent="0.25">
      <c r="A181" s="46">
        <v>25</v>
      </c>
      <c r="B181" s="114" t="s">
        <v>161</v>
      </c>
      <c r="C181" s="115" t="s">
        <v>162</v>
      </c>
      <c r="D181" s="113" t="s">
        <v>137</v>
      </c>
      <c r="E181" s="49"/>
      <c r="F181" s="40">
        <f>F178*1.85</f>
        <v>41.088500000000003</v>
      </c>
      <c r="G181" s="40"/>
      <c r="H181" s="26"/>
    </row>
    <row r="182" spans="1:235" s="34" customFormat="1" ht="12.75" x14ac:dyDescent="0.25">
      <c r="A182" s="46"/>
      <c r="B182" s="114"/>
      <c r="C182" s="35" t="s">
        <v>40</v>
      </c>
      <c r="D182" s="36" t="s">
        <v>15</v>
      </c>
      <c r="E182" s="64">
        <v>0.53</v>
      </c>
      <c r="F182" s="25">
        <f>F181*E182</f>
        <v>21.776905000000003</v>
      </c>
      <c r="G182" s="25"/>
      <c r="H182" s="26"/>
    </row>
    <row r="183" spans="1:235" s="34" customFormat="1" ht="12.75" x14ac:dyDescent="0.25">
      <c r="A183" s="46"/>
      <c r="B183" s="114"/>
      <c r="C183" s="115"/>
      <c r="D183" s="113"/>
      <c r="E183" s="49"/>
      <c r="F183" s="40"/>
      <c r="G183" s="40"/>
      <c r="H183" s="26"/>
    </row>
    <row r="184" spans="1:235" s="34" customFormat="1" ht="12.75" x14ac:dyDescent="0.25">
      <c r="A184" s="46">
        <v>26</v>
      </c>
      <c r="B184" s="114" t="s">
        <v>163</v>
      </c>
      <c r="C184" s="115" t="s">
        <v>164</v>
      </c>
      <c r="D184" s="113" t="s">
        <v>137</v>
      </c>
      <c r="E184" s="49"/>
      <c r="F184" s="40">
        <f>F181</f>
        <v>41.088500000000003</v>
      </c>
      <c r="G184" s="40"/>
      <c r="H184" s="26"/>
    </row>
    <row r="185" spans="1:235" s="28" customFormat="1" ht="12.75" x14ac:dyDescent="0.25">
      <c r="A185" s="20">
        <v>27</v>
      </c>
      <c r="B185" s="21" t="s">
        <v>165</v>
      </c>
      <c r="C185" s="22" t="s">
        <v>166</v>
      </c>
      <c r="D185" s="20" t="s">
        <v>39</v>
      </c>
      <c r="E185" s="25"/>
      <c r="F185" s="23">
        <v>170.85</v>
      </c>
      <c r="G185" s="23"/>
      <c r="H185" s="26"/>
      <c r="I185" s="27">
        <v>170.85</v>
      </c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</row>
    <row r="186" spans="1:235" s="34" customFormat="1" ht="12.75" x14ac:dyDescent="0.25">
      <c r="A186" s="29"/>
      <c r="B186" s="30"/>
      <c r="C186" s="29"/>
      <c r="D186" s="29" t="s">
        <v>69</v>
      </c>
      <c r="E186" s="25"/>
      <c r="F186" s="103">
        <f>F185/1000</f>
        <v>0.17085</v>
      </c>
      <c r="G186" s="103"/>
      <c r="H186" s="26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</row>
    <row r="187" spans="1:235" s="28" customFormat="1" ht="12.75" x14ac:dyDescent="0.25">
      <c r="A187" s="20"/>
      <c r="B187" s="30"/>
      <c r="C187" s="35" t="s">
        <v>40</v>
      </c>
      <c r="D187" s="36" t="s">
        <v>15</v>
      </c>
      <c r="E187" s="64">
        <v>42.9</v>
      </c>
      <c r="F187" s="25">
        <f>F186*E187</f>
        <v>7.3294649999999999</v>
      </c>
      <c r="G187" s="25"/>
      <c r="H187" s="26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</row>
    <row r="188" spans="1:235" s="28" customFormat="1" ht="12.75" x14ac:dyDescent="0.25">
      <c r="A188" s="20"/>
      <c r="B188" s="30" t="s">
        <v>46</v>
      </c>
      <c r="C188" s="35" t="s">
        <v>167</v>
      </c>
      <c r="D188" s="36" t="s">
        <v>43</v>
      </c>
      <c r="E188" s="64">
        <v>2.69</v>
      </c>
      <c r="F188" s="25">
        <f>F186*E188</f>
        <v>0.45958650000000001</v>
      </c>
      <c r="G188" s="25"/>
      <c r="H188" s="26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</row>
    <row r="189" spans="1:235" s="28" customFormat="1" ht="12.75" x14ac:dyDescent="0.25">
      <c r="A189" s="20"/>
      <c r="B189" s="136" t="s">
        <v>168</v>
      </c>
      <c r="C189" s="35" t="s">
        <v>169</v>
      </c>
      <c r="D189" s="36" t="s">
        <v>43</v>
      </c>
      <c r="E189" s="64">
        <v>1.48</v>
      </c>
      <c r="F189" s="40">
        <f>E189*F186</f>
        <v>0.25285800000000003</v>
      </c>
      <c r="G189" s="40"/>
      <c r="H189" s="26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  <c r="GB189" s="33"/>
      <c r="GC189" s="33"/>
      <c r="GD189" s="33"/>
      <c r="GE189" s="33"/>
      <c r="GF189" s="33"/>
      <c r="GG189" s="33"/>
      <c r="GH189" s="33"/>
      <c r="GI189" s="33"/>
      <c r="GJ189" s="33"/>
      <c r="GK189" s="33"/>
      <c r="GL189" s="33"/>
      <c r="GM189" s="33"/>
      <c r="GN189" s="33"/>
      <c r="GO189" s="33"/>
      <c r="GP189" s="33"/>
      <c r="GQ189" s="33"/>
      <c r="GR189" s="33"/>
      <c r="GS189" s="33"/>
      <c r="GT189" s="33"/>
      <c r="GU189" s="33"/>
      <c r="GV189" s="33"/>
      <c r="GW189" s="33"/>
      <c r="GX189" s="33"/>
      <c r="GY189" s="33"/>
      <c r="GZ189" s="33"/>
      <c r="HA189" s="33"/>
      <c r="HB189" s="33"/>
      <c r="HC189" s="33"/>
      <c r="HD189" s="33"/>
      <c r="HE189" s="33"/>
      <c r="HF189" s="33"/>
      <c r="HG189" s="33"/>
      <c r="HH189" s="33"/>
      <c r="HI189" s="33"/>
      <c r="HJ189" s="33"/>
      <c r="HK189" s="33"/>
      <c r="HL189" s="33"/>
      <c r="HM189" s="33"/>
      <c r="HN189" s="33"/>
      <c r="HO189" s="33"/>
      <c r="HP189" s="33"/>
      <c r="HQ189" s="33"/>
      <c r="HR189" s="33"/>
      <c r="HS189" s="33"/>
      <c r="HT189" s="33"/>
      <c r="HU189" s="33"/>
      <c r="HV189" s="33"/>
      <c r="HW189" s="33"/>
      <c r="HX189" s="33"/>
      <c r="HY189" s="33"/>
      <c r="HZ189" s="33"/>
      <c r="IA189" s="33"/>
    </row>
    <row r="190" spans="1:235" s="28" customFormat="1" ht="12.75" x14ac:dyDescent="0.25">
      <c r="A190" s="20"/>
      <c r="B190" s="30" t="s">
        <v>48</v>
      </c>
      <c r="C190" s="137" t="s">
        <v>170</v>
      </c>
      <c r="D190" s="36" t="s">
        <v>43</v>
      </c>
      <c r="E190" s="64">
        <v>0.41</v>
      </c>
      <c r="F190" s="25">
        <f>E190*F186</f>
        <v>7.00485E-2</v>
      </c>
      <c r="G190" s="25"/>
      <c r="H190" s="26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33"/>
      <c r="FU190" s="33"/>
      <c r="FV190" s="33"/>
      <c r="FW190" s="33"/>
      <c r="FX190" s="33"/>
      <c r="FY190" s="33"/>
      <c r="FZ190" s="33"/>
      <c r="GA190" s="33"/>
      <c r="GB190" s="33"/>
      <c r="GC190" s="33"/>
      <c r="GD190" s="33"/>
      <c r="GE190" s="33"/>
      <c r="GF190" s="33"/>
      <c r="GG190" s="33"/>
      <c r="GH190" s="33"/>
      <c r="GI190" s="33"/>
      <c r="GJ190" s="33"/>
      <c r="GK190" s="33"/>
      <c r="GL190" s="33"/>
      <c r="GM190" s="33"/>
      <c r="GN190" s="33"/>
      <c r="GO190" s="33"/>
      <c r="GP190" s="33"/>
      <c r="GQ190" s="33"/>
      <c r="GR190" s="33"/>
      <c r="GS190" s="33"/>
      <c r="GT190" s="33"/>
      <c r="GU190" s="33"/>
      <c r="GV190" s="33"/>
      <c r="GW190" s="33"/>
      <c r="GX190" s="33"/>
      <c r="GY190" s="33"/>
      <c r="GZ190" s="33"/>
      <c r="HA190" s="33"/>
      <c r="HB190" s="33"/>
      <c r="HC190" s="33"/>
      <c r="HD190" s="33"/>
      <c r="HE190" s="33"/>
      <c r="HF190" s="33"/>
      <c r="HG190" s="33"/>
      <c r="HH190" s="33"/>
      <c r="HI190" s="33"/>
      <c r="HJ190" s="33"/>
      <c r="HK190" s="33"/>
      <c r="HL190" s="33"/>
      <c r="HM190" s="33"/>
      <c r="HN190" s="33"/>
      <c r="HO190" s="33"/>
      <c r="HP190" s="33"/>
      <c r="HQ190" s="33"/>
      <c r="HR190" s="33"/>
      <c r="HS190" s="33"/>
      <c r="HT190" s="33"/>
      <c r="HU190" s="33"/>
      <c r="HV190" s="33"/>
      <c r="HW190" s="33"/>
      <c r="HX190" s="33"/>
      <c r="HY190" s="33"/>
      <c r="HZ190" s="33"/>
      <c r="IA190" s="33"/>
    </row>
    <row r="191" spans="1:235" s="28" customFormat="1" ht="12.75" x14ac:dyDescent="0.25">
      <c r="A191" s="20"/>
      <c r="B191" s="30" t="s">
        <v>72</v>
      </c>
      <c r="C191" s="35" t="s">
        <v>73</v>
      </c>
      <c r="D191" s="36" t="s">
        <v>43</v>
      </c>
      <c r="E191" s="64">
        <v>7.6</v>
      </c>
      <c r="F191" s="25">
        <f>E191*F186</f>
        <v>1.2984599999999999</v>
      </c>
      <c r="G191" s="25"/>
      <c r="H191" s="26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  <c r="FQ191" s="33"/>
      <c r="FR191" s="33"/>
      <c r="FS191" s="33"/>
      <c r="FT191" s="33"/>
      <c r="FU191" s="33"/>
      <c r="FV191" s="33"/>
      <c r="FW191" s="33"/>
      <c r="FX191" s="33"/>
      <c r="FY191" s="33"/>
      <c r="FZ191" s="33"/>
      <c r="GA191" s="33"/>
      <c r="GB191" s="33"/>
      <c r="GC191" s="33"/>
      <c r="GD191" s="33"/>
      <c r="GE191" s="33"/>
      <c r="GF191" s="33"/>
      <c r="GG191" s="33"/>
      <c r="GH191" s="33"/>
      <c r="GI191" s="33"/>
      <c r="GJ191" s="33"/>
      <c r="GK191" s="33"/>
      <c r="GL191" s="33"/>
      <c r="GM191" s="33"/>
      <c r="GN191" s="33"/>
      <c r="GO191" s="33"/>
      <c r="GP191" s="33"/>
      <c r="GQ191" s="33"/>
      <c r="GR191" s="33"/>
      <c r="GS191" s="33"/>
      <c r="GT191" s="33"/>
      <c r="GU191" s="33"/>
      <c r="GV191" s="33"/>
      <c r="GW191" s="33"/>
      <c r="GX191" s="33"/>
      <c r="GY191" s="33"/>
      <c r="GZ191" s="33"/>
      <c r="HA191" s="33"/>
      <c r="HB191" s="33"/>
      <c r="HC191" s="33"/>
      <c r="HD191" s="33"/>
      <c r="HE191" s="33"/>
      <c r="HF191" s="33"/>
      <c r="HG191" s="33"/>
      <c r="HH191" s="33"/>
      <c r="HI191" s="33"/>
      <c r="HJ191" s="33"/>
      <c r="HK191" s="33"/>
      <c r="HL191" s="33"/>
      <c r="HM191" s="33"/>
      <c r="HN191" s="33"/>
      <c r="HO191" s="33"/>
      <c r="HP191" s="33"/>
      <c r="HQ191" s="33"/>
      <c r="HR191" s="33"/>
      <c r="HS191" s="33"/>
      <c r="HT191" s="33"/>
      <c r="HU191" s="33"/>
      <c r="HV191" s="33"/>
      <c r="HW191" s="33"/>
      <c r="HX191" s="33"/>
      <c r="HY191" s="33"/>
      <c r="HZ191" s="33"/>
      <c r="IA191" s="33"/>
    </row>
    <row r="192" spans="1:235" s="28" customFormat="1" ht="12.75" x14ac:dyDescent="0.25">
      <c r="A192" s="20"/>
      <c r="B192" s="30" t="s">
        <v>74</v>
      </c>
      <c r="C192" s="35" t="s">
        <v>75</v>
      </c>
      <c r="D192" s="36" t="s">
        <v>43</v>
      </c>
      <c r="E192" s="64">
        <v>7.4</v>
      </c>
      <c r="F192" s="40">
        <f>E192*F186</f>
        <v>1.2642900000000001</v>
      </c>
      <c r="G192" s="40"/>
      <c r="H192" s="26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</row>
    <row r="193" spans="1:235" s="28" customFormat="1" ht="12.75" x14ac:dyDescent="0.25">
      <c r="A193" s="20"/>
      <c r="B193" s="30" t="s">
        <v>54</v>
      </c>
      <c r="C193" s="45" t="s">
        <v>171</v>
      </c>
      <c r="D193" s="36" t="s">
        <v>20</v>
      </c>
      <c r="E193" s="64">
        <v>1.26</v>
      </c>
      <c r="F193" s="25">
        <f>F185*0.1*E193</f>
        <v>21.527100000000001</v>
      </c>
      <c r="G193" s="25"/>
      <c r="H193" s="26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3"/>
      <c r="GV193" s="33"/>
      <c r="GW193" s="33"/>
      <c r="GX193" s="33"/>
      <c r="GY193" s="33"/>
      <c r="GZ193" s="33"/>
      <c r="HA193" s="33"/>
      <c r="HB193" s="33"/>
      <c r="HC193" s="33"/>
      <c r="HD193" s="33"/>
      <c r="HE193" s="33"/>
      <c r="HF193" s="33"/>
      <c r="HG193" s="33"/>
      <c r="HH193" s="33"/>
      <c r="HI193" s="33"/>
      <c r="HJ193" s="33"/>
      <c r="HK193" s="33"/>
      <c r="HL193" s="33"/>
      <c r="HM193" s="33"/>
      <c r="HN193" s="33"/>
      <c r="HO193" s="33"/>
      <c r="HP193" s="33"/>
      <c r="HQ193" s="33"/>
      <c r="HR193" s="33"/>
      <c r="HS193" s="33"/>
      <c r="HT193" s="33"/>
      <c r="HU193" s="33"/>
      <c r="HV193" s="33"/>
      <c r="HW193" s="33"/>
      <c r="HX193" s="33"/>
      <c r="HY193" s="33"/>
      <c r="HZ193" s="33"/>
      <c r="IA193" s="33"/>
    </row>
    <row r="194" spans="1:235" s="28" customFormat="1" ht="12.75" x14ac:dyDescent="0.25">
      <c r="A194" s="20"/>
      <c r="B194" s="56"/>
      <c r="C194" s="137" t="s">
        <v>172</v>
      </c>
      <c r="D194" s="36" t="s">
        <v>20</v>
      </c>
      <c r="E194" s="64">
        <v>11</v>
      </c>
      <c r="F194" s="25">
        <f>E194*F186</f>
        <v>1.8793500000000001</v>
      </c>
      <c r="G194" s="25"/>
      <c r="H194" s="26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  <c r="GH194" s="33"/>
      <c r="GI194" s="33"/>
      <c r="GJ194" s="33"/>
      <c r="GK194" s="33"/>
      <c r="GL194" s="33"/>
      <c r="GM194" s="33"/>
      <c r="GN194" s="33"/>
      <c r="GO194" s="33"/>
      <c r="GP194" s="33"/>
      <c r="GQ194" s="33"/>
      <c r="GR194" s="33"/>
      <c r="GS194" s="33"/>
      <c r="GT194" s="33"/>
      <c r="GU194" s="33"/>
      <c r="GV194" s="33"/>
      <c r="GW194" s="33"/>
      <c r="GX194" s="33"/>
      <c r="GY194" s="33"/>
      <c r="GZ194" s="33"/>
      <c r="HA194" s="33"/>
      <c r="HB194" s="33"/>
      <c r="HC194" s="33"/>
      <c r="HD194" s="33"/>
      <c r="HE194" s="33"/>
      <c r="HF194" s="33"/>
      <c r="HG194" s="33"/>
      <c r="HH194" s="33"/>
      <c r="HI194" s="33"/>
      <c r="HJ194" s="33"/>
      <c r="HK194" s="33"/>
      <c r="HL194" s="33"/>
      <c r="HM194" s="33"/>
      <c r="HN194" s="33"/>
      <c r="HO194" s="33"/>
      <c r="HP194" s="33"/>
      <c r="HQ194" s="33"/>
      <c r="HR194" s="33"/>
      <c r="HS194" s="33"/>
      <c r="HT194" s="33"/>
      <c r="HU194" s="33"/>
      <c r="HV194" s="33"/>
      <c r="HW194" s="33"/>
      <c r="HX194" s="33"/>
      <c r="HY194" s="33"/>
      <c r="HZ194" s="33"/>
      <c r="IA194" s="33"/>
    </row>
    <row r="195" spans="1:235" s="34" customFormat="1" ht="12.75" x14ac:dyDescent="0.25">
      <c r="A195" s="29"/>
      <c r="B195" s="56"/>
      <c r="C195" s="137"/>
      <c r="D195" s="36"/>
      <c r="E195" s="64"/>
      <c r="F195" s="25"/>
      <c r="G195" s="25"/>
      <c r="H195" s="26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  <c r="GH195" s="33"/>
      <c r="GI195" s="33"/>
      <c r="GJ195" s="33"/>
      <c r="GK195" s="33"/>
      <c r="GL195" s="33"/>
      <c r="GM195" s="33"/>
      <c r="GN195" s="33"/>
      <c r="GO195" s="33"/>
      <c r="GP195" s="33"/>
      <c r="GQ195" s="33"/>
      <c r="GR195" s="33"/>
      <c r="GS195" s="33"/>
      <c r="GT195" s="33"/>
      <c r="GU195" s="33"/>
      <c r="GV195" s="33"/>
      <c r="GW195" s="33"/>
      <c r="GX195" s="33"/>
      <c r="GY195" s="33"/>
      <c r="GZ195" s="33"/>
      <c r="HA195" s="33"/>
      <c r="HB195" s="33"/>
      <c r="HC195" s="33"/>
      <c r="HD195" s="33"/>
      <c r="HE195" s="33"/>
      <c r="HF195" s="33"/>
      <c r="HG195" s="33"/>
      <c r="HH195" s="33"/>
      <c r="HI195" s="33"/>
      <c r="HJ195" s="33"/>
      <c r="HK195" s="33"/>
      <c r="HL195" s="33"/>
      <c r="HM195" s="33"/>
      <c r="HN195" s="33"/>
      <c r="HO195" s="33"/>
      <c r="HP195" s="33"/>
      <c r="HQ195" s="33"/>
      <c r="HR195" s="33"/>
      <c r="HS195" s="33"/>
      <c r="HT195" s="33"/>
      <c r="HU195" s="33"/>
      <c r="HV195" s="33"/>
      <c r="HW195" s="33"/>
      <c r="HX195" s="33"/>
      <c r="HY195" s="33"/>
      <c r="HZ195" s="33"/>
      <c r="IA195" s="33"/>
    </row>
    <row r="196" spans="1:235" s="28" customFormat="1" ht="12.75" x14ac:dyDescent="0.25">
      <c r="A196" s="20">
        <v>28</v>
      </c>
      <c r="B196" s="21" t="s">
        <v>60</v>
      </c>
      <c r="C196" s="22" t="s">
        <v>61</v>
      </c>
      <c r="D196" s="20" t="s">
        <v>35</v>
      </c>
      <c r="E196" s="23"/>
      <c r="F196" s="24">
        <f>F201*0.0006</f>
        <v>0.10250999999999999</v>
      </c>
      <c r="G196" s="24"/>
      <c r="H196" s="26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</row>
    <row r="197" spans="1:235" s="34" customFormat="1" ht="12.75" x14ac:dyDescent="0.25">
      <c r="A197" s="29"/>
      <c r="B197" s="30"/>
      <c r="C197" s="31"/>
      <c r="D197" s="29" t="s">
        <v>62</v>
      </c>
      <c r="E197" s="25"/>
      <c r="F197" s="58">
        <f>F196</f>
        <v>0.10250999999999999</v>
      </c>
      <c r="G197" s="58"/>
      <c r="H197" s="26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</row>
    <row r="198" spans="1:235" s="28" customFormat="1" ht="12.75" x14ac:dyDescent="0.25">
      <c r="A198" s="20"/>
      <c r="B198" s="30" t="s">
        <v>63</v>
      </c>
      <c r="C198" s="37" t="s">
        <v>64</v>
      </c>
      <c r="D198" s="36" t="s">
        <v>43</v>
      </c>
      <c r="E198" s="73">
        <v>0.3</v>
      </c>
      <c r="F198" s="25">
        <f>F197*E198</f>
        <v>3.0752999999999996E-2</v>
      </c>
      <c r="G198" s="25"/>
      <c r="H198" s="26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</row>
    <row r="199" spans="1:235" s="28" customFormat="1" ht="12.75" x14ac:dyDescent="0.25">
      <c r="A199" s="20"/>
      <c r="B199" s="30" t="s">
        <v>65</v>
      </c>
      <c r="C199" s="74" t="s">
        <v>66</v>
      </c>
      <c r="D199" s="75" t="s">
        <v>35</v>
      </c>
      <c r="E199" s="76">
        <v>1.03</v>
      </c>
      <c r="F199" s="39">
        <f>E199*F197</f>
        <v>0.10558529999999999</v>
      </c>
      <c r="G199" s="39"/>
      <c r="H199" s="26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</row>
    <row r="200" spans="1:235" s="34" customFormat="1" ht="12.75" x14ac:dyDescent="0.25">
      <c r="A200" s="29"/>
      <c r="B200" s="30"/>
      <c r="C200" s="37"/>
      <c r="D200" s="29"/>
      <c r="E200" s="73"/>
      <c r="F200" s="25"/>
      <c r="G200" s="25"/>
      <c r="H200" s="26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  <c r="GE200" s="33"/>
      <c r="GF200" s="33"/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3"/>
      <c r="GV200" s="33"/>
      <c r="GW200" s="33"/>
      <c r="GX200" s="33"/>
      <c r="GY200" s="33"/>
      <c r="GZ200" s="33"/>
      <c r="HA200" s="33"/>
      <c r="HB200" s="33"/>
      <c r="HC200" s="33"/>
      <c r="HD200" s="33"/>
      <c r="HE200" s="33"/>
      <c r="HF200" s="33"/>
      <c r="HG200" s="33"/>
      <c r="HH200" s="33"/>
      <c r="HI200" s="33"/>
      <c r="HJ200" s="33"/>
      <c r="HK200" s="33"/>
      <c r="HL200" s="33"/>
      <c r="HM200" s="33"/>
      <c r="HN200" s="33"/>
      <c r="HO200" s="33"/>
      <c r="HP200" s="33"/>
      <c r="HQ200" s="33"/>
      <c r="HR200" s="33"/>
      <c r="HS200" s="33"/>
      <c r="HT200" s="33"/>
      <c r="HU200" s="33"/>
      <c r="HV200" s="33"/>
      <c r="HW200" s="33"/>
      <c r="HX200" s="33"/>
      <c r="HY200" s="33"/>
      <c r="HZ200" s="33"/>
      <c r="IA200" s="33"/>
    </row>
    <row r="201" spans="1:235" s="28" customFormat="1" ht="25.5" x14ac:dyDescent="0.25">
      <c r="A201" s="20">
        <v>29</v>
      </c>
      <c r="B201" s="21" t="s">
        <v>173</v>
      </c>
      <c r="C201" s="22" t="s">
        <v>174</v>
      </c>
      <c r="D201" s="20" t="s">
        <v>39</v>
      </c>
      <c r="E201" s="23"/>
      <c r="F201" s="23">
        <f>F185</f>
        <v>170.85</v>
      </c>
      <c r="G201" s="23"/>
      <c r="H201" s="26"/>
      <c r="I201" s="27">
        <v>170.85</v>
      </c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</row>
    <row r="202" spans="1:235" s="34" customFormat="1" ht="12.75" x14ac:dyDescent="0.25">
      <c r="A202" s="29"/>
      <c r="B202" s="30"/>
      <c r="C202" s="31"/>
      <c r="D202" s="29" t="s">
        <v>175</v>
      </c>
      <c r="E202" s="25"/>
      <c r="F202" s="78">
        <f>F201/100</f>
        <v>1.7084999999999999</v>
      </c>
      <c r="G202" s="78"/>
      <c r="H202" s="26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</row>
    <row r="203" spans="1:235" s="28" customFormat="1" ht="12.75" x14ac:dyDescent="0.25">
      <c r="A203" s="20"/>
      <c r="B203" s="30"/>
      <c r="C203" s="35" t="s">
        <v>40</v>
      </c>
      <c r="D203" s="36" t="s">
        <v>15</v>
      </c>
      <c r="E203" s="25">
        <v>14.4</v>
      </c>
      <c r="F203" s="25">
        <f>F202*E203</f>
        <v>24.602399999999999</v>
      </c>
      <c r="G203" s="25"/>
      <c r="H203" s="26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</row>
    <row r="204" spans="1:235" s="28" customFormat="1" ht="12.75" x14ac:dyDescent="0.25">
      <c r="A204" s="20"/>
      <c r="B204" s="30" t="s">
        <v>76</v>
      </c>
      <c r="C204" s="31" t="s">
        <v>77</v>
      </c>
      <c r="D204" s="29" t="s">
        <v>35</v>
      </c>
      <c r="E204" s="25">
        <v>7.14</v>
      </c>
      <c r="F204" s="25">
        <f>E204*F202</f>
        <v>12.198689999999999</v>
      </c>
      <c r="G204" s="25"/>
      <c r="H204" s="26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</row>
    <row r="205" spans="1:235" s="28" customFormat="1" ht="12.75" x14ac:dyDescent="0.25">
      <c r="A205" s="20"/>
      <c r="B205" s="30"/>
      <c r="C205" s="22" t="s">
        <v>176</v>
      </c>
      <c r="D205" s="29" t="s">
        <v>35</v>
      </c>
      <c r="E205" s="25">
        <v>0.06</v>
      </c>
      <c r="F205" s="25">
        <f>F202*E205</f>
        <v>0.10250999999999999</v>
      </c>
      <c r="G205" s="25"/>
      <c r="H205" s="26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</row>
    <row r="206" spans="1:235" s="28" customFormat="1" ht="12.75" x14ac:dyDescent="0.25">
      <c r="A206" s="20"/>
      <c r="B206" s="30"/>
      <c r="C206" s="37" t="s">
        <v>177</v>
      </c>
      <c r="D206" s="29" t="s">
        <v>20</v>
      </c>
      <c r="E206" s="25">
        <v>0.5</v>
      </c>
      <c r="F206" s="25">
        <f>E206*F202</f>
        <v>0.85424999999999995</v>
      </c>
      <c r="G206" s="25"/>
      <c r="H206" s="26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</row>
    <row r="207" spans="1:235" s="34" customFormat="1" ht="12.75" x14ac:dyDescent="0.25">
      <c r="A207" s="29"/>
      <c r="B207" s="30"/>
      <c r="C207" s="37"/>
      <c r="D207" s="29"/>
      <c r="E207" s="25"/>
      <c r="F207" s="25"/>
      <c r="G207" s="25"/>
      <c r="H207" s="26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</row>
    <row r="208" spans="1:235" s="28" customFormat="1" ht="12.75" x14ac:dyDescent="0.25">
      <c r="A208" s="83" t="s">
        <v>9</v>
      </c>
      <c r="B208" s="84"/>
      <c r="C208" s="85" t="s">
        <v>178</v>
      </c>
      <c r="D208" s="83"/>
      <c r="E208" s="86"/>
      <c r="F208" s="86"/>
      <c r="G208" s="86"/>
      <c r="H208" s="26"/>
    </row>
    <row r="209" spans="1:251" s="34" customFormat="1" ht="12.75" x14ac:dyDescent="0.25">
      <c r="A209" s="88"/>
      <c r="B209" s="89"/>
      <c r="C209" s="45"/>
      <c r="D209" s="88"/>
      <c r="E209" s="25"/>
      <c r="F209" s="99"/>
      <c r="G209" s="99"/>
      <c r="H209" s="26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  <c r="CU209" s="91"/>
      <c r="CV209" s="91"/>
      <c r="CW209" s="91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1"/>
      <c r="HT209" s="91"/>
      <c r="HU209" s="91"/>
      <c r="HV209" s="91"/>
      <c r="HW209" s="91"/>
      <c r="HX209" s="91"/>
      <c r="HY209" s="91"/>
      <c r="HZ209" s="91"/>
      <c r="IA209" s="91"/>
    </row>
    <row r="210" spans="1:251" s="51" customFormat="1" ht="12.75" x14ac:dyDescent="0.2">
      <c r="A210" s="20">
        <v>30</v>
      </c>
      <c r="B210" s="21" t="s">
        <v>179</v>
      </c>
      <c r="C210" s="22" t="s">
        <v>180</v>
      </c>
      <c r="D210" s="20" t="s">
        <v>128</v>
      </c>
      <c r="E210" s="138"/>
      <c r="F210" s="23">
        <v>101.4</v>
      </c>
      <c r="G210" s="23"/>
      <c r="H210" s="26"/>
      <c r="I210" s="27">
        <v>101.4</v>
      </c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J210" s="139"/>
      <c r="BK210" s="139"/>
      <c r="BL210" s="139"/>
      <c r="BM210" s="139"/>
      <c r="BN210" s="139"/>
      <c r="BO210" s="139"/>
      <c r="BP210" s="139"/>
      <c r="BQ210" s="139"/>
      <c r="BR210" s="139"/>
      <c r="BS210" s="139"/>
      <c r="BT210" s="139"/>
      <c r="BU210" s="139"/>
      <c r="BV210" s="139"/>
      <c r="BW210" s="139"/>
      <c r="BX210" s="139"/>
      <c r="BY210" s="139"/>
      <c r="BZ210" s="139"/>
      <c r="CA210" s="139"/>
      <c r="CB210" s="139"/>
      <c r="CC210" s="139"/>
      <c r="CD210" s="139"/>
      <c r="CE210" s="139"/>
      <c r="CF210" s="139"/>
      <c r="CG210" s="139"/>
      <c r="CH210" s="139"/>
      <c r="CI210" s="139"/>
      <c r="CJ210" s="139"/>
      <c r="CK210" s="139"/>
      <c r="CL210" s="139"/>
      <c r="CM210" s="139"/>
      <c r="CN210" s="139"/>
      <c r="CO210" s="139"/>
      <c r="CP210" s="139"/>
      <c r="CQ210" s="139"/>
      <c r="CR210" s="139"/>
      <c r="CS210" s="139"/>
      <c r="CT210" s="139"/>
      <c r="CU210" s="139"/>
      <c r="CV210" s="139"/>
      <c r="CW210" s="139"/>
      <c r="CX210" s="139"/>
      <c r="CY210" s="139"/>
      <c r="CZ210" s="139"/>
      <c r="DA210" s="139"/>
      <c r="DB210" s="139"/>
      <c r="DC210" s="139"/>
      <c r="DD210" s="139"/>
      <c r="DE210" s="139"/>
      <c r="DF210" s="139"/>
      <c r="DG210" s="139"/>
      <c r="DH210" s="139"/>
      <c r="DI210" s="139"/>
      <c r="DJ210" s="139"/>
      <c r="DK210" s="139"/>
      <c r="DL210" s="139"/>
      <c r="DM210" s="139"/>
      <c r="DN210" s="139"/>
      <c r="DO210" s="139"/>
      <c r="DP210" s="139"/>
      <c r="DQ210" s="139"/>
      <c r="DR210" s="139"/>
      <c r="DS210" s="139"/>
      <c r="DT210" s="139"/>
      <c r="DU210" s="139"/>
      <c r="DV210" s="139"/>
      <c r="DW210" s="139"/>
      <c r="DX210" s="139"/>
      <c r="DY210" s="139"/>
      <c r="DZ210" s="139"/>
      <c r="EA210" s="139"/>
      <c r="EB210" s="139"/>
      <c r="EC210" s="139"/>
      <c r="ED210" s="139"/>
      <c r="EE210" s="139"/>
      <c r="EF210" s="139"/>
      <c r="EG210" s="139"/>
      <c r="EH210" s="139"/>
      <c r="EI210" s="139"/>
      <c r="EJ210" s="139"/>
      <c r="EK210" s="139"/>
      <c r="EL210" s="139"/>
      <c r="EM210" s="139"/>
      <c r="EN210" s="139"/>
      <c r="EO210" s="139"/>
      <c r="EP210" s="139"/>
      <c r="EQ210" s="139"/>
      <c r="ER210" s="139"/>
      <c r="ES210" s="139"/>
      <c r="ET210" s="139"/>
      <c r="EU210" s="139"/>
      <c r="EV210" s="139"/>
      <c r="EW210" s="139"/>
      <c r="EX210" s="139"/>
      <c r="EY210" s="139"/>
      <c r="EZ210" s="139"/>
      <c r="FA210" s="139"/>
      <c r="FB210" s="139"/>
      <c r="FC210" s="139"/>
      <c r="FD210" s="139"/>
      <c r="FE210" s="139"/>
      <c r="FF210" s="139"/>
      <c r="FG210" s="139"/>
      <c r="FH210" s="139"/>
      <c r="FI210" s="139"/>
      <c r="FJ210" s="139"/>
      <c r="FK210" s="139"/>
      <c r="FL210" s="139"/>
      <c r="FM210" s="139"/>
      <c r="FN210" s="139"/>
      <c r="FO210" s="139"/>
      <c r="FP210" s="139"/>
      <c r="FQ210" s="139"/>
      <c r="FR210" s="139"/>
      <c r="FS210" s="139"/>
      <c r="FT210" s="139"/>
      <c r="FU210" s="139"/>
      <c r="FV210" s="139"/>
      <c r="FW210" s="139"/>
      <c r="FX210" s="139"/>
      <c r="FY210" s="139"/>
      <c r="FZ210" s="139"/>
      <c r="GA210" s="139"/>
      <c r="GB210" s="139"/>
      <c r="GC210" s="139"/>
      <c r="GD210" s="139"/>
      <c r="GE210" s="139"/>
      <c r="GF210" s="139"/>
      <c r="GG210" s="139"/>
      <c r="GH210" s="139"/>
      <c r="GI210" s="139"/>
      <c r="GJ210" s="139"/>
      <c r="GK210" s="139"/>
      <c r="GL210" s="139"/>
      <c r="GM210" s="139"/>
      <c r="GN210" s="139"/>
      <c r="GO210" s="139"/>
      <c r="GP210" s="139"/>
      <c r="GQ210" s="139"/>
      <c r="GR210" s="139"/>
      <c r="GS210" s="139"/>
      <c r="GT210" s="139"/>
      <c r="GU210" s="139"/>
      <c r="GV210" s="139"/>
      <c r="GW210" s="139"/>
      <c r="GX210" s="139"/>
      <c r="GY210" s="139"/>
      <c r="GZ210" s="139"/>
      <c r="HA210" s="139"/>
      <c r="HB210" s="139"/>
      <c r="HC210" s="139"/>
      <c r="HD210" s="139"/>
      <c r="HE210" s="139"/>
      <c r="HF210" s="139"/>
      <c r="HG210" s="139"/>
      <c r="HH210" s="139"/>
      <c r="HI210" s="139"/>
      <c r="HJ210" s="139"/>
      <c r="HK210" s="139"/>
      <c r="HL210" s="139"/>
      <c r="HM210" s="139"/>
      <c r="HN210" s="139"/>
      <c r="HO210" s="139"/>
      <c r="HP210" s="139"/>
      <c r="HQ210" s="139"/>
      <c r="HR210" s="139"/>
      <c r="HS210" s="139"/>
      <c r="HT210" s="139"/>
      <c r="HU210" s="139"/>
      <c r="HV210" s="139"/>
      <c r="HW210" s="139"/>
      <c r="HX210" s="139"/>
      <c r="HY210" s="139"/>
      <c r="HZ210" s="139"/>
      <c r="IA210" s="139"/>
      <c r="IB210" s="139"/>
      <c r="IC210" s="139"/>
      <c r="ID210" s="139"/>
      <c r="IE210" s="139"/>
      <c r="IF210" s="139"/>
      <c r="IG210" s="139"/>
      <c r="IH210" s="139"/>
      <c r="II210" s="139"/>
      <c r="IJ210" s="139"/>
      <c r="IK210" s="139"/>
      <c r="IL210" s="139"/>
      <c r="IM210" s="139"/>
      <c r="IN210" s="139"/>
      <c r="IO210" s="139"/>
      <c r="IP210" s="139"/>
      <c r="IQ210" s="139"/>
    </row>
    <row r="211" spans="1:251" s="101" customFormat="1" ht="12.75" x14ac:dyDescent="0.2">
      <c r="A211" s="29"/>
      <c r="B211" s="30"/>
      <c r="C211" s="31"/>
      <c r="D211" s="29" t="s">
        <v>181</v>
      </c>
      <c r="E211" s="25"/>
      <c r="F211" s="65">
        <f>F210/100</f>
        <v>1.014</v>
      </c>
      <c r="G211" s="65"/>
      <c r="H211" s="26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</row>
    <row r="212" spans="1:251" s="51" customFormat="1" ht="12.75" x14ac:dyDescent="0.2">
      <c r="A212" s="20"/>
      <c r="B212" s="21"/>
      <c r="C212" s="35" t="s">
        <v>26</v>
      </c>
      <c r="D212" s="36" t="s">
        <v>15</v>
      </c>
      <c r="E212" s="25">
        <v>111</v>
      </c>
      <c r="F212" s="140">
        <f>E212*F211</f>
        <v>112.554</v>
      </c>
      <c r="G212" s="140"/>
      <c r="H212" s="26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2"/>
      <c r="BO212" s="142"/>
      <c r="BP212" s="142"/>
      <c r="BQ212" s="142"/>
      <c r="BR212" s="142"/>
      <c r="BS212" s="142"/>
      <c r="BT212" s="142"/>
      <c r="BU212" s="142"/>
      <c r="BV212" s="142"/>
      <c r="BW212" s="142"/>
      <c r="BX212" s="142"/>
      <c r="BY212" s="142"/>
      <c r="BZ212" s="142"/>
      <c r="CA212" s="142"/>
      <c r="CB212" s="142"/>
      <c r="CC212" s="142"/>
      <c r="CD212" s="142"/>
      <c r="CE212" s="142"/>
      <c r="CF212" s="142"/>
      <c r="CG212" s="142"/>
      <c r="CH212" s="142"/>
      <c r="CI212" s="142"/>
      <c r="CJ212" s="142"/>
      <c r="CK212" s="142"/>
      <c r="CL212" s="142"/>
      <c r="CM212" s="142"/>
      <c r="CN212" s="142"/>
      <c r="CO212" s="142"/>
      <c r="CP212" s="142"/>
      <c r="CQ212" s="142"/>
      <c r="CR212" s="142"/>
      <c r="CS212" s="142"/>
      <c r="CT212" s="142"/>
      <c r="CU212" s="142"/>
      <c r="CV212" s="142"/>
      <c r="CW212" s="142"/>
      <c r="CX212" s="142"/>
      <c r="CY212" s="142"/>
      <c r="CZ212" s="142"/>
      <c r="DA212" s="142"/>
      <c r="DB212" s="142"/>
      <c r="DC212" s="142"/>
      <c r="DD212" s="142"/>
      <c r="DE212" s="142"/>
      <c r="DF212" s="142"/>
      <c r="DG212" s="142"/>
      <c r="DH212" s="142"/>
      <c r="DI212" s="142"/>
      <c r="DJ212" s="142"/>
      <c r="DK212" s="142"/>
      <c r="DL212" s="142"/>
      <c r="DM212" s="142"/>
      <c r="DN212" s="142"/>
      <c r="DO212" s="142"/>
      <c r="DP212" s="142"/>
      <c r="DQ212" s="142"/>
      <c r="DR212" s="142"/>
      <c r="DS212" s="142"/>
      <c r="DT212" s="142"/>
      <c r="DU212" s="142"/>
      <c r="DV212" s="142"/>
      <c r="DW212" s="142"/>
      <c r="DX212" s="142"/>
      <c r="DY212" s="142"/>
      <c r="DZ212" s="142"/>
      <c r="EA212" s="142"/>
      <c r="EB212" s="142"/>
      <c r="EC212" s="142"/>
      <c r="ED212" s="142"/>
      <c r="EE212" s="142"/>
      <c r="EF212" s="142"/>
      <c r="EG212" s="142"/>
      <c r="EH212" s="142"/>
      <c r="EI212" s="142"/>
      <c r="EJ212" s="142"/>
      <c r="EK212" s="142"/>
      <c r="EL212" s="142"/>
      <c r="EM212" s="142"/>
      <c r="EN212" s="142"/>
      <c r="EO212" s="142"/>
      <c r="EP212" s="142"/>
      <c r="EQ212" s="142"/>
      <c r="ER212" s="142"/>
      <c r="ES212" s="142"/>
      <c r="ET212" s="142"/>
      <c r="EU212" s="142"/>
      <c r="EV212" s="142"/>
      <c r="EW212" s="142"/>
      <c r="EX212" s="142"/>
      <c r="EY212" s="142"/>
      <c r="EZ212" s="142"/>
      <c r="FA212" s="142"/>
      <c r="FB212" s="142"/>
      <c r="FC212" s="142"/>
      <c r="FD212" s="142"/>
      <c r="FE212" s="142"/>
      <c r="FF212" s="142"/>
      <c r="FG212" s="142"/>
      <c r="FH212" s="142"/>
      <c r="FI212" s="142"/>
      <c r="FJ212" s="142"/>
      <c r="FK212" s="142"/>
      <c r="FL212" s="142"/>
      <c r="FM212" s="142"/>
      <c r="FN212" s="142"/>
      <c r="FO212" s="142"/>
      <c r="FP212" s="142"/>
      <c r="FQ212" s="142"/>
      <c r="FR212" s="142"/>
      <c r="FS212" s="142"/>
      <c r="FT212" s="142"/>
      <c r="FU212" s="142"/>
      <c r="FV212" s="142"/>
      <c r="FW212" s="142"/>
      <c r="FX212" s="142"/>
      <c r="FY212" s="142"/>
      <c r="FZ212" s="142"/>
      <c r="GA212" s="142"/>
      <c r="GB212" s="142"/>
      <c r="GC212" s="142"/>
      <c r="GD212" s="142"/>
      <c r="GE212" s="142"/>
      <c r="GF212" s="142"/>
      <c r="GG212" s="142"/>
      <c r="GH212" s="142"/>
      <c r="GI212" s="142"/>
      <c r="GJ212" s="142"/>
      <c r="GK212" s="142"/>
      <c r="GL212" s="142"/>
      <c r="GM212" s="142"/>
      <c r="GN212" s="142"/>
      <c r="GO212" s="142"/>
      <c r="GP212" s="142"/>
      <c r="GQ212" s="142"/>
      <c r="GR212" s="142"/>
      <c r="GS212" s="142"/>
      <c r="GT212" s="142"/>
      <c r="GU212" s="142"/>
      <c r="GV212" s="142"/>
      <c r="GW212" s="142"/>
      <c r="GX212" s="142"/>
      <c r="GY212" s="142"/>
      <c r="GZ212" s="142"/>
      <c r="HA212" s="142"/>
      <c r="HB212" s="142"/>
      <c r="HC212" s="142"/>
      <c r="HD212" s="142"/>
      <c r="HE212" s="142"/>
      <c r="HF212" s="142"/>
      <c r="HG212" s="142"/>
      <c r="HH212" s="142"/>
      <c r="HI212" s="142"/>
      <c r="HJ212" s="142"/>
      <c r="HK212" s="142"/>
      <c r="HL212" s="142"/>
      <c r="HM212" s="142"/>
      <c r="HN212" s="142"/>
      <c r="HO212" s="142"/>
      <c r="HP212" s="142"/>
      <c r="HQ212" s="142"/>
      <c r="HR212" s="142"/>
      <c r="HS212" s="142"/>
      <c r="HT212" s="142"/>
      <c r="HU212" s="142"/>
      <c r="HV212" s="142"/>
      <c r="HW212" s="142"/>
      <c r="HX212" s="142"/>
      <c r="HY212" s="142"/>
      <c r="HZ212" s="142"/>
      <c r="IA212" s="142"/>
      <c r="IB212" s="142"/>
      <c r="IC212" s="142"/>
      <c r="ID212" s="142"/>
      <c r="IE212" s="142"/>
      <c r="IF212" s="142"/>
      <c r="IG212" s="142"/>
      <c r="IH212" s="142"/>
      <c r="II212" s="142"/>
      <c r="IJ212" s="142"/>
      <c r="IK212" s="142"/>
      <c r="IL212" s="142"/>
      <c r="IM212" s="142"/>
      <c r="IN212" s="142"/>
      <c r="IO212" s="142"/>
      <c r="IP212" s="142"/>
      <c r="IQ212" s="142"/>
    </row>
    <row r="213" spans="1:251" s="51" customFormat="1" ht="12.75" x14ac:dyDescent="0.2">
      <c r="A213" s="20"/>
      <c r="B213" s="21"/>
      <c r="C213" s="102" t="s">
        <v>92</v>
      </c>
      <c r="D213" s="29" t="s">
        <v>2</v>
      </c>
      <c r="E213" s="25">
        <v>0.71</v>
      </c>
      <c r="F213" s="141">
        <f>E213*F211</f>
        <v>0.71994000000000002</v>
      </c>
      <c r="G213" s="141"/>
      <c r="H213" s="26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  <c r="BA213" s="142"/>
      <c r="BB213" s="142"/>
      <c r="BC213" s="142"/>
      <c r="BD213" s="142"/>
      <c r="BE213" s="142"/>
      <c r="BF213" s="142"/>
      <c r="BG213" s="142"/>
      <c r="BH213" s="142"/>
      <c r="BI213" s="142"/>
      <c r="BJ213" s="142"/>
      <c r="BK213" s="142"/>
      <c r="BL213" s="142"/>
      <c r="BM213" s="142"/>
      <c r="BN213" s="142"/>
      <c r="BO213" s="142"/>
      <c r="BP213" s="142"/>
      <c r="BQ213" s="142"/>
      <c r="BR213" s="142"/>
      <c r="BS213" s="142"/>
      <c r="BT213" s="142"/>
      <c r="BU213" s="142"/>
      <c r="BV213" s="142"/>
      <c r="BW213" s="142"/>
      <c r="BX213" s="142"/>
      <c r="BY213" s="142"/>
      <c r="BZ213" s="142"/>
      <c r="CA213" s="142"/>
      <c r="CB213" s="142"/>
      <c r="CC213" s="142"/>
      <c r="CD213" s="142"/>
      <c r="CE213" s="142"/>
      <c r="CF213" s="142"/>
      <c r="CG213" s="142"/>
      <c r="CH213" s="142"/>
      <c r="CI213" s="142"/>
      <c r="CJ213" s="142"/>
      <c r="CK213" s="142"/>
      <c r="CL213" s="142"/>
      <c r="CM213" s="142"/>
      <c r="CN213" s="142"/>
      <c r="CO213" s="142"/>
      <c r="CP213" s="142"/>
      <c r="CQ213" s="142"/>
      <c r="CR213" s="142"/>
      <c r="CS213" s="142"/>
      <c r="CT213" s="142"/>
      <c r="CU213" s="142"/>
      <c r="CV213" s="142"/>
      <c r="CW213" s="142"/>
      <c r="CX213" s="142"/>
      <c r="CY213" s="142"/>
      <c r="CZ213" s="142"/>
      <c r="DA213" s="142"/>
      <c r="DB213" s="142"/>
      <c r="DC213" s="142"/>
      <c r="DD213" s="142"/>
      <c r="DE213" s="142"/>
      <c r="DF213" s="142"/>
      <c r="DG213" s="142"/>
      <c r="DH213" s="142"/>
      <c r="DI213" s="142"/>
      <c r="DJ213" s="142"/>
      <c r="DK213" s="142"/>
      <c r="DL213" s="142"/>
      <c r="DM213" s="142"/>
      <c r="DN213" s="142"/>
      <c r="DO213" s="142"/>
      <c r="DP213" s="142"/>
      <c r="DQ213" s="142"/>
      <c r="DR213" s="142"/>
      <c r="DS213" s="142"/>
      <c r="DT213" s="142"/>
      <c r="DU213" s="142"/>
      <c r="DV213" s="142"/>
      <c r="DW213" s="142"/>
      <c r="DX213" s="142"/>
      <c r="DY213" s="142"/>
      <c r="DZ213" s="142"/>
      <c r="EA213" s="142"/>
      <c r="EB213" s="142"/>
      <c r="EC213" s="142"/>
      <c r="ED213" s="142"/>
      <c r="EE213" s="142"/>
      <c r="EF213" s="142"/>
      <c r="EG213" s="142"/>
      <c r="EH213" s="142"/>
      <c r="EI213" s="142"/>
      <c r="EJ213" s="142"/>
      <c r="EK213" s="142"/>
      <c r="EL213" s="142"/>
      <c r="EM213" s="142"/>
      <c r="EN213" s="142"/>
      <c r="EO213" s="142"/>
      <c r="EP213" s="142"/>
      <c r="EQ213" s="142"/>
      <c r="ER213" s="142"/>
      <c r="ES213" s="142"/>
      <c r="ET213" s="142"/>
      <c r="EU213" s="142"/>
      <c r="EV213" s="142"/>
      <c r="EW213" s="142"/>
      <c r="EX213" s="142"/>
      <c r="EY213" s="142"/>
      <c r="EZ213" s="142"/>
      <c r="FA213" s="142"/>
      <c r="FB213" s="142"/>
      <c r="FC213" s="142"/>
      <c r="FD213" s="142"/>
      <c r="FE213" s="142"/>
      <c r="FF213" s="142"/>
      <c r="FG213" s="142"/>
      <c r="FH213" s="142"/>
      <c r="FI213" s="142"/>
      <c r="FJ213" s="142"/>
      <c r="FK213" s="142"/>
      <c r="FL213" s="142"/>
      <c r="FM213" s="142"/>
      <c r="FN213" s="142"/>
      <c r="FO213" s="142"/>
      <c r="FP213" s="142"/>
      <c r="FQ213" s="142"/>
      <c r="FR213" s="142"/>
      <c r="FS213" s="142"/>
      <c r="FT213" s="142"/>
      <c r="FU213" s="142"/>
      <c r="FV213" s="142"/>
      <c r="FW213" s="142"/>
      <c r="FX213" s="142"/>
      <c r="FY213" s="142"/>
      <c r="FZ213" s="142"/>
      <c r="GA213" s="142"/>
      <c r="GB213" s="142"/>
      <c r="GC213" s="142"/>
      <c r="GD213" s="142"/>
      <c r="GE213" s="142"/>
      <c r="GF213" s="142"/>
      <c r="GG213" s="142"/>
      <c r="GH213" s="142"/>
      <c r="GI213" s="142"/>
      <c r="GJ213" s="142"/>
      <c r="GK213" s="142"/>
      <c r="GL213" s="142"/>
      <c r="GM213" s="142"/>
      <c r="GN213" s="142"/>
      <c r="GO213" s="142"/>
      <c r="GP213" s="142"/>
      <c r="GQ213" s="142"/>
      <c r="GR213" s="142"/>
      <c r="GS213" s="142"/>
      <c r="GT213" s="142"/>
      <c r="GU213" s="142"/>
      <c r="GV213" s="142"/>
      <c r="GW213" s="142"/>
      <c r="GX213" s="142"/>
      <c r="GY213" s="142"/>
      <c r="GZ213" s="142"/>
      <c r="HA213" s="142"/>
      <c r="HB213" s="142"/>
      <c r="HC213" s="142"/>
      <c r="HD213" s="142"/>
      <c r="HE213" s="142"/>
      <c r="HF213" s="142"/>
      <c r="HG213" s="142"/>
      <c r="HH213" s="142"/>
      <c r="HI213" s="142"/>
      <c r="HJ213" s="142"/>
      <c r="HK213" s="142"/>
      <c r="HL213" s="142"/>
      <c r="HM213" s="142"/>
      <c r="HN213" s="142"/>
      <c r="HO213" s="142"/>
      <c r="HP213" s="142"/>
      <c r="HQ213" s="142"/>
      <c r="HR213" s="142"/>
      <c r="HS213" s="142"/>
      <c r="HT213" s="142"/>
      <c r="HU213" s="142"/>
      <c r="HV213" s="142"/>
      <c r="HW213" s="142"/>
      <c r="HX213" s="142"/>
      <c r="HY213" s="142"/>
      <c r="HZ213" s="142"/>
      <c r="IA213" s="142"/>
      <c r="IB213" s="142"/>
      <c r="IC213" s="142"/>
      <c r="ID213" s="142"/>
      <c r="IE213" s="142"/>
      <c r="IF213" s="142"/>
      <c r="IG213" s="142"/>
      <c r="IH213" s="142"/>
      <c r="II213" s="142"/>
      <c r="IJ213" s="142"/>
      <c r="IK213" s="142"/>
      <c r="IL213" s="142"/>
      <c r="IM213" s="142"/>
      <c r="IN213" s="142"/>
      <c r="IO213" s="142"/>
      <c r="IP213" s="142"/>
      <c r="IQ213" s="142"/>
    </row>
    <row r="214" spans="1:251" s="51" customFormat="1" ht="12.75" x14ac:dyDescent="0.2">
      <c r="A214" s="20"/>
      <c r="B214" s="143" t="s">
        <v>182</v>
      </c>
      <c r="C214" s="31" t="s">
        <v>183</v>
      </c>
      <c r="D214" s="29" t="s">
        <v>184</v>
      </c>
      <c r="E214" s="25" t="s">
        <v>185</v>
      </c>
      <c r="F214" s="144">
        <f>F210/0.7</f>
        <v>144.85714285714286</v>
      </c>
      <c r="G214" s="144"/>
      <c r="H214" s="26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142"/>
      <c r="AS214" s="142"/>
      <c r="AT214" s="142"/>
      <c r="AU214" s="142"/>
      <c r="AV214" s="142"/>
      <c r="AW214" s="142"/>
      <c r="AX214" s="142"/>
      <c r="AY214" s="142"/>
      <c r="AZ214" s="142"/>
      <c r="BA214" s="142"/>
      <c r="BB214" s="142"/>
      <c r="BC214" s="142"/>
      <c r="BD214" s="142"/>
      <c r="BE214" s="142"/>
      <c r="BF214" s="142"/>
      <c r="BG214" s="142"/>
      <c r="BH214" s="142"/>
      <c r="BI214" s="142"/>
      <c r="BJ214" s="142"/>
      <c r="BK214" s="142"/>
      <c r="BL214" s="142"/>
      <c r="BM214" s="142"/>
      <c r="BN214" s="142"/>
      <c r="BO214" s="142"/>
      <c r="BP214" s="142"/>
      <c r="BQ214" s="142"/>
      <c r="BR214" s="142"/>
      <c r="BS214" s="142"/>
      <c r="BT214" s="142"/>
      <c r="BU214" s="142"/>
      <c r="BV214" s="142"/>
      <c r="BW214" s="142"/>
      <c r="BX214" s="142"/>
      <c r="BY214" s="142"/>
      <c r="BZ214" s="142"/>
      <c r="CA214" s="142"/>
      <c r="CB214" s="142"/>
      <c r="CC214" s="142"/>
      <c r="CD214" s="142"/>
      <c r="CE214" s="142"/>
      <c r="CF214" s="142"/>
      <c r="CG214" s="142"/>
      <c r="CH214" s="142"/>
      <c r="CI214" s="142"/>
      <c r="CJ214" s="142"/>
      <c r="CK214" s="142"/>
      <c r="CL214" s="142"/>
      <c r="CM214" s="142"/>
      <c r="CN214" s="142"/>
      <c r="CO214" s="142"/>
      <c r="CP214" s="142"/>
      <c r="CQ214" s="142"/>
      <c r="CR214" s="142"/>
      <c r="CS214" s="142"/>
      <c r="CT214" s="142"/>
      <c r="CU214" s="142"/>
      <c r="CV214" s="142"/>
      <c r="CW214" s="142"/>
      <c r="CX214" s="142"/>
      <c r="CY214" s="142"/>
      <c r="CZ214" s="142"/>
      <c r="DA214" s="142"/>
      <c r="DB214" s="142"/>
      <c r="DC214" s="142"/>
      <c r="DD214" s="142"/>
      <c r="DE214" s="142"/>
      <c r="DF214" s="142"/>
      <c r="DG214" s="142"/>
      <c r="DH214" s="142"/>
      <c r="DI214" s="142"/>
      <c r="DJ214" s="142"/>
      <c r="DK214" s="142"/>
      <c r="DL214" s="142"/>
      <c r="DM214" s="142"/>
      <c r="DN214" s="142"/>
      <c r="DO214" s="142"/>
      <c r="DP214" s="142"/>
      <c r="DQ214" s="142"/>
      <c r="DR214" s="142"/>
      <c r="DS214" s="142"/>
      <c r="DT214" s="142"/>
      <c r="DU214" s="142"/>
      <c r="DV214" s="142"/>
      <c r="DW214" s="142"/>
      <c r="DX214" s="142"/>
      <c r="DY214" s="142"/>
      <c r="DZ214" s="142"/>
      <c r="EA214" s="142"/>
      <c r="EB214" s="142"/>
      <c r="EC214" s="142"/>
      <c r="ED214" s="142"/>
      <c r="EE214" s="142"/>
      <c r="EF214" s="142"/>
      <c r="EG214" s="142"/>
      <c r="EH214" s="142"/>
      <c r="EI214" s="142"/>
      <c r="EJ214" s="142"/>
      <c r="EK214" s="142"/>
      <c r="EL214" s="142"/>
      <c r="EM214" s="142"/>
      <c r="EN214" s="142"/>
      <c r="EO214" s="142"/>
      <c r="EP214" s="142"/>
      <c r="EQ214" s="142"/>
      <c r="ER214" s="142"/>
      <c r="ES214" s="142"/>
      <c r="ET214" s="142"/>
      <c r="EU214" s="142"/>
      <c r="EV214" s="142"/>
      <c r="EW214" s="142"/>
      <c r="EX214" s="142"/>
      <c r="EY214" s="142"/>
      <c r="EZ214" s="142"/>
      <c r="FA214" s="142"/>
      <c r="FB214" s="142"/>
      <c r="FC214" s="142"/>
      <c r="FD214" s="142"/>
      <c r="FE214" s="142"/>
      <c r="FF214" s="142"/>
      <c r="FG214" s="142"/>
      <c r="FH214" s="142"/>
      <c r="FI214" s="142"/>
      <c r="FJ214" s="142"/>
      <c r="FK214" s="142"/>
      <c r="FL214" s="142"/>
      <c r="FM214" s="142"/>
      <c r="FN214" s="142"/>
      <c r="FO214" s="142"/>
      <c r="FP214" s="142"/>
      <c r="FQ214" s="142"/>
      <c r="FR214" s="142"/>
      <c r="FS214" s="142"/>
      <c r="FT214" s="142"/>
      <c r="FU214" s="142"/>
      <c r="FV214" s="142"/>
      <c r="FW214" s="142"/>
      <c r="FX214" s="142"/>
      <c r="FY214" s="142"/>
      <c r="FZ214" s="142"/>
      <c r="GA214" s="142"/>
      <c r="GB214" s="142"/>
      <c r="GC214" s="142"/>
      <c r="GD214" s="142"/>
      <c r="GE214" s="142"/>
      <c r="GF214" s="142"/>
      <c r="GG214" s="142"/>
      <c r="GH214" s="142"/>
      <c r="GI214" s="142"/>
      <c r="GJ214" s="142"/>
      <c r="GK214" s="142"/>
      <c r="GL214" s="142"/>
      <c r="GM214" s="142"/>
      <c r="GN214" s="142"/>
      <c r="GO214" s="142"/>
      <c r="GP214" s="142"/>
      <c r="GQ214" s="142"/>
      <c r="GR214" s="142"/>
      <c r="GS214" s="142"/>
      <c r="GT214" s="142"/>
      <c r="GU214" s="142"/>
      <c r="GV214" s="142"/>
      <c r="GW214" s="142"/>
      <c r="GX214" s="142"/>
      <c r="GY214" s="142"/>
      <c r="GZ214" s="142"/>
      <c r="HA214" s="142"/>
      <c r="HB214" s="142"/>
      <c r="HC214" s="142"/>
      <c r="HD214" s="142"/>
      <c r="HE214" s="142"/>
      <c r="HF214" s="142"/>
      <c r="HG214" s="142"/>
      <c r="HH214" s="142"/>
      <c r="HI214" s="142"/>
      <c r="HJ214" s="142"/>
      <c r="HK214" s="142"/>
      <c r="HL214" s="142"/>
      <c r="HM214" s="142"/>
      <c r="HN214" s="142"/>
      <c r="HO214" s="142"/>
      <c r="HP214" s="142"/>
      <c r="HQ214" s="142"/>
      <c r="HR214" s="142"/>
      <c r="HS214" s="142"/>
      <c r="HT214" s="142"/>
      <c r="HU214" s="142"/>
      <c r="HV214" s="142"/>
      <c r="HW214" s="142"/>
      <c r="HX214" s="142"/>
      <c r="HY214" s="142"/>
      <c r="HZ214" s="142"/>
      <c r="IA214" s="142"/>
      <c r="IB214" s="142"/>
      <c r="IC214" s="142"/>
      <c r="ID214" s="142"/>
      <c r="IE214" s="142"/>
      <c r="IF214" s="142"/>
      <c r="IG214" s="142"/>
      <c r="IH214" s="142"/>
      <c r="II214" s="142"/>
      <c r="IJ214" s="142"/>
      <c r="IK214" s="142"/>
      <c r="IL214" s="142"/>
      <c r="IM214" s="142"/>
      <c r="IN214" s="142"/>
      <c r="IO214" s="142"/>
      <c r="IP214" s="142"/>
      <c r="IQ214" s="142"/>
    </row>
    <row r="215" spans="1:251" s="51" customFormat="1" ht="12.75" x14ac:dyDescent="0.2">
      <c r="A215" s="20"/>
      <c r="B215" s="30" t="s">
        <v>186</v>
      </c>
      <c r="C215" s="31" t="s">
        <v>187</v>
      </c>
      <c r="D215" s="29" t="s">
        <v>20</v>
      </c>
      <c r="E215" s="25">
        <v>5.9</v>
      </c>
      <c r="F215" s="140">
        <f>E215*F211</f>
        <v>5.9826000000000006</v>
      </c>
      <c r="G215" s="140"/>
      <c r="H215" s="26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  <c r="BD215" s="142"/>
      <c r="BE215" s="142"/>
      <c r="BF215" s="142"/>
      <c r="BG215" s="142"/>
      <c r="BH215" s="142"/>
      <c r="BI215" s="142"/>
      <c r="BJ215" s="142"/>
      <c r="BK215" s="142"/>
      <c r="BL215" s="142"/>
      <c r="BM215" s="142"/>
      <c r="BN215" s="142"/>
      <c r="BO215" s="142"/>
      <c r="BP215" s="142"/>
      <c r="BQ215" s="142"/>
      <c r="BR215" s="142"/>
      <c r="BS215" s="142"/>
      <c r="BT215" s="142"/>
      <c r="BU215" s="142"/>
      <c r="BV215" s="142"/>
      <c r="BW215" s="142"/>
      <c r="BX215" s="142"/>
      <c r="BY215" s="142"/>
      <c r="BZ215" s="142"/>
      <c r="CA215" s="142"/>
      <c r="CB215" s="142"/>
      <c r="CC215" s="142"/>
      <c r="CD215" s="142"/>
      <c r="CE215" s="142"/>
      <c r="CF215" s="142"/>
      <c r="CG215" s="142"/>
      <c r="CH215" s="142"/>
      <c r="CI215" s="142"/>
      <c r="CJ215" s="142"/>
      <c r="CK215" s="142"/>
      <c r="CL215" s="142"/>
      <c r="CM215" s="142"/>
      <c r="CN215" s="142"/>
      <c r="CO215" s="142"/>
      <c r="CP215" s="142"/>
      <c r="CQ215" s="142"/>
      <c r="CR215" s="142"/>
      <c r="CS215" s="142"/>
      <c r="CT215" s="142"/>
      <c r="CU215" s="142"/>
      <c r="CV215" s="142"/>
      <c r="CW215" s="142"/>
      <c r="CX215" s="142"/>
      <c r="CY215" s="142"/>
      <c r="CZ215" s="142"/>
      <c r="DA215" s="142"/>
      <c r="DB215" s="142"/>
      <c r="DC215" s="142"/>
      <c r="DD215" s="142"/>
      <c r="DE215" s="142"/>
      <c r="DF215" s="142"/>
      <c r="DG215" s="142"/>
      <c r="DH215" s="142"/>
      <c r="DI215" s="142"/>
      <c r="DJ215" s="142"/>
      <c r="DK215" s="142"/>
      <c r="DL215" s="142"/>
      <c r="DM215" s="142"/>
      <c r="DN215" s="142"/>
      <c r="DO215" s="142"/>
      <c r="DP215" s="142"/>
      <c r="DQ215" s="142"/>
      <c r="DR215" s="142"/>
      <c r="DS215" s="142"/>
      <c r="DT215" s="142"/>
      <c r="DU215" s="142"/>
      <c r="DV215" s="142"/>
      <c r="DW215" s="142"/>
      <c r="DX215" s="142"/>
      <c r="DY215" s="142"/>
      <c r="DZ215" s="142"/>
      <c r="EA215" s="142"/>
      <c r="EB215" s="142"/>
      <c r="EC215" s="142"/>
      <c r="ED215" s="142"/>
      <c r="EE215" s="142"/>
      <c r="EF215" s="142"/>
      <c r="EG215" s="142"/>
      <c r="EH215" s="142"/>
      <c r="EI215" s="142"/>
      <c r="EJ215" s="142"/>
      <c r="EK215" s="142"/>
      <c r="EL215" s="142"/>
      <c r="EM215" s="142"/>
      <c r="EN215" s="142"/>
      <c r="EO215" s="142"/>
      <c r="EP215" s="142"/>
      <c r="EQ215" s="142"/>
      <c r="ER215" s="142"/>
      <c r="ES215" s="142"/>
      <c r="ET215" s="142"/>
      <c r="EU215" s="142"/>
      <c r="EV215" s="142"/>
      <c r="EW215" s="142"/>
      <c r="EX215" s="142"/>
      <c r="EY215" s="142"/>
      <c r="EZ215" s="142"/>
      <c r="FA215" s="142"/>
      <c r="FB215" s="142"/>
      <c r="FC215" s="142"/>
      <c r="FD215" s="142"/>
      <c r="FE215" s="142"/>
      <c r="FF215" s="142"/>
      <c r="FG215" s="142"/>
      <c r="FH215" s="142"/>
      <c r="FI215" s="142"/>
      <c r="FJ215" s="142"/>
      <c r="FK215" s="142"/>
      <c r="FL215" s="142"/>
      <c r="FM215" s="142"/>
      <c r="FN215" s="142"/>
      <c r="FO215" s="142"/>
      <c r="FP215" s="142"/>
      <c r="FQ215" s="142"/>
      <c r="FR215" s="142"/>
      <c r="FS215" s="142"/>
      <c r="FT215" s="142"/>
      <c r="FU215" s="142"/>
      <c r="FV215" s="142"/>
      <c r="FW215" s="142"/>
      <c r="FX215" s="142"/>
      <c r="FY215" s="142"/>
      <c r="FZ215" s="142"/>
      <c r="GA215" s="142"/>
      <c r="GB215" s="142"/>
      <c r="GC215" s="142"/>
      <c r="GD215" s="142"/>
      <c r="GE215" s="142"/>
      <c r="GF215" s="142"/>
      <c r="GG215" s="142"/>
      <c r="GH215" s="142"/>
      <c r="GI215" s="142"/>
      <c r="GJ215" s="142"/>
      <c r="GK215" s="142"/>
      <c r="GL215" s="142"/>
      <c r="GM215" s="142"/>
      <c r="GN215" s="142"/>
      <c r="GO215" s="142"/>
      <c r="GP215" s="142"/>
      <c r="GQ215" s="142"/>
      <c r="GR215" s="142"/>
      <c r="GS215" s="142"/>
      <c r="GT215" s="142"/>
      <c r="GU215" s="142"/>
      <c r="GV215" s="142"/>
      <c r="GW215" s="142"/>
      <c r="GX215" s="142"/>
      <c r="GY215" s="142"/>
      <c r="GZ215" s="142"/>
      <c r="HA215" s="142"/>
      <c r="HB215" s="142"/>
      <c r="HC215" s="142"/>
      <c r="HD215" s="142"/>
      <c r="HE215" s="142"/>
      <c r="HF215" s="142"/>
      <c r="HG215" s="142"/>
      <c r="HH215" s="142"/>
      <c r="HI215" s="142"/>
      <c r="HJ215" s="142"/>
      <c r="HK215" s="142"/>
      <c r="HL215" s="142"/>
      <c r="HM215" s="142"/>
      <c r="HN215" s="142"/>
      <c r="HO215" s="142"/>
      <c r="HP215" s="142"/>
      <c r="HQ215" s="142"/>
      <c r="HR215" s="142"/>
      <c r="HS215" s="142"/>
      <c r="HT215" s="142"/>
      <c r="HU215" s="142"/>
      <c r="HV215" s="142"/>
      <c r="HW215" s="142"/>
      <c r="HX215" s="142"/>
      <c r="HY215" s="142"/>
      <c r="HZ215" s="142"/>
      <c r="IA215" s="142"/>
      <c r="IB215" s="142"/>
      <c r="IC215" s="142"/>
      <c r="ID215" s="142"/>
      <c r="IE215" s="142"/>
      <c r="IF215" s="142"/>
      <c r="IG215" s="142"/>
      <c r="IH215" s="142"/>
      <c r="II215" s="142"/>
      <c r="IJ215" s="142"/>
      <c r="IK215" s="142"/>
      <c r="IL215" s="142"/>
      <c r="IM215" s="142"/>
      <c r="IN215" s="142"/>
      <c r="IO215" s="142"/>
      <c r="IP215" s="142"/>
      <c r="IQ215" s="142"/>
    </row>
    <row r="216" spans="1:251" s="51" customFormat="1" ht="12.75" x14ac:dyDescent="0.2">
      <c r="A216" s="20"/>
      <c r="B216" s="30" t="s">
        <v>188</v>
      </c>
      <c r="C216" s="31" t="s">
        <v>148</v>
      </c>
      <c r="D216" s="29" t="s">
        <v>20</v>
      </c>
      <c r="E216" s="25">
        <v>0.06</v>
      </c>
      <c r="F216" s="140">
        <f>E216*F211</f>
        <v>6.0839999999999998E-2</v>
      </c>
      <c r="G216" s="140"/>
      <c r="H216" s="26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  <c r="AW216" s="142"/>
      <c r="AX216" s="142"/>
      <c r="AY216" s="142"/>
      <c r="AZ216" s="142"/>
      <c r="BA216" s="142"/>
      <c r="BB216" s="142"/>
      <c r="BC216" s="142"/>
      <c r="BD216" s="142"/>
      <c r="BE216" s="142"/>
      <c r="BF216" s="142"/>
      <c r="BG216" s="142"/>
      <c r="BH216" s="142"/>
      <c r="BI216" s="142"/>
      <c r="BJ216" s="142"/>
      <c r="BK216" s="142"/>
      <c r="BL216" s="142"/>
      <c r="BM216" s="142"/>
      <c r="BN216" s="142"/>
      <c r="BO216" s="142"/>
      <c r="BP216" s="142"/>
      <c r="BQ216" s="142"/>
      <c r="BR216" s="142"/>
      <c r="BS216" s="142"/>
      <c r="BT216" s="142"/>
      <c r="BU216" s="142"/>
      <c r="BV216" s="142"/>
      <c r="BW216" s="142"/>
      <c r="BX216" s="142"/>
      <c r="BY216" s="142"/>
      <c r="BZ216" s="142"/>
      <c r="CA216" s="142"/>
      <c r="CB216" s="142"/>
      <c r="CC216" s="142"/>
      <c r="CD216" s="142"/>
      <c r="CE216" s="142"/>
      <c r="CF216" s="142"/>
      <c r="CG216" s="142"/>
      <c r="CH216" s="142"/>
      <c r="CI216" s="142"/>
      <c r="CJ216" s="142"/>
      <c r="CK216" s="142"/>
      <c r="CL216" s="142"/>
      <c r="CM216" s="142"/>
      <c r="CN216" s="142"/>
      <c r="CO216" s="142"/>
      <c r="CP216" s="142"/>
      <c r="CQ216" s="142"/>
      <c r="CR216" s="142"/>
      <c r="CS216" s="142"/>
      <c r="CT216" s="142"/>
      <c r="CU216" s="142"/>
      <c r="CV216" s="142"/>
      <c r="CW216" s="142"/>
      <c r="CX216" s="142"/>
      <c r="CY216" s="142"/>
      <c r="CZ216" s="142"/>
      <c r="DA216" s="142"/>
      <c r="DB216" s="142"/>
      <c r="DC216" s="142"/>
      <c r="DD216" s="142"/>
      <c r="DE216" s="142"/>
      <c r="DF216" s="142"/>
      <c r="DG216" s="142"/>
      <c r="DH216" s="142"/>
      <c r="DI216" s="142"/>
      <c r="DJ216" s="142"/>
      <c r="DK216" s="142"/>
      <c r="DL216" s="142"/>
      <c r="DM216" s="142"/>
      <c r="DN216" s="142"/>
      <c r="DO216" s="142"/>
      <c r="DP216" s="142"/>
      <c r="DQ216" s="142"/>
      <c r="DR216" s="142"/>
      <c r="DS216" s="142"/>
      <c r="DT216" s="142"/>
      <c r="DU216" s="142"/>
      <c r="DV216" s="142"/>
      <c r="DW216" s="142"/>
      <c r="DX216" s="142"/>
      <c r="DY216" s="142"/>
      <c r="DZ216" s="142"/>
      <c r="EA216" s="142"/>
      <c r="EB216" s="142"/>
      <c r="EC216" s="142"/>
      <c r="ED216" s="142"/>
      <c r="EE216" s="142"/>
      <c r="EF216" s="142"/>
      <c r="EG216" s="142"/>
      <c r="EH216" s="142"/>
      <c r="EI216" s="142"/>
      <c r="EJ216" s="142"/>
      <c r="EK216" s="142"/>
      <c r="EL216" s="142"/>
      <c r="EM216" s="142"/>
      <c r="EN216" s="142"/>
      <c r="EO216" s="142"/>
      <c r="EP216" s="142"/>
      <c r="EQ216" s="142"/>
      <c r="ER216" s="142"/>
      <c r="ES216" s="142"/>
      <c r="ET216" s="142"/>
      <c r="EU216" s="142"/>
      <c r="EV216" s="142"/>
      <c r="EW216" s="142"/>
      <c r="EX216" s="142"/>
      <c r="EY216" s="142"/>
      <c r="EZ216" s="142"/>
      <c r="FA216" s="142"/>
      <c r="FB216" s="142"/>
      <c r="FC216" s="142"/>
      <c r="FD216" s="142"/>
      <c r="FE216" s="142"/>
      <c r="FF216" s="142"/>
      <c r="FG216" s="142"/>
      <c r="FH216" s="142"/>
      <c r="FI216" s="142"/>
      <c r="FJ216" s="142"/>
      <c r="FK216" s="142"/>
      <c r="FL216" s="142"/>
      <c r="FM216" s="142"/>
      <c r="FN216" s="142"/>
      <c r="FO216" s="142"/>
      <c r="FP216" s="142"/>
      <c r="FQ216" s="142"/>
      <c r="FR216" s="142"/>
      <c r="FS216" s="142"/>
      <c r="FT216" s="142"/>
      <c r="FU216" s="142"/>
      <c r="FV216" s="142"/>
      <c r="FW216" s="142"/>
      <c r="FX216" s="142"/>
      <c r="FY216" s="142"/>
      <c r="FZ216" s="142"/>
      <c r="GA216" s="142"/>
      <c r="GB216" s="142"/>
      <c r="GC216" s="142"/>
      <c r="GD216" s="142"/>
      <c r="GE216" s="142"/>
      <c r="GF216" s="142"/>
      <c r="GG216" s="142"/>
      <c r="GH216" s="142"/>
      <c r="GI216" s="142"/>
      <c r="GJ216" s="142"/>
      <c r="GK216" s="142"/>
      <c r="GL216" s="142"/>
      <c r="GM216" s="142"/>
      <c r="GN216" s="142"/>
      <c r="GO216" s="142"/>
      <c r="GP216" s="142"/>
      <c r="GQ216" s="142"/>
      <c r="GR216" s="142"/>
      <c r="GS216" s="142"/>
      <c r="GT216" s="142"/>
      <c r="GU216" s="142"/>
      <c r="GV216" s="142"/>
      <c r="GW216" s="142"/>
      <c r="GX216" s="142"/>
      <c r="GY216" s="142"/>
      <c r="GZ216" s="142"/>
      <c r="HA216" s="142"/>
      <c r="HB216" s="142"/>
      <c r="HC216" s="142"/>
      <c r="HD216" s="142"/>
      <c r="HE216" s="142"/>
      <c r="HF216" s="142"/>
      <c r="HG216" s="142"/>
      <c r="HH216" s="142"/>
      <c r="HI216" s="142"/>
      <c r="HJ216" s="142"/>
      <c r="HK216" s="142"/>
      <c r="HL216" s="142"/>
      <c r="HM216" s="142"/>
      <c r="HN216" s="142"/>
      <c r="HO216" s="142"/>
      <c r="HP216" s="142"/>
      <c r="HQ216" s="142"/>
      <c r="HR216" s="142"/>
      <c r="HS216" s="142"/>
      <c r="HT216" s="142"/>
      <c r="HU216" s="142"/>
      <c r="HV216" s="142"/>
      <c r="HW216" s="142"/>
      <c r="HX216" s="142"/>
      <c r="HY216" s="142"/>
      <c r="HZ216" s="142"/>
      <c r="IA216" s="142"/>
      <c r="IB216" s="142"/>
      <c r="IC216" s="142"/>
      <c r="ID216" s="142"/>
      <c r="IE216" s="142"/>
      <c r="IF216" s="142"/>
      <c r="IG216" s="142"/>
      <c r="IH216" s="142"/>
      <c r="II216" s="142"/>
      <c r="IJ216" s="142"/>
      <c r="IK216" s="142"/>
      <c r="IL216" s="142"/>
      <c r="IM216" s="142"/>
      <c r="IN216" s="142"/>
      <c r="IO216" s="142"/>
      <c r="IP216" s="142"/>
      <c r="IQ216" s="142"/>
    </row>
    <row r="217" spans="1:251" s="51" customFormat="1" ht="12.75" x14ac:dyDescent="0.2">
      <c r="A217" s="20"/>
      <c r="B217" s="21"/>
      <c r="C217" s="106" t="s">
        <v>105</v>
      </c>
      <c r="D217" s="36" t="s">
        <v>2</v>
      </c>
      <c r="E217" s="25">
        <v>9.6</v>
      </c>
      <c r="F217" s="141">
        <f>E217*F211</f>
        <v>9.7343999999999991</v>
      </c>
      <c r="G217" s="141"/>
      <c r="H217" s="26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  <c r="AR217" s="142"/>
      <c r="AS217" s="142"/>
      <c r="AT217" s="142"/>
      <c r="AU217" s="142"/>
      <c r="AV217" s="142"/>
      <c r="AW217" s="142"/>
      <c r="AX217" s="142"/>
      <c r="AY217" s="142"/>
      <c r="AZ217" s="142"/>
      <c r="BA217" s="142"/>
      <c r="BB217" s="142"/>
      <c r="BC217" s="142"/>
      <c r="BD217" s="142"/>
      <c r="BE217" s="142"/>
      <c r="BF217" s="142"/>
      <c r="BG217" s="142"/>
      <c r="BH217" s="142"/>
      <c r="BI217" s="142"/>
      <c r="BJ217" s="142"/>
      <c r="BK217" s="142"/>
      <c r="BL217" s="142"/>
      <c r="BM217" s="142"/>
      <c r="BN217" s="142"/>
      <c r="BO217" s="142"/>
      <c r="BP217" s="142"/>
      <c r="BQ217" s="142"/>
      <c r="BR217" s="142"/>
      <c r="BS217" s="142"/>
      <c r="BT217" s="142"/>
      <c r="BU217" s="142"/>
      <c r="BV217" s="142"/>
      <c r="BW217" s="142"/>
      <c r="BX217" s="142"/>
      <c r="BY217" s="142"/>
      <c r="BZ217" s="142"/>
      <c r="CA217" s="142"/>
      <c r="CB217" s="142"/>
      <c r="CC217" s="142"/>
      <c r="CD217" s="142"/>
      <c r="CE217" s="142"/>
      <c r="CF217" s="142"/>
      <c r="CG217" s="142"/>
      <c r="CH217" s="142"/>
      <c r="CI217" s="142"/>
      <c r="CJ217" s="142"/>
      <c r="CK217" s="142"/>
      <c r="CL217" s="142"/>
      <c r="CM217" s="142"/>
      <c r="CN217" s="142"/>
      <c r="CO217" s="142"/>
      <c r="CP217" s="142"/>
      <c r="CQ217" s="142"/>
      <c r="CR217" s="142"/>
      <c r="CS217" s="142"/>
      <c r="CT217" s="142"/>
      <c r="CU217" s="142"/>
      <c r="CV217" s="142"/>
      <c r="CW217" s="142"/>
      <c r="CX217" s="142"/>
      <c r="CY217" s="142"/>
      <c r="CZ217" s="142"/>
      <c r="DA217" s="142"/>
      <c r="DB217" s="142"/>
      <c r="DC217" s="142"/>
      <c r="DD217" s="142"/>
      <c r="DE217" s="142"/>
      <c r="DF217" s="142"/>
      <c r="DG217" s="142"/>
      <c r="DH217" s="142"/>
      <c r="DI217" s="142"/>
      <c r="DJ217" s="142"/>
      <c r="DK217" s="142"/>
      <c r="DL217" s="142"/>
      <c r="DM217" s="142"/>
      <c r="DN217" s="142"/>
      <c r="DO217" s="142"/>
      <c r="DP217" s="142"/>
      <c r="DQ217" s="142"/>
      <c r="DR217" s="142"/>
      <c r="DS217" s="142"/>
      <c r="DT217" s="142"/>
      <c r="DU217" s="142"/>
      <c r="DV217" s="142"/>
      <c r="DW217" s="142"/>
      <c r="DX217" s="142"/>
      <c r="DY217" s="142"/>
      <c r="DZ217" s="142"/>
      <c r="EA217" s="142"/>
      <c r="EB217" s="142"/>
      <c r="EC217" s="142"/>
      <c r="ED217" s="142"/>
      <c r="EE217" s="142"/>
      <c r="EF217" s="142"/>
      <c r="EG217" s="142"/>
      <c r="EH217" s="142"/>
      <c r="EI217" s="142"/>
      <c r="EJ217" s="142"/>
      <c r="EK217" s="142"/>
      <c r="EL217" s="142"/>
      <c r="EM217" s="142"/>
      <c r="EN217" s="142"/>
      <c r="EO217" s="142"/>
      <c r="EP217" s="142"/>
      <c r="EQ217" s="142"/>
      <c r="ER217" s="142"/>
      <c r="ES217" s="142"/>
      <c r="ET217" s="142"/>
      <c r="EU217" s="142"/>
      <c r="EV217" s="142"/>
      <c r="EW217" s="142"/>
      <c r="EX217" s="142"/>
      <c r="EY217" s="142"/>
      <c r="EZ217" s="142"/>
      <c r="FA217" s="142"/>
      <c r="FB217" s="142"/>
      <c r="FC217" s="142"/>
      <c r="FD217" s="142"/>
      <c r="FE217" s="142"/>
      <c r="FF217" s="142"/>
      <c r="FG217" s="142"/>
      <c r="FH217" s="142"/>
      <c r="FI217" s="142"/>
      <c r="FJ217" s="142"/>
      <c r="FK217" s="142"/>
      <c r="FL217" s="142"/>
      <c r="FM217" s="142"/>
      <c r="FN217" s="142"/>
      <c r="FO217" s="142"/>
      <c r="FP217" s="142"/>
      <c r="FQ217" s="142"/>
      <c r="FR217" s="142"/>
      <c r="FS217" s="142"/>
      <c r="FT217" s="142"/>
      <c r="FU217" s="142"/>
      <c r="FV217" s="142"/>
      <c r="FW217" s="142"/>
      <c r="FX217" s="142"/>
      <c r="FY217" s="142"/>
      <c r="FZ217" s="142"/>
      <c r="GA217" s="142"/>
      <c r="GB217" s="142"/>
      <c r="GC217" s="142"/>
      <c r="GD217" s="142"/>
      <c r="GE217" s="142"/>
      <c r="GF217" s="142"/>
      <c r="GG217" s="142"/>
      <c r="GH217" s="142"/>
      <c r="GI217" s="142"/>
      <c r="GJ217" s="142"/>
      <c r="GK217" s="142"/>
      <c r="GL217" s="142"/>
      <c r="GM217" s="142"/>
      <c r="GN217" s="142"/>
      <c r="GO217" s="142"/>
      <c r="GP217" s="142"/>
      <c r="GQ217" s="142"/>
      <c r="GR217" s="142"/>
      <c r="GS217" s="142"/>
      <c r="GT217" s="142"/>
      <c r="GU217" s="142"/>
      <c r="GV217" s="142"/>
      <c r="GW217" s="142"/>
      <c r="GX217" s="142"/>
      <c r="GY217" s="142"/>
      <c r="GZ217" s="142"/>
      <c r="HA217" s="142"/>
      <c r="HB217" s="142"/>
      <c r="HC217" s="142"/>
      <c r="HD217" s="142"/>
      <c r="HE217" s="142"/>
      <c r="HF217" s="142"/>
      <c r="HG217" s="142"/>
      <c r="HH217" s="142"/>
      <c r="HI217" s="142"/>
      <c r="HJ217" s="142"/>
      <c r="HK217" s="142"/>
      <c r="HL217" s="142"/>
      <c r="HM217" s="142"/>
      <c r="HN217" s="142"/>
      <c r="HO217" s="142"/>
      <c r="HP217" s="142"/>
      <c r="HQ217" s="142"/>
      <c r="HR217" s="142"/>
      <c r="HS217" s="142"/>
      <c r="HT217" s="142"/>
      <c r="HU217" s="142"/>
      <c r="HV217" s="142"/>
      <c r="HW217" s="142"/>
      <c r="HX217" s="142"/>
      <c r="HY217" s="142"/>
      <c r="HZ217" s="142"/>
      <c r="IA217" s="142"/>
      <c r="IB217" s="142"/>
      <c r="IC217" s="142"/>
      <c r="ID217" s="142"/>
      <c r="IE217" s="142"/>
      <c r="IF217" s="142"/>
      <c r="IG217" s="142"/>
      <c r="IH217" s="142"/>
      <c r="II217" s="142"/>
      <c r="IJ217" s="142"/>
      <c r="IK217" s="142"/>
      <c r="IL217" s="142"/>
      <c r="IM217" s="142"/>
      <c r="IN217" s="142"/>
      <c r="IO217" s="142"/>
      <c r="IP217" s="142"/>
      <c r="IQ217" s="142"/>
    </row>
    <row r="218" spans="1:251" s="135" customFormat="1" ht="12.75" x14ac:dyDescent="0.25">
      <c r="A218" s="130"/>
      <c r="B218" s="67"/>
      <c r="C218" s="19"/>
      <c r="D218" s="131"/>
      <c r="E218" s="132"/>
      <c r="F218" s="133"/>
      <c r="G218" s="133"/>
      <c r="H218" s="134"/>
    </row>
    <row r="219" spans="1:251" s="7" customFormat="1" ht="12.75" x14ac:dyDescent="0.25">
      <c r="A219" s="145"/>
      <c r="B219" s="145"/>
      <c r="C219" s="145" t="s">
        <v>8</v>
      </c>
      <c r="D219" s="145"/>
      <c r="E219" s="146"/>
      <c r="F219" s="146"/>
      <c r="G219" s="146"/>
      <c r="H219" s="146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  <c r="BI219" s="147"/>
      <c r="BJ219" s="147"/>
      <c r="BK219" s="147"/>
      <c r="BL219" s="147"/>
      <c r="BM219" s="147"/>
      <c r="BN219" s="147"/>
      <c r="BO219" s="147"/>
      <c r="BP219" s="147"/>
      <c r="BQ219" s="147"/>
      <c r="BR219" s="147"/>
      <c r="BS219" s="147"/>
      <c r="BT219" s="147"/>
      <c r="BU219" s="147"/>
      <c r="BV219" s="147"/>
      <c r="BW219" s="147"/>
      <c r="BX219" s="147"/>
      <c r="BY219" s="147"/>
      <c r="BZ219" s="147"/>
      <c r="CA219" s="147"/>
      <c r="CB219" s="147"/>
      <c r="CC219" s="147"/>
      <c r="CD219" s="147"/>
      <c r="CE219" s="147"/>
      <c r="CF219" s="147"/>
      <c r="CG219" s="147"/>
      <c r="CH219" s="147"/>
      <c r="CI219" s="147"/>
      <c r="CJ219" s="147"/>
      <c r="CK219" s="147"/>
      <c r="CL219" s="147"/>
      <c r="CM219" s="147"/>
      <c r="CN219" s="147"/>
      <c r="CO219" s="147"/>
      <c r="CP219" s="147"/>
      <c r="CQ219" s="147"/>
      <c r="CR219" s="147"/>
      <c r="CS219" s="147"/>
      <c r="CT219" s="147"/>
      <c r="CU219" s="147"/>
      <c r="CV219" s="147"/>
      <c r="CW219" s="147"/>
      <c r="CX219" s="147"/>
      <c r="CY219" s="147"/>
      <c r="CZ219" s="147"/>
      <c r="DA219" s="147"/>
      <c r="DB219" s="147"/>
      <c r="DC219" s="147"/>
      <c r="DD219" s="147"/>
      <c r="DE219" s="147"/>
      <c r="DF219" s="147"/>
      <c r="DG219" s="147"/>
      <c r="DH219" s="147"/>
      <c r="DI219" s="147"/>
      <c r="DJ219" s="147"/>
      <c r="DK219" s="147"/>
      <c r="DL219" s="147"/>
      <c r="DM219" s="147"/>
      <c r="DN219" s="147"/>
      <c r="DO219" s="147"/>
      <c r="DP219" s="147"/>
      <c r="DQ219" s="147"/>
      <c r="DR219" s="147"/>
      <c r="DS219" s="147"/>
      <c r="DT219" s="147"/>
      <c r="DU219" s="147"/>
      <c r="DV219" s="147"/>
      <c r="DW219" s="147"/>
      <c r="DX219" s="147"/>
      <c r="DY219" s="147"/>
      <c r="DZ219" s="147"/>
      <c r="EA219" s="147"/>
      <c r="EB219" s="147"/>
      <c r="EC219" s="147"/>
      <c r="ED219" s="147"/>
      <c r="EE219" s="147"/>
      <c r="EF219" s="147"/>
      <c r="EG219" s="147"/>
      <c r="EH219" s="147"/>
      <c r="EI219" s="147"/>
      <c r="EJ219" s="147"/>
      <c r="EK219" s="147"/>
      <c r="EL219" s="147"/>
      <c r="EM219" s="147"/>
      <c r="EN219" s="147"/>
      <c r="EO219" s="147"/>
      <c r="EP219" s="147"/>
      <c r="EQ219" s="147"/>
      <c r="ER219" s="147"/>
      <c r="ES219" s="147"/>
      <c r="ET219" s="147"/>
      <c r="EU219" s="147"/>
      <c r="EV219" s="147"/>
      <c r="EW219" s="147"/>
      <c r="EX219" s="147"/>
      <c r="EY219" s="147"/>
      <c r="EZ219" s="147"/>
      <c r="FA219" s="147"/>
      <c r="FB219" s="147"/>
      <c r="FC219" s="147"/>
      <c r="FD219" s="147"/>
      <c r="FE219" s="147"/>
      <c r="FF219" s="147"/>
      <c r="FG219" s="147"/>
      <c r="FH219" s="147"/>
      <c r="FI219" s="147"/>
      <c r="FJ219" s="147"/>
      <c r="FK219" s="147"/>
      <c r="FL219" s="147"/>
      <c r="FM219" s="147"/>
      <c r="FN219" s="147"/>
      <c r="FO219" s="147"/>
      <c r="FP219" s="147"/>
      <c r="FQ219" s="147"/>
      <c r="FR219" s="147"/>
      <c r="FS219" s="147"/>
      <c r="FT219" s="147"/>
      <c r="FU219" s="147"/>
      <c r="FV219" s="147"/>
      <c r="FW219" s="147"/>
      <c r="FX219" s="147"/>
      <c r="FY219" s="147"/>
      <c r="FZ219" s="147"/>
      <c r="GA219" s="147"/>
      <c r="GB219" s="147"/>
      <c r="GC219" s="147"/>
      <c r="GD219" s="147"/>
      <c r="GE219" s="147"/>
      <c r="GF219" s="147"/>
      <c r="GG219" s="147"/>
      <c r="GH219" s="147"/>
      <c r="GI219" s="147"/>
      <c r="GJ219" s="147"/>
      <c r="GK219" s="147"/>
      <c r="GL219" s="147"/>
      <c r="GM219" s="147"/>
      <c r="GN219" s="147"/>
      <c r="GO219" s="147"/>
      <c r="GP219" s="147"/>
      <c r="GQ219" s="147"/>
      <c r="GR219" s="147"/>
      <c r="GS219" s="147"/>
      <c r="GT219" s="147"/>
      <c r="GU219" s="147"/>
      <c r="GV219" s="147"/>
      <c r="GW219" s="147"/>
      <c r="GX219" s="147"/>
      <c r="GY219" s="147"/>
      <c r="GZ219" s="147"/>
      <c r="HA219" s="147"/>
      <c r="HB219" s="147"/>
      <c r="HC219" s="147"/>
      <c r="HD219" s="147"/>
      <c r="HE219" s="147"/>
      <c r="HF219" s="147"/>
      <c r="HG219" s="147"/>
      <c r="HH219" s="147"/>
      <c r="HI219" s="147"/>
      <c r="HJ219" s="147"/>
      <c r="HK219" s="147"/>
    </row>
    <row r="220" spans="1:251" s="152" customFormat="1" ht="12.75" x14ac:dyDescent="0.25">
      <c r="A220" s="148"/>
      <c r="B220" s="148"/>
      <c r="C220" s="149" t="s">
        <v>189</v>
      </c>
      <c r="D220" s="150" t="s">
        <v>196</v>
      </c>
      <c r="E220" s="151"/>
      <c r="F220" s="151"/>
      <c r="G220" s="151"/>
      <c r="H220" s="151"/>
    </row>
    <row r="221" spans="1:251" ht="12.75" x14ac:dyDescent="0.25">
      <c r="A221" s="148"/>
      <c r="B221" s="153"/>
      <c r="C221" s="148" t="s">
        <v>8</v>
      </c>
      <c r="D221" s="150"/>
      <c r="E221" s="151"/>
      <c r="F221" s="151"/>
      <c r="G221" s="151"/>
      <c r="H221" s="151"/>
    </row>
    <row r="222" spans="1:251" s="155" customFormat="1" ht="12.75" x14ac:dyDescent="0.25">
      <c r="A222" s="154"/>
      <c r="B222" s="153"/>
      <c r="C222" s="148" t="s">
        <v>190</v>
      </c>
      <c r="D222" s="150" t="s">
        <v>196</v>
      </c>
      <c r="E222" s="151"/>
      <c r="F222" s="151"/>
      <c r="G222" s="151"/>
      <c r="H222" s="151"/>
    </row>
    <row r="223" spans="1:251" s="155" customFormat="1" ht="12.75" x14ac:dyDescent="0.25">
      <c r="A223" s="154"/>
      <c r="B223" s="148"/>
      <c r="C223" s="148" t="s">
        <v>8</v>
      </c>
      <c r="D223" s="150"/>
      <c r="E223" s="151"/>
      <c r="F223" s="151"/>
      <c r="G223" s="151"/>
      <c r="H223" s="151"/>
    </row>
    <row r="224" spans="1:251" s="155" customFormat="1" ht="12.75" x14ac:dyDescent="0.25">
      <c r="A224" s="154"/>
      <c r="B224" s="148"/>
      <c r="C224" s="148" t="s">
        <v>191</v>
      </c>
      <c r="D224" s="150" t="s">
        <v>196</v>
      </c>
      <c r="E224" s="151"/>
      <c r="F224" s="151"/>
      <c r="G224" s="151"/>
      <c r="H224" s="151"/>
    </row>
    <row r="225" spans="1:9" s="155" customFormat="1" ht="12.75" x14ac:dyDescent="0.25">
      <c r="A225" s="154"/>
      <c r="B225" s="148"/>
      <c r="C225" s="148"/>
      <c r="D225" s="150"/>
      <c r="E225" s="151"/>
      <c r="F225" s="151"/>
      <c r="G225" s="151"/>
      <c r="H225" s="151"/>
    </row>
    <row r="226" spans="1:9" s="159" customFormat="1" ht="12.75" x14ac:dyDescent="0.25">
      <c r="A226" s="156"/>
      <c r="B226" s="157"/>
      <c r="C226" s="145" t="s">
        <v>8</v>
      </c>
      <c r="D226" s="158"/>
      <c r="E226" s="146"/>
      <c r="F226" s="146"/>
      <c r="G226" s="146"/>
      <c r="H226" s="146"/>
    </row>
    <row r="227" spans="1:9" s="155" customFormat="1" ht="12.75" x14ac:dyDescent="0.25">
      <c r="A227" s="154"/>
      <c r="B227" s="153"/>
      <c r="C227" s="148"/>
      <c r="D227" s="150"/>
      <c r="E227" s="151"/>
      <c r="F227" s="151"/>
      <c r="G227" s="151"/>
      <c r="H227" s="151"/>
    </row>
    <row r="228" spans="1:9" s="155" customFormat="1" ht="12.75" x14ac:dyDescent="0.25">
      <c r="A228" s="154"/>
      <c r="B228" s="153"/>
      <c r="C228" s="148" t="s">
        <v>192</v>
      </c>
      <c r="D228" s="150">
        <v>0.03</v>
      </c>
      <c r="E228" s="151"/>
      <c r="F228" s="151"/>
      <c r="G228" s="151"/>
      <c r="H228" s="151"/>
    </row>
    <row r="229" spans="1:9" s="155" customFormat="1" ht="12.75" x14ac:dyDescent="0.25">
      <c r="A229" s="154"/>
      <c r="B229" s="148"/>
      <c r="C229" s="148" t="s">
        <v>8</v>
      </c>
      <c r="D229" s="150"/>
      <c r="E229" s="151"/>
      <c r="F229" s="151"/>
      <c r="G229" s="151"/>
      <c r="H229" s="151"/>
    </row>
    <row r="230" spans="1:9" s="155" customFormat="1" ht="12.75" x14ac:dyDescent="0.25">
      <c r="A230" s="154"/>
      <c r="B230" s="153"/>
      <c r="C230" s="148" t="s">
        <v>193</v>
      </c>
      <c r="D230" s="150">
        <v>0.18</v>
      </c>
      <c r="E230" s="151"/>
      <c r="F230" s="151"/>
      <c r="G230" s="151"/>
      <c r="H230" s="151"/>
    </row>
    <row r="231" spans="1:9" s="155" customFormat="1" ht="15" x14ac:dyDescent="0.25">
      <c r="A231" s="154"/>
      <c r="B231" s="148"/>
      <c r="C231" s="160" t="s">
        <v>8</v>
      </c>
      <c r="D231" s="150"/>
      <c r="E231" s="151"/>
      <c r="F231" s="151"/>
      <c r="G231" s="151"/>
      <c r="H231" s="146">
        <v>152126</v>
      </c>
      <c r="I231" s="155">
        <v>210000</v>
      </c>
    </row>
    <row r="233" spans="1:9" ht="13.5" customHeight="1" x14ac:dyDescent="0.25">
      <c r="E233" s="164"/>
      <c r="F233" s="164"/>
      <c r="G233" s="164"/>
    </row>
  </sheetData>
  <protectedRanges>
    <protectedRange sqref="E24" name="Range1_1_1_2_1_1_1"/>
    <protectedRange sqref="E21" name="Range1_1_1_2_1_1_1_1_1_1_2"/>
    <protectedRange sqref="E22:E23" name="Range1_1_1_2_1_1_2_1_2"/>
    <protectedRange sqref="E208" name="Range1_1_1_2_2_1"/>
    <protectedRange sqref="E67:E68" name="Range1_1_1_2_2_1_1"/>
    <protectedRange sqref="E113" name="Range1_1_1_2_2_2"/>
    <protectedRange sqref="E69:E72 E78 E84" name="Range1_1_1_2_2_1_1_1"/>
    <protectedRange sqref="I86:I101" name="Range1_1_1_2_2_3_1_1_1"/>
    <protectedRange sqref="E86:E95 E100:E101 I86:I101 E148" name="Range1_1_1_2_2_1_2_1_1_1_1"/>
    <protectedRange sqref="E74" name="Range1_1_1_2_1_1_1_1_1_1"/>
    <protectedRange sqref="E75:E76" name="Range1_1_1_2_1_1_2_1"/>
    <protectedRange sqref="E130" name="Range1_1_1_2_2_1_1_3_1_2_1_1_1_1"/>
    <protectedRange sqref="E123" name="Range1_1_1_2_1_1_1_1_1_1_1"/>
    <protectedRange sqref="E124:E126 E128:E129" name="Range1_1_1_2_1_1_2_1_1"/>
    <protectedRange sqref="E102:E103" name="Range1_1_1_2_2_4_1"/>
    <protectedRange sqref="E104" name="Range1_1_1_2_2_1_2_2"/>
    <protectedRange sqref="I108:I110" name="Range1_1_1_2_2_3_1_1_1_1"/>
    <protectedRange sqref="I108:I110 E108:E110" name="Range1_1_1_2_2_1_2_1_1_1_1_1"/>
    <protectedRange sqref="I105:I107 I111:I112" name="Range1_1_1_2_2_1_2_1_1"/>
    <protectedRange sqref="I111:I112 E105:E107 I105:I107 E111:E112" name="Range1_1_1_2_2_1_1_1_1_1"/>
  </protectedRanges>
  <mergeCells count="10">
    <mergeCell ref="H3:H4"/>
    <mergeCell ref="A1:H1"/>
    <mergeCell ref="A2:H2"/>
    <mergeCell ref="A3:A4"/>
    <mergeCell ref="B3:B4"/>
    <mergeCell ref="C3:C4"/>
    <mergeCell ref="D3:D4"/>
    <mergeCell ref="G3:G4"/>
    <mergeCell ref="F3:F4"/>
    <mergeCell ref="E3:E4"/>
  </mergeCells>
  <conditionalFormatting sqref="B130">
    <cfRule type="cellIs" dxfId="3" priority="4" stopIfTrue="1" operator="equal">
      <formula>8223.307275</formula>
    </cfRule>
  </conditionalFormatting>
  <conditionalFormatting sqref="E131">
    <cfRule type="cellIs" dxfId="2" priority="3" stopIfTrue="1" operator="equal">
      <formula>8223.307275</formula>
    </cfRule>
  </conditionalFormatting>
  <conditionalFormatting sqref="B136">
    <cfRule type="cellIs" dxfId="1" priority="2" stopIfTrue="1" operator="equal">
      <formula>8223.307275</formula>
    </cfRule>
  </conditionalFormatting>
  <conditionalFormatting sqref="E138:E147 E163:E164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1" orientation="landscape" r:id="rId1"/>
  <rowBreaks count="4" manualBreakCount="4">
    <brk id="41" max="12" man="1"/>
    <brk id="92" max="12" man="1"/>
    <brk id="146" max="12" man="1"/>
    <brk id="18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</dc:creator>
  <cp:lastModifiedBy>Tariel Sakhelashvili</cp:lastModifiedBy>
  <dcterms:created xsi:type="dcterms:W3CDTF">2019-03-20T13:13:06Z</dcterms:created>
  <dcterms:modified xsi:type="dcterms:W3CDTF">2019-03-26T10:07:09Z</dcterms:modified>
</cp:coreProperties>
</file>