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tabRatio="910" firstSheet="5" activeTab="10"/>
  </bookViews>
  <sheets>
    <sheet name="ევდოშვილის ქ. N22" sheetId="17" r:id="rId1"/>
    <sheet name="სულხან-საბას მე-5 შეს. N61" sheetId="16" r:id="rId2"/>
    <sheet name="ლესელიძის მე-2 შეს. N47" sheetId="18" r:id="rId3"/>
    <sheet name="გელათის მე-4 შეს. N5 " sheetId="2" r:id="rId4"/>
    <sheet name="გაპონოვის ქუჩა N57-59 3" sheetId="3" r:id="rId5"/>
    <sheet name="მწვანე ყვავილას ქუჩა N84" sheetId="4" r:id="rId6"/>
    <sheet name="ტყიბულის ქ. N144" sheetId="5" r:id="rId7"/>
    <sheet name="ახალგაზრ. გამზ. მე-7 შეს. 82 " sheetId="6" r:id="rId8"/>
    <sheet name="დ. აღმაშენებლის გამზირი N84" sheetId="7" r:id="rId9"/>
    <sheet name="სარაჯიშვილის ქ. N25" sheetId="19" r:id="rId10"/>
    <sheet name="ბესიკის 1-ლი შეს. N22" sheetId="20" r:id="rId11"/>
  </sheets>
  <calcPr calcId="152511"/>
</workbook>
</file>

<file path=xl/calcChain.xml><?xml version="1.0" encoding="utf-8"?>
<calcChain xmlns="http://schemas.openxmlformats.org/spreadsheetml/2006/main">
  <c r="E127" i="20" l="1"/>
  <c r="F127" i="20" s="1"/>
  <c r="F126" i="20"/>
  <c r="E125" i="20"/>
  <c r="F125" i="20" s="1"/>
  <c r="F124" i="20"/>
  <c r="F122" i="20"/>
  <c r="F121" i="20"/>
  <c r="F120" i="20"/>
  <c r="F119" i="20"/>
  <c r="F118" i="20"/>
  <c r="F117" i="20"/>
  <c r="F115" i="20"/>
  <c r="F113" i="20"/>
  <c r="F114" i="20" s="1"/>
  <c r="F112" i="20"/>
  <c r="F111" i="20"/>
  <c r="F108" i="20"/>
  <c r="E107" i="20"/>
  <c r="F107" i="20" s="1"/>
  <c r="F106" i="20"/>
  <c r="F105" i="20"/>
  <c r="F104" i="20"/>
  <c r="E102" i="20"/>
  <c r="F102" i="20" s="1"/>
  <c r="E101" i="20"/>
  <c r="F101" i="20" s="1"/>
  <c r="E100" i="20"/>
  <c r="F100" i="20" s="1"/>
  <c r="E99" i="20"/>
  <c r="F99" i="20" s="1"/>
  <c r="F98" i="20"/>
  <c r="E97" i="20"/>
  <c r="F97" i="20" s="1"/>
  <c r="E96" i="20"/>
  <c r="F96" i="20" s="1"/>
  <c r="F94" i="20"/>
  <c r="F93" i="20"/>
  <c r="F92" i="20"/>
  <c r="F91" i="20"/>
  <c r="F90" i="20"/>
  <c r="E89" i="20"/>
  <c r="F88" i="20"/>
  <c r="F87" i="20"/>
  <c r="F86" i="20"/>
  <c r="F85" i="20"/>
  <c r="F84" i="20"/>
  <c r="F83" i="20"/>
  <c r="F71" i="20"/>
  <c r="F78" i="20" s="1"/>
  <c r="F70" i="20"/>
  <c r="F69" i="20"/>
  <c r="F67" i="20"/>
  <c r="F66" i="20"/>
  <c r="E65" i="20"/>
  <c r="F58" i="20"/>
  <c r="F61" i="20" s="1"/>
  <c r="F57" i="20"/>
  <c r="F56" i="20"/>
  <c r="F55" i="20"/>
  <c r="F54" i="20"/>
  <c r="F52" i="20"/>
  <c r="F51" i="20"/>
  <c r="F49" i="20"/>
  <c r="F48" i="20"/>
  <c r="F47" i="20"/>
  <c r="F46" i="20"/>
  <c r="F45" i="20"/>
  <c r="F44" i="20"/>
  <c r="F41" i="20"/>
  <c r="F38" i="20"/>
  <c r="E37" i="20"/>
  <c r="F37" i="20" s="1"/>
  <c r="F36" i="20"/>
  <c r="F35" i="20"/>
  <c r="F34" i="20"/>
  <c r="F26" i="20"/>
  <c r="E25" i="20"/>
  <c r="F25" i="20" s="1"/>
  <c r="E24" i="20"/>
  <c r="F24" i="20" s="1"/>
  <c r="E23" i="20"/>
  <c r="F23" i="20" s="1"/>
  <c r="E22" i="20"/>
  <c r="F22" i="20" s="1"/>
  <c r="F21" i="20"/>
  <c r="F18" i="20"/>
  <c r="F16" i="20"/>
  <c r="F15" i="20"/>
  <c r="F13" i="20"/>
  <c r="F12" i="20"/>
  <c r="F10" i="20"/>
  <c r="F9" i="20"/>
  <c r="E81" i="19"/>
  <c r="E79" i="19"/>
  <c r="F77" i="19"/>
  <c r="F80" i="19" s="1"/>
  <c r="F70" i="19"/>
  <c r="F69" i="19"/>
  <c r="F67" i="19"/>
  <c r="F68" i="19" s="1"/>
  <c r="F66" i="19"/>
  <c r="F65" i="19"/>
  <c r="E61" i="19"/>
  <c r="F57" i="19"/>
  <c r="F63" i="19" s="1"/>
  <c r="F51" i="19"/>
  <c r="E51" i="19"/>
  <c r="F50" i="19"/>
  <c r="F49" i="19"/>
  <c r="F48" i="19"/>
  <c r="F47" i="19"/>
  <c r="F46" i="19"/>
  <c r="F45" i="19"/>
  <c r="F33" i="19"/>
  <c r="F37" i="19" s="1"/>
  <c r="F32" i="19"/>
  <c r="F31" i="19"/>
  <c r="F29" i="19"/>
  <c r="F28" i="19"/>
  <c r="E27" i="19"/>
  <c r="E25" i="19"/>
  <c r="F25" i="19" s="1"/>
  <c r="E24" i="19"/>
  <c r="F24" i="19" s="1"/>
  <c r="E23" i="19"/>
  <c r="F23" i="19" s="1"/>
  <c r="E22" i="19"/>
  <c r="F22" i="19" s="1"/>
  <c r="F21" i="19"/>
  <c r="F18" i="19"/>
  <c r="F16" i="19"/>
  <c r="F17" i="19" s="1"/>
  <c r="F15" i="19"/>
  <c r="F13" i="19"/>
  <c r="F12" i="19"/>
  <c r="F10" i="19"/>
  <c r="F9" i="19"/>
  <c r="F61" i="19" l="1"/>
  <c r="F34" i="19"/>
  <c r="F58" i="19"/>
  <c r="F74" i="20"/>
  <c r="F75" i="20"/>
  <c r="F39" i="19"/>
  <c r="F35" i="19"/>
  <c r="F38" i="19"/>
  <c r="F78" i="19"/>
  <c r="F32" i="20"/>
  <c r="F30" i="20"/>
  <c r="F27" i="20"/>
  <c r="F17" i="20"/>
  <c r="F28" i="20"/>
  <c r="F81" i="20"/>
  <c r="F80" i="20"/>
  <c r="F64" i="20"/>
  <c r="F60" i="20"/>
  <c r="F63" i="20"/>
  <c r="F59" i="20"/>
  <c r="F62" i="20"/>
  <c r="F77" i="20"/>
  <c r="F73" i="20"/>
  <c r="F76" i="20"/>
  <c r="F72" i="20"/>
  <c r="F79" i="20"/>
  <c r="F54" i="19"/>
  <c r="F56" i="19"/>
  <c r="F53" i="19"/>
  <c r="F55" i="19"/>
  <c r="F52" i="19"/>
  <c r="F73" i="19"/>
  <c r="F76" i="19"/>
  <c r="F72" i="19"/>
  <c r="F74" i="19"/>
  <c r="F75" i="19"/>
  <c r="F71" i="19"/>
  <c r="F36" i="19"/>
  <c r="F40" i="19"/>
  <c r="F59" i="19"/>
  <c r="F62" i="19"/>
  <c r="F81" i="19"/>
  <c r="F60" i="19"/>
  <c r="F79" i="19"/>
  <c r="E101" i="18"/>
  <c r="F101" i="18" s="1"/>
  <c r="F100" i="18"/>
  <c r="E99" i="18"/>
  <c r="F99" i="18" s="1"/>
  <c r="F98" i="18"/>
  <c r="F96" i="18"/>
  <c r="F95" i="18"/>
  <c r="F94" i="18"/>
  <c r="F93" i="18"/>
  <c r="F92" i="18"/>
  <c r="F91" i="18"/>
  <c r="F89" i="18"/>
  <c r="F87" i="18"/>
  <c r="F86" i="18"/>
  <c r="F85" i="18"/>
  <c r="F82" i="18"/>
  <c r="E81" i="18"/>
  <c r="F81" i="18" s="1"/>
  <c r="F80" i="18"/>
  <c r="F79" i="18"/>
  <c r="F78" i="18"/>
  <c r="F71" i="18"/>
  <c r="E71" i="18"/>
  <c r="F64" i="18"/>
  <c r="F68" i="18" s="1"/>
  <c r="F53" i="18"/>
  <c r="F58" i="18" s="1"/>
  <c r="F52" i="18"/>
  <c r="F51" i="18"/>
  <c r="F49" i="18"/>
  <c r="F48" i="18"/>
  <c r="E47" i="18"/>
  <c r="F40" i="18"/>
  <c r="F45" i="18" s="1"/>
  <c r="F39" i="18"/>
  <c r="F38" i="18"/>
  <c r="F37" i="18"/>
  <c r="F36" i="18"/>
  <c r="F34" i="18"/>
  <c r="F33" i="18"/>
  <c r="F31" i="18"/>
  <c r="F30" i="18"/>
  <c r="F29" i="18"/>
  <c r="F28" i="18"/>
  <c r="F27" i="18"/>
  <c r="F26" i="18"/>
  <c r="F21" i="18"/>
  <c r="F24" i="18" s="1"/>
  <c r="F18" i="18"/>
  <c r="F19" i="18" s="1"/>
  <c r="F17" i="18"/>
  <c r="F16" i="18"/>
  <c r="E13" i="18"/>
  <c r="F13" i="18" s="1"/>
  <c r="E12" i="18"/>
  <c r="F12" i="18" s="1"/>
  <c r="E11" i="18"/>
  <c r="F11" i="18" s="1"/>
  <c r="E10" i="18"/>
  <c r="F10" i="18" s="1"/>
  <c r="F9" i="18"/>
  <c r="E121" i="16"/>
  <c r="F121" i="16" s="1"/>
  <c r="F120" i="16"/>
  <c r="E119" i="16"/>
  <c r="F119" i="16" s="1"/>
  <c r="F118" i="16"/>
  <c r="F116" i="16"/>
  <c r="F115" i="16"/>
  <c r="F114" i="16"/>
  <c r="F113" i="16"/>
  <c r="F112" i="16"/>
  <c r="F111" i="16"/>
  <c r="F109" i="16"/>
  <c r="F107" i="16"/>
  <c r="F108" i="16" s="1"/>
  <c r="F106" i="16"/>
  <c r="F105" i="16"/>
  <c r="F103" i="16"/>
  <c r="F102" i="16"/>
  <c r="E101" i="16"/>
  <c r="F101" i="16" s="1"/>
  <c r="F100" i="16"/>
  <c r="F99" i="16"/>
  <c r="F98" i="16"/>
  <c r="F91" i="16"/>
  <c r="F96" i="16" s="1"/>
  <c r="E91" i="16"/>
  <c r="F90" i="16"/>
  <c r="F89" i="16"/>
  <c r="F88" i="16"/>
  <c r="F87" i="16"/>
  <c r="F86" i="16"/>
  <c r="F85" i="16"/>
  <c r="F78" i="16"/>
  <c r="F73" i="16"/>
  <c r="F79" i="16" s="1"/>
  <c r="F72" i="16"/>
  <c r="F71" i="16"/>
  <c r="F69" i="16"/>
  <c r="F68" i="16"/>
  <c r="E67" i="16"/>
  <c r="F60" i="16"/>
  <c r="F66" i="16" s="1"/>
  <c r="F59" i="16"/>
  <c r="F57" i="16"/>
  <c r="F56" i="16"/>
  <c r="F55" i="16"/>
  <c r="F53" i="16"/>
  <c r="F52" i="16"/>
  <c r="F51" i="16"/>
  <c r="F49" i="16"/>
  <c r="F48" i="16"/>
  <c r="F47" i="16"/>
  <c r="F46" i="16"/>
  <c r="F45" i="16"/>
  <c r="F44" i="16"/>
  <c r="F43" i="16"/>
  <c r="E41" i="16"/>
  <c r="F41" i="16" s="1"/>
  <c r="F40" i="16"/>
  <c r="E39" i="16"/>
  <c r="F39" i="16" s="1"/>
  <c r="F38" i="16"/>
  <c r="F35" i="16"/>
  <c r="F34" i="16"/>
  <c r="F31" i="16"/>
  <c r="F30" i="16"/>
  <c r="F29" i="16"/>
  <c r="F28" i="16"/>
  <c r="F27" i="16"/>
  <c r="F25" i="16"/>
  <c r="E25" i="16"/>
  <c r="E24" i="16"/>
  <c r="F24" i="16" s="1"/>
  <c r="E23" i="16"/>
  <c r="F23" i="16" s="1"/>
  <c r="E22" i="16"/>
  <c r="F22" i="16" s="1"/>
  <c r="F21" i="16"/>
  <c r="F18" i="16"/>
  <c r="F16" i="16"/>
  <c r="F15" i="16"/>
  <c r="F13" i="16"/>
  <c r="F12" i="16"/>
  <c r="F10" i="16"/>
  <c r="F9" i="16"/>
  <c r="F59" i="18" l="1"/>
  <c r="F46" i="18"/>
  <c r="F23" i="18"/>
  <c r="F67" i="18"/>
  <c r="F42" i="18"/>
  <c r="F55" i="18"/>
  <c r="F60" i="18"/>
  <c r="F63" i="18" s="1"/>
  <c r="F43" i="18"/>
  <c r="F56" i="18"/>
  <c r="F92" i="16"/>
  <c r="F95" i="16"/>
  <c r="F63" i="16"/>
  <c r="F74" i="16"/>
  <c r="F94" i="16"/>
  <c r="F65" i="16"/>
  <c r="F80" i="16"/>
  <c r="F81" i="16" s="1"/>
  <c r="F61" i="16"/>
  <c r="F76" i="16"/>
  <c r="F42" i="19"/>
  <c r="F41" i="19"/>
  <c r="F43" i="19"/>
  <c r="F22" i="18"/>
  <c r="F70" i="18"/>
  <c r="F66" i="18"/>
  <c r="F69" i="18"/>
  <c r="F65" i="18"/>
  <c r="F62" i="18"/>
  <c r="F61" i="18"/>
  <c r="F76" i="18"/>
  <c r="F73" i="18"/>
  <c r="F75" i="18"/>
  <c r="F72" i="18"/>
  <c r="F74" i="18"/>
  <c r="F88" i="18"/>
  <c r="F44" i="18"/>
  <c r="F57" i="18"/>
  <c r="F41" i="18"/>
  <c r="F54" i="18"/>
  <c r="F17" i="16"/>
  <c r="F83" i="16"/>
  <c r="F58" i="16"/>
  <c r="F64" i="16"/>
  <c r="F77" i="16"/>
  <c r="F93" i="16"/>
  <c r="F62" i="16"/>
  <c r="F75" i="16"/>
  <c r="F82" i="16" l="1"/>
  <c r="F8" i="17"/>
  <c r="F9" i="17"/>
  <c r="F11" i="17"/>
  <c r="F12" i="17"/>
  <c r="F14" i="17"/>
  <c r="F15" i="17"/>
  <c r="F16" i="17" s="1"/>
  <c r="F17" i="17"/>
  <c r="F19" i="17"/>
  <c r="F22" i="17" s="1"/>
  <c r="E21" i="17"/>
  <c r="E22" i="17"/>
  <c r="E23" i="17"/>
  <c r="E24" i="17"/>
  <c r="F26" i="17"/>
  <c r="F27" i="17"/>
  <c r="F28" i="17"/>
  <c r="F29" i="17" s="1"/>
  <c r="F32" i="17"/>
  <c r="F35" i="17" s="1"/>
  <c r="E38" i="17"/>
  <c r="F38" i="17" s="1"/>
  <c r="E39" i="17"/>
  <c r="F39" i="17" s="1"/>
  <c r="E40" i="17"/>
  <c r="F40" i="17" s="1"/>
  <c r="E41" i="17"/>
  <c r="F41" i="17" s="1"/>
  <c r="F43" i="17"/>
  <c r="F44" i="17"/>
  <c r="F45" i="17"/>
  <c r="F46" i="17"/>
  <c r="F47" i="17"/>
  <c r="F48" i="17"/>
  <c r="F49" i="17"/>
  <c r="F51" i="17"/>
  <c r="F52" i="17"/>
  <c r="F53" i="17"/>
  <c r="F55" i="17"/>
  <c r="F56" i="17"/>
  <c r="F57" i="17"/>
  <c r="F58" i="17"/>
  <c r="F59" i="17"/>
  <c r="F60" i="17"/>
  <c r="E67" i="17"/>
  <c r="F67" i="17"/>
  <c r="F68" i="17"/>
  <c r="F84" i="17"/>
  <c r="E91" i="17"/>
  <c r="F92" i="17"/>
  <c r="F93" i="17"/>
  <c r="F94" i="17"/>
  <c r="F95" i="17"/>
  <c r="F96" i="17"/>
  <c r="F98" i="17"/>
  <c r="F99" i="17"/>
  <c r="F100" i="17"/>
  <c r="E101" i="17"/>
  <c r="F101" i="17" s="1"/>
  <c r="F102" i="17"/>
  <c r="F103" i="17"/>
  <c r="F105" i="17"/>
  <c r="F106" i="17"/>
  <c r="F107" i="17"/>
  <c r="F108" i="17" s="1"/>
  <c r="F109" i="17"/>
  <c r="F111" i="17"/>
  <c r="E112" i="17"/>
  <c r="F112" i="17" s="1"/>
  <c r="F113" i="17"/>
  <c r="F114" i="17"/>
  <c r="F115" i="17"/>
  <c r="F116" i="17"/>
  <c r="F117" i="17"/>
  <c r="F119" i="17"/>
  <c r="E120" i="17"/>
  <c r="F120" i="17" s="1"/>
  <c r="F121" i="17"/>
  <c r="E122" i="17"/>
  <c r="F122" i="17" s="1"/>
  <c r="F23" i="17" l="1"/>
  <c r="F24" i="17"/>
  <c r="F21" i="17"/>
  <c r="F61" i="17"/>
  <c r="F34" i="17"/>
  <c r="F65" i="17"/>
  <c r="F64" i="17"/>
  <c r="F71" i="17"/>
  <c r="F33" i="17"/>
  <c r="F85" i="17"/>
  <c r="F89" i="17"/>
  <c r="F86" i="17"/>
  <c r="F90" i="17"/>
  <c r="F87" i="17"/>
  <c r="F88" i="17"/>
  <c r="F72" i="17"/>
  <c r="F62" i="17"/>
  <c r="F66" i="17"/>
  <c r="F63" i="17"/>
  <c r="F69" i="17"/>
  <c r="F73" i="17"/>
  <c r="F70" i="17"/>
  <c r="F30" i="17"/>
  <c r="F20" i="17"/>
  <c r="F77" i="17" l="1"/>
  <c r="F74" i="17"/>
  <c r="F78" i="17"/>
  <c r="F75" i="17"/>
  <c r="F80" i="17"/>
  <c r="F79" i="17"/>
  <c r="F76" i="17"/>
  <c r="F81" i="17" l="1"/>
  <c r="F82" i="17"/>
  <c r="F83" i="17"/>
  <c r="E106" i="7" l="1"/>
  <c r="F106" i="7" s="1"/>
  <c r="F105" i="7"/>
  <c r="E104" i="7"/>
  <c r="F104" i="7" s="1"/>
  <c r="F103" i="7"/>
  <c r="F100" i="7"/>
  <c r="F99" i="7"/>
  <c r="F97" i="7"/>
  <c r="F96" i="7"/>
  <c r="F95" i="7"/>
  <c r="F93" i="7"/>
  <c r="F92" i="7"/>
  <c r="F91" i="7"/>
  <c r="F90" i="7"/>
  <c r="F89" i="7"/>
  <c r="F86" i="7"/>
  <c r="E85" i="7"/>
  <c r="F85" i="7" s="1"/>
  <c r="F84" i="7"/>
  <c r="F83" i="7"/>
  <c r="F82" i="7"/>
  <c r="F80" i="7"/>
  <c r="F79" i="7"/>
  <c r="F78" i="7"/>
  <c r="F77" i="7"/>
  <c r="F76" i="7"/>
  <c r="E75" i="7"/>
  <c r="F74" i="7"/>
  <c r="F73" i="7"/>
  <c r="F72" i="7"/>
  <c r="F71" i="7"/>
  <c r="F70" i="7"/>
  <c r="F69" i="7"/>
  <c r="F57" i="7"/>
  <c r="F64" i="7" s="1"/>
  <c r="F56" i="7"/>
  <c r="F55" i="7"/>
  <c r="F53" i="7"/>
  <c r="F52" i="7"/>
  <c r="E51" i="7"/>
  <c r="F43" i="7"/>
  <c r="F42" i="7"/>
  <c r="F41" i="7"/>
  <c r="F40" i="7"/>
  <c r="F38" i="7"/>
  <c r="F37" i="7"/>
  <c r="F34" i="7"/>
  <c r="F31" i="7"/>
  <c r="E30" i="7"/>
  <c r="F30" i="7" s="1"/>
  <c r="F29" i="7"/>
  <c r="F28" i="7"/>
  <c r="F27" i="7"/>
  <c r="E25" i="7"/>
  <c r="E24" i="7"/>
  <c r="E23" i="7"/>
  <c r="E22" i="7"/>
  <c r="F20" i="7"/>
  <c r="F18" i="7"/>
  <c r="F16" i="7"/>
  <c r="F17" i="7" s="1"/>
  <c r="F15" i="7"/>
  <c r="F13" i="7"/>
  <c r="F12" i="7"/>
  <c r="F10" i="7"/>
  <c r="F9" i="7"/>
  <c r="F44" i="7" l="1"/>
  <c r="F47" i="7" s="1"/>
  <c r="F24" i="7"/>
  <c r="F21" i="7"/>
  <c r="F25" i="7"/>
  <c r="F22" i="7"/>
  <c r="F23" i="7"/>
  <c r="F67" i="7"/>
  <c r="F66" i="7"/>
  <c r="F65" i="7"/>
  <c r="F61" i="7"/>
  <c r="F58" i="7"/>
  <c r="F62" i="7"/>
  <c r="F46" i="7"/>
  <c r="F59" i="7"/>
  <c r="F63" i="7"/>
  <c r="F60" i="7"/>
  <c r="F49" i="7" l="1"/>
  <c r="F50" i="7"/>
  <c r="F45" i="7"/>
  <c r="F48" i="7"/>
  <c r="E116" i="6" l="1"/>
  <c r="F116" i="6" s="1"/>
  <c r="F115" i="6"/>
  <c r="E114" i="6"/>
  <c r="F114" i="6" s="1"/>
  <c r="F113" i="6"/>
  <c r="F111" i="6"/>
  <c r="F110" i="6"/>
  <c r="F109" i="6"/>
  <c r="F108" i="6"/>
  <c r="F107" i="6"/>
  <c r="F106" i="6"/>
  <c r="F104" i="6"/>
  <c r="F102" i="6"/>
  <c r="F101" i="6"/>
  <c r="F100" i="6"/>
  <c r="F98" i="6"/>
  <c r="F97" i="6"/>
  <c r="E96" i="6"/>
  <c r="F96" i="6" s="1"/>
  <c r="F95" i="6"/>
  <c r="F94" i="6"/>
  <c r="F93" i="6"/>
  <c r="F91" i="6"/>
  <c r="F90" i="6"/>
  <c r="F89" i="6"/>
  <c r="F88" i="6"/>
  <c r="F87" i="6"/>
  <c r="E86" i="6"/>
  <c r="F85" i="6"/>
  <c r="F84" i="6"/>
  <c r="F83" i="6"/>
  <c r="F82" i="6"/>
  <c r="F81" i="6"/>
  <c r="F80" i="6"/>
  <c r="F68" i="6"/>
  <c r="F75" i="6" s="1"/>
  <c r="F67" i="6"/>
  <c r="F66" i="6"/>
  <c r="F64" i="6"/>
  <c r="F63" i="6"/>
  <c r="E62" i="6"/>
  <c r="F55" i="6"/>
  <c r="F58" i="6" s="1"/>
  <c r="F54" i="6"/>
  <c r="F53" i="6"/>
  <c r="F52" i="6"/>
  <c r="F51" i="6"/>
  <c r="F49" i="6"/>
  <c r="F48" i="6"/>
  <c r="F47" i="6"/>
  <c r="F45" i="6"/>
  <c r="F44" i="6"/>
  <c r="F43" i="6"/>
  <c r="F42" i="6"/>
  <c r="F41" i="6"/>
  <c r="F40" i="6"/>
  <c r="F39" i="6"/>
  <c r="F36" i="6"/>
  <c r="F35" i="6"/>
  <c r="F32" i="6"/>
  <c r="F31" i="6"/>
  <c r="F30" i="6"/>
  <c r="F29" i="6"/>
  <c r="F28" i="6"/>
  <c r="E26" i="6"/>
  <c r="F26" i="6" s="1"/>
  <c r="E25" i="6"/>
  <c r="F25" i="6" s="1"/>
  <c r="E24" i="6"/>
  <c r="F24" i="6" s="1"/>
  <c r="E23" i="6"/>
  <c r="F23" i="6" s="1"/>
  <c r="F22" i="6"/>
  <c r="F19" i="6"/>
  <c r="F17" i="6"/>
  <c r="F16" i="6"/>
  <c r="F14" i="6"/>
  <c r="F13" i="6"/>
  <c r="F11" i="6"/>
  <c r="F10" i="6"/>
  <c r="F73" i="6" l="1"/>
  <c r="F103" i="6"/>
  <c r="F69" i="6"/>
  <c r="F56" i="6"/>
  <c r="F60" i="6"/>
  <c r="F18" i="6"/>
  <c r="F78" i="6"/>
  <c r="F76" i="6"/>
  <c r="F77" i="6"/>
  <c r="F59" i="6"/>
  <c r="F72" i="6"/>
  <c r="F57" i="6"/>
  <c r="F61" i="6"/>
  <c r="F70" i="6"/>
  <c r="F74" i="6"/>
  <c r="F71" i="6"/>
  <c r="E82" i="5" l="1"/>
  <c r="E80" i="5"/>
  <c r="F78" i="5"/>
  <c r="F81" i="5" s="1"/>
  <c r="F77" i="5"/>
  <c r="F76" i="5"/>
  <c r="F75" i="5"/>
  <c r="F74" i="5"/>
  <c r="F73" i="5"/>
  <c r="F72" i="5"/>
  <c r="F70" i="5"/>
  <c r="F68" i="5"/>
  <c r="F67" i="5"/>
  <c r="F66" i="5"/>
  <c r="F64" i="5"/>
  <c r="F63" i="5"/>
  <c r="E62" i="5"/>
  <c r="F62" i="5" s="1"/>
  <c r="F61" i="5"/>
  <c r="F60" i="5"/>
  <c r="F59" i="5"/>
  <c r="F57" i="5"/>
  <c r="F56" i="5"/>
  <c r="F55" i="5"/>
  <c r="F54" i="5"/>
  <c r="F53" i="5"/>
  <c r="E52" i="5"/>
  <c r="F51" i="5"/>
  <c r="F50" i="5"/>
  <c r="F49" i="5"/>
  <c r="F48" i="5"/>
  <c r="F47" i="5"/>
  <c r="F46" i="5"/>
  <c r="F34" i="5"/>
  <c r="F39" i="5" s="1"/>
  <c r="F33" i="5"/>
  <c r="F32" i="5"/>
  <c r="F30" i="5"/>
  <c r="F29" i="5"/>
  <c r="E28" i="5"/>
  <c r="E26" i="5"/>
  <c r="F26" i="5" s="1"/>
  <c r="E25" i="5"/>
  <c r="F25" i="5" s="1"/>
  <c r="E24" i="5"/>
  <c r="F24" i="5" s="1"/>
  <c r="E23" i="5"/>
  <c r="F23" i="5" s="1"/>
  <c r="F22" i="5"/>
  <c r="F19" i="5"/>
  <c r="F17" i="5"/>
  <c r="F16" i="5"/>
  <c r="F14" i="5"/>
  <c r="F13" i="5"/>
  <c r="F11" i="5"/>
  <c r="F10" i="5"/>
  <c r="F40" i="5" l="1"/>
  <c r="F36" i="5"/>
  <c r="F41" i="5"/>
  <c r="F44" i="5" s="1"/>
  <c r="F37" i="5"/>
  <c r="F69" i="5"/>
  <c r="F18" i="5"/>
  <c r="F38" i="5"/>
  <c r="F82" i="5"/>
  <c r="F79" i="5"/>
  <c r="F35" i="5"/>
  <c r="F80" i="5"/>
  <c r="F42" i="5" l="1"/>
  <c r="F43" i="5"/>
  <c r="E113" i="4" l="1"/>
  <c r="F113" i="4" s="1"/>
  <c r="F112" i="4"/>
  <c r="E111" i="4"/>
  <c r="F111" i="4" s="1"/>
  <c r="F110" i="4"/>
  <c r="F108" i="4"/>
  <c r="F107" i="4"/>
  <c r="F106" i="4"/>
  <c r="F105" i="4"/>
  <c r="F104" i="4"/>
  <c r="F103" i="4"/>
  <c r="F101" i="4"/>
  <c r="F99" i="4"/>
  <c r="F98" i="4"/>
  <c r="F97" i="4"/>
  <c r="F95" i="4"/>
  <c r="F94" i="4"/>
  <c r="E93" i="4"/>
  <c r="F93" i="4" s="1"/>
  <c r="F92" i="4"/>
  <c r="F91" i="4"/>
  <c r="F90" i="4"/>
  <c r="F88" i="4"/>
  <c r="F87" i="4"/>
  <c r="F86" i="4"/>
  <c r="F85" i="4"/>
  <c r="F84" i="4"/>
  <c r="E83" i="4"/>
  <c r="F82" i="4"/>
  <c r="F81" i="4"/>
  <c r="F80" i="4"/>
  <c r="F79" i="4"/>
  <c r="F78" i="4"/>
  <c r="F77" i="4"/>
  <c r="F65" i="4"/>
  <c r="F70" i="4" s="1"/>
  <c r="F64" i="4"/>
  <c r="F63" i="4"/>
  <c r="F61" i="4"/>
  <c r="F60" i="4"/>
  <c r="E59" i="4"/>
  <c r="F52" i="4"/>
  <c r="F57" i="4" s="1"/>
  <c r="F51" i="4"/>
  <c r="F50" i="4"/>
  <c r="F49" i="4"/>
  <c r="F48" i="4"/>
  <c r="F46" i="4"/>
  <c r="F45" i="4"/>
  <c r="F43" i="4"/>
  <c r="F42" i="4"/>
  <c r="F41" i="4"/>
  <c r="F40" i="4"/>
  <c r="F39" i="4"/>
  <c r="F38" i="4"/>
  <c r="F35" i="4"/>
  <c r="F32" i="4"/>
  <c r="E31" i="4"/>
  <c r="F31" i="4" s="1"/>
  <c r="F30" i="4"/>
  <c r="F29" i="4"/>
  <c r="F28" i="4"/>
  <c r="E26" i="4"/>
  <c r="F26" i="4" s="1"/>
  <c r="E25" i="4"/>
  <c r="F25" i="4" s="1"/>
  <c r="E24" i="4"/>
  <c r="F24" i="4" s="1"/>
  <c r="E23" i="4"/>
  <c r="F23" i="4" s="1"/>
  <c r="F22" i="4"/>
  <c r="F19" i="4"/>
  <c r="F17" i="4"/>
  <c r="F18" i="4" s="1"/>
  <c r="F16" i="4"/>
  <c r="F14" i="4"/>
  <c r="F13" i="4"/>
  <c r="F11" i="4"/>
  <c r="F10" i="4"/>
  <c r="F54" i="4" l="1"/>
  <c r="F58" i="4"/>
  <c r="F67" i="4"/>
  <c r="F71" i="4"/>
  <c r="F100" i="4"/>
  <c r="F55" i="4"/>
  <c r="F68" i="4"/>
  <c r="F72" i="4"/>
  <c r="F56" i="4"/>
  <c r="F69" i="4"/>
  <c r="F53" i="4"/>
  <c r="F66" i="4"/>
  <c r="F74" i="4" l="1"/>
  <c r="F73" i="4"/>
  <c r="F75" i="4"/>
  <c r="E96" i="3" l="1"/>
  <c r="E94" i="3"/>
  <c r="F92" i="3"/>
  <c r="F95" i="3" s="1"/>
  <c r="F90" i="3"/>
  <c r="F89" i="3"/>
  <c r="F88" i="3"/>
  <c r="F87" i="3"/>
  <c r="F86" i="3"/>
  <c r="F84" i="3"/>
  <c r="F82" i="3"/>
  <c r="F83" i="3" s="1"/>
  <c r="F81" i="3"/>
  <c r="F80" i="3"/>
  <c r="F77" i="3"/>
  <c r="E76" i="3"/>
  <c r="F76" i="3" s="1"/>
  <c r="F75" i="3"/>
  <c r="F74" i="3"/>
  <c r="F73" i="3"/>
  <c r="F71" i="3"/>
  <c r="F70" i="3"/>
  <c r="F69" i="3"/>
  <c r="F68" i="3"/>
  <c r="F67" i="3"/>
  <c r="E66" i="3"/>
  <c r="F65" i="3"/>
  <c r="F64" i="3"/>
  <c r="F63" i="3"/>
  <c r="F62" i="3"/>
  <c r="F61" i="3"/>
  <c r="F60" i="3"/>
  <c r="F48" i="3"/>
  <c r="F52" i="3" s="1"/>
  <c r="F47" i="3"/>
  <c r="F46" i="3"/>
  <c r="F44" i="3"/>
  <c r="F43" i="3"/>
  <c r="E42" i="3"/>
  <c r="F35" i="3"/>
  <c r="F39" i="3" s="1"/>
  <c r="F34" i="3"/>
  <c r="F33" i="3"/>
  <c r="F32" i="3"/>
  <c r="F31" i="3"/>
  <c r="F29" i="3"/>
  <c r="F28" i="3"/>
  <c r="E25" i="3"/>
  <c r="F25" i="3" s="1"/>
  <c r="E24" i="3"/>
  <c r="F24" i="3" s="1"/>
  <c r="E23" i="3"/>
  <c r="F23" i="3" s="1"/>
  <c r="E22" i="3"/>
  <c r="F22" i="3" s="1"/>
  <c r="F21" i="3"/>
  <c r="F18" i="3"/>
  <c r="F16" i="3"/>
  <c r="F15" i="3"/>
  <c r="F13" i="3"/>
  <c r="F12" i="3"/>
  <c r="F10" i="3"/>
  <c r="F9" i="3"/>
  <c r="F53" i="3" l="1"/>
  <c r="F51" i="3"/>
  <c r="F38" i="3"/>
  <c r="F50" i="3"/>
  <c r="F55" i="3"/>
  <c r="F93" i="3"/>
  <c r="F94" i="3"/>
  <c r="F40" i="3"/>
  <c r="F36" i="3"/>
  <c r="F41" i="3"/>
  <c r="F96" i="3"/>
  <c r="F37" i="3"/>
  <c r="F49" i="3"/>
  <c r="F54" i="3"/>
  <c r="F17" i="3"/>
  <c r="F57" i="3" l="1"/>
  <c r="F56" i="3"/>
  <c r="F58" i="3"/>
  <c r="E112" i="2" l="1"/>
  <c r="F112" i="2" s="1"/>
  <c r="F111" i="2"/>
  <c r="E110" i="2"/>
  <c r="F110" i="2" s="1"/>
  <c r="F109" i="2"/>
  <c r="F107" i="2"/>
  <c r="F106" i="2"/>
  <c r="F105" i="2"/>
  <c r="F104" i="2"/>
  <c r="F103" i="2"/>
  <c r="F102" i="2"/>
  <c r="F100" i="2"/>
  <c r="F98" i="2"/>
  <c r="F97" i="2"/>
  <c r="F96" i="2"/>
  <c r="F93" i="2"/>
  <c r="E92" i="2"/>
  <c r="F92" i="2" s="1"/>
  <c r="F91" i="2"/>
  <c r="F90" i="2"/>
  <c r="F89" i="2"/>
  <c r="F87" i="2"/>
  <c r="F86" i="2"/>
  <c r="F85" i="2"/>
  <c r="F84" i="2"/>
  <c r="F83" i="2"/>
  <c r="E82" i="2"/>
  <c r="F81" i="2"/>
  <c r="F80" i="2"/>
  <c r="F79" i="2"/>
  <c r="F78" i="2"/>
  <c r="F77" i="2"/>
  <c r="F76" i="2"/>
  <c r="F64" i="2"/>
  <c r="F70" i="2" s="1"/>
  <c r="F63" i="2"/>
  <c r="F62" i="2"/>
  <c r="F60" i="2"/>
  <c r="F59" i="2"/>
  <c r="E58" i="2"/>
  <c r="F50" i="2"/>
  <c r="F49" i="2"/>
  <c r="F48" i="2"/>
  <c r="F47" i="2"/>
  <c r="F45" i="2"/>
  <c r="F44" i="2"/>
  <c r="F42" i="2"/>
  <c r="F41" i="2"/>
  <c r="F40" i="2"/>
  <c r="F39" i="2"/>
  <c r="F38" i="2"/>
  <c r="F37" i="2"/>
  <c r="F35" i="2"/>
  <c r="F34" i="2"/>
  <c r="F33" i="2"/>
  <c r="F32" i="2"/>
  <c r="F31" i="2"/>
  <c r="F30" i="2"/>
  <c r="E27" i="2"/>
  <c r="F27" i="2" s="1"/>
  <c r="E26" i="2"/>
  <c r="F26" i="2" s="1"/>
  <c r="E25" i="2"/>
  <c r="F25" i="2" s="1"/>
  <c r="E24" i="2"/>
  <c r="F24" i="2" s="1"/>
  <c r="F23" i="2"/>
  <c r="F20" i="2"/>
  <c r="F18" i="2"/>
  <c r="F17" i="2"/>
  <c r="F15" i="2"/>
  <c r="F14" i="2"/>
  <c r="F12" i="2"/>
  <c r="F11" i="2"/>
  <c r="F68" i="2" l="1"/>
  <c r="F69" i="2"/>
  <c r="F51" i="2"/>
  <c r="F54" i="2" s="1"/>
  <c r="F19" i="2"/>
  <c r="F71" i="2"/>
  <c r="F67" i="2"/>
  <c r="F65" i="2"/>
  <c r="F66" i="2"/>
  <c r="F99" i="2"/>
  <c r="F52" i="2" l="1"/>
  <c r="F53" i="2"/>
  <c r="F56" i="2"/>
  <c r="F55" i="2"/>
  <c r="F57" i="2"/>
  <c r="F74" i="2"/>
  <c r="F73" i="2"/>
  <c r="F72" i="2"/>
</calcChain>
</file>

<file path=xl/sharedStrings.xml><?xml version="1.0" encoding="utf-8"?>
<sst xmlns="http://schemas.openxmlformats.org/spreadsheetml/2006/main" count="2305" uniqueCount="177">
  <si>
    <t>#</t>
  </si>
  <si>
    <t>samuSaoebis dasaxeleba</t>
  </si>
  <si>
    <t>ganz.</t>
  </si>
  <si>
    <t>normat,resursi</t>
  </si>
  <si>
    <t>erTeuli</t>
  </si>
  <si>
    <t>sul</t>
  </si>
  <si>
    <t>I. sademontaJo nawili</t>
  </si>
  <si>
    <t>dazianebuli burulis (dasawyobebiT)</t>
  </si>
  <si>
    <t>kvm</t>
  </si>
  <si>
    <t>Sromis danaxarjebi</t>
  </si>
  <si>
    <t>kac/sT</t>
  </si>
  <si>
    <t>sxva manqanebi</t>
  </si>
  <si>
    <t>lari</t>
  </si>
  <si>
    <t>saxuravis konstruqciebis demontaJi, (dasawyobebiT)</t>
  </si>
  <si>
    <t>kbm</t>
  </si>
  <si>
    <t>samSeneblo narCenebis Segroveba, gamotana, avtoTviTmclelze        dasatvirTavad</t>
  </si>
  <si>
    <t>tn</t>
  </si>
  <si>
    <t xml:space="preserve">Sromis danaxarjebi </t>
  </si>
  <si>
    <t>samSeneblo nagvis datvirTva xeliT avtoTviTmclelze</t>
  </si>
  <si>
    <t xml:space="preserve">Sromis danaxarjebi  </t>
  </si>
  <si>
    <t xml:space="preserve">samSeneblo nagvis gatana 15 km-ze </t>
  </si>
  <si>
    <t>2. mosawyobi samuSaoebi</t>
  </si>
  <si>
    <t>xaraCoebis mowyoba fasadze</t>
  </si>
  <si>
    <t>m2</t>
  </si>
  <si>
    <t xml:space="preserve">Sromis danaxarji </t>
  </si>
  <si>
    <t>k/sT</t>
  </si>
  <si>
    <t>liTonis detalebi</t>
  </si>
  <si>
    <t>xe.masala daxerxili mSrali</t>
  </si>
  <si>
    <t>m3</t>
  </si>
  <si>
    <t>fari fenilis sisqiT 40 mm</t>
  </si>
  <si>
    <t>a. saxuravi</t>
  </si>
  <si>
    <t>dgaris sayrdeni koWebis mowyoba (balka)</t>
  </si>
  <si>
    <t>xe-masala daxerxili mSrali (proeqtis mix)</t>
  </si>
  <si>
    <t>samontaJo ankerebi</t>
  </si>
  <si>
    <t>kg</t>
  </si>
  <si>
    <t>samSeneblo lursmani</t>
  </si>
  <si>
    <t>7.5</t>
  </si>
  <si>
    <t>antiseptikuri pasta</t>
  </si>
  <si>
    <t>3.01</t>
  </si>
  <si>
    <t>sxva masalebi</t>
  </si>
  <si>
    <t>saxuravze xis dgarebis da iribanebis mowyoba</t>
  </si>
  <si>
    <t xml:space="preserve">saxuravze nivnivebis  mowyoba </t>
  </si>
  <si>
    <t>Semkravi ficari siqiT 4,0 sm</t>
  </si>
  <si>
    <t>xis konstruqciebis cecxldacva</t>
  </si>
  <si>
    <t>sxva manqana</t>
  </si>
  <si>
    <t>fosformJava amoniumi</t>
  </si>
  <si>
    <t>amoniumis sulfati</t>
  </si>
  <si>
    <t>navTis kontaqti</t>
  </si>
  <si>
    <t>sxva masala</t>
  </si>
  <si>
    <t xml:space="preserve">ხის მოლარტყვის მოწყობა arsebuli masaliT                </t>
  </si>
  <si>
    <t>კვმ</t>
  </si>
  <si>
    <t>lartya kveTiT 5X5 sm</t>
  </si>
  <si>
    <t>grZ/m</t>
  </si>
  <si>
    <t>lursmani</t>
  </si>
  <si>
    <t>xis molartyvis cecxldacva</t>
  </si>
  <si>
    <t>xis molartyvis antiseptireba</t>
  </si>
  <si>
    <t>pasta antiseptikuri</t>
  </si>
  <si>
    <t>100 kvm</t>
  </si>
  <si>
    <t>manq/sT</t>
  </si>
  <si>
    <t xml:space="preserve">sWvali </t>
  </si>
  <si>
    <t>c</t>
  </si>
  <si>
    <t>კეხის მოწყობა moTuTiebuli Tunuqisgan</t>
  </si>
  <si>
    <t>sakexe moTuTiebuli Tunuqi</t>
  </si>
  <si>
    <t>1.15</t>
  </si>
  <si>
    <t>sWvali Tunuqis</t>
  </si>
  <si>
    <t>ც</t>
  </si>
  <si>
    <t>4</t>
  </si>
  <si>
    <t xml:space="preserve">wyalmimRebi Rarebis mowyoba </t>
  </si>
  <si>
    <t>Sromis danaxarji</t>
  </si>
  <si>
    <t>manqanebi</t>
  </si>
  <si>
    <t>sawvimari Rari feradi liTonis</t>
  </si>
  <si>
    <t>WanWiki</t>
  </si>
  <si>
    <t>naWedi</t>
  </si>
  <si>
    <t>sawvimari Raris samagrebi (igive masalis)</t>
  </si>
  <si>
    <t xml:space="preserve">წყალმიმRები ძაბრებისa da muxlebis მოწყობა </t>
  </si>
  <si>
    <t xml:space="preserve">sxva manqana  </t>
  </si>
  <si>
    <t>wyalmimRebi Zabrebi feradi liTonis</t>
  </si>
  <si>
    <t>cali</t>
  </si>
  <si>
    <t>wyalmimRebi muxli feradi liTonis</t>
  </si>
  <si>
    <t xml:space="preserve">sxva masala </t>
  </si>
  <si>
    <t>წყალსაწრეტი მილebis mowyoba</t>
  </si>
  <si>
    <t>გ/მ</t>
  </si>
  <si>
    <t xml:space="preserve">sxva manqana </t>
  </si>
  <si>
    <t>sawvimari mili feradi liTonis d-100 mm</t>
  </si>
  <si>
    <t>grZ.m</t>
  </si>
  <si>
    <t>sawvimari milisa samagrebi (igive masalis)</t>
  </si>
  <si>
    <t>parapetis mowyoba moTuTiebuli Tunuqis furclebiT</t>
  </si>
  <si>
    <r>
      <t>m</t>
    </r>
    <r>
      <rPr>
        <b/>
        <vertAlign val="superscript"/>
        <sz val="8"/>
        <rFont val="AcadNusx"/>
      </rPr>
      <t>2</t>
    </r>
  </si>
  <si>
    <t>moTuTiebuli gluvzedapiriani Tunuqi sisqiT 0,30 mm</t>
  </si>
  <si>
    <t>dazianebuli burulis demontaJi xeliT  (dasawyobebiT)</t>
  </si>
  <si>
    <t>saxuravis xis konstruqciebis mowyoba (nivnivebi, dgarebi, iribanebi da mauerlatebi)</t>
  </si>
  <si>
    <t xml:space="preserve">ხის მოლარტყვის მოწყობა                </t>
  </si>
  <si>
    <t>lartya 5X4 sm</t>
  </si>
  <si>
    <t>moTuTiebuli Tunuqi sisqiT 0,60 mm</t>
  </si>
  <si>
    <t>parapetis mowyoba moTuTiebuli Tunuqis furclebiT (pro.mix)</t>
  </si>
  <si>
    <t xml:space="preserve">dazianebuli burulis demontaJi xeliT </t>
  </si>
  <si>
    <t xml:space="preserve">rk.betonis monoliTuri sartyelebis mowyoba betoniT b-22.5 </t>
  </si>
  <si>
    <t xml:space="preserve"> manqanebi</t>
  </si>
  <si>
    <t>fari ficris yalibis sisqiT 25-32 mm</t>
  </si>
  <si>
    <t>xe-masala</t>
  </si>
  <si>
    <t>betoni b-15</t>
  </si>
  <si>
    <t>armatura ф10 А-III</t>
  </si>
  <si>
    <t>glinula ф6 А-I</t>
  </si>
  <si>
    <t>dgaris sayrdeni koWebis da mauerlatebis mowyoba (balka)</t>
  </si>
  <si>
    <t>saxuravis xis konstruqciebis mowyoba (nivnivebi, dgarebi, iribanebi)</t>
  </si>
  <si>
    <t>lartya 5X5 sm</t>
  </si>
  <si>
    <t xml:space="preserve">კეხის მოწყობა  </t>
  </si>
  <si>
    <t>sakexe moTuTiebuli Tunuqi sisqiT 0,60 mm</t>
  </si>
  <si>
    <t>moTuTiebuli gliuvzedapiriani Tunuqi sisqiT 0,30 mm</t>
  </si>
  <si>
    <t>saxuravis lartyebis demontaJi, (dasawyobebiT)</t>
  </si>
  <si>
    <t>ელექტროდი</t>
  </si>
  <si>
    <t>ტნ</t>
  </si>
  <si>
    <t xml:space="preserve">sakexe moTuTiebuli Tunuqi </t>
  </si>
  <si>
    <t>saxuravis xis konstruqciebis mowyoba (nivnivebi, grZivebi, mauerlatebi, iribnebi da dgarebi)</t>
  </si>
  <si>
    <t>parapetis mowyoba moTuTiebuli Tunuqis furcliT</t>
  </si>
  <si>
    <t>eleqtrodi</t>
  </si>
  <si>
    <t>xis mauerlatebis, wolanebis, dgarebis da sayrdeni koWebis betonTan mierTebis qveS hidrosaizolaciis mowyoba     2-fena toliT</t>
  </si>
  <si>
    <t>toli</t>
  </si>
  <si>
    <t>3.38</t>
  </si>
  <si>
    <t>ars. sartyelebze 0,15-0,20 m siRrmis naxvretebis mowyoba ankerebisTvis</t>
  </si>
  <si>
    <t>შრომის დანახარჯები</t>
  </si>
  <si>
    <t>კაც/სთ</t>
  </si>
  <si>
    <t xml:space="preserve">armaturebis Caankereba gaxvretil adgilebSi </t>
  </si>
  <si>
    <t>ტ</t>
  </si>
  <si>
    <t>armatura ф-6 А-I</t>
  </si>
  <si>
    <t xml:space="preserve">gaxvretili nawilebis Secementeba qviSa-cementis xsnariT     </t>
  </si>
  <si>
    <t>qviSa-cementis xsnari m-200</t>
  </si>
  <si>
    <t>ტოლი</t>
  </si>
  <si>
    <t>მ2</t>
  </si>
  <si>
    <t>gadaxurvis mowyoba moTuTiebuli profnastiliT</t>
  </si>
  <si>
    <t>115</t>
  </si>
  <si>
    <t>ჭანჭიკი</t>
  </si>
  <si>
    <t>კგ</t>
  </si>
  <si>
    <r>
      <t>m</t>
    </r>
    <r>
      <rPr>
        <b/>
        <vertAlign val="superscript"/>
        <sz val="10"/>
        <rFont val="AcadNusx"/>
      </rPr>
      <t>2</t>
    </r>
  </si>
  <si>
    <t>1.22</t>
  </si>
  <si>
    <t>1. mosawyobi samuSaoebi</t>
  </si>
  <si>
    <t>ars. Gadaxurvis filebze 0,10 m siRrmis naxvretebis mowyoba ankerebisTvis</t>
  </si>
  <si>
    <t>sayrdeni grZivebis mowyoba (balka)</t>
  </si>
  <si>
    <t>saxuravis xis konstruqciebis mowyoba (nivnivebi, dgarebi, iribanebi, mauerlatebi da wolanebi)</t>
  </si>
  <si>
    <t>saxuravis Semkravi da iribana ficrebi siqiT 5,0 sm</t>
  </si>
  <si>
    <t xml:space="preserve">xis molartyvis mowyoba, maT Soris kedlebzec   (pro.mix)             </t>
  </si>
  <si>
    <t>pro</t>
  </si>
  <si>
    <r>
      <t>m</t>
    </r>
    <r>
      <rPr>
        <b/>
        <vertAlign val="superscript"/>
        <sz val="9"/>
        <rFont val="AcadNusx"/>
      </rPr>
      <t>2</t>
    </r>
  </si>
  <si>
    <t>sayrdeni koWebis da mauerlatebis mowyoba (balka)</t>
  </si>
  <si>
    <t xml:space="preserve">parapetis mowyoba moTuTiebuli Tunuqis furclebiT </t>
  </si>
  <si>
    <t>kedlebis wyoba keramikuli aguriT</t>
  </si>
  <si>
    <t>keramikuli aguri 25X12X6 sm</t>
  </si>
  <si>
    <t>qviSa-cementis xsnari m-100</t>
  </si>
  <si>
    <t>lursmani 200 mm</t>
  </si>
  <si>
    <t xml:space="preserve">rk.betonis monoliTuri sartyelebis mowyoba betoniT b-15 </t>
  </si>
  <si>
    <t>armatura ф12 А-III</t>
  </si>
  <si>
    <t>parapetis da saxuravis Semkravi ficari siqiT 4,0 sm</t>
  </si>
  <si>
    <t xml:space="preserve">rk/betonis saxuravis hidroizolacia linokromis 2 feniT  </t>
  </si>
  <si>
    <t>praimeri</t>
  </si>
  <si>
    <t>kg.</t>
  </si>
  <si>
    <t>linokromis qveda fena</t>
  </si>
  <si>
    <r>
      <t>m</t>
    </r>
    <r>
      <rPr>
        <vertAlign val="superscript"/>
        <sz val="8"/>
        <rFont val="AcadNusx"/>
      </rPr>
      <t>2</t>
    </r>
  </si>
  <si>
    <t>linokromis zeda fena</t>
  </si>
  <si>
    <t>gazi</t>
  </si>
  <si>
    <t>mwvane yvavilas # 84-Si maguli furcxvaniZe-s sacxovrebeli saxlis reabilitaciis</t>
  </si>
  <si>
    <t>tyibulis #144-Si mcxovrebi mzia siraZe-s sacxovrebeli saxlis reabilitaciis</t>
  </si>
  <si>
    <t>axalgazrdobis me-7 Sesaxvevi nomer 82-Si mcxovrebi amiran areSiZe-s sacxovrebeli saxlis reabilitaciis</t>
  </si>
  <si>
    <t>xis mauerlatebis da sayrdeni koWebis betonTan mierTebis qveS hidroizolaciis mowyoba          2-fena toliT</t>
  </si>
  <si>
    <t xml:space="preserve">sakexe moTuTiebuli Tunuqi sisqiT 0,50 mm </t>
  </si>
  <si>
    <t>moTuTiebuli profnastili sisqiT 0,50 mm  (+/- 0.02მმ)</t>
  </si>
  <si>
    <t>moTuTiebuli profnastili sisqiT 0,50 mm (+/- 0.02მმ)</t>
  </si>
  <si>
    <t>gadaxurvis mowyoba მოთუთიებული profnastiliT</t>
  </si>
  <si>
    <t>evdoSvilis # 22-Si sacxovrebeli saxlis saxuravis reabilitaciis სამუშაოების დასახელება და რაოდენობა/მოცულობა</t>
  </si>
  <si>
    <t>sulxan sabas me-5 Sesaxvevi #61-Si mcxovrebi nino jinWaraZe-s sacxovrebeli saxlis reabilitaciis სამუშაოების დასახელება და რაოდენობა/მოცულობა</t>
  </si>
  <si>
    <t>leseliZis meore Sesaxvevis # 47-Si mcxovrebi amirani Cxetiani-s sacxovrebeli saxlis reabilitaciis სამუშაოების დასახელება და რაოდენობა/მოცულობა</t>
  </si>
  <si>
    <t xml:space="preserve"> სამუშაოების დასახელება და რაოდენობა/მოცულობა</t>
  </si>
  <si>
    <t>gelaTis me-4 Sesaxvevis nomer 5-Si  mcxovrebi mziuri arseniZe-s  sacxovrebeli saxlis reabilitaciis</t>
  </si>
  <si>
    <t>gaponovis q. N57-59/3 mantilida jinWaraZe-s sacxovrebeli saxlis reabilitaciis სამუშაოების დასახელება და რაოდენობა/მოცულობა</t>
  </si>
  <si>
    <t>სამუშაოების დასახელება და რაოდენობა/მოცულობა</t>
  </si>
  <si>
    <t>d. aRmaSeneblis გამზ. N#84  magda roxvaZis sacxovrebeli saxlis reabilitaciis სამუშაოების დასახელება და რაოდენობა/მოცულობა</t>
  </si>
  <si>
    <t>sarajiSvilis #25-Si mcxovrebi zaza alboriSvilis sacxovrebeli saxlis reabilitaciis სამუშაოების დასახელება და რაოდენობა/მოცულობა</t>
  </si>
  <si>
    <t>besikis 1-li Ses. #22 nunu davaliSvilis sacxovrebeli saxlis reabilitaciis სამუშაოების დასახელება და რაოდენობა/მოცულობა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</si>
</sst>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cadNusx"/>
    </font>
    <font>
      <sz val="8"/>
      <name val="AcadNusx"/>
    </font>
    <font>
      <b/>
      <sz val="8"/>
      <name val="Calibri"/>
      <family val="2"/>
      <scheme val="minor"/>
    </font>
    <font>
      <sz val="8"/>
      <color theme="1"/>
      <name val="AcadNusx"/>
    </font>
    <font>
      <b/>
      <sz val="8"/>
      <color theme="1"/>
      <name val="AcadNusx"/>
    </font>
    <font>
      <sz val="10"/>
      <name val="Arial"/>
      <family val="2"/>
    </font>
    <font>
      <sz val="8"/>
      <color theme="0"/>
      <name val="AcadNusx"/>
    </font>
    <font>
      <b/>
      <vertAlign val="superscript"/>
      <sz val="8"/>
      <name val="AcadNusx"/>
    </font>
    <font>
      <sz val="11"/>
      <color theme="1"/>
      <name val="AcadNusx"/>
    </font>
    <font>
      <sz val="8"/>
      <color theme="1"/>
      <name val="Calibri"/>
      <family val="2"/>
      <charset val="204"/>
      <scheme val="minor"/>
    </font>
    <font>
      <b/>
      <sz val="10"/>
      <name val="AcadNusx"/>
    </font>
    <font>
      <b/>
      <sz val="10"/>
      <name val="Calibri"/>
      <family val="2"/>
      <scheme val="minor"/>
    </font>
    <font>
      <sz val="10"/>
      <name val="AcadNusx"/>
    </font>
    <font>
      <sz val="10"/>
      <name val="Sylfaen"/>
      <family val="1"/>
      <charset val="204"/>
    </font>
    <font>
      <b/>
      <vertAlign val="superscript"/>
      <sz val="10"/>
      <name val="AcadNusx"/>
    </font>
    <font>
      <b/>
      <sz val="9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cadNusx"/>
    </font>
    <font>
      <b/>
      <sz val="9"/>
      <color theme="1"/>
      <name val="AcadNusx"/>
    </font>
    <font>
      <sz val="9"/>
      <name val="Sylfaen"/>
      <family val="1"/>
      <charset val="204"/>
    </font>
    <font>
      <sz val="9"/>
      <color theme="0"/>
      <name val="AcadNusx"/>
    </font>
    <font>
      <b/>
      <vertAlign val="superscript"/>
      <sz val="9"/>
      <name val="AcadNusx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vertAlign val="superscript"/>
      <sz val="8"/>
      <name val="AcadNusx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cadNusx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292">
    <xf numFmtId="0" fontId="0" fillId="0" borderId="0" xfId="0"/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 applyProtection="1">
      <alignment horizontal="left"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2" fontId="6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distributed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NumberFormat="1" applyFont="1" applyFill="1" applyAlignment="1">
      <alignment wrapText="1"/>
    </xf>
    <xf numFmtId="0" fontId="4" fillId="2" borderId="0" xfId="0" applyNumberFormat="1" applyFont="1" applyFill="1" applyAlignment="1">
      <alignment wrapText="1"/>
    </xf>
    <xf numFmtId="0" fontId="9" fillId="2" borderId="0" xfId="0" applyNumberFormat="1" applyFont="1" applyFill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1" fillId="0" borderId="0" xfId="0" applyNumberFormat="1" applyFont="1" applyFill="1" applyAlignment="1"/>
    <xf numFmtId="0" fontId="1" fillId="0" borderId="0" xfId="0" applyNumberFormat="1" applyFont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0" borderId="0" xfId="0" applyNumberFormat="1" applyFont="1" applyFill="1" applyAlignment="1"/>
    <xf numFmtId="0" fontId="0" fillId="0" borderId="0" xfId="0" applyNumberFormat="1" applyFont="1" applyAlignment="1">
      <alignment wrapText="1"/>
    </xf>
    <xf numFmtId="0" fontId="13" fillId="2" borderId="0" xfId="0" applyNumberFormat="1" applyFont="1" applyFill="1" applyAlignment="1">
      <alignment wrapText="1"/>
    </xf>
    <xf numFmtId="0" fontId="13" fillId="0" borderId="0" xfId="0" applyNumberFormat="1" applyFont="1" applyFill="1" applyAlignment="1"/>
    <xf numFmtId="0" fontId="13" fillId="0" borderId="0" xfId="0" applyNumberFormat="1" applyFont="1" applyAlignment="1">
      <alignment wrapText="1"/>
    </xf>
    <xf numFmtId="0" fontId="1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21" fillId="2" borderId="0" xfId="0" applyNumberFormat="1" applyFont="1" applyFill="1" applyAlignment="1">
      <alignment horizontal="center" vertical="center" wrapText="1"/>
    </xf>
    <xf numFmtId="0" fontId="20" fillId="2" borderId="0" xfId="0" applyNumberFormat="1" applyFont="1" applyFill="1" applyAlignment="1">
      <alignment horizontal="left" vertical="center" wrapText="1"/>
    </xf>
    <xf numFmtId="2" fontId="20" fillId="2" borderId="0" xfId="0" applyNumberFormat="1" applyFont="1" applyFill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4" fillId="2" borderId="9" xfId="0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21" fillId="2" borderId="1" xfId="1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justify" wrapText="1"/>
    </xf>
    <xf numFmtId="0" fontId="21" fillId="2" borderId="1" xfId="0" applyFont="1" applyFill="1" applyBorder="1" applyAlignment="1" applyProtection="1">
      <alignment horizontal="left"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left" vertical="center" wrapText="1"/>
    </xf>
    <xf numFmtId="49" fontId="20" fillId="2" borderId="1" xfId="0" applyNumberFormat="1" applyFont="1" applyFill="1" applyBorder="1" applyAlignment="1" applyProtection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>
      <alignment horizontal="left" vertical="distributed" wrapText="1"/>
    </xf>
    <xf numFmtId="0" fontId="21" fillId="2" borderId="1" xfId="0" applyNumberFormat="1" applyFont="1" applyFill="1" applyBorder="1" applyAlignment="1" applyProtection="1">
      <alignment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>
      <alignment horizontal="center" vertical="center" wrapText="1"/>
    </xf>
    <xf numFmtId="0" fontId="30" fillId="2" borderId="0" xfId="0" applyNumberFormat="1" applyFont="1" applyFill="1" applyAlignment="1">
      <alignment wrapText="1"/>
    </xf>
    <xf numFmtId="0" fontId="22" fillId="2" borderId="0" xfId="0" applyNumberFormat="1" applyFont="1" applyFill="1" applyAlignment="1">
      <alignment wrapText="1"/>
    </xf>
    <xf numFmtId="0" fontId="29" fillId="2" borderId="0" xfId="0" applyNumberFormat="1" applyFont="1" applyFill="1" applyAlignment="1">
      <alignment horizontal="center" vertical="center" wrapText="1"/>
    </xf>
    <xf numFmtId="0" fontId="22" fillId="2" borderId="0" xfId="0" applyNumberFormat="1" applyFont="1" applyFill="1" applyAlignment="1">
      <alignment horizontal="left" vertical="center" wrapText="1"/>
    </xf>
    <xf numFmtId="0" fontId="22" fillId="2" borderId="0" xfId="0" applyNumberFormat="1" applyFont="1" applyFill="1" applyAlignment="1">
      <alignment horizontal="center" vertical="center" wrapText="1"/>
    </xf>
    <xf numFmtId="2" fontId="22" fillId="2" borderId="0" xfId="0" applyNumberFormat="1" applyFont="1" applyFill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2" fontId="24" fillId="2" borderId="0" xfId="0" applyNumberFormat="1" applyFont="1" applyFill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/>
    <xf numFmtId="49" fontId="6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 applyProtection="1">
      <alignment horizontal="left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2" fontId="17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justify" wrapText="1"/>
    </xf>
    <xf numFmtId="0" fontId="17" fillId="0" borderId="1" xfId="0" applyFont="1" applyFill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Alignment="1">
      <alignment wrapText="1"/>
    </xf>
    <xf numFmtId="0" fontId="32" fillId="0" borderId="0" xfId="0" applyNumberFormat="1" applyFont="1" applyFill="1" applyAlignment="1"/>
    <xf numFmtId="0" fontId="32" fillId="0" borderId="0" xfId="0" applyNumberFormat="1" applyFont="1" applyAlignment="1">
      <alignment wrapText="1"/>
    </xf>
    <xf numFmtId="0" fontId="33" fillId="2" borderId="0" xfId="0" applyNumberFormat="1" applyFont="1" applyFill="1" applyAlignment="1">
      <alignment wrapText="1"/>
    </xf>
    <xf numFmtId="0" fontId="33" fillId="0" borderId="0" xfId="0" applyNumberFormat="1" applyFont="1" applyFill="1" applyAlignment="1"/>
    <xf numFmtId="0" fontId="33" fillId="0" borderId="0" xfId="0" applyNumberFormat="1" applyFont="1" applyAlignment="1">
      <alignment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5" fillId="2" borderId="0" xfId="0" applyNumberFormat="1" applyFont="1" applyFill="1" applyAlignment="1">
      <alignment wrapText="1"/>
    </xf>
    <xf numFmtId="0" fontId="35" fillId="0" borderId="0" xfId="0" applyNumberFormat="1" applyFont="1" applyFill="1" applyAlignment="1"/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wrapText="1"/>
    </xf>
    <xf numFmtId="0" fontId="17" fillId="0" borderId="1" xfId="0" applyNumberFormat="1" applyFont="1" applyFill="1" applyBorder="1" applyAlignment="1">
      <alignment horizontal="left" vertical="distributed" wrapText="1"/>
    </xf>
    <xf numFmtId="0" fontId="35" fillId="2" borderId="0" xfId="0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2" fontId="17" fillId="2" borderId="0" xfId="0" applyNumberFormat="1" applyFont="1" applyFill="1" applyAlignment="1">
      <alignment vertical="center" wrapText="1"/>
    </xf>
    <xf numFmtId="2" fontId="17" fillId="2" borderId="0" xfId="0" applyNumberFormat="1" applyFont="1" applyFill="1" applyAlignment="1">
      <alignment horizontal="center" vertical="center" wrapText="1"/>
    </xf>
    <xf numFmtId="0" fontId="36" fillId="2" borderId="0" xfId="0" applyNumberFormat="1" applyFont="1" applyFill="1" applyAlignment="1">
      <alignment horizontal="right" wrapText="1"/>
    </xf>
    <xf numFmtId="0" fontId="36" fillId="2" borderId="0" xfId="0" applyNumberFormat="1" applyFont="1" applyFill="1" applyAlignment="1">
      <alignment wrapText="1"/>
    </xf>
    <xf numFmtId="0" fontId="34" fillId="2" borderId="0" xfId="0" applyNumberFormat="1" applyFont="1" applyFill="1" applyAlignment="1">
      <alignment wrapText="1"/>
    </xf>
    <xf numFmtId="0" fontId="17" fillId="2" borderId="0" xfId="0" applyNumberFormat="1" applyFont="1" applyFill="1" applyAlignment="1">
      <alignment horizontal="right" vertical="center" wrapText="1"/>
    </xf>
    <xf numFmtId="0" fontId="34" fillId="2" borderId="0" xfId="0" applyNumberFormat="1" applyFont="1" applyFill="1" applyAlignment="1">
      <alignment horizontal="center" vertical="center" wrapText="1"/>
    </xf>
    <xf numFmtId="2" fontId="34" fillId="2" borderId="0" xfId="0" applyNumberFormat="1" applyFont="1" applyFill="1" applyAlignment="1">
      <alignment horizontal="center" vertical="center" wrapText="1"/>
    </xf>
    <xf numFmtId="0" fontId="34" fillId="2" borderId="0" xfId="0" applyNumberFormat="1" applyFont="1" applyFill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distributed" wrapText="1"/>
    </xf>
    <xf numFmtId="0" fontId="3" fillId="2" borderId="0" xfId="0" applyNumberFormat="1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37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left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0" fontId="25" fillId="2" borderId="0" xfId="0" applyNumberFormat="1" applyFont="1" applyFill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3" xfId="2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7"/>
  <sheetViews>
    <sheetView workbookViewId="0">
      <selection activeCell="C6" sqref="C6"/>
    </sheetView>
  </sheetViews>
  <sheetFormatPr defaultColWidth="8.88671875" defaultRowHeight="14.4" x14ac:dyDescent="0.3"/>
  <cols>
    <col min="1" max="1" width="0.109375" style="203" customWidth="1"/>
    <col min="2" max="2" width="2.88671875" style="87" customWidth="1"/>
    <col min="3" max="3" width="37.88671875" style="230" customWidth="1"/>
    <col min="4" max="4" width="6.33203125" style="228" customWidth="1"/>
    <col min="5" max="5" width="7.44140625" style="228" customWidth="1"/>
    <col min="6" max="6" width="9.44140625" style="229" customWidth="1"/>
    <col min="7" max="15" width="8.88671875" style="204" hidden="1" customWidth="1"/>
    <col min="16" max="60" width="8.88671875" style="204"/>
    <col min="61" max="16384" width="8.88671875" style="205"/>
  </cols>
  <sheetData>
    <row r="1" spans="1:60" s="202" customFormat="1" ht="46.8" customHeight="1" x14ac:dyDescent="0.3">
      <c r="A1" s="200"/>
      <c r="B1" s="249" t="s">
        <v>167</v>
      </c>
      <c r="C1" s="249"/>
      <c r="D1" s="249"/>
      <c r="E1" s="249"/>
      <c r="F1" s="249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</row>
    <row r="2" spans="1:60" s="202" customFormat="1" ht="15.6" x14ac:dyDescent="0.3">
      <c r="A2" s="200"/>
      <c r="B2" s="187"/>
      <c r="C2" s="73"/>
      <c r="D2" s="187"/>
      <c r="E2" s="187"/>
      <c r="F2" s="74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</row>
    <row r="3" spans="1:60" ht="34.5" customHeight="1" x14ac:dyDescent="0.3">
      <c r="B3" s="250" t="s">
        <v>0</v>
      </c>
      <c r="C3" s="251" t="s">
        <v>1</v>
      </c>
      <c r="D3" s="250" t="s">
        <v>2</v>
      </c>
      <c r="E3" s="250" t="s">
        <v>3</v>
      </c>
      <c r="F3" s="250"/>
    </row>
    <row r="4" spans="1:60" ht="30" x14ac:dyDescent="0.3">
      <c r="B4" s="258"/>
      <c r="C4" s="259"/>
      <c r="D4" s="258"/>
      <c r="E4" s="188" t="s">
        <v>4</v>
      </c>
      <c r="F4" s="190" t="s">
        <v>5</v>
      </c>
    </row>
    <row r="5" spans="1:60" ht="15" x14ac:dyDescent="0.3">
      <c r="B5" s="188">
        <v>1</v>
      </c>
      <c r="C5" s="188">
        <v>3</v>
      </c>
      <c r="D5" s="188">
        <v>4</v>
      </c>
      <c r="E5" s="188">
        <v>5</v>
      </c>
      <c r="F5" s="190">
        <v>6</v>
      </c>
    </row>
    <row r="6" spans="1:60" ht="20.25" customHeight="1" x14ac:dyDescent="0.3">
      <c r="B6" s="188"/>
      <c r="C6" s="75" t="s">
        <v>6</v>
      </c>
      <c r="D6" s="76"/>
      <c r="E6" s="76"/>
      <c r="F6" s="77"/>
    </row>
    <row r="7" spans="1:60" ht="34.5" customHeight="1" x14ac:dyDescent="0.3">
      <c r="B7" s="251">
        <v>1</v>
      </c>
      <c r="C7" s="75" t="s">
        <v>95</v>
      </c>
      <c r="D7" s="188" t="s">
        <v>8</v>
      </c>
      <c r="E7" s="76"/>
      <c r="F7" s="190">
        <v>128</v>
      </c>
    </row>
    <row r="8" spans="1:60" ht="16.5" customHeight="1" x14ac:dyDescent="0.3">
      <c r="B8" s="252"/>
      <c r="C8" s="206" t="s">
        <v>9</v>
      </c>
      <c r="D8" s="76" t="s">
        <v>10</v>
      </c>
      <c r="E8" s="76">
        <v>8.2000000000000003E-2</v>
      </c>
      <c r="F8" s="77">
        <f>E8*F7</f>
        <v>10.496</v>
      </c>
    </row>
    <row r="9" spans="1:60" ht="15" x14ac:dyDescent="0.3">
      <c r="B9" s="253"/>
      <c r="C9" s="206" t="s">
        <v>11</v>
      </c>
      <c r="D9" s="76" t="s">
        <v>12</v>
      </c>
      <c r="E9" s="76">
        <v>5.0000000000000001E-3</v>
      </c>
      <c r="F9" s="77">
        <f>F7*E9</f>
        <v>0.64</v>
      </c>
    </row>
    <row r="10" spans="1:60" ht="36.75" customHeight="1" x14ac:dyDescent="0.3">
      <c r="B10" s="251">
        <v>2</v>
      </c>
      <c r="C10" s="78" t="s">
        <v>13</v>
      </c>
      <c r="D10" s="192" t="s">
        <v>14</v>
      </c>
      <c r="E10" s="79"/>
      <c r="F10" s="169">
        <v>1.7</v>
      </c>
    </row>
    <row r="11" spans="1:60" ht="16.5" customHeight="1" x14ac:dyDescent="0.3">
      <c r="B11" s="252"/>
      <c r="C11" s="81" t="s">
        <v>9</v>
      </c>
      <c r="D11" s="79" t="s">
        <v>10</v>
      </c>
      <c r="E11" s="79">
        <v>10.199999999999999</v>
      </c>
      <c r="F11" s="80">
        <f>F10*E11</f>
        <v>17.34</v>
      </c>
    </row>
    <row r="12" spans="1:60" ht="15" x14ac:dyDescent="0.3">
      <c r="B12" s="253"/>
      <c r="C12" s="81" t="s">
        <v>11</v>
      </c>
      <c r="D12" s="79" t="s">
        <v>12</v>
      </c>
      <c r="E12" s="79">
        <v>0.23</v>
      </c>
      <c r="F12" s="80">
        <f>F10*E12</f>
        <v>0.39100000000000001</v>
      </c>
    </row>
    <row r="13" spans="1:60" ht="60" x14ac:dyDescent="0.3">
      <c r="B13" s="251">
        <v>3</v>
      </c>
      <c r="C13" s="78" t="s">
        <v>15</v>
      </c>
      <c r="D13" s="192" t="s">
        <v>16</v>
      </c>
      <c r="E13" s="79"/>
      <c r="F13" s="169">
        <v>0.3</v>
      </c>
    </row>
    <row r="14" spans="1:60" ht="25.5" customHeight="1" x14ac:dyDescent="0.3">
      <c r="B14" s="253"/>
      <c r="C14" s="163" t="s">
        <v>17</v>
      </c>
      <c r="D14" s="164" t="s">
        <v>10</v>
      </c>
      <c r="E14" s="164">
        <v>1.85</v>
      </c>
      <c r="F14" s="80">
        <f>F13*E14</f>
        <v>0.55500000000000005</v>
      </c>
    </row>
    <row r="15" spans="1:60" ht="36" customHeight="1" x14ac:dyDescent="0.3">
      <c r="B15" s="251">
        <v>4</v>
      </c>
      <c r="C15" s="166" t="s">
        <v>18</v>
      </c>
      <c r="D15" s="192" t="s">
        <v>16</v>
      </c>
      <c r="E15" s="164"/>
      <c r="F15" s="169">
        <f>F13</f>
        <v>0.3</v>
      </c>
    </row>
    <row r="16" spans="1:60" ht="30" customHeight="1" x14ac:dyDescent="0.3">
      <c r="B16" s="253"/>
      <c r="C16" s="163" t="s">
        <v>19</v>
      </c>
      <c r="D16" s="164" t="s">
        <v>10</v>
      </c>
      <c r="E16" s="164">
        <v>0.53</v>
      </c>
      <c r="F16" s="80">
        <f>F15*E16</f>
        <v>0.159</v>
      </c>
    </row>
    <row r="17" spans="2:6" ht="30" x14ac:dyDescent="0.3">
      <c r="B17" s="188">
        <v>5</v>
      </c>
      <c r="C17" s="167" t="s">
        <v>20</v>
      </c>
      <c r="D17" s="192" t="s">
        <v>16</v>
      </c>
      <c r="E17" s="164"/>
      <c r="F17" s="169">
        <f>F13</f>
        <v>0.3</v>
      </c>
    </row>
    <row r="18" spans="2:6" ht="15" x14ac:dyDescent="0.3">
      <c r="B18" s="189"/>
      <c r="C18" s="192" t="s">
        <v>21</v>
      </c>
      <c r="D18" s="192"/>
      <c r="E18" s="164"/>
      <c r="F18" s="169"/>
    </row>
    <row r="19" spans="2:6" ht="21.75" customHeight="1" x14ac:dyDescent="0.3">
      <c r="B19" s="251">
        <v>1</v>
      </c>
      <c r="C19" s="168" t="s">
        <v>22</v>
      </c>
      <c r="D19" s="192" t="s">
        <v>23</v>
      </c>
      <c r="E19" s="79"/>
      <c r="F19" s="169">
        <f>43*0.6</f>
        <v>25.8</v>
      </c>
    </row>
    <row r="20" spans="2:6" ht="15" x14ac:dyDescent="0.3">
      <c r="B20" s="252"/>
      <c r="C20" s="81" t="s">
        <v>24</v>
      </c>
      <c r="D20" s="79" t="s">
        <v>25</v>
      </c>
      <c r="E20" s="79">
        <v>0.45900000000000002</v>
      </c>
      <c r="F20" s="80">
        <f>E20*F19</f>
        <v>11.8422</v>
      </c>
    </row>
    <row r="21" spans="2:6" ht="15" x14ac:dyDescent="0.3">
      <c r="B21" s="252"/>
      <c r="C21" s="81" t="s">
        <v>26</v>
      </c>
      <c r="D21" s="79" t="s">
        <v>16</v>
      </c>
      <c r="E21" s="79">
        <f>0.035/100</f>
        <v>3.5000000000000005E-4</v>
      </c>
      <c r="F21" s="80">
        <f>F19*E21</f>
        <v>9.0300000000000016E-3</v>
      </c>
    </row>
    <row r="22" spans="2:6" ht="15" x14ac:dyDescent="0.3">
      <c r="B22" s="252"/>
      <c r="C22" s="81" t="s">
        <v>11</v>
      </c>
      <c r="D22" s="79" t="s">
        <v>12</v>
      </c>
      <c r="E22" s="79">
        <f>0.23/100</f>
        <v>2.3E-3</v>
      </c>
      <c r="F22" s="80">
        <f>F19*E22</f>
        <v>5.9340000000000004E-2</v>
      </c>
    </row>
    <row r="23" spans="2:6" ht="15" x14ac:dyDescent="0.3">
      <c r="B23" s="252"/>
      <c r="C23" s="81" t="s">
        <v>27</v>
      </c>
      <c r="D23" s="79" t="s">
        <v>28</v>
      </c>
      <c r="E23" s="79">
        <f>0.009/100</f>
        <v>8.9999999999999992E-5</v>
      </c>
      <c r="F23" s="86">
        <f>F19*E23</f>
        <v>2.3219999999999998E-3</v>
      </c>
    </row>
    <row r="24" spans="2:6" ht="15" x14ac:dyDescent="0.3">
      <c r="B24" s="253"/>
      <c r="C24" s="81" t="s">
        <v>29</v>
      </c>
      <c r="D24" s="79" t="s">
        <v>23</v>
      </c>
      <c r="E24" s="79">
        <f>3.4/100</f>
        <v>3.4000000000000002E-2</v>
      </c>
      <c r="F24" s="80">
        <f>F19*E24</f>
        <v>0.87720000000000009</v>
      </c>
    </row>
    <row r="25" spans="2:6" ht="46.5" customHeight="1" x14ac:dyDescent="0.3">
      <c r="B25" s="254">
        <v>2</v>
      </c>
      <c r="C25" s="78" t="s">
        <v>119</v>
      </c>
      <c r="D25" s="192" t="s">
        <v>77</v>
      </c>
      <c r="E25" s="79"/>
      <c r="F25" s="169">
        <v>66</v>
      </c>
    </row>
    <row r="26" spans="2:6" ht="30" x14ac:dyDescent="0.3">
      <c r="B26" s="254"/>
      <c r="C26" s="81" t="s">
        <v>120</v>
      </c>
      <c r="D26" s="79" t="s">
        <v>121</v>
      </c>
      <c r="E26" s="79">
        <v>0.49</v>
      </c>
      <c r="F26" s="79">
        <f>F25*E26</f>
        <v>32.339999999999996</v>
      </c>
    </row>
    <row r="27" spans="2:6" ht="15" x14ac:dyDescent="0.3">
      <c r="B27" s="254"/>
      <c r="C27" s="82" t="s">
        <v>11</v>
      </c>
      <c r="D27" s="207" t="s">
        <v>12</v>
      </c>
      <c r="E27" s="207">
        <v>0.24</v>
      </c>
      <c r="F27" s="86">
        <f>E27*F25</f>
        <v>15.84</v>
      </c>
    </row>
    <row r="28" spans="2:6" ht="29.25" customHeight="1" x14ac:dyDescent="0.3">
      <c r="B28" s="254">
        <v>3</v>
      </c>
      <c r="C28" s="78" t="s">
        <v>122</v>
      </c>
      <c r="D28" s="192" t="s">
        <v>123</v>
      </c>
      <c r="E28" s="79"/>
      <c r="F28" s="83">
        <f>F31*0.22/1000</f>
        <v>5.94E-3</v>
      </c>
    </row>
    <row r="29" spans="2:6" ht="30" x14ac:dyDescent="0.3">
      <c r="B29" s="254"/>
      <c r="C29" s="84" t="s">
        <v>120</v>
      </c>
      <c r="D29" s="79" t="s">
        <v>121</v>
      </c>
      <c r="E29" s="85">
        <v>303</v>
      </c>
      <c r="F29" s="86">
        <f>E29*F28</f>
        <v>1.79982</v>
      </c>
    </row>
    <row r="30" spans="2:6" ht="15" x14ac:dyDescent="0.3">
      <c r="B30" s="254"/>
      <c r="C30" s="82" t="s">
        <v>11</v>
      </c>
      <c r="D30" s="207" t="s">
        <v>12</v>
      </c>
      <c r="E30" s="85">
        <v>2.1</v>
      </c>
      <c r="F30" s="86">
        <f>F28*E30</f>
        <v>1.2474000000000001E-2</v>
      </c>
    </row>
    <row r="31" spans="2:6" ht="15" x14ac:dyDescent="0.3">
      <c r="B31" s="254"/>
      <c r="C31" s="81" t="s">
        <v>124</v>
      </c>
      <c r="D31" s="79" t="s">
        <v>52</v>
      </c>
      <c r="E31" s="79"/>
      <c r="F31" s="80">
        <v>27</v>
      </c>
    </row>
    <row r="32" spans="2:6" ht="45" x14ac:dyDescent="0.3">
      <c r="B32" s="254">
        <v>4</v>
      </c>
      <c r="C32" s="170" t="s">
        <v>125</v>
      </c>
      <c r="D32" s="171" t="s">
        <v>28</v>
      </c>
      <c r="E32" s="79"/>
      <c r="F32" s="169">
        <f>0.0028*66</f>
        <v>0.18479999999999999</v>
      </c>
    </row>
    <row r="33" spans="2:60" ht="15" x14ac:dyDescent="0.3">
      <c r="B33" s="254"/>
      <c r="C33" s="82" t="s">
        <v>24</v>
      </c>
      <c r="D33" s="207" t="s">
        <v>25</v>
      </c>
      <c r="E33" s="207">
        <v>74.2</v>
      </c>
      <c r="F33" s="86">
        <f>E33*F32</f>
        <v>13.712160000000001</v>
      </c>
    </row>
    <row r="34" spans="2:60" ht="15" x14ac:dyDescent="0.3">
      <c r="B34" s="254"/>
      <c r="C34" s="172" t="s">
        <v>126</v>
      </c>
      <c r="D34" s="207" t="s">
        <v>28</v>
      </c>
      <c r="E34" s="207">
        <v>1.04</v>
      </c>
      <c r="F34" s="86">
        <f>E34*F32</f>
        <v>0.192192</v>
      </c>
    </row>
    <row r="35" spans="2:60" ht="15" x14ac:dyDescent="0.3">
      <c r="B35" s="254"/>
      <c r="C35" s="82" t="s">
        <v>11</v>
      </c>
      <c r="D35" s="207" t="s">
        <v>12</v>
      </c>
      <c r="E35" s="207">
        <v>1.1000000000000001</v>
      </c>
      <c r="F35" s="86">
        <f>F32*E35</f>
        <v>0.20328000000000002</v>
      </c>
    </row>
    <row r="36" spans="2:60" s="208" customFormat="1" ht="16.2" x14ac:dyDescent="0.4">
      <c r="B36" s="191"/>
      <c r="C36" s="192" t="s">
        <v>30</v>
      </c>
      <c r="D36" s="79"/>
      <c r="E36" s="79"/>
      <c r="F36" s="80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2:60" s="208" customFormat="1" ht="60" x14ac:dyDescent="0.4">
      <c r="B37" s="255">
        <v>1</v>
      </c>
      <c r="C37" s="170" t="s">
        <v>162</v>
      </c>
      <c r="D37" s="210" t="s">
        <v>23</v>
      </c>
      <c r="E37" s="211"/>
      <c r="F37" s="212">
        <v>18</v>
      </c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2:60" s="208" customFormat="1" ht="16.2" x14ac:dyDescent="0.4">
      <c r="B38" s="256"/>
      <c r="C38" s="213" t="s">
        <v>68</v>
      </c>
      <c r="D38" s="214" t="s">
        <v>25</v>
      </c>
      <c r="E38" s="214">
        <f>0.56/2</f>
        <v>0.28000000000000003</v>
      </c>
      <c r="F38" s="215">
        <f>E38*F37</f>
        <v>5.0400000000000009</v>
      </c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</row>
    <row r="39" spans="2:60" s="208" customFormat="1" ht="16.2" x14ac:dyDescent="0.4">
      <c r="B39" s="256"/>
      <c r="C39" s="213" t="s">
        <v>69</v>
      </c>
      <c r="D39" s="214" t="s">
        <v>12</v>
      </c>
      <c r="E39" s="214">
        <f>4.06/100/2</f>
        <v>2.0299999999999999E-2</v>
      </c>
      <c r="F39" s="215">
        <f>E39*F37</f>
        <v>0.36539999999999995</v>
      </c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</row>
    <row r="40" spans="2:60" s="208" customFormat="1" ht="16.2" x14ac:dyDescent="0.4">
      <c r="B40" s="256"/>
      <c r="C40" s="213" t="s">
        <v>117</v>
      </c>
      <c r="D40" s="214" t="s">
        <v>23</v>
      </c>
      <c r="E40" s="214">
        <f>4.68/2</f>
        <v>2.34</v>
      </c>
      <c r="F40" s="215">
        <f>E40*F37</f>
        <v>42.12</v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</row>
    <row r="41" spans="2:60" s="208" customFormat="1" ht="16.2" x14ac:dyDescent="0.4">
      <c r="B41" s="257"/>
      <c r="C41" s="213" t="s">
        <v>39</v>
      </c>
      <c r="D41" s="214" t="s">
        <v>12</v>
      </c>
      <c r="E41" s="214">
        <f>2.77/100/2</f>
        <v>1.3849999999999999E-2</v>
      </c>
      <c r="F41" s="215">
        <f>E41*F37</f>
        <v>0.24929999999999999</v>
      </c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</row>
    <row r="42" spans="2:60" s="208" customFormat="1" ht="31.5" customHeight="1" x14ac:dyDescent="0.4">
      <c r="B42" s="251">
        <v>2</v>
      </c>
      <c r="C42" s="168" t="s">
        <v>103</v>
      </c>
      <c r="D42" s="192" t="s">
        <v>28</v>
      </c>
      <c r="E42" s="79"/>
      <c r="F42" s="169">
        <v>1.66</v>
      </c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2:60" s="208" customFormat="1" ht="16.2" x14ac:dyDescent="0.4">
      <c r="B43" s="252"/>
      <c r="C43" s="81" t="s">
        <v>24</v>
      </c>
      <c r="D43" s="79" t="s">
        <v>25</v>
      </c>
      <c r="E43" s="79">
        <v>24</v>
      </c>
      <c r="F43" s="80">
        <f>E43*F42</f>
        <v>39.839999999999996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2:60" s="208" customFormat="1" ht="30" x14ac:dyDescent="0.4">
      <c r="B44" s="252"/>
      <c r="C44" s="81" t="s">
        <v>32</v>
      </c>
      <c r="D44" s="79" t="s">
        <v>28</v>
      </c>
      <c r="E44" s="79">
        <v>1.05</v>
      </c>
      <c r="F44" s="80">
        <f>F42*E44</f>
        <v>1.7429999999999999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2:60" s="208" customFormat="1" ht="16.2" x14ac:dyDescent="0.4">
      <c r="B45" s="252"/>
      <c r="C45" s="213" t="s">
        <v>69</v>
      </c>
      <c r="D45" s="214" t="s">
        <v>12</v>
      </c>
      <c r="E45" s="79">
        <v>1.3</v>
      </c>
      <c r="F45" s="80">
        <f>F42*E45</f>
        <v>2.1579999999999999</v>
      </c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2:60" s="208" customFormat="1" ht="16.2" x14ac:dyDescent="0.4">
      <c r="B46" s="252"/>
      <c r="C46" s="81" t="s">
        <v>33</v>
      </c>
      <c r="D46" s="79" t="s">
        <v>34</v>
      </c>
      <c r="E46" s="79">
        <v>3.08</v>
      </c>
      <c r="F46" s="80">
        <f>F42*E46</f>
        <v>5.1128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2:60" s="208" customFormat="1" ht="16.2" x14ac:dyDescent="0.4">
      <c r="B47" s="252"/>
      <c r="C47" s="173" t="s">
        <v>35</v>
      </c>
      <c r="D47" s="174" t="s">
        <v>34</v>
      </c>
      <c r="E47" s="174" t="s">
        <v>36</v>
      </c>
      <c r="F47" s="79">
        <f>F42*E47</f>
        <v>12.45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</row>
    <row r="48" spans="2:60" s="208" customFormat="1" ht="16.2" x14ac:dyDescent="0.4">
      <c r="B48" s="252"/>
      <c r="C48" s="173" t="s">
        <v>37</v>
      </c>
      <c r="D48" s="174" t="s">
        <v>34</v>
      </c>
      <c r="E48" s="174" t="s">
        <v>38</v>
      </c>
      <c r="F48" s="79">
        <f>F42*E48</f>
        <v>4.996599999999999</v>
      </c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2:60" s="208" customFormat="1" ht="16.2" x14ac:dyDescent="0.4">
      <c r="B49" s="253"/>
      <c r="C49" s="81" t="s">
        <v>39</v>
      </c>
      <c r="D49" s="79" t="s">
        <v>12</v>
      </c>
      <c r="E49" s="79">
        <v>1.38</v>
      </c>
      <c r="F49" s="80">
        <f>E49*F42</f>
        <v>2.2907999999999995</v>
      </c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2:60" s="208" customFormat="1" ht="43.5" customHeight="1" x14ac:dyDescent="0.4">
      <c r="B50" s="251">
        <v>3</v>
      </c>
      <c r="C50" s="168" t="s">
        <v>104</v>
      </c>
      <c r="D50" s="192" t="s">
        <v>28</v>
      </c>
      <c r="E50" s="79"/>
      <c r="F50" s="169">
        <v>2</v>
      </c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</row>
    <row r="51" spans="2:60" s="208" customFormat="1" ht="16.2" x14ac:dyDescent="0.4">
      <c r="B51" s="252"/>
      <c r="C51" s="81" t="s">
        <v>24</v>
      </c>
      <c r="D51" s="79" t="s">
        <v>25</v>
      </c>
      <c r="E51" s="79">
        <v>23.8</v>
      </c>
      <c r="F51" s="80">
        <f>E51*F50</f>
        <v>47.6</v>
      </c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2:60" s="208" customFormat="1" ht="16.2" x14ac:dyDescent="0.4">
      <c r="B52" s="252"/>
      <c r="C52" s="213" t="s">
        <v>69</v>
      </c>
      <c r="D52" s="214" t="s">
        <v>12</v>
      </c>
      <c r="E52" s="79">
        <v>2.1</v>
      </c>
      <c r="F52" s="80">
        <f>F50*E52</f>
        <v>4.2</v>
      </c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</row>
    <row r="53" spans="2:60" s="208" customFormat="1" ht="27" customHeight="1" x14ac:dyDescent="0.4">
      <c r="B53" s="252"/>
      <c r="C53" s="81" t="s">
        <v>32</v>
      </c>
      <c r="D53" s="79" t="s">
        <v>28</v>
      </c>
      <c r="E53" s="79">
        <v>1.05</v>
      </c>
      <c r="F53" s="80">
        <f>E53*F50</f>
        <v>2.1</v>
      </c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</row>
    <row r="54" spans="2:60" s="208" customFormat="1" ht="18" customHeight="1" x14ac:dyDescent="0.4">
      <c r="B54" s="252"/>
      <c r="C54" s="81" t="s">
        <v>42</v>
      </c>
      <c r="D54" s="79" t="s">
        <v>23</v>
      </c>
      <c r="E54" s="79"/>
      <c r="F54" s="80">
        <v>2</v>
      </c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</row>
    <row r="55" spans="2:60" s="208" customFormat="1" ht="18" customHeight="1" x14ac:dyDescent="0.4">
      <c r="B55" s="252"/>
      <c r="C55" s="175" t="s">
        <v>127</v>
      </c>
      <c r="D55" s="176" t="s">
        <v>128</v>
      </c>
      <c r="E55" s="176" t="s">
        <v>118</v>
      </c>
      <c r="F55" s="216">
        <f>F50*E55</f>
        <v>6.76</v>
      </c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</row>
    <row r="56" spans="2:60" s="208" customFormat="1" ht="16.5" customHeight="1" x14ac:dyDescent="0.4">
      <c r="B56" s="252"/>
      <c r="C56" s="81" t="s">
        <v>33</v>
      </c>
      <c r="D56" s="79" t="s">
        <v>34</v>
      </c>
      <c r="E56" s="79">
        <v>4.38</v>
      </c>
      <c r="F56" s="80">
        <f>F50*E56</f>
        <v>8.76</v>
      </c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</row>
    <row r="57" spans="2:60" s="208" customFormat="1" ht="16.5" customHeight="1" x14ac:dyDescent="0.4">
      <c r="B57" s="252"/>
      <c r="C57" s="173" t="s">
        <v>35</v>
      </c>
      <c r="D57" s="174" t="s">
        <v>34</v>
      </c>
      <c r="E57" s="174">
        <v>7.2</v>
      </c>
      <c r="F57" s="79">
        <f>F50*E57</f>
        <v>14.4</v>
      </c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</row>
    <row r="58" spans="2:60" s="208" customFormat="1" ht="16.5" customHeight="1" x14ac:dyDescent="0.4">
      <c r="B58" s="252"/>
      <c r="C58" s="173" t="s">
        <v>37</v>
      </c>
      <c r="D58" s="174" t="s">
        <v>34</v>
      </c>
      <c r="E58" s="174">
        <v>1.96</v>
      </c>
      <c r="F58" s="79">
        <f>F50*E58</f>
        <v>3.92</v>
      </c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</row>
    <row r="59" spans="2:60" s="208" customFormat="1" ht="16.2" x14ac:dyDescent="0.4">
      <c r="B59" s="253"/>
      <c r="C59" s="81" t="s">
        <v>39</v>
      </c>
      <c r="D59" s="79" t="s">
        <v>12</v>
      </c>
      <c r="E59" s="79">
        <v>3.44</v>
      </c>
      <c r="F59" s="80">
        <f>E59*F50</f>
        <v>6.88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</row>
    <row r="60" spans="2:60" s="208" customFormat="1" ht="24" customHeight="1" x14ac:dyDescent="0.4">
      <c r="B60" s="250">
        <v>4</v>
      </c>
      <c r="C60" s="177" t="s">
        <v>43</v>
      </c>
      <c r="D60" s="178" t="s">
        <v>14</v>
      </c>
      <c r="E60" s="174"/>
      <c r="F60" s="169">
        <f>F50+F42</f>
        <v>3.66</v>
      </c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</row>
    <row r="61" spans="2:60" s="208" customFormat="1" ht="15" customHeight="1" x14ac:dyDescent="0.4">
      <c r="B61" s="250"/>
      <c r="C61" s="173" t="s">
        <v>17</v>
      </c>
      <c r="D61" s="174" t="s">
        <v>10</v>
      </c>
      <c r="E61" s="174">
        <v>0.87</v>
      </c>
      <c r="F61" s="79">
        <f>F60*E61</f>
        <v>3.1842000000000001</v>
      </c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</row>
    <row r="62" spans="2:60" s="208" customFormat="1" ht="16.2" x14ac:dyDescent="0.4">
      <c r="B62" s="250"/>
      <c r="C62" s="173" t="s">
        <v>44</v>
      </c>
      <c r="D62" s="174" t="s">
        <v>12</v>
      </c>
      <c r="E62" s="174">
        <v>0.13</v>
      </c>
      <c r="F62" s="79">
        <f>F60*E62</f>
        <v>0.47580000000000006</v>
      </c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</row>
    <row r="63" spans="2:60" s="208" customFormat="1" ht="16.2" x14ac:dyDescent="0.4">
      <c r="B63" s="250"/>
      <c r="C63" s="173" t="s">
        <v>45</v>
      </c>
      <c r="D63" s="174" t="s">
        <v>34</v>
      </c>
      <c r="E63" s="174">
        <v>7.2</v>
      </c>
      <c r="F63" s="79">
        <f>F60*E63</f>
        <v>26.352</v>
      </c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</row>
    <row r="64" spans="2:60" s="208" customFormat="1" ht="16.2" x14ac:dyDescent="0.4">
      <c r="B64" s="250"/>
      <c r="C64" s="173" t="s">
        <v>46</v>
      </c>
      <c r="D64" s="174" t="s">
        <v>34</v>
      </c>
      <c r="E64" s="174">
        <v>1.79</v>
      </c>
      <c r="F64" s="79">
        <f>F60*E64</f>
        <v>6.5514000000000001</v>
      </c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</row>
    <row r="65" spans="2:60" s="208" customFormat="1" ht="16.2" x14ac:dyDescent="0.4">
      <c r="B65" s="250"/>
      <c r="C65" s="173" t="s">
        <v>47</v>
      </c>
      <c r="D65" s="174" t="s">
        <v>34</v>
      </c>
      <c r="E65" s="174">
        <v>1.07</v>
      </c>
      <c r="F65" s="79">
        <f>F60*E65</f>
        <v>3.9162000000000003</v>
      </c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</row>
    <row r="66" spans="2:60" s="208" customFormat="1" ht="16.2" x14ac:dyDescent="0.4">
      <c r="B66" s="250"/>
      <c r="C66" s="173" t="s">
        <v>48</v>
      </c>
      <c r="D66" s="174" t="s">
        <v>12</v>
      </c>
      <c r="E66" s="174">
        <v>0.1</v>
      </c>
      <c r="F66" s="79">
        <f>F60*E66</f>
        <v>0.36600000000000005</v>
      </c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</row>
    <row r="67" spans="2:60" s="208" customFormat="1" ht="18.75" customHeight="1" x14ac:dyDescent="0.4">
      <c r="B67" s="250">
        <v>5</v>
      </c>
      <c r="C67" s="78" t="s">
        <v>91</v>
      </c>
      <c r="D67" s="193" t="s">
        <v>50</v>
      </c>
      <c r="E67" s="179">
        <f>0</f>
        <v>0</v>
      </c>
      <c r="F67" s="169">
        <f>F7</f>
        <v>128</v>
      </c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</row>
    <row r="68" spans="2:60" s="208" customFormat="1" ht="30" x14ac:dyDescent="0.4">
      <c r="B68" s="250"/>
      <c r="C68" s="173" t="s">
        <v>17</v>
      </c>
      <c r="D68" s="174" t="s">
        <v>10</v>
      </c>
      <c r="E68" s="179">
        <v>0.22700000000000001</v>
      </c>
      <c r="F68" s="79">
        <f>F67*E68</f>
        <v>29.056000000000001</v>
      </c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2:60" s="208" customFormat="1" ht="16.2" x14ac:dyDescent="0.4">
      <c r="B69" s="250"/>
      <c r="C69" s="173" t="s">
        <v>44</v>
      </c>
      <c r="D69" s="174" t="s">
        <v>12</v>
      </c>
      <c r="E69" s="179">
        <v>2.76E-2</v>
      </c>
      <c r="F69" s="79">
        <f>F67*E69</f>
        <v>3.5327999999999999</v>
      </c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2:60" s="208" customFormat="1" ht="16.2" x14ac:dyDescent="0.4">
      <c r="B70" s="250"/>
      <c r="C70" s="173" t="s">
        <v>105</v>
      </c>
      <c r="D70" s="174" t="s">
        <v>52</v>
      </c>
      <c r="E70" s="179"/>
      <c r="F70" s="80">
        <f>F67*4</f>
        <v>512</v>
      </c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2:60" s="208" customFormat="1" ht="16.2" x14ac:dyDescent="0.4">
      <c r="B71" s="250"/>
      <c r="C71" s="173" t="s">
        <v>53</v>
      </c>
      <c r="D71" s="174" t="s">
        <v>34</v>
      </c>
      <c r="E71" s="179">
        <v>7.0000000000000007E-2</v>
      </c>
      <c r="F71" s="79">
        <f>F67*E71</f>
        <v>8.9600000000000009</v>
      </c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</row>
    <row r="72" spans="2:60" s="208" customFormat="1" ht="16.2" x14ac:dyDescent="0.4">
      <c r="B72" s="250"/>
      <c r="C72" s="173" t="s">
        <v>48</v>
      </c>
      <c r="D72" s="174" t="s">
        <v>12</v>
      </c>
      <c r="E72" s="179">
        <v>4.4400000000000002E-2</v>
      </c>
      <c r="F72" s="79">
        <f>F67*E72</f>
        <v>5.6832000000000003</v>
      </c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</row>
    <row r="73" spans="2:60" s="208" customFormat="1" ht="21" customHeight="1" x14ac:dyDescent="0.4">
      <c r="B73" s="251">
        <v>6</v>
      </c>
      <c r="C73" s="177" t="s">
        <v>54</v>
      </c>
      <c r="D73" s="178" t="s">
        <v>23</v>
      </c>
      <c r="E73" s="174"/>
      <c r="F73" s="192">
        <f>F67</f>
        <v>128</v>
      </c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</row>
    <row r="74" spans="2:60" s="208" customFormat="1" ht="30" x14ac:dyDescent="0.4">
      <c r="B74" s="252"/>
      <c r="C74" s="173" t="s">
        <v>17</v>
      </c>
      <c r="D74" s="174" t="s">
        <v>10</v>
      </c>
      <c r="E74" s="174">
        <v>3.0300000000000001E-2</v>
      </c>
      <c r="F74" s="79">
        <f>F73*E74</f>
        <v>3.8784000000000001</v>
      </c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</row>
    <row r="75" spans="2:60" s="208" customFormat="1" ht="16.2" x14ac:dyDescent="0.4">
      <c r="B75" s="252"/>
      <c r="C75" s="173" t="s">
        <v>44</v>
      </c>
      <c r="D75" s="174" t="s">
        <v>12</v>
      </c>
      <c r="E75" s="174">
        <v>4.1000000000000003E-3</v>
      </c>
      <c r="F75" s="79">
        <f>F73*E75</f>
        <v>0.52480000000000004</v>
      </c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</row>
    <row r="76" spans="2:60" s="208" customFormat="1" ht="16.2" x14ac:dyDescent="0.4">
      <c r="B76" s="252"/>
      <c r="C76" s="173" t="s">
        <v>45</v>
      </c>
      <c r="D76" s="174" t="s">
        <v>34</v>
      </c>
      <c r="E76" s="174">
        <v>0.23100000000000001</v>
      </c>
      <c r="F76" s="79">
        <f>F73*E76</f>
        <v>29.568000000000001</v>
      </c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</row>
    <row r="77" spans="2:60" s="208" customFormat="1" ht="16.2" x14ac:dyDescent="0.4">
      <c r="B77" s="252"/>
      <c r="C77" s="173" t="s">
        <v>46</v>
      </c>
      <c r="D77" s="174" t="s">
        <v>34</v>
      </c>
      <c r="E77" s="174">
        <v>5.8000000000000003E-2</v>
      </c>
      <c r="F77" s="79">
        <f>F73*E77</f>
        <v>7.4240000000000004</v>
      </c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</row>
    <row r="78" spans="2:60" s="208" customFormat="1" ht="16.2" x14ac:dyDescent="0.4">
      <c r="B78" s="252"/>
      <c r="C78" s="173" t="s">
        <v>47</v>
      </c>
      <c r="D78" s="174" t="s">
        <v>34</v>
      </c>
      <c r="E78" s="174">
        <v>3.5000000000000003E-2</v>
      </c>
      <c r="F78" s="79">
        <f>F73*E78</f>
        <v>4.4800000000000004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</row>
    <row r="79" spans="2:60" s="208" customFormat="1" ht="16.2" x14ac:dyDescent="0.4">
      <c r="B79" s="252"/>
      <c r="C79" s="173" t="s">
        <v>48</v>
      </c>
      <c r="D79" s="174" t="s">
        <v>12</v>
      </c>
      <c r="E79" s="174">
        <v>4.0000000000000002E-4</v>
      </c>
      <c r="F79" s="79">
        <f>F73*E79</f>
        <v>5.1200000000000002E-2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</row>
    <row r="80" spans="2:60" s="208" customFormat="1" ht="19.5" customHeight="1" x14ac:dyDescent="0.4">
      <c r="B80" s="250">
        <v>7</v>
      </c>
      <c r="C80" s="180" t="s">
        <v>55</v>
      </c>
      <c r="D80" s="178" t="s">
        <v>23</v>
      </c>
      <c r="E80" s="174"/>
      <c r="F80" s="192">
        <f>F73</f>
        <v>128</v>
      </c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</row>
    <row r="81" spans="2:60" s="208" customFormat="1" ht="26.25" customHeight="1" x14ac:dyDescent="0.4">
      <c r="B81" s="250"/>
      <c r="C81" s="173" t="s">
        <v>17</v>
      </c>
      <c r="D81" s="174" t="s">
        <v>10</v>
      </c>
      <c r="E81" s="174">
        <v>6.9199999999999998E-2</v>
      </c>
      <c r="F81" s="79">
        <f>F80*E81</f>
        <v>8.8575999999999997</v>
      </c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</row>
    <row r="82" spans="2:60" s="208" customFormat="1" ht="16.2" x14ac:dyDescent="0.4">
      <c r="B82" s="250"/>
      <c r="C82" s="173" t="s">
        <v>44</v>
      </c>
      <c r="D82" s="174" t="s">
        <v>12</v>
      </c>
      <c r="E82" s="174">
        <v>1.6000000000000001E-3</v>
      </c>
      <c r="F82" s="79">
        <f>F80*E82</f>
        <v>0.20480000000000001</v>
      </c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</row>
    <row r="83" spans="2:60" s="208" customFormat="1" ht="16.2" x14ac:dyDescent="0.4">
      <c r="B83" s="250"/>
      <c r="C83" s="173" t="s">
        <v>56</v>
      </c>
      <c r="D83" s="174" t="s">
        <v>34</v>
      </c>
      <c r="E83" s="174">
        <v>0.4</v>
      </c>
      <c r="F83" s="79">
        <f>F80*E83</f>
        <v>51.2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</row>
    <row r="84" spans="2:60" s="208" customFormat="1" ht="33" customHeight="1" x14ac:dyDescent="0.4">
      <c r="B84" s="250">
        <v>8</v>
      </c>
      <c r="C84" s="78" t="s">
        <v>129</v>
      </c>
      <c r="D84" s="193" t="s">
        <v>57</v>
      </c>
      <c r="E84" s="179"/>
      <c r="F84" s="169">
        <f>F7/100</f>
        <v>1.28</v>
      </c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</row>
    <row r="85" spans="2:60" s="208" customFormat="1" ht="30" x14ac:dyDescent="0.4">
      <c r="B85" s="250"/>
      <c r="C85" s="81" t="s">
        <v>9</v>
      </c>
      <c r="D85" s="179" t="s">
        <v>10</v>
      </c>
      <c r="E85" s="179">
        <v>42.9</v>
      </c>
      <c r="F85" s="79">
        <f>F84*E85</f>
        <v>54.911999999999999</v>
      </c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</row>
    <row r="86" spans="2:60" s="208" customFormat="1" ht="25.5" customHeight="1" x14ac:dyDescent="0.4">
      <c r="B86" s="250"/>
      <c r="C86" s="173" t="s">
        <v>44</v>
      </c>
      <c r="D86" s="179" t="s">
        <v>58</v>
      </c>
      <c r="E86" s="179">
        <v>2.64</v>
      </c>
      <c r="F86" s="79">
        <f>F84*E86</f>
        <v>3.3792000000000004</v>
      </c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</row>
    <row r="87" spans="2:60" s="208" customFormat="1" ht="27" customHeight="1" x14ac:dyDescent="0.4">
      <c r="B87" s="250"/>
      <c r="C87" s="81" t="s">
        <v>164</v>
      </c>
      <c r="D87" s="179" t="s">
        <v>8</v>
      </c>
      <c r="E87" s="179" t="s">
        <v>130</v>
      </c>
      <c r="F87" s="79">
        <f>F84*E87</f>
        <v>147.20000000000002</v>
      </c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</row>
    <row r="88" spans="2:60" s="208" customFormat="1" ht="16.2" x14ac:dyDescent="0.4">
      <c r="B88" s="250"/>
      <c r="C88" s="81" t="s">
        <v>59</v>
      </c>
      <c r="D88" s="179" t="s">
        <v>60</v>
      </c>
      <c r="E88" s="179">
        <v>600</v>
      </c>
      <c r="F88" s="79">
        <f>F84*E88</f>
        <v>768</v>
      </c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</row>
    <row r="89" spans="2:60" s="208" customFormat="1" ht="16.2" x14ac:dyDescent="0.4">
      <c r="B89" s="250"/>
      <c r="C89" s="81" t="s">
        <v>33</v>
      </c>
      <c r="D89" s="179" t="s">
        <v>34</v>
      </c>
      <c r="E89" s="179">
        <v>7.9</v>
      </c>
      <c r="F89" s="79">
        <f>F84*E89</f>
        <v>10.112</v>
      </c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</row>
    <row r="90" spans="2:60" s="208" customFormat="1" ht="16.2" x14ac:dyDescent="0.4">
      <c r="B90" s="250"/>
      <c r="C90" s="81" t="s">
        <v>39</v>
      </c>
      <c r="D90" s="179" t="s">
        <v>12</v>
      </c>
      <c r="E90" s="179">
        <v>6.36</v>
      </c>
      <c r="F90" s="79">
        <f>F84*E90</f>
        <v>8.1408000000000005</v>
      </c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</row>
    <row r="91" spans="2:60" s="208" customFormat="1" ht="16.2" x14ac:dyDescent="0.4">
      <c r="B91" s="251">
        <v>9</v>
      </c>
      <c r="C91" s="78" t="s">
        <v>106</v>
      </c>
      <c r="D91" s="193" t="s">
        <v>23</v>
      </c>
      <c r="E91" s="179">
        <f>0</f>
        <v>0</v>
      </c>
      <c r="F91" s="169">
        <v>15</v>
      </c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</row>
    <row r="92" spans="2:60" s="208" customFormat="1" ht="30" x14ac:dyDescent="0.4">
      <c r="B92" s="252"/>
      <c r="C92" s="173" t="s">
        <v>17</v>
      </c>
      <c r="D92" s="179" t="s">
        <v>10</v>
      </c>
      <c r="E92" s="174">
        <v>0.83</v>
      </c>
      <c r="F92" s="79">
        <f>F91*E92</f>
        <v>12.45</v>
      </c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</row>
    <row r="93" spans="2:60" s="208" customFormat="1" ht="16.2" x14ac:dyDescent="0.4">
      <c r="B93" s="252"/>
      <c r="C93" s="173" t="s">
        <v>11</v>
      </c>
      <c r="D93" s="179" t="s">
        <v>12</v>
      </c>
      <c r="E93" s="174">
        <v>4.1000000000000003E-3</v>
      </c>
      <c r="F93" s="79">
        <f>F91*E93</f>
        <v>6.1500000000000006E-2</v>
      </c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</row>
    <row r="94" spans="2:60" s="208" customFormat="1" ht="25.5" customHeight="1" x14ac:dyDescent="0.4">
      <c r="B94" s="252"/>
      <c r="C94" s="81" t="s">
        <v>163</v>
      </c>
      <c r="D94" s="179" t="s">
        <v>23</v>
      </c>
      <c r="E94" s="179" t="s">
        <v>63</v>
      </c>
      <c r="F94" s="80">
        <f>F91*E94</f>
        <v>17.25</v>
      </c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</row>
    <row r="95" spans="2:60" s="208" customFormat="1" ht="16.2" x14ac:dyDescent="0.4">
      <c r="B95" s="252"/>
      <c r="C95" s="81" t="s">
        <v>64</v>
      </c>
      <c r="D95" s="179" t="s">
        <v>65</v>
      </c>
      <c r="E95" s="179" t="s">
        <v>66</v>
      </c>
      <c r="F95" s="79">
        <f>F91*E95</f>
        <v>60</v>
      </c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</row>
    <row r="96" spans="2:60" s="208" customFormat="1" ht="16.2" x14ac:dyDescent="0.4">
      <c r="B96" s="253"/>
      <c r="C96" s="81" t="s">
        <v>48</v>
      </c>
      <c r="D96" s="179" t="s">
        <v>12</v>
      </c>
      <c r="E96" s="179">
        <v>7.8E-2</v>
      </c>
      <c r="F96" s="79">
        <f>F91*E96</f>
        <v>1.17</v>
      </c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</row>
    <row r="97" spans="1:60" s="217" customFormat="1" ht="20.25" customHeight="1" x14ac:dyDescent="0.4">
      <c r="A97" s="208"/>
      <c r="B97" s="251">
        <v>10</v>
      </c>
      <c r="C97" s="78" t="s">
        <v>67</v>
      </c>
      <c r="D97" s="192" t="s">
        <v>52</v>
      </c>
      <c r="E97" s="192"/>
      <c r="F97" s="169">
        <v>43.3</v>
      </c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</row>
    <row r="98" spans="1:60" s="217" customFormat="1" ht="16.2" x14ac:dyDescent="0.4">
      <c r="A98" s="208"/>
      <c r="B98" s="252"/>
      <c r="C98" s="81" t="s">
        <v>68</v>
      </c>
      <c r="D98" s="79" t="s">
        <v>25</v>
      </c>
      <c r="E98" s="79">
        <v>0.28599999999999998</v>
      </c>
      <c r="F98" s="80">
        <f>E98*F97</f>
        <v>12.383799999999999</v>
      </c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</row>
    <row r="99" spans="1:60" s="217" customFormat="1" ht="16.2" x14ac:dyDescent="0.4">
      <c r="A99" s="208"/>
      <c r="B99" s="252"/>
      <c r="C99" s="81" t="s">
        <v>69</v>
      </c>
      <c r="D99" s="79" t="s">
        <v>12</v>
      </c>
      <c r="E99" s="79">
        <v>4.1000000000000003E-3</v>
      </c>
      <c r="F99" s="80">
        <f>E99*F97</f>
        <v>0.17752999999999999</v>
      </c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</row>
    <row r="100" spans="1:60" s="217" customFormat="1" ht="18.75" customHeight="1" x14ac:dyDescent="0.4">
      <c r="A100" s="208"/>
      <c r="B100" s="252"/>
      <c r="C100" s="81" t="s">
        <v>70</v>
      </c>
      <c r="D100" s="79" t="s">
        <v>52</v>
      </c>
      <c r="E100" s="79"/>
      <c r="F100" s="80">
        <f>F97</f>
        <v>43.3</v>
      </c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</row>
    <row r="101" spans="1:60" s="217" customFormat="1" ht="16.2" x14ac:dyDescent="0.4">
      <c r="A101" s="208"/>
      <c r="B101" s="252"/>
      <c r="C101" s="81" t="s">
        <v>71</v>
      </c>
      <c r="D101" s="79" t="s">
        <v>34</v>
      </c>
      <c r="E101" s="79">
        <f>3.8/100</f>
        <v>3.7999999999999999E-2</v>
      </c>
      <c r="F101" s="80">
        <f>E101*F97</f>
        <v>1.6453999999999998</v>
      </c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</row>
    <row r="102" spans="1:60" s="217" customFormat="1" ht="16.2" x14ac:dyDescent="0.4">
      <c r="A102" s="208"/>
      <c r="B102" s="252"/>
      <c r="C102" s="81" t="s">
        <v>72</v>
      </c>
      <c r="D102" s="79" t="s">
        <v>34</v>
      </c>
      <c r="E102" s="79">
        <v>1.69</v>
      </c>
      <c r="F102" s="80">
        <f>E102*F97</f>
        <v>73.176999999999992</v>
      </c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</row>
    <row r="103" spans="1:60" s="217" customFormat="1" ht="30" x14ac:dyDescent="0.4">
      <c r="A103" s="208"/>
      <c r="B103" s="253"/>
      <c r="C103" s="218" t="s">
        <v>73</v>
      </c>
      <c r="D103" s="79" t="s">
        <v>60</v>
      </c>
      <c r="E103" s="79">
        <v>2</v>
      </c>
      <c r="F103" s="80">
        <f>F97*2</f>
        <v>86.6</v>
      </c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</row>
    <row r="104" spans="1:60" s="208" customFormat="1" ht="30" customHeight="1" x14ac:dyDescent="0.4">
      <c r="B104" s="251">
        <v>11</v>
      </c>
      <c r="C104" s="168" t="s">
        <v>74</v>
      </c>
      <c r="D104" s="192" t="s">
        <v>65</v>
      </c>
      <c r="E104" s="79"/>
      <c r="F104" s="169">
        <v>8</v>
      </c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</row>
    <row r="105" spans="1:60" s="217" customFormat="1" ht="18.75" customHeight="1" x14ac:dyDescent="0.4">
      <c r="A105" s="208"/>
      <c r="B105" s="252"/>
      <c r="C105" s="181" t="s">
        <v>17</v>
      </c>
      <c r="D105" s="182" t="s">
        <v>10</v>
      </c>
      <c r="E105" s="182">
        <v>0.93</v>
      </c>
      <c r="F105" s="80">
        <f>F104*E105</f>
        <v>7.44</v>
      </c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</row>
    <row r="106" spans="1:60" s="217" customFormat="1" ht="16.2" x14ac:dyDescent="0.4">
      <c r="A106" s="208"/>
      <c r="B106" s="252"/>
      <c r="C106" s="181" t="s">
        <v>75</v>
      </c>
      <c r="D106" s="182" t="s">
        <v>12</v>
      </c>
      <c r="E106" s="182">
        <v>0.01</v>
      </c>
      <c r="F106" s="80">
        <f>F104*E106</f>
        <v>0.08</v>
      </c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</row>
    <row r="107" spans="1:60" s="217" customFormat="1" ht="30" x14ac:dyDescent="0.4">
      <c r="A107" s="208"/>
      <c r="B107" s="252"/>
      <c r="C107" s="181" t="s">
        <v>76</v>
      </c>
      <c r="D107" s="182" t="s">
        <v>77</v>
      </c>
      <c r="E107" s="182">
        <v>1</v>
      </c>
      <c r="F107" s="80">
        <f>F104</f>
        <v>8</v>
      </c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</row>
    <row r="108" spans="1:60" s="217" customFormat="1" ht="27" customHeight="1" x14ac:dyDescent="0.4">
      <c r="A108" s="208"/>
      <c r="B108" s="252"/>
      <c r="C108" s="181" t="s">
        <v>78</v>
      </c>
      <c r="D108" s="182" t="s">
        <v>77</v>
      </c>
      <c r="E108" s="182">
        <v>1</v>
      </c>
      <c r="F108" s="80">
        <f>F107</f>
        <v>8</v>
      </c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</row>
    <row r="109" spans="1:60" s="217" customFormat="1" ht="16.2" x14ac:dyDescent="0.4">
      <c r="A109" s="208"/>
      <c r="B109" s="253"/>
      <c r="C109" s="181" t="s">
        <v>79</v>
      </c>
      <c r="D109" s="182" t="s">
        <v>12</v>
      </c>
      <c r="E109" s="182">
        <v>0.18</v>
      </c>
      <c r="F109" s="80">
        <f>F104*E109</f>
        <v>1.44</v>
      </c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</row>
    <row r="110" spans="1:60" s="217" customFormat="1" ht="16.5" customHeight="1" x14ac:dyDescent="0.4">
      <c r="A110" s="208"/>
      <c r="B110" s="251">
        <v>12</v>
      </c>
      <c r="C110" s="168" t="s">
        <v>80</v>
      </c>
      <c r="D110" s="192" t="s">
        <v>81</v>
      </c>
      <c r="E110" s="79"/>
      <c r="F110" s="169">
        <v>13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</row>
    <row r="111" spans="1:60" s="217" customFormat="1" ht="18.75" customHeight="1" x14ac:dyDescent="0.4">
      <c r="A111" s="208"/>
      <c r="B111" s="252"/>
      <c r="C111" s="181" t="s">
        <v>17</v>
      </c>
      <c r="D111" s="182" t="s">
        <v>10</v>
      </c>
      <c r="E111" s="182">
        <v>0.74</v>
      </c>
      <c r="F111" s="165">
        <f>F110*E111</f>
        <v>9.6199999999999992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</row>
    <row r="112" spans="1:60" s="217" customFormat="1" ht="16.2" x14ac:dyDescent="0.4">
      <c r="A112" s="208"/>
      <c r="B112" s="252"/>
      <c r="C112" s="181" t="s">
        <v>82</v>
      </c>
      <c r="D112" s="182" t="s">
        <v>12</v>
      </c>
      <c r="E112" s="182">
        <f>6.62/100</f>
        <v>6.6199999999999995E-2</v>
      </c>
      <c r="F112" s="165">
        <f>F110*E112</f>
        <v>0.86059999999999992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</row>
    <row r="113" spans="1:60" s="217" customFormat="1" ht="30" x14ac:dyDescent="0.4">
      <c r="A113" s="208"/>
      <c r="B113" s="252"/>
      <c r="C113" s="218" t="s">
        <v>83</v>
      </c>
      <c r="D113" s="164" t="s">
        <v>84</v>
      </c>
      <c r="E113" s="182">
        <v>1.05</v>
      </c>
      <c r="F113" s="165">
        <f>F110*E113</f>
        <v>13.65</v>
      </c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</row>
    <row r="114" spans="1:60" s="217" customFormat="1" ht="16.2" x14ac:dyDescent="0.4">
      <c r="A114" s="208"/>
      <c r="B114" s="252"/>
      <c r="C114" s="218" t="s">
        <v>131</v>
      </c>
      <c r="D114" s="164" t="s">
        <v>132</v>
      </c>
      <c r="E114" s="182">
        <v>0.128</v>
      </c>
      <c r="F114" s="165">
        <f>F110*E114</f>
        <v>1.6640000000000001</v>
      </c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</row>
    <row r="115" spans="1:60" s="217" customFormat="1" ht="16.2" x14ac:dyDescent="0.4">
      <c r="A115" s="208"/>
      <c r="B115" s="252"/>
      <c r="C115" s="181" t="s">
        <v>72</v>
      </c>
      <c r="D115" s="182" t="s">
        <v>34</v>
      </c>
      <c r="E115" s="182">
        <v>0.112</v>
      </c>
      <c r="F115" s="165">
        <f>F110*E115</f>
        <v>1.456</v>
      </c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</row>
    <row r="116" spans="1:60" s="217" customFormat="1" ht="16.2" x14ac:dyDescent="0.4">
      <c r="A116" s="208"/>
      <c r="B116" s="252"/>
      <c r="C116" s="181" t="s">
        <v>79</v>
      </c>
      <c r="D116" s="182" t="s">
        <v>12</v>
      </c>
      <c r="E116" s="182">
        <v>0.13300000000000001</v>
      </c>
      <c r="F116" s="165">
        <f>F110*E116</f>
        <v>1.7290000000000001</v>
      </c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</row>
    <row r="117" spans="1:60" s="217" customFormat="1" ht="30" x14ac:dyDescent="0.4">
      <c r="A117" s="208"/>
      <c r="B117" s="252"/>
      <c r="C117" s="218" t="s">
        <v>85</v>
      </c>
      <c r="D117" s="79" t="s">
        <v>60</v>
      </c>
      <c r="E117" s="79"/>
      <c r="F117" s="80">
        <f>F110*2</f>
        <v>26</v>
      </c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</row>
    <row r="118" spans="1:60" s="217" customFormat="1" ht="30" customHeight="1" x14ac:dyDescent="0.4">
      <c r="A118" s="208"/>
      <c r="B118" s="251">
        <v>13</v>
      </c>
      <c r="C118" s="183" t="s">
        <v>86</v>
      </c>
      <c r="D118" s="193" t="s">
        <v>133</v>
      </c>
      <c r="E118" s="193"/>
      <c r="F118" s="169">
        <v>25</v>
      </c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</row>
    <row r="119" spans="1:60" s="217" customFormat="1" ht="16.2" x14ac:dyDescent="0.4">
      <c r="A119" s="208"/>
      <c r="B119" s="252"/>
      <c r="C119" s="184" t="s">
        <v>9</v>
      </c>
      <c r="D119" s="185" t="s">
        <v>10</v>
      </c>
      <c r="E119" s="179">
        <v>0.83</v>
      </c>
      <c r="F119" s="79">
        <f>F118*E119</f>
        <v>20.75</v>
      </c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</row>
    <row r="120" spans="1:60" s="217" customFormat="1" ht="16.2" x14ac:dyDescent="0.4">
      <c r="A120" s="208"/>
      <c r="B120" s="252"/>
      <c r="C120" s="82" t="s">
        <v>11</v>
      </c>
      <c r="D120" s="179" t="s">
        <v>12</v>
      </c>
      <c r="E120" s="186">
        <f>0.41/100</f>
        <v>4.0999999999999995E-3</v>
      </c>
      <c r="F120" s="79">
        <f>F118*E120</f>
        <v>0.10249999999999998</v>
      </c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</row>
    <row r="121" spans="1:60" s="217" customFormat="1" ht="30" customHeight="1" x14ac:dyDescent="0.4">
      <c r="A121" s="208"/>
      <c r="B121" s="252"/>
      <c r="C121" s="184" t="s">
        <v>88</v>
      </c>
      <c r="D121" s="179" t="s">
        <v>8</v>
      </c>
      <c r="E121" s="179" t="s">
        <v>134</v>
      </c>
      <c r="F121" s="79">
        <f>F118*E121</f>
        <v>30.5</v>
      </c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</row>
    <row r="122" spans="1:60" s="217" customFormat="1" ht="16.2" x14ac:dyDescent="0.4">
      <c r="A122" s="208"/>
      <c r="B122" s="253"/>
      <c r="C122" s="82" t="s">
        <v>39</v>
      </c>
      <c r="D122" s="179" t="s">
        <v>12</v>
      </c>
      <c r="E122" s="186">
        <f>7.8/100</f>
        <v>7.8E-2</v>
      </c>
      <c r="F122" s="79">
        <f>F118*E122</f>
        <v>1.95</v>
      </c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</row>
    <row r="123" spans="1:60" s="221" customFormat="1" ht="16.2" x14ac:dyDescent="0.3">
      <c r="A123" s="219"/>
      <c r="B123" s="220"/>
      <c r="D123" s="187"/>
      <c r="E123" s="222"/>
      <c r="F123" s="222"/>
    </row>
    <row r="124" spans="1:60" s="221" customFormat="1" ht="16.2" x14ac:dyDescent="0.3">
      <c r="A124" s="219"/>
      <c r="B124" s="187"/>
      <c r="C124" s="224"/>
      <c r="D124" s="225"/>
      <c r="E124" s="226"/>
      <c r="F124" s="223"/>
    </row>
    <row r="125" spans="1:60" s="221" customFormat="1" ht="16.2" x14ac:dyDescent="0.3">
      <c r="A125" s="219"/>
      <c r="B125" s="187"/>
      <c r="C125" s="249"/>
      <c r="D125" s="249"/>
      <c r="E125" s="249"/>
      <c r="F125" s="223"/>
    </row>
    <row r="127" spans="1:60" ht="15" x14ac:dyDescent="0.3">
      <c r="C127" s="227"/>
    </row>
  </sheetData>
  <mergeCells count="27">
    <mergeCell ref="B1:F1"/>
    <mergeCell ref="B10:B12"/>
    <mergeCell ref="B3:B4"/>
    <mergeCell ref="C3:C4"/>
    <mergeCell ref="B7:B9"/>
    <mergeCell ref="D3:D4"/>
    <mergeCell ref="E3:F3"/>
    <mergeCell ref="B13:B14"/>
    <mergeCell ref="B15:B16"/>
    <mergeCell ref="B19:B24"/>
    <mergeCell ref="B25:B27"/>
    <mergeCell ref="B28:B31"/>
    <mergeCell ref="B32:B35"/>
    <mergeCell ref="B37:B41"/>
    <mergeCell ref="B42:B49"/>
    <mergeCell ref="B50:B59"/>
    <mergeCell ref="B60:B66"/>
    <mergeCell ref="C125:E125"/>
    <mergeCell ref="B67:B72"/>
    <mergeCell ref="B73:B79"/>
    <mergeCell ref="B118:B122"/>
    <mergeCell ref="B80:B83"/>
    <mergeCell ref="B84:B90"/>
    <mergeCell ref="B91:B96"/>
    <mergeCell ref="B97:B103"/>
    <mergeCell ref="B104:B109"/>
    <mergeCell ref="B110:B117"/>
  </mergeCells>
  <conditionalFormatting sqref="F50">
    <cfRule type="cellIs" dxfId="27" priority="3" stopIfTrue="1" operator="equal">
      <formula>8223.307275</formula>
    </cfRule>
  </conditionalFormatting>
  <conditionalFormatting sqref="F42">
    <cfRule type="cellIs" dxfId="26" priority="2" stopIfTrue="1" operator="equal">
      <formula>8223.307275</formula>
    </cfRule>
  </conditionalFormatting>
  <conditionalFormatting sqref="F19">
    <cfRule type="cellIs" dxfId="25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84"/>
  <sheetViews>
    <sheetView topLeftCell="A76" workbookViewId="0">
      <selection activeCell="A82" sqref="A82:XFD93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15.6" x14ac:dyDescent="0.3">
      <c r="A2" s="60"/>
      <c r="B2" s="262" t="s">
        <v>175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155"/>
      <c r="E3" s="155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34.5" customHeight="1" x14ac:dyDescent="0.3">
      <c r="B4" s="263" t="s">
        <v>0</v>
      </c>
      <c r="C4" s="260" t="s">
        <v>1</v>
      </c>
      <c r="D4" s="263" t="s">
        <v>2</v>
      </c>
      <c r="E4" s="263" t="s">
        <v>3</v>
      </c>
      <c r="F4" s="263"/>
    </row>
    <row r="5" spans="1:61" ht="21.6" x14ac:dyDescent="0.3">
      <c r="B5" s="264"/>
      <c r="C5" s="261"/>
      <c r="D5" s="264"/>
      <c r="E5" s="151" t="s">
        <v>4</v>
      </c>
      <c r="F5" s="156" t="s">
        <v>5</v>
      </c>
    </row>
    <row r="6" spans="1:61" x14ac:dyDescent="0.3">
      <c r="B6" s="151">
        <v>1</v>
      </c>
      <c r="C6" s="151">
        <v>3</v>
      </c>
      <c r="D6" s="151">
        <v>4</v>
      </c>
      <c r="E6" s="151">
        <v>5</v>
      </c>
      <c r="F6" s="156">
        <v>6</v>
      </c>
    </row>
    <row r="7" spans="1:61" x14ac:dyDescent="0.3">
      <c r="B7" s="153"/>
      <c r="C7" s="12" t="s">
        <v>6</v>
      </c>
      <c r="D7" s="153"/>
      <c r="E7" s="153"/>
      <c r="F7" s="13"/>
    </row>
    <row r="8" spans="1:61" ht="37.5" customHeight="1" x14ac:dyDescent="0.3">
      <c r="B8" s="286">
        <v>1</v>
      </c>
      <c r="C8" s="15" t="s">
        <v>89</v>
      </c>
      <c r="D8" s="154" t="s">
        <v>8</v>
      </c>
      <c r="E8" s="17"/>
      <c r="F8" s="18">
        <v>109</v>
      </c>
    </row>
    <row r="9" spans="1:61" ht="16.5" customHeight="1" x14ac:dyDescent="0.3">
      <c r="B9" s="287"/>
      <c r="C9" s="19" t="s">
        <v>9</v>
      </c>
      <c r="D9" s="17" t="s">
        <v>10</v>
      </c>
      <c r="E9" s="17">
        <v>8.2000000000000003E-2</v>
      </c>
      <c r="F9" s="14">
        <f>E9*F8</f>
        <v>8.9380000000000006</v>
      </c>
    </row>
    <row r="10" spans="1:61" x14ac:dyDescent="0.3">
      <c r="B10" s="288"/>
      <c r="C10" s="19" t="s">
        <v>11</v>
      </c>
      <c r="D10" s="17" t="s">
        <v>12</v>
      </c>
      <c r="E10" s="17">
        <v>5.0000000000000001E-3</v>
      </c>
      <c r="F10" s="14">
        <f>F8*E10</f>
        <v>0.54500000000000004</v>
      </c>
    </row>
    <row r="11" spans="1:61" ht="21.6" x14ac:dyDescent="0.3">
      <c r="B11" s="286">
        <v>2</v>
      </c>
      <c r="C11" s="15" t="s">
        <v>109</v>
      </c>
      <c r="D11" s="154" t="s">
        <v>14</v>
      </c>
      <c r="E11" s="17"/>
      <c r="F11" s="18">
        <v>0.86</v>
      </c>
    </row>
    <row r="12" spans="1:61" ht="16.5" customHeight="1" x14ac:dyDescent="0.3">
      <c r="B12" s="287"/>
      <c r="C12" s="19" t="s">
        <v>9</v>
      </c>
      <c r="D12" s="17" t="s">
        <v>10</v>
      </c>
      <c r="E12" s="17">
        <v>10.199999999999999</v>
      </c>
      <c r="F12" s="14">
        <f>F11*E12</f>
        <v>8.7719999999999985</v>
      </c>
    </row>
    <row r="13" spans="1:61" x14ac:dyDescent="0.3">
      <c r="B13" s="288"/>
      <c r="C13" s="19" t="s">
        <v>11</v>
      </c>
      <c r="D13" s="17" t="s">
        <v>12</v>
      </c>
      <c r="E13" s="17">
        <v>0.23</v>
      </c>
      <c r="F13" s="14">
        <f>F11*E13</f>
        <v>0.1978</v>
      </c>
    </row>
    <row r="14" spans="1:61" ht="43.2" x14ac:dyDescent="0.3">
      <c r="B14" s="286">
        <v>3</v>
      </c>
      <c r="C14" s="15" t="s">
        <v>15</v>
      </c>
      <c r="D14" s="154" t="s">
        <v>16</v>
      </c>
      <c r="E14" s="153"/>
      <c r="F14" s="18">
        <v>0.12</v>
      </c>
    </row>
    <row r="15" spans="1:61" ht="15.75" customHeight="1" x14ac:dyDescent="0.3">
      <c r="B15" s="288"/>
      <c r="C15" s="20" t="s">
        <v>17</v>
      </c>
      <c r="D15" s="21" t="s">
        <v>10</v>
      </c>
      <c r="E15" s="21">
        <v>1.85</v>
      </c>
      <c r="F15" s="14">
        <f>F14*E15</f>
        <v>0.222</v>
      </c>
    </row>
    <row r="16" spans="1:61" ht="27.75" customHeight="1" x14ac:dyDescent="0.3">
      <c r="B16" s="286">
        <v>4</v>
      </c>
      <c r="C16" s="23" t="s">
        <v>18</v>
      </c>
      <c r="D16" s="154" t="s">
        <v>16</v>
      </c>
      <c r="E16" s="21"/>
      <c r="F16" s="18">
        <f>F14</f>
        <v>0.12</v>
      </c>
    </row>
    <row r="17" spans="2:61" ht="14.25" customHeight="1" x14ac:dyDescent="0.3">
      <c r="B17" s="288"/>
      <c r="C17" s="20" t="s">
        <v>19</v>
      </c>
      <c r="D17" s="21" t="s">
        <v>10</v>
      </c>
      <c r="E17" s="21">
        <v>0.53</v>
      </c>
      <c r="F17" s="14">
        <f>F16*E17</f>
        <v>6.3600000000000004E-2</v>
      </c>
    </row>
    <row r="18" spans="2:61" ht="21.6" x14ac:dyDescent="0.3">
      <c r="B18" s="17">
        <v>5</v>
      </c>
      <c r="C18" s="24" t="s">
        <v>20</v>
      </c>
      <c r="D18" s="154" t="s">
        <v>16</v>
      </c>
      <c r="E18" s="21"/>
      <c r="F18" s="18">
        <f>F14</f>
        <v>0.12</v>
      </c>
    </row>
    <row r="19" spans="2:61" x14ac:dyDescent="0.3">
      <c r="B19" s="150"/>
      <c r="C19" s="154" t="s">
        <v>21</v>
      </c>
      <c r="D19" s="154"/>
      <c r="E19" s="21"/>
      <c r="F19" s="18"/>
    </row>
    <row r="20" spans="2:61" x14ac:dyDescent="0.3">
      <c r="B20" s="265">
        <v>6</v>
      </c>
      <c r="C20" s="26" t="s">
        <v>22</v>
      </c>
      <c r="D20" s="154" t="s">
        <v>23</v>
      </c>
      <c r="E20" s="17"/>
      <c r="F20" s="156">
        <v>25</v>
      </c>
    </row>
    <row r="21" spans="2:61" x14ac:dyDescent="0.3">
      <c r="B21" s="266"/>
      <c r="C21" s="27" t="s">
        <v>24</v>
      </c>
      <c r="D21" s="17" t="s">
        <v>25</v>
      </c>
      <c r="E21" s="17">
        <v>0.45900000000000002</v>
      </c>
      <c r="F21" s="14">
        <f>E21*F20</f>
        <v>11.475</v>
      </c>
    </row>
    <row r="22" spans="2:61" x14ac:dyDescent="0.3">
      <c r="B22" s="266"/>
      <c r="C22" s="27" t="s">
        <v>26</v>
      </c>
      <c r="D22" s="17" t="s">
        <v>16</v>
      </c>
      <c r="E22" s="17">
        <f>0.035/100</f>
        <v>3.5000000000000005E-4</v>
      </c>
      <c r="F22" s="14">
        <f>F20*E22</f>
        <v>8.7500000000000008E-3</v>
      </c>
    </row>
    <row r="23" spans="2:61" x14ac:dyDescent="0.3">
      <c r="B23" s="266"/>
      <c r="C23" s="27" t="s">
        <v>11</v>
      </c>
      <c r="D23" s="17" t="s">
        <v>12</v>
      </c>
      <c r="E23" s="17">
        <f>0.23/100</f>
        <v>2.3E-3</v>
      </c>
      <c r="F23" s="14">
        <f>F20*E23</f>
        <v>5.7499999999999996E-2</v>
      </c>
    </row>
    <row r="24" spans="2:61" x14ac:dyDescent="0.3">
      <c r="B24" s="266"/>
      <c r="C24" s="27" t="s">
        <v>27</v>
      </c>
      <c r="D24" s="17" t="s">
        <v>28</v>
      </c>
      <c r="E24" s="17">
        <f>0.009/100</f>
        <v>8.9999999999999992E-5</v>
      </c>
      <c r="F24" s="28">
        <f>F20*E24</f>
        <v>2.2499999999999998E-3</v>
      </c>
    </row>
    <row r="25" spans="2:61" x14ac:dyDescent="0.3">
      <c r="B25" s="267"/>
      <c r="C25" s="27" t="s">
        <v>29</v>
      </c>
      <c r="D25" s="17" t="s">
        <v>23</v>
      </c>
      <c r="E25" s="17">
        <f>3.4/100</f>
        <v>3.4000000000000002E-2</v>
      </c>
      <c r="F25" s="14">
        <f>F20*E25</f>
        <v>0.85000000000000009</v>
      </c>
    </row>
    <row r="26" spans="2:61" s="66" customFormat="1" ht="16.2" x14ac:dyDescent="0.4">
      <c r="B26" s="152"/>
      <c r="C26" s="154" t="s">
        <v>30</v>
      </c>
      <c r="D26" s="17"/>
      <c r="E26" s="17"/>
      <c r="F26" s="1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</row>
    <row r="27" spans="2:61" s="66" customFormat="1" ht="16.2" x14ac:dyDescent="0.4">
      <c r="B27" s="268">
        <v>9</v>
      </c>
      <c r="C27" s="15" t="s">
        <v>91</v>
      </c>
      <c r="D27" s="35" t="s">
        <v>50</v>
      </c>
      <c r="E27" s="36">
        <f>0</f>
        <v>0</v>
      </c>
      <c r="F27" s="18">
        <v>110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2:61" s="66" customFormat="1" ht="16.2" x14ac:dyDescent="0.4">
      <c r="B28" s="268"/>
      <c r="C28" s="30" t="s">
        <v>17</v>
      </c>
      <c r="D28" s="31" t="s">
        <v>10</v>
      </c>
      <c r="E28" s="37">
        <v>0.22700000000000001</v>
      </c>
      <c r="F28" s="153">
        <f>F27*E28</f>
        <v>24.970000000000002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2:61" s="66" customFormat="1" ht="16.2" x14ac:dyDescent="0.4">
      <c r="B29" s="268"/>
      <c r="C29" s="30" t="s">
        <v>44</v>
      </c>
      <c r="D29" s="31" t="s">
        <v>12</v>
      </c>
      <c r="E29" s="37">
        <v>2.76E-2</v>
      </c>
      <c r="F29" s="153">
        <f>F27*E29</f>
        <v>3.036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2:61" s="66" customFormat="1" ht="16.2" x14ac:dyDescent="0.4">
      <c r="B30" s="268"/>
      <c r="C30" s="30" t="s">
        <v>105</v>
      </c>
      <c r="D30" s="31" t="s">
        <v>52</v>
      </c>
      <c r="E30" s="37"/>
      <c r="F30" s="153">
        <v>465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2:61" s="66" customFormat="1" ht="16.2" x14ac:dyDescent="0.4">
      <c r="B31" s="268"/>
      <c r="C31" s="30" t="s">
        <v>53</v>
      </c>
      <c r="D31" s="31" t="s">
        <v>34</v>
      </c>
      <c r="E31" s="37">
        <v>7.0000000000000007E-2</v>
      </c>
      <c r="F31" s="153">
        <f>F27*E31</f>
        <v>7.7000000000000011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2:61" s="66" customFormat="1" ht="16.2" x14ac:dyDescent="0.4">
      <c r="B32" s="268"/>
      <c r="C32" s="30" t="s">
        <v>48</v>
      </c>
      <c r="D32" s="31" t="s">
        <v>12</v>
      </c>
      <c r="E32" s="37">
        <v>4.4400000000000002E-2</v>
      </c>
      <c r="F32" s="153">
        <f>F27*E32</f>
        <v>4.8840000000000003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2:61" s="66" customFormat="1" ht="17.25" customHeight="1" x14ac:dyDescent="0.4">
      <c r="B33" s="265">
        <v>10</v>
      </c>
      <c r="C33" s="33" t="s">
        <v>54</v>
      </c>
      <c r="D33" s="34" t="s">
        <v>23</v>
      </c>
      <c r="E33" s="31"/>
      <c r="F33" s="18">
        <f>F27</f>
        <v>110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2:61" s="66" customFormat="1" ht="16.2" x14ac:dyDescent="0.4">
      <c r="B34" s="266"/>
      <c r="C34" s="30" t="s">
        <v>17</v>
      </c>
      <c r="D34" s="31" t="s">
        <v>10</v>
      </c>
      <c r="E34" s="31">
        <v>3.0300000000000001E-2</v>
      </c>
      <c r="F34" s="153">
        <f>F33*E34</f>
        <v>3.3330000000000002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2:61" s="66" customFormat="1" ht="16.2" x14ac:dyDescent="0.4">
      <c r="B35" s="266"/>
      <c r="C35" s="30" t="s">
        <v>44</v>
      </c>
      <c r="D35" s="31" t="s">
        <v>12</v>
      </c>
      <c r="E35" s="31">
        <v>4.1000000000000003E-3</v>
      </c>
      <c r="F35" s="153">
        <f>F33*E35</f>
        <v>0.45100000000000001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2:61" s="66" customFormat="1" ht="16.2" x14ac:dyDescent="0.4">
      <c r="B36" s="266"/>
      <c r="C36" s="30" t="s">
        <v>45</v>
      </c>
      <c r="D36" s="31" t="s">
        <v>34</v>
      </c>
      <c r="E36" s="31">
        <v>0.23100000000000001</v>
      </c>
      <c r="F36" s="153">
        <f>F33*E36</f>
        <v>25.41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2:61" s="66" customFormat="1" ht="16.2" x14ac:dyDescent="0.4">
      <c r="B37" s="266"/>
      <c r="C37" s="30" t="s">
        <v>46</v>
      </c>
      <c r="D37" s="31" t="s">
        <v>34</v>
      </c>
      <c r="E37" s="31">
        <v>5.8000000000000003E-2</v>
      </c>
      <c r="F37" s="153">
        <f>F33*E37</f>
        <v>6.38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2:61" s="66" customFormat="1" ht="16.2" x14ac:dyDescent="0.4">
      <c r="B38" s="266"/>
      <c r="C38" s="30" t="s">
        <v>47</v>
      </c>
      <c r="D38" s="31" t="s">
        <v>34</v>
      </c>
      <c r="E38" s="31">
        <v>3.5000000000000003E-2</v>
      </c>
      <c r="F38" s="153">
        <f>F33*E38</f>
        <v>3.8500000000000005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2:61" s="66" customFormat="1" ht="16.2" x14ac:dyDescent="0.4">
      <c r="B39" s="266"/>
      <c r="C39" s="30" t="s">
        <v>48</v>
      </c>
      <c r="D39" s="31" t="s">
        <v>12</v>
      </c>
      <c r="E39" s="31">
        <v>4.0000000000000002E-4</v>
      </c>
      <c r="F39" s="153">
        <f>F33*E39</f>
        <v>4.4000000000000004E-2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2:61" s="66" customFormat="1" ht="15.75" customHeight="1" x14ac:dyDescent="0.4">
      <c r="B40" s="268">
        <v>11</v>
      </c>
      <c r="C40" s="38" t="s">
        <v>55</v>
      </c>
      <c r="D40" s="34" t="s">
        <v>23</v>
      </c>
      <c r="E40" s="31"/>
      <c r="F40" s="156">
        <f>F33</f>
        <v>110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2:61" s="66" customFormat="1" ht="16.2" x14ac:dyDescent="0.4">
      <c r="B41" s="268"/>
      <c r="C41" s="30" t="s">
        <v>17</v>
      </c>
      <c r="D41" s="31" t="s">
        <v>10</v>
      </c>
      <c r="E41" s="31">
        <v>6.9199999999999998E-2</v>
      </c>
      <c r="F41" s="153">
        <f>F40*E41</f>
        <v>7.6120000000000001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2:61" s="66" customFormat="1" ht="16.2" x14ac:dyDescent="0.4">
      <c r="B42" s="268"/>
      <c r="C42" s="30" t="s">
        <v>44</v>
      </c>
      <c r="D42" s="31" t="s">
        <v>12</v>
      </c>
      <c r="E42" s="31">
        <v>1.6000000000000001E-3</v>
      </c>
      <c r="F42" s="153">
        <f>F40*E42</f>
        <v>0.17600000000000002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2:61" s="66" customFormat="1" ht="16.2" x14ac:dyDescent="0.4">
      <c r="B43" s="268"/>
      <c r="C43" s="30" t="s">
        <v>56</v>
      </c>
      <c r="D43" s="31" t="s">
        <v>34</v>
      </c>
      <c r="E43" s="31">
        <v>0.4</v>
      </c>
      <c r="F43" s="153">
        <f>F40*E43</f>
        <v>44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2:61" s="66" customFormat="1" ht="21.6" x14ac:dyDescent="0.4">
      <c r="B44" s="268">
        <v>12</v>
      </c>
      <c r="C44" s="15" t="s">
        <v>129</v>
      </c>
      <c r="D44" s="35" t="s">
        <v>57</v>
      </c>
      <c r="E44" s="39"/>
      <c r="F44" s="18">
        <v>1.1000000000000001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2:61" s="66" customFormat="1" ht="16.2" x14ac:dyDescent="0.4">
      <c r="B45" s="268"/>
      <c r="C45" s="19" t="s">
        <v>9</v>
      </c>
      <c r="D45" s="39" t="s">
        <v>10</v>
      </c>
      <c r="E45" s="39">
        <v>42.9</v>
      </c>
      <c r="F45" s="17">
        <f>F44*E45</f>
        <v>47.190000000000005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2:61" s="66" customFormat="1" ht="14.25" customHeight="1" x14ac:dyDescent="0.4">
      <c r="B46" s="268"/>
      <c r="C46" s="30" t="s">
        <v>44</v>
      </c>
      <c r="D46" s="39" t="s">
        <v>58</v>
      </c>
      <c r="E46" s="39">
        <v>2.64</v>
      </c>
      <c r="F46" s="17">
        <f>F44*E46</f>
        <v>2.9040000000000004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2:61" s="66" customFormat="1" ht="23.25" customHeight="1" x14ac:dyDescent="0.4">
      <c r="B47" s="268"/>
      <c r="C47" s="19" t="s">
        <v>165</v>
      </c>
      <c r="D47" s="39" t="s">
        <v>8</v>
      </c>
      <c r="E47" s="39">
        <v>130</v>
      </c>
      <c r="F47" s="17">
        <f>F44*E47</f>
        <v>143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2:61" s="66" customFormat="1" ht="16.2" x14ac:dyDescent="0.4">
      <c r="B48" s="268"/>
      <c r="C48" s="19" t="s">
        <v>59</v>
      </c>
      <c r="D48" s="39" t="s">
        <v>60</v>
      </c>
      <c r="E48" s="39">
        <v>600</v>
      </c>
      <c r="F48" s="17">
        <f>F44*E48</f>
        <v>660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1:61" s="66" customFormat="1" ht="16.2" x14ac:dyDescent="0.4">
      <c r="B49" s="268"/>
      <c r="C49" s="19" t="s">
        <v>33</v>
      </c>
      <c r="D49" s="39" t="s">
        <v>34</v>
      </c>
      <c r="E49" s="39">
        <v>7.9</v>
      </c>
      <c r="F49" s="17">
        <f>F44*E49</f>
        <v>8.6900000000000013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1:61" s="66" customFormat="1" ht="16.2" x14ac:dyDescent="0.4">
      <c r="B50" s="268"/>
      <c r="C50" s="19" t="s">
        <v>39</v>
      </c>
      <c r="D50" s="39" t="s">
        <v>12</v>
      </c>
      <c r="E50" s="39">
        <v>6.36</v>
      </c>
      <c r="F50" s="17">
        <f>F44*E50</f>
        <v>6.9960000000000013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1:61" s="66" customFormat="1" ht="24" customHeight="1" x14ac:dyDescent="0.4">
      <c r="B51" s="265">
        <v>13</v>
      </c>
      <c r="C51" s="15" t="s">
        <v>61</v>
      </c>
      <c r="D51" s="35" t="s">
        <v>23</v>
      </c>
      <c r="E51" s="36">
        <f>0</f>
        <v>0</v>
      </c>
      <c r="F51" s="45">
        <f>10.9*0.6</f>
        <v>6.54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1:61" s="66" customFormat="1" ht="16.2" x14ac:dyDescent="0.4">
      <c r="B52" s="266"/>
      <c r="C52" s="30" t="s">
        <v>17</v>
      </c>
      <c r="D52" s="39" t="s">
        <v>10</v>
      </c>
      <c r="E52" s="31">
        <v>0.83</v>
      </c>
      <c r="F52" s="153">
        <f>F51*E52</f>
        <v>5.4281999999999995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1:61" s="66" customFormat="1" ht="16.2" x14ac:dyDescent="0.4">
      <c r="B53" s="266"/>
      <c r="C53" s="30" t="s">
        <v>11</v>
      </c>
      <c r="D53" s="39" t="s">
        <v>12</v>
      </c>
      <c r="E53" s="31">
        <v>4.1000000000000003E-3</v>
      </c>
      <c r="F53" s="153">
        <f>F51*E53</f>
        <v>2.6814000000000001E-2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1:61" s="66" customFormat="1" ht="22.5" customHeight="1" x14ac:dyDescent="0.4">
      <c r="B54" s="266"/>
      <c r="C54" s="19" t="s">
        <v>107</v>
      </c>
      <c r="D54" s="39" t="s">
        <v>23</v>
      </c>
      <c r="E54" s="39" t="s">
        <v>63</v>
      </c>
      <c r="F54" s="17">
        <f>F51*E54</f>
        <v>7.520999999999999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1:61" s="66" customFormat="1" ht="16.2" x14ac:dyDescent="0.4">
      <c r="B55" s="266"/>
      <c r="C55" s="27" t="s">
        <v>64</v>
      </c>
      <c r="D55" s="39" t="s">
        <v>65</v>
      </c>
      <c r="E55" s="39" t="s">
        <v>66</v>
      </c>
      <c r="F55" s="17">
        <f>F51*E55</f>
        <v>26.16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61" s="66" customFormat="1" ht="16.2" x14ac:dyDescent="0.4">
      <c r="B56" s="267"/>
      <c r="C56" s="27" t="s">
        <v>48</v>
      </c>
      <c r="D56" s="39" t="s">
        <v>12</v>
      </c>
      <c r="E56" s="39">
        <v>7.8E-2</v>
      </c>
      <c r="F56" s="17">
        <f>F51*E56</f>
        <v>0.51012000000000002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1:61" s="68" customFormat="1" ht="15.75" customHeight="1" x14ac:dyDescent="0.4">
      <c r="A57" s="66"/>
      <c r="B57" s="265">
        <v>14</v>
      </c>
      <c r="C57" s="15" t="s">
        <v>67</v>
      </c>
      <c r="D57" s="154" t="s">
        <v>52</v>
      </c>
      <c r="E57" s="154"/>
      <c r="F57" s="18">
        <f>9.9+0.6</f>
        <v>10.5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1:61" s="68" customFormat="1" ht="16.2" x14ac:dyDescent="0.4">
      <c r="A58" s="66"/>
      <c r="B58" s="266"/>
      <c r="C58" s="19" t="s">
        <v>68</v>
      </c>
      <c r="D58" s="17" t="s">
        <v>25</v>
      </c>
      <c r="E58" s="17">
        <v>0.28599999999999998</v>
      </c>
      <c r="F58" s="14">
        <f>E58*F57</f>
        <v>3.0029999999999997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1:61" s="68" customFormat="1" ht="16.2" x14ac:dyDescent="0.4">
      <c r="A59" s="66"/>
      <c r="B59" s="266"/>
      <c r="C59" s="19" t="s">
        <v>69</v>
      </c>
      <c r="D59" s="17" t="s">
        <v>12</v>
      </c>
      <c r="E59" s="17">
        <v>4.1000000000000003E-3</v>
      </c>
      <c r="F59" s="14">
        <f>E59*F57</f>
        <v>4.3050000000000005E-2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1:61" s="68" customFormat="1" ht="18.75" customHeight="1" x14ac:dyDescent="0.4">
      <c r="A60" s="66"/>
      <c r="B60" s="266"/>
      <c r="C60" s="19" t="s">
        <v>70</v>
      </c>
      <c r="D60" s="17" t="s">
        <v>52</v>
      </c>
      <c r="E60" s="17"/>
      <c r="F60" s="14">
        <f>F57</f>
        <v>10.5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1:61" s="68" customFormat="1" ht="16.2" x14ac:dyDescent="0.4">
      <c r="A61" s="66"/>
      <c r="B61" s="266"/>
      <c r="C61" s="19" t="s">
        <v>71</v>
      </c>
      <c r="D61" s="17" t="s">
        <v>34</v>
      </c>
      <c r="E61" s="17">
        <f>3.8/100</f>
        <v>3.7999999999999999E-2</v>
      </c>
      <c r="F61" s="14">
        <f>E61*F57</f>
        <v>0.39899999999999997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1:61" s="68" customFormat="1" ht="16.2" x14ac:dyDescent="0.4">
      <c r="A62" s="66"/>
      <c r="B62" s="266"/>
      <c r="C62" s="19" t="s">
        <v>72</v>
      </c>
      <c r="D62" s="17" t="s">
        <v>34</v>
      </c>
      <c r="E62" s="17">
        <v>1.69</v>
      </c>
      <c r="F62" s="14">
        <f>E62*F57</f>
        <v>17.745000000000001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1:61" s="68" customFormat="1" ht="21.6" x14ac:dyDescent="0.4">
      <c r="A63" s="66"/>
      <c r="B63" s="267"/>
      <c r="C63" s="40" t="s">
        <v>73</v>
      </c>
      <c r="D63" s="17" t="s">
        <v>77</v>
      </c>
      <c r="E63" s="17"/>
      <c r="F63" s="14">
        <f>F57*2</f>
        <v>21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1:61" s="66" customFormat="1" ht="24" customHeight="1" x14ac:dyDescent="0.4">
      <c r="B64" s="265">
        <v>15</v>
      </c>
      <c r="C64" s="26" t="s">
        <v>74</v>
      </c>
      <c r="D64" s="151" t="s">
        <v>65</v>
      </c>
      <c r="E64" s="153"/>
      <c r="F64" s="156">
        <v>2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s="68" customFormat="1" ht="18.75" customHeight="1" x14ac:dyDescent="0.4">
      <c r="A65" s="66"/>
      <c r="B65" s="266"/>
      <c r="C65" s="41" t="s">
        <v>17</v>
      </c>
      <c r="D65" s="42" t="s">
        <v>10</v>
      </c>
      <c r="E65" s="42">
        <v>0.93</v>
      </c>
      <c r="F65" s="13">
        <f>F64*E65</f>
        <v>1.86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1:61" s="68" customFormat="1" ht="16.2" x14ac:dyDescent="0.4">
      <c r="A66" s="66"/>
      <c r="B66" s="266"/>
      <c r="C66" s="41" t="s">
        <v>75</v>
      </c>
      <c r="D66" s="42" t="s">
        <v>12</v>
      </c>
      <c r="E66" s="42">
        <v>0.01</v>
      </c>
      <c r="F66" s="13">
        <f>F64*E66</f>
        <v>0.02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1:61" s="68" customFormat="1" ht="21.6" x14ac:dyDescent="0.4">
      <c r="A67" s="66"/>
      <c r="B67" s="266"/>
      <c r="C67" s="41" t="s">
        <v>76</v>
      </c>
      <c r="D67" s="42" t="s">
        <v>77</v>
      </c>
      <c r="E67" s="42">
        <v>1</v>
      </c>
      <c r="F67" s="13">
        <f>F64</f>
        <v>2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1:61" s="68" customFormat="1" ht="21.6" x14ac:dyDescent="0.4">
      <c r="A68" s="66"/>
      <c r="B68" s="266"/>
      <c r="C68" s="41" t="s">
        <v>78</v>
      </c>
      <c r="D68" s="42" t="s">
        <v>77</v>
      </c>
      <c r="E68" s="42">
        <v>1</v>
      </c>
      <c r="F68" s="13">
        <f>F67</f>
        <v>2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1:61" s="68" customFormat="1" ht="16.2" x14ac:dyDescent="0.4">
      <c r="A69" s="66"/>
      <c r="B69" s="267"/>
      <c r="C69" s="41" t="s">
        <v>79</v>
      </c>
      <c r="D69" s="42" t="s">
        <v>12</v>
      </c>
      <c r="E69" s="42">
        <v>0.18</v>
      </c>
      <c r="F69" s="13">
        <f>F64*E69</f>
        <v>0.36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1:61" s="68" customFormat="1" ht="16.2" x14ac:dyDescent="0.4">
      <c r="A70" s="66"/>
      <c r="B70" s="265">
        <v>16</v>
      </c>
      <c r="C70" s="26" t="s">
        <v>80</v>
      </c>
      <c r="D70" s="151" t="s">
        <v>81</v>
      </c>
      <c r="E70" s="153"/>
      <c r="F70" s="156">
        <f>5*2</f>
        <v>10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1:61" s="68" customFormat="1" ht="18.75" customHeight="1" x14ac:dyDescent="0.4">
      <c r="A71" s="66"/>
      <c r="B71" s="266"/>
      <c r="C71" s="41" t="s">
        <v>17</v>
      </c>
      <c r="D71" s="42" t="s">
        <v>10</v>
      </c>
      <c r="E71" s="42">
        <v>0.58299999999999996</v>
      </c>
      <c r="F71" s="22">
        <f>F70*E71</f>
        <v>5.83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1:61" s="68" customFormat="1" ht="16.2" x14ac:dyDescent="0.4">
      <c r="A72" s="66"/>
      <c r="B72" s="266"/>
      <c r="C72" s="41" t="s">
        <v>82</v>
      </c>
      <c r="D72" s="42" t="s">
        <v>12</v>
      </c>
      <c r="E72" s="42">
        <v>4.5999999999999999E-3</v>
      </c>
      <c r="F72" s="22">
        <f>F70*E72</f>
        <v>4.5999999999999999E-2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1:61" s="68" customFormat="1" ht="21.6" x14ac:dyDescent="0.4">
      <c r="A73" s="66"/>
      <c r="B73" s="266"/>
      <c r="C73" s="40" t="s">
        <v>83</v>
      </c>
      <c r="D73" s="21" t="s">
        <v>84</v>
      </c>
      <c r="E73" s="42">
        <v>1.05</v>
      </c>
      <c r="F73" s="22">
        <f>F70*E73</f>
        <v>10.5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1:61" s="68" customFormat="1" ht="16.2" x14ac:dyDescent="0.4">
      <c r="A74" s="66"/>
      <c r="B74" s="266"/>
      <c r="C74" s="41" t="s">
        <v>72</v>
      </c>
      <c r="D74" s="42" t="s">
        <v>34</v>
      </c>
      <c r="E74" s="42">
        <v>0.23</v>
      </c>
      <c r="F74" s="22">
        <f>F70*E74</f>
        <v>2.3000000000000003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1:61" s="68" customFormat="1" ht="16.2" x14ac:dyDescent="0.4">
      <c r="A75" s="66"/>
      <c r="B75" s="266"/>
      <c r="C75" s="41" t="s">
        <v>79</v>
      </c>
      <c r="D75" s="42" t="s">
        <v>12</v>
      </c>
      <c r="E75" s="42">
        <v>0.20799999999999999</v>
      </c>
      <c r="F75" s="22">
        <f>F70*E75</f>
        <v>2.08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s="68" customFormat="1" ht="21.6" x14ac:dyDescent="0.4">
      <c r="A76" s="66"/>
      <c r="B76" s="266"/>
      <c r="C76" s="40" t="s">
        <v>85</v>
      </c>
      <c r="D76" s="17" t="s">
        <v>77</v>
      </c>
      <c r="E76" s="17"/>
      <c r="F76" s="14">
        <f>F70*2</f>
        <v>20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1:61" s="68" customFormat="1" ht="21.6" x14ac:dyDescent="0.4">
      <c r="A77" s="66"/>
      <c r="B77" s="265">
        <v>17</v>
      </c>
      <c r="C77" s="43" t="s">
        <v>144</v>
      </c>
      <c r="D77" s="44" t="s">
        <v>87</v>
      </c>
      <c r="E77" s="44"/>
      <c r="F77" s="45">
        <f>12*0.5</f>
        <v>6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s="68" customFormat="1" ht="16.2" x14ac:dyDescent="0.4">
      <c r="A78" s="66"/>
      <c r="B78" s="266"/>
      <c r="C78" s="46" t="s">
        <v>9</v>
      </c>
      <c r="D78" s="47" t="s">
        <v>10</v>
      </c>
      <c r="E78" s="37">
        <v>0.83</v>
      </c>
      <c r="F78" s="17">
        <f>F77*E78</f>
        <v>4.9799999999999995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1:61" s="68" customFormat="1" ht="16.2" x14ac:dyDescent="0.4">
      <c r="A79" s="66"/>
      <c r="B79" s="266"/>
      <c r="C79" s="48" t="s">
        <v>11</v>
      </c>
      <c r="D79" s="37" t="s">
        <v>12</v>
      </c>
      <c r="E79" s="49">
        <f>0.41/100</f>
        <v>4.0999999999999995E-3</v>
      </c>
      <c r="F79" s="17">
        <f>F77*E79</f>
        <v>2.4599999999999997E-2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1:61" s="68" customFormat="1" ht="22.5" customHeight="1" x14ac:dyDescent="0.4">
      <c r="A80" s="66"/>
      <c r="B80" s="266"/>
      <c r="C80" s="46" t="s">
        <v>88</v>
      </c>
      <c r="D80" s="37" t="s">
        <v>8</v>
      </c>
      <c r="E80" s="37">
        <v>1.3</v>
      </c>
      <c r="F80" s="17">
        <f>F77*E80</f>
        <v>7.8000000000000007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8" customFormat="1" ht="20.399999999999999" customHeight="1" x14ac:dyDescent="0.4">
      <c r="A81" s="66"/>
      <c r="B81" s="267"/>
      <c r="C81" s="48" t="s">
        <v>39</v>
      </c>
      <c r="D81" s="37" t="s">
        <v>12</v>
      </c>
      <c r="E81" s="49">
        <f>7.8/100</f>
        <v>7.8E-2</v>
      </c>
      <c r="F81" s="17">
        <f>F77*E81</f>
        <v>0.46799999999999997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55" customFormat="1" ht="16.2" x14ac:dyDescent="0.2">
      <c r="A82" s="69"/>
      <c r="B82" s="51"/>
      <c r="C82" s="158"/>
      <c r="D82" s="158"/>
      <c r="E82" s="291"/>
      <c r="F82" s="291"/>
    </row>
    <row r="83" spans="1:61" s="55" customFormat="1" ht="16.2" x14ac:dyDescent="0.2">
      <c r="A83" s="69"/>
      <c r="B83" s="53"/>
      <c r="C83" s="56"/>
      <c r="D83" s="56"/>
      <c r="E83" s="57"/>
      <c r="F83" s="157"/>
    </row>
    <row r="84" spans="1:61" s="55" customFormat="1" ht="16.2" x14ac:dyDescent="0.3">
      <c r="A84" s="69"/>
      <c r="B84" s="53"/>
      <c r="C84" s="289"/>
      <c r="D84" s="289"/>
      <c r="E84" s="289"/>
      <c r="F84" s="157"/>
    </row>
  </sheetData>
  <mergeCells count="21">
    <mergeCell ref="B2:F2"/>
    <mergeCell ref="D4:D5"/>
    <mergeCell ref="E4:F4"/>
    <mergeCell ref="B8:B10"/>
    <mergeCell ref="B4:B5"/>
    <mergeCell ref="C4:C5"/>
    <mergeCell ref="B11:B13"/>
    <mergeCell ref="B14:B15"/>
    <mergeCell ref="B16:B17"/>
    <mergeCell ref="B20:B25"/>
    <mergeCell ref="B27:B32"/>
    <mergeCell ref="B33:B39"/>
    <mergeCell ref="B40:B43"/>
    <mergeCell ref="B77:B81"/>
    <mergeCell ref="E82:F82"/>
    <mergeCell ref="C84:E84"/>
    <mergeCell ref="B44:B50"/>
    <mergeCell ref="B51:B56"/>
    <mergeCell ref="B57:B63"/>
    <mergeCell ref="B64:B69"/>
    <mergeCell ref="B70:B76"/>
  </mergeCells>
  <conditionalFormatting sqref="F20">
    <cfRule type="cellIs" dxfId="3" priority="1" stopIfTrue="1" operator="equal">
      <formula>8223.307275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30"/>
  <sheetViews>
    <sheetView tabSelected="1"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36.6" customHeight="1" x14ac:dyDescent="0.3">
      <c r="A2" s="60"/>
      <c r="B2" s="262" t="s">
        <v>176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155"/>
      <c r="E3" s="155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34.5" customHeight="1" x14ac:dyDescent="0.3">
      <c r="B4" s="263" t="s">
        <v>0</v>
      </c>
      <c r="C4" s="260" t="s">
        <v>1</v>
      </c>
      <c r="D4" s="263" t="s">
        <v>2</v>
      </c>
      <c r="E4" s="263" t="s">
        <v>3</v>
      </c>
      <c r="F4" s="263"/>
    </row>
    <row r="5" spans="1:61" ht="21.6" x14ac:dyDescent="0.3">
      <c r="B5" s="264"/>
      <c r="C5" s="261"/>
      <c r="D5" s="264"/>
      <c r="E5" s="151" t="s">
        <v>4</v>
      </c>
      <c r="F5" s="156" t="s">
        <v>5</v>
      </c>
    </row>
    <row r="6" spans="1:61" x14ac:dyDescent="0.3">
      <c r="B6" s="151">
        <v>1</v>
      </c>
      <c r="C6" s="151">
        <v>3</v>
      </c>
      <c r="D6" s="151">
        <v>4</v>
      </c>
      <c r="E6" s="151">
        <v>5</v>
      </c>
      <c r="F6" s="156">
        <v>6</v>
      </c>
    </row>
    <row r="7" spans="1:61" x14ac:dyDescent="0.3">
      <c r="B7" s="153"/>
      <c r="C7" s="12" t="s">
        <v>6</v>
      </c>
      <c r="D7" s="153"/>
      <c r="E7" s="153"/>
      <c r="F7" s="13"/>
    </row>
    <row r="8" spans="1:61" ht="37.5" customHeight="1" x14ac:dyDescent="0.3">
      <c r="B8" s="286">
        <v>1</v>
      </c>
      <c r="C8" s="15" t="s">
        <v>89</v>
      </c>
      <c r="D8" s="154" t="s">
        <v>8</v>
      </c>
      <c r="E8" s="17"/>
      <c r="F8" s="18">
        <v>87</v>
      </c>
    </row>
    <row r="9" spans="1:61" ht="16.5" customHeight="1" x14ac:dyDescent="0.3">
      <c r="B9" s="287"/>
      <c r="C9" s="19" t="s">
        <v>9</v>
      </c>
      <c r="D9" s="17" t="s">
        <v>10</v>
      </c>
      <c r="E9" s="17">
        <v>8.2000000000000003E-2</v>
      </c>
      <c r="F9" s="14">
        <f>E9*F8</f>
        <v>7.1340000000000003</v>
      </c>
    </row>
    <row r="10" spans="1:61" x14ac:dyDescent="0.3">
      <c r="B10" s="288"/>
      <c r="C10" s="19" t="s">
        <v>11</v>
      </c>
      <c r="D10" s="17" t="s">
        <v>12</v>
      </c>
      <c r="E10" s="17">
        <v>5.0000000000000001E-3</v>
      </c>
      <c r="F10" s="14">
        <f>F8*E10</f>
        <v>0.435</v>
      </c>
    </row>
    <row r="11" spans="1:61" ht="21.6" x14ac:dyDescent="0.3">
      <c r="B11" s="286">
        <v>2</v>
      </c>
      <c r="C11" s="15" t="s">
        <v>13</v>
      </c>
      <c r="D11" s="154" t="s">
        <v>14</v>
      </c>
      <c r="E11" s="17"/>
      <c r="F11" s="18">
        <v>0.5</v>
      </c>
    </row>
    <row r="12" spans="1:61" ht="16.5" customHeight="1" x14ac:dyDescent="0.3">
      <c r="B12" s="287"/>
      <c r="C12" s="19" t="s">
        <v>9</v>
      </c>
      <c r="D12" s="17" t="s">
        <v>10</v>
      </c>
      <c r="E12" s="17">
        <v>10.199999999999999</v>
      </c>
      <c r="F12" s="14">
        <f>F11*E12</f>
        <v>5.0999999999999996</v>
      </c>
    </row>
    <row r="13" spans="1:61" x14ac:dyDescent="0.3">
      <c r="B13" s="288"/>
      <c r="C13" s="19" t="s">
        <v>11</v>
      </c>
      <c r="D13" s="17" t="s">
        <v>12</v>
      </c>
      <c r="E13" s="17">
        <v>0.23</v>
      </c>
      <c r="F13" s="14">
        <f>F11*E13</f>
        <v>0.115</v>
      </c>
    </row>
    <row r="14" spans="1:61" ht="43.2" x14ac:dyDescent="0.3">
      <c r="B14" s="286">
        <v>3</v>
      </c>
      <c r="C14" s="15" t="s">
        <v>15</v>
      </c>
      <c r="D14" s="154" t="s">
        <v>16</v>
      </c>
      <c r="E14" s="153"/>
      <c r="F14" s="18">
        <v>0.3</v>
      </c>
    </row>
    <row r="15" spans="1:61" ht="15.75" customHeight="1" x14ac:dyDescent="0.3">
      <c r="B15" s="288"/>
      <c r="C15" s="20" t="s">
        <v>17</v>
      </c>
      <c r="D15" s="21" t="s">
        <v>10</v>
      </c>
      <c r="E15" s="21">
        <v>1.85</v>
      </c>
      <c r="F15" s="14">
        <f>F14*E15</f>
        <v>0.55500000000000005</v>
      </c>
    </row>
    <row r="16" spans="1:61" ht="27.75" customHeight="1" x14ac:dyDescent="0.3">
      <c r="B16" s="286">
        <v>4</v>
      </c>
      <c r="C16" s="23" t="s">
        <v>18</v>
      </c>
      <c r="D16" s="154" t="s">
        <v>16</v>
      </c>
      <c r="E16" s="21"/>
      <c r="F16" s="18">
        <f>F14</f>
        <v>0.3</v>
      </c>
    </row>
    <row r="17" spans="2:6" ht="19.5" customHeight="1" x14ac:dyDescent="0.3">
      <c r="B17" s="288"/>
      <c r="C17" s="20" t="s">
        <v>19</v>
      </c>
      <c r="D17" s="21" t="s">
        <v>10</v>
      </c>
      <c r="E17" s="21">
        <v>0.53</v>
      </c>
      <c r="F17" s="14">
        <f>F16*E17</f>
        <v>0.159</v>
      </c>
    </row>
    <row r="18" spans="2:6" ht="21.6" x14ac:dyDescent="0.3">
      <c r="B18" s="17">
        <v>5</v>
      </c>
      <c r="C18" s="24" t="s">
        <v>20</v>
      </c>
      <c r="D18" s="154" t="s">
        <v>16</v>
      </c>
      <c r="E18" s="21"/>
      <c r="F18" s="18">
        <f>F14</f>
        <v>0.3</v>
      </c>
    </row>
    <row r="19" spans="2:6" x14ac:dyDescent="0.3">
      <c r="B19" s="150"/>
      <c r="C19" s="154" t="s">
        <v>21</v>
      </c>
      <c r="D19" s="154"/>
      <c r="E19" s="21"/>
      <c r="F19" s="18"/>
    </row>
    <row r="20" spans="2:6" x14ac:dyDescent="0.3">
      <c r="B20" s="265">
        <v>6</v>
      </c>
      <c r="C20" s="26" t="s">
        <v>22</v>
      </c>
      <c r="D20" s="154" t="s">
        <v>23</v>
      </c>
      <c r="E20" s="17"/>
      <c r="F20" s="156">
        <v>20</v>
      </c>
    </row>
    <row r="21" spans="2:6" x14ac:dyDescent="0.3">
      <c r="B21" s="266"/>
      <c r="C21" s="27" t="s">
        <v>24</v>
      </c>
      <c r="D21" s="17" t="s">
        <v>25</v>
      </c>
      <c r="E21" s="17">
        <v>0.45</v>
      </c>
      <c r="F21" s="14">
        <f>E21*F20</f>
        <v>9</v>
      </c>
    </row>
    <row r="22" spans="2:6" x14ac:dyDescent="0.3">
      <c r="B22" s="266"/>
      <c r="C22" s="27" t="s">
        <v>26</v>
      </c>
      <c r="D22" s="17" t="s">
        <v>16</v>
      </c>
      <c r="E22" s="17">
        <f>0.035/100</f>
        <v>3.5000000000000005E-4</v>
      </c>
      <c r="F22" s="14">
        <f>F20*E22</f>
        <v>7.000000000000001E-3</v>
      </c>
    </row>
    <row r="23" spans="2:6" x14ac:dyDescent="0.3">
      <c r="B23" s="266"/>
      <c r="C23" s="27" t="s">
        <v>11</v>
      </c>
      <c r="D23" s="17" t="s">
        <v>12</v>
      </c>
      <c r="E23" s="17">
        <f>0.23/100</f>
        <v>2.3E-3</v>
      </c>
      <c r="F23" s="14">
        <f>F20*E23</f>
        <v>4.5999999999999999E-2</v>
      </c>
    </row>
    <row r="24" spans="2:6" x14ac:dyDescent="0.3">
      <c r="B24" s="266"/>
      <c r="C24" s="27" t="s">
        <v>27</v>
      </c>
      <c r="D24" s="17" t="s">
        <v>28</v>
      </c>
      <c r="E24" s="17">
        <f>0.009/100</f>
        <v>8.9999999999999992E-5</v>
      </c>
      <c r="F24" s="28">
        <f>F20*E24</f>
        <v>1.8E-3</v>
      </c>
    </row>
    <row r="25" spans="2:6" x14ac:dyDescent="0.3">
      <c r="B25" s="267"/>
      <c r="C25" s="27" t="s">
        <v>29</v>
      </c>
      <c r="D25" s="17" t="s">
        <v>23</v>
      </c>
      <c r="E25" s="17">
        <f>3.4/100</f>
        <v>3.4000000000000002E-2</v>
      </c>
      <c r="F25" s="14">
        <f>F20*E25</f>
        <v>0.68</v>
      </c>
    </row>
    <row r="26" spans="2:6" ht="22.2" x14ac:dyDescent="0.3">
      <c r="B26" s="286">
        <v>7</v>
      </c>
      <c r="C26" s="159" t="s">
        <v>145</v>
      </c>
      <c r="D26" s="71" t="s">
        <v>28</v>
      </c>
      <c r="E26" s="71"/>
      <c r="F26" s="71">
        <f>F29*0.25*0.12*0.06</f>
        <v>0.24299999999999999</v>
      </c>
    </row>
    <row r="27" spans="2:6" x14ac:dyDescent="0.3">
      <c r="B27" s="287"/>
      <c r="C27" s="160" t="s">
        <v>68</v>
      </c>
      <c r="D27" s="72" t="s">
        <v>25</v>
      </c>
      <c r="E27" s="72">
        <v>3.36</v>
      </c>
      <c r="F27" s="72">
        <f>E27*F26</f>
        <v>0.81647999999999998</v>
      </c>
    </row>
    <row r="28" spans="2:6" x14ac:dyDescent="0.3">
      <c r="B28" s="287"/>
      <c r="C28" s="160" t="s">
        <v>69</v>
      </c>
      <c r="D28" s="72" t="s">
        <v>12</v>
      </c>
      <c r="E28" s="72">
        <v>0.92</v>
      </c>
      <c r="F28" s="72">
        <f>E28*F26</f>
        <v>0.22356000000000001</v>
      </c>
    </row>
    <row r="29" spans="2:6" x14ac:dyDescent="0.3">
      <c r="B29" s="287"/>
      <c r="C29" s="160" t="s">
        <v>146</v>
      </c>
      <c r="D29" s="72" t="s">
        <v>60</v>
      </c>
      <c r="E29" s="72"/>
      <c r="F29" s="72">
        <v>135</v>
      </c>
    </row>
    <row r="30" spans="2:6" x14ac:dyDescent="0.3">
      <c r="B30" s="287"/>
      <c r="C30" s="160" t="s">
        <v>147</v>
      </c>
      <c r="D30" s="72" t="s">
        <v>28</v>
      </c>
      <c r="E30" s="72">
        <v>0.11</v>
      </c>
      <c r="F30" s="72">
        <f>E30*F26</f>
        <v>2.673E-2</v>
      </c>
    </row>
    <row r="31" spans="2:6" x14ac:dyDescent="0.3">
      <c r="B31" s="287"/>
      <c r="C31" s="160" t="s">
        <v>148</v>
      </c>
      <c r="D31" s="72" t="s">
        <v>34</v>
      </c>
      <c r="E31" s="72"/>
      <c r="F31" s="72">
        <v>3</v>
      </c>
    </row>
    <row r="32" spans="2:6" x14ac:dyDescent="0.3">
      <c r="B32" s="288"/>
      <c r="C32" s="160" t="s">
        <v>39</v>
      </c>
      <c r="D32" s="72" t="s">
        <v>12</v>
      </c>
      <c r="E32" s="72">
        <v>0.16</v>
      </c>
      <c r="F32" s="72">
        <f>E32*F26</f>
        <v>3.8879999999999998E-2</v>
      </c>
    </row>
    <row r="33" spans="1:61" s="70" customFormat="1" ht="32.4" x14ac:dyDescent="0.3">
      <c r="A33" s="63"/>
      <c r="B33" s="265">
        <v>8</v>
      </c>
      <c r="C33" s="12" t="s">
        <v>149</v>
      </c>
      <c r="D33" s="151" t="s">
        <v>28</v>
      </c>
      <c r="E33" s="151"/>
      <c r="F33" s="156">
        <v>1.1299999999999999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</row>
    <row r="34" spans="1:61" s="70" customFormat="1" x14ac:dyDescent="0.3">
      <c r="A34" s="63"/>
      <c r="B34" s="266"/>
      <c r="C34" s="27" t="s">
        <v>9</v>
      </c>
      <c r="D34" s="153" t="s">
        <v>25</v>
      </c>
      <c r="E34" s="153">
        <v>8.5399999999999991</v>
      </c>
      <c r="F34" s="13">
        <f>E34*F33</f>
        <v>9.6501999999999981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  <row r="35" spans="1:61" s="70" customFormat="1" x14ac:dyDescent="0.3">
      <c r="A35" s="63"/>
      <c r="B35" s="266"/>
      <c r="C35" s="27" t="s">
        <v>97</v>
      </c>
      <c r="D35" s="153" t="s">
        <v>12</v>
      </c>
      <c r="E35" s="153">
        <v>1.06</v>
      </c>
      <c r="F35" s="13">
        <f>E35*F33</f>
        <v>1.1978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</row>
    <row r="36" spans="1:61" s="70" customFormat="1" ht="21.6" x14ac:dyDescent="0.3">
      <c r="A36" s="63"/>
      <c r="B36" s="266"/>
      <c r="C36" s="27" t="s">
        <v>98</v>
      </c>
      <c r="D36" s="153" t="s">
        <v>23</v>
      </c>
      <c r="E36" s="153">
        <v>2.06</v>
      </c>
      <c r="F36" s="13">
        <f>E36*F33</f>
        <v>2.3277999999999999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</row>
    <row r="37" spans="1:61" s="70" customFormat="1" x14ac:dyDescent="0.3">
      <c r="A37" s="63"/>
      <c r="B37" s="266"/>
      <c r="C37" s="27" t="s">
        <v>99</v>
      </c>
      <c r="D37" s="153" t="s">
        <v>28</v>
      </c>
      <c r="E37" s="153">
        <f>1.83/100</f>
        <v>1.83E-2</v>
      </c>
      <c r="F37" s="13">
        <f>E37*F33</f>
        <v>2.0678999999999999E-2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</row>
    <row r="38" spans="1:61" x14ac:dyDescent="0.3">
      <c r="B38" s="266"/>
      <c r="C38" s="27" t="s">
        <v>100</v>
      </c>
      <c r="D38" s="153" t="s">
        <v>28</v>
      </c>
      <c r="E38" s="153">
        <v>1.0149999999999999</v>
      </c>
      <c r="F38" s="13">
        <f>E38*F33</f>
        <v>1.1469499999999997</v>
      </c>
    </row>
    <row r="39" spans="1:61" s="70" customFormat="1" x14ac:dyDescent="0.3">
      <c r="A39" s="63"/>
      <c r="B39" s="266"/>
      <c r="C39" s="27" t="s">
        <v>150</v>
      </c>
      <c r="D39" s="153" t="s">
        <v>52</v>
      </c>
      <c r="E39" s="153"/>
      <c r="F39" s="13">
        <v>140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</row>
    <row r="40" spans="1:61" s="70" customFormat="1" x14ac:dyDescent="0.3">
      <c r="A40" s="63"/>
      <c r="B40" s="266"/>
      <c r="C40" s="27" t="s">
        <v>102</v>
      </c>
      <c r="D40" s="153" t="s">
        <v>52</v>
      </c>
      <c r="E40" s="153"/>
      <c r="F40" s="13">
        <v>135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</row>
    <row r="41" spans="1:61" s="70" customFormat="1" x14ac:dyDescent="0.3">
      <c r="A41" s="63"/>
      <c r="B41" s="267"/>
      <c r="C41" s="27" t="s">
        <v>39</v>
      </c>
      <c r="D41" s="153" t="s">
        <v>12</v>
      </c>
      <c r="E41" s="153">
        <v>0.67</v>
      </c>
      <c r="F41" s="13">
        <f>E41*F33</f>
        <v>0.7571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</row>
    <row r="42" spans="1:61" s="66" customFormat="1" ht="16.2" x14ac:dyDescent="0.4">
      <c r="B42" s="152"/>
      <c r="C42" s="154" t="s">
        <v>30</v>
      </c>
      <c r="D42" s="17"/>
      <c r="E42" s="17"/>
      <c r="F42" s="14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s="66" customFormat="1" ht="27.75" customHeight="1" x14ac:dyDescent="0.4">
      <c r="B43" s="265">
        <v>9</v>
      </c>
      <c r="C43" s="26" t="s">
        <v>103</v>
      </c>
      <c r="D43" s="154" t="s">
        <v>28</v>
      </c>
      <c r="E43" s="17"/>
      <c r="F43" s="156">
        <v>0.13600000000000001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s="66" customFormat="1" ht="16.2" x14ac:dyDescent="0.4">
      <c r="B44" s="266"/>
      <c r="C44" s="27" t="s">
        <v>24</v>
      </c>
      <c r="D44" s="17" t="s">
        <v>25</v>
      </c>
      <c r="E44" s="17">
        <v>24</v>
      </c>
      <c r="F44" s="14">
        <f>E44*F43</f>
        <v>3.2640000000000002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s="66" customFormat="1" ht="21.6" x14ac:dyDescent="0.4">
      <c r="B45" s="266"/>
      <c r="C45" s="27" t="s">
        <v>32</v>
      </c>
      <c r="D45" s="17" t="s">
        <v>28</v>
      </c>
      <c r="E45" s="17"/>
      <c r="F45" s="14">
        <f>F43</f>
        <v>0.13600000000000001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s="66" customFormat="1" ht="16.2" x14ac:dyDescent="0.4">
      <c r="B46" s="266"/>
      <c r="C46" s="27" t="s">
        <v>33</v>
      </c>
      <c r="D46" s="17" t="s">
        <v>34</v>
      </c>
      <c r="E46" s="17">
        <v>3.08</v>
      </c>
      <c r="F46" s="14">
        <f>F43*E46</f>
        <v>0.41888000000000003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s="66" customFormat="1" ht="16.2" x14ac:dyDescent="0.4">
      <c r="B47" s="266"/>
      <c r="C47" s="30" t="s">
        <v>35</v>
      </c>
      <c r="D47" s="31" t="s">
        <v>34</v>
      </c>
      <c r="E47" s="31" t="s">
        <v>36</v>
      </c>
      <c r="F47" s="17">
        <f>F43*E47</f>
        <v>1.02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s="66" customFormat="1" ht="16.2" x14ac:dyDescent="0.4">
      <c r="B48" s="266"/>
      <c r="C48" s="30" t="s">
        <v>37</v>
      </c>
      <c r="D48" s="31" t="s">
        <v>34</v>
      </c>
      <c r="E48" s="31" t="s">
        <v>38</v>
      </c>
      <c r="F48" s="17">
        <f>F43*E48</f>
        <v>0.40936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2:61" s="66" customFormat="1" ht="16.2" x14ac:dyDescent="0.4">
      <c r="B49" s="267"/>
      <c r="C49" s="27" t="s">
        <v>39</v>
      </c>
      <c r="D49" s="17" t="s">
        <v>12</v>
      </c>
      <c r="E49" s="17">
        <v>1.38</v>
      </c>
      <c r="F49" s="14">
        <f>E49*F43</f>
        <v>0.18767999999999999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2:61" s="66" customFormat="1" ht="33.75" customHeight="1" x14ac:dyDescent="0.4">
      <c r="B50" s="265">
        <v>10</v>
      </c>
      <c r="C50" s="26" t="s">
        <v>104</v>
      </c>
      <c r="D50" s="154" t="s">
        <v>28</v>
      </c>
      <c r="E50" s="17"/>
      <c r="F50" s="156">
        <v>0.86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2:61" s="66" customFormat="1" ht="16.2" x14ac:dyDescent="0.4">
      <c r="B51" s="266"/>
      <c r="C51" s="27" t="s">
        <v>24</v>
      </c>
      <c r="D51" s="17" t="s">
        <v>25</v>
      </c>
      <c r="E51" s="17">
        <v>23.8</v>
      </c>
      <c r="F51" s="14">
        <f>E51*F50</f>
        <v>20.468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2:61" s="66" customFormat="1" ht="27" customHeight="1" x14ac:dyDescent="0.4">
      <c r="B52" s="266"/>
      <c r="C52" s="27" t="s">
        <v>32</v>
      </c>
      <c r="D52" s="17" t="s">
        <v>28</v>
      </c>
      <c r="E52" s="17"/>
      <c r="F52" s="14">
        <f>F50</f>
        <v>0.86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2:61" s="66" customFormat="1" ht="22.5" customHeight="1" x14ac:dyDescent="0.4">
      <c r="B53" s="266"/>
      <c r="C53" s="27" t="s">
        <v>151</v>
      </c>
      <c r="D53" s="17" t="s">
        <v>23</v>
      </c>
      <c r="E53" s="17"/>
      <c r="F53" s="14">
        <v>6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2:61" s="66" customFormat="1" ht="16.5" customHeight="1" x14ac:dyDescent="0.4">
      <c r="B54" s="266"/>
      <c r="C54" s="27" t="s">
        <v>33</v>
      </c>
      <c r="D54" s="17" t="s">
        <v>34</v>
      </c>
      <c r="E54" s="17">
        <v>4.38</v>
      </c>
      <c r="F54" s="14">
        <f>F50*E54</f>
        <v>3.7667999999999999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2:61" s="66" customFormat="1" ht="16.5" customHeight="1" x14ac:dyDescent="0.4">
      <c r="B55" s="266"/>
      <c r="C55" s="30" t="s">
        <v>35</v>
      </c>
      <c r="D55" s="31" t="s">
        <v>34</v>
      </c>
      <c r="E55" s="31">
        <v>7.2</v>
      </c>
      <c r="F55" s="17">
        <f>F50*E55</f>
        <v>6.1920000000000002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2:61" s="66" customFormat="1" ht="16.5" customHeight="1" x14ac:dyDescent="0.4">
      <c r="B56" s="266"/>
      <c r="C56" s="30" t="s">
        <v>37</v>
      </c>
      <c r="D56" s="31" t="s">
        <v>34</v>
      </c>
      <c r="E56" s="31">
        <v>1.96</v>
      </c>
      <c r="F56" s="17">
        <f>F50*E56</f>
        <v>1.6856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2:61" s="66" customFormat="1" ht="16.2" x14ac:dyDescent="0.4">
      <c r="B57" s="267"/>
      <c r="C57" s="27" t="s">
        <v>39</v>
      </c>
      <c r="D57" s="17" t="s">
        <v>12</v>
      </c>
      <c r="E57" s="17">
        <v>3.44</v>
      </c>
      <c r="F57" s="14">
        <f>E57*F50</f>
        <v>2.9583999999999997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2:61" s="66" customFormat="1" ht="21.6" x14ac:dyDescent="0.4">
      <c r="B58" s="268">
        <v>11</v>
      </c>
      <c r="C58" s="33" t="s">
        <v>43</v>
      </c>
      <c r="D58" s="34" t="s">
        <v>14</v>
      </c>
      <c r="E58" s="31"/>
      <c r="F58" s="18">
        <f>F50+F43</f>
        <v>0.996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2:61" s="66" customFormat="1" ht="16.2" x14ac:dyDescent="0.4">
      <c r="B59" s="268"/>
      <c r="C59" s="30" t="s">
        <v>17</v>
      </c>
      <c r="D59" s="31" t="s">
        <v>10</v>
      </c>
      <c r="E59" s="31">
        <v>0.87</v>
      </c>
      <c r="F59" s="17">
        <f>F58*E59</f>
        <v>0.86651999999999996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2:61" s="66" customFormat="1" ht="16.2" x14ac:dyDescent="0.4">
      <c r="B60" s="268"/>
      <c r="C60" s="30" t="s">
        <v>44</v>
      </c>
      <c r="D60" s="31" t="s">
        <v>12</v>
      </c>
      <c r="E60" s="31">
        <v>0.13</v>
      </c>
      <c r="F60" s="17">
        <f>F58*E60</f>
        <v>0.12948000000000001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2:61" s="66" customFormat="1" ht="16.2" x14ac:dyDescent="0.4">
      <c r="B61" s="268"/>
      <c r="C61" s="30" t="s">
        <v>45</v>
      </c>
      <c r="D61" s="31" t="s">
        <v>34</v>
      </c>
      <c r="E61" s="31">
        <v>7.2</v>
      </c>
      <c r="F61" s="17">
        <f>F58*E61</f>
        <v>7.1711999999999998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2:61" s="66" customFormat="1" ht="16.2" x14ac:dyDescent="0.4">
      <c r="B62" s="268"/>
      <c r="C62" s="30" t="s">
        <v>46</v>
      </c>
      <c r="D62" s="31" t="s">
        <v>34</v>
      </c>
      <c r="E62" s="31">
        <v>1.79</v>
      </c>
      <c r="F62" s="17">
        <f>F58*E62</f>
        <v>1.78284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2:61" s="66" customFormat="1" ht="16.2" x14ac:dyDescent="0.4">
      <c r="B63" s="268"/>
      <c r="C63" s="30" t="s">
        <v>47</v>
      </c>
      <c r="D63" s="31" t="s">
        <v>34</v>
      </c>
      <c r="E63" s="31">
        <v>1.07</v>
      </c>
      <c r="F63" s="17">
        <f>F58*E63</f>
        <v>1.06572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2:61" s="66" customFormat="1" ht="16.2" x14ac:dyDescent="0.4">
      <c r="B64" s="268"/>
      <c r="C64" s="30" t="s">
        <v>48</v>
      </c>
      <c r="D64" s="31" t="s">
        <v>12</v>
      </c>
      <c r="E64" s="31">
        <v>0.1</v>
      </c>
      <c r="F64" s="17">
        <f>F58*E64</f>
        <v>9.9600000000000008E-2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2:61" s="66" customFormat="1" ht="16.2" x14ac:dyDescent="0.4">
      <c r="B65" s="268">
        <v>12</v>
      </c>
      <c r="C65" s="15" t="s">
        <v>91</v>
      </c>
      <c r="D65" s="35" t="s">
        <v>50</v>
      </c>
      <c r="E65" s="36">
        <f>0</f>
        <v>0</v>
      </c>
      <c r="F65" s="154">
        <v>87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2:61" s="66" customFormat="1" ht="16.2" x14ac:dyDescent="0.4">
      <c r="B66" s="268"/>
      <c r="C66" s="30" t="s">
        <v>17</v>
      </c>
      <c r="D66" s="31" t="s">
        <v>10</v>
      </c>
      <c r="E66" s="37">
        <v>0.22700000000000001</v>
      </c>
      <c r="F66" s="153">
        <f>F65*E66</f>
        <v>19.749000000000002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2:61" s="66" customFormat="1" ht="16.2" x14ac:dyDescent="0.4">
      <c r="B67" s="268"/>
      <c r="C67" s="30" t="s">
        <v>44</v>
      </c>
      <c r="D67" s="31" t="s">
        <v>12</v>
      </c>
      <c r="E67" s="37">
        <v>2.76E-2</v>
      </c>
      <c r="F67" s="153">
        <f>F65*E67</f>
        <v>2.4011999999999998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2:61" s="66" customFormat="1" ht="16.2" x14ac:dyDescent="0.4">
      <c r="B68" s="268"/>
      <c r="C68" s="30" t="s">
        <v>92</v>
      </c>
      <c r="D68" s="31" t="s">
        <v>52</v>
      </c>
      <c r="E68" s="37"/>
      <c r="F68" s="153">
        <v>160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2:61" s="66" customFormat="1" ht="16.2" x14ac:dyDescent="0.4">
      <c r="B69" s="268"/>
      <c r="C69" s="30" t="s">
        <v>53</v>
      </c>
      <c r="D69" s="31" t="s">
        <v>34</v>
      </c>
      <c r="E69" s="37">
        <v>7.0000000000000007E-2</v>
      </c>
      <c r="F69" s="153">
        <f>F65*E69</f>
        <v>6.0900000000000007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2:61" s="66" customFormat="1" ht="16.2" x14ac:dyDescent="0.4">
      <c r="B70" s="268"/>
      <c r="C70" s="30" t="s">
        <v>48</v>
      </c>
      <c r="D70" s="31" t="s">
        <v>12</v>
      </c>
      <c r="E70" s="37">
        <v>4.4400000000000002E-2</v>
      </c>
      <c r="F70" s="153">
        <f>F65*E70</f>
        <v>3.8628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2:61" s="66" customFormat="1" ht="17.25" customHeight="1" x14ac:dyDescent="0.4">
      <c r="B71" s="265">
        <v>13</v>
      </c>
      <c r="C71" s="33" t="s">
        <v>54</v>
      </c>
      <c r="D71" s="34" t="s">
        <v>23</v>
      </c>
      <c r="E71" s="31"/>
      <c r="F71" s="154">
        <f>F65</f>
        <v>87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2:61" s="66" customFormat="1" ht="16.2" x14ac:dyDescent="0.4">
      <c r="B72" s="266"/>
      <c r="C72" s="30" t="s">
        <v>17</v>
      </c>
      <c r="D72" s="31" t="s">
        <v>10</v>
      </c>
      <c r="E72" s="31">
        <v>3.0300000000000001E-2</v>
      </c>
      <c r="F72" s="153">
        <f>F71*E72</f>
        <v>2.6360999999999999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2:61" s="66" customFormat="1" ht="16.2" x14ac:dyDescent="0.4">
      <c r="B73" s="266"/>
      <c r="C73" s="30" t="s">
        <v>44</v>
      </c>
      <c r="D73" s="31" t="s">
        <v>12</v>
      </c>
      <c r="E73" s="31">
        <v>4.1000000000000003E-3</v>
      </c>
      <c r="F73" s="153">
        <f>F71*E73</f>
        <v>0.35670000000000002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2:61" s="66" customFormat="1" ht="16.2" x14ac:dyDescent="0.4">
      <c r="B74" s="266"/>
      <c r="C74" s="30" t="s">
        <v>45</v>
      </c>
      <c r="D74" s="31" t="s">
        <v>34</v>
      </c>
      <c r="E74" s="31">
        <v>0.23100000000000001</v>
      </c>
      <c r="F74" s="153">
        <f>F71*E74</f>
        <v>20.097000000000001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2:61" s="66" customFormat="1" ht="16.2" x14ac:dyDescent="0.4">
      <c r="B75" s="266"/>
      <c r="C75" s="30" t="s">
        <v>46</v>
      </c>
      <c r="D75" s="31" t="s">
        <v>34</v>
      </c>
      <c r="E75" s="31">
        <v>5.8000000000000003E-2</v>
      </c>
      <c r="F75" s="153">
        <f>F71*E75</f>
        <v>5.0460000000000003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2:61" s="66" customFormat="1" ht="16.2" x14ac:dyDescent="0.4">
      <c r="B76" s="266"/>
      <c r="C76" s="30" t="s">
        <v>47</v>
      </c>
      <c r="D76" s="31" t="s">
        <v>34</v>
      </c>
      <c r="E76" s="31">
        <v>3.5000000000000003E-2</v>
      </c>
      <c r="F76" s="153">
        <f>F71*E76</f>
        <v>3.0450000000000004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2:61" s="66" customFormat="1" ht="16.2" x14ac:dyDescent="0.4">
      <c r="B77" s="266"/>
      <c r="C77" s="30" t="s">
        <v>48</v>
      </c>
      <c r="D77" s="31" t="s">
        <v>12</v>
      </c>
      <c r="E77" s="31">
        <v>4.0000000000000002E-4</v>
      </c>
      <c r="F77" s="153">
        <f>F71*E77</f>
        <v>3.4800000000000005E-2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2:61" s="66" customFormat="1" ht="24" customHeight="1" x14ac:dyDescent="0.4">
      <c r="B78" s="268">
        <v>14</v>
      </c>
      <c r="C78" s="38" t="s">
        <v>55</v>
      </c>
      <c r="D78" s="34" t="s">
        <v>23</v>
      </c>
      <c r="E78" s="31"/>
      <c r="F78" s="151">
        <f>F71</f>
        <v>87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2:61" s="66" customFormat="1" ht="16.2" x14ac:dyDescent="0.4">
      <c r="B79" s="268"/>
      <c r="C79" s="30" t="s">
        <v>17</v>
      </c>
      <c r="D79" s="31" t="s">
        <v>10</v>
      </c>
      <c r="E79" s="31">
        <v>6.9199999999999998E-2</v>
      </c>
      <c r="F79" s="153">
        <f>F78*E79</f>
        <v>6.0203999999999995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2:61" s="66" customFormat="1" ht="16.2" x14ac:dyDescent="0.4">
      <c r="B80" s="268"/>
      <c r="C80" s="30" t="s">
        <v>44</v>
      </c>
      <c r="D80" s="31" t="s">
        <v>12</v>
      </c>
      <c r="E80" s="31">
        <v>1.6000000000000001E-3</v>
      </c>
      <c r="F80" s="153">
        <f>F78*E80</f>
        <v>0.13920000000000002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2:61" s="66" customFormat="1" ht="16.2" x14ac:dyDescent="0.4">
      <c r="B81" s="268"/>
      <c r="C81" s="30" t="s">
        <v>56</v>
      </c>
      <c r="D81" s="31" t="s">
        <v>34</v>
      </c>
      <c r="E81" s="31">
        <v>0.4</v>
      </c>
      <c r="F81" s="153">
        <f>F78*E81</f>
        <v>34.800000000000004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2:61" s="66" customFormat="1" ht="21.6" x14ac:dyDescent="0.4">
      <c r="B82" s="268">
        <v>15</v>
      </c>
      <c r="C82" s="15" t="s">
        <v>129</v>
      </c>
      <c r="D82" s="35" t="s">
        <v>57</v>
      </c>
      <c r="E82" s="39"/>
      <c r="F82" s="18">
        <v>0.87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2:61" s="66" customFormat="1" ht="16.2" x14ac:dyDescent="0.4">
      <c r="B83" s="268"/>
      <c r="C83" s="19" t="s">
        <v>9</v>
      </c>
      <c r="D83" s="39" t="s">
        <v>10</v>
      </c>
      <c r="E83" s="39">
        <v>42.9</v>
      </c>
      <c r="F83" s="17">
        <f>F82*E83</f>
        <v>37.323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2:61" s="66" customFormat="1" ht="14.25" customHeight="1" x14ac:dyDescent="0.4">
      <c r="B84" s="268"/>
      <c r="C84" s="30" t="s">
        <v>44</v>
      </c>
      <c r="D84" s="39" t="s">
        <v>58</v>
      </c>
      <c r="E84" s="39">
        <v>2.64</v>
      </c>
      <c r="F84" s="17">
        <f>F82*E84</f>
        <v>2.2968000000000002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2:61" s="66" customFormat="1" ht="27" customHeight="1" x14ac:dyDescent="0.4">
      <c r="B85" s="268"/>
      <c r="C85" s="19" t="s">
        <v>165</v>
      </c>
      <c r="D85" s="39" t="s">
        <v>8</v>
      </c>
      <c r="E85" s="39">
        <v>130</v>
      </c>
      <c r="F85" s="17">
        <f>F82*E85</f>
        <v>113.1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2:61" s="66" customFormat="1" ht="16.2" x14ac:dyDescent="0.4">
      <c r="B86" s="268"/>
      <c r="C86" s="19" t="s">
        <v>59</v>
      </c>
      <c r="D86" s="39" t="s">
        <v>60</v>
      </c>
      <c r="E86" s="39">
        <v>600</v>
      </c>
      <c r="F86" s="17">
        <f>F82*E86</f>
        <v>522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2:61" s="66" customFormat="1" ht="16.2" x14ac:dyDescent="0.4">
      <c r="B87" s="268"/>
      <c r="C87" s="19" t="s">
        <v>33</v>
      </c>
      <c r="D87" s="39" t="s">
        <v>34</v>
      </c>
      <c r="E87" s="39">
        <v>7.9</v>
      </c>
      <c r="F87" s="17">
        <f>F82*E87</f>
        <v>6.8730000000000002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2:61" s="66" customFormat="1" ht="16.2" x14ac:dyDescent="0.4">
      <c r="B88" s="268"/>
      <c r="C88" s="19" t="s">
        <v>39</v>
      </c>
      <c r="D88" s="39" t="s">
        <v>12</v>
      </c>
      <c r="E88" s="39">
        <v>6.36</v>
      </c>
      <c r="F88" s="17">
        <f>F82*E88</f>
        <v>5.5331999999999999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2:61" s="66" customFormat="1" ht="16.2" x14ac:dyDescent="0.4">
      <c r="B89" s="265">
        <v>16</v>
      </c>
      <c r="C89" s="15" t="s">
        <v>106</v>
      </c>
      <c r="D89" s="35" t="s">
        <v>23</v>
      </c>
      <c r="E89" s="36">
        <f>0</f>
        <v>0</v>
      </c>
      <c r="F89" s="18">
        <v>6.15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2:61" s="66" customFormat="1" ht="16.2" x14ac:dyDescent="0.4">
      <c r="B90" s="266"/>
      <c r="C90" s="30" t="s">
        <v>17</v>
      </c>
      <c r="D90" s="39" t="s">
        <v>10</v>
      </c>
      <c r="E90" s="31">
        <v>0.83</v>
      </c>
      <c r="F90" s="153">
        <f>F89*E90</f>
        <v>5.1044999999999998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2:61" s="66" customFormat="1" ht="16.2" x14ac:dyDescent="0.4">
      <c r="B91" s="266"/>
      <c r="C91" s="30" t="s">
        <v>11</v>
      </c>
      <c r="D91" s="39" t="s">
        <v>12</v>
      </c>
      <c r="E91" s="31">
        <v>4.1000000000000003E-3</v>
      </c>
      <c r="F91" s="153">
        <f>F89*E91</f>
        <v>2.5215000000000005E-2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2:61" s="66" customFormat="1" ht="15.75" customHeight="1" x14ac:dyDescent="0.4">
      <c r="B92" s="266"/>
      <c r="C92" s="19" t="s">
        <v>93</v>
      </c>
      <c r="D92" s="39" t="s">
        <v>23</v>
      </c>
      <c r="E92" s="39" t="s">
        <v>63</v>
      </c>
      <c r="F92" s="17">
        <f>F89*E92</f>
        <v>7.0724999999999998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2:61" s="66" customFormat="1" ht="16.2" x14ac:dyDescent="0.4">
      <c r="B93" s="266"/>
      <c r="C93" s="27" t="s">
        <v>64</v>
      </c>
      <c r="D93" s="39" t="s">
        <v>65</v>
      </c>
      <c r="E93" s="39" t="s">
        <v>66</v>
      </c>
      <c r="F93" s="17">
        <f>F89*E93</f>
        <v>24.6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2:61" s="66" customFormat="1" ht="16.2" x14ac:dyDescent="0.4">
      <c r="B94" s="267"/>
      <c r="C94" s="27" t="s">
        <v>48</v>
      </c>
      <c r="D94" s="39" t="s">
        <v>12</v>
      </c>
      <c r="E94" s="39">
        <v>7.8E-2</v>
      </c>
      <c r="F94" s="17">
        <f>F89*E94</f>
        <v>0.47970000000000002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2:61" s="66" customFormat="1" ht="32.4" x14ac:dyDescent="0.4">
      <c r="B95" s="265">
        <v>17</v>
      </c>
      <c r="C95" s="43" t="s">
        <v>152</v>
      </c>
      <c r="D95" s="44" t="s">
        <v>87</v>
      </c>
      <c r="E95" s="161"/>
      <c r="F95" s="156">
        <v>13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2:61" s="66" customFormat="1" ht="16.2" x14ac:dyDescent="0.4">
      <c r="B96" s="266"/>
      <c r="C96" s="46" t="s">
        <v>9</v>
      </c>
      <c r="D96" s="49" t="s">
        <v>10</v>
      </c>
      <c r="E96" s="49">
        <f>((32.8/4)*2)*0.01</f>
        <v>0.16399999999999998</v>
      </c>
      <c r="F96" s="13">
        <f>F95*E96</f>
        <v>2.1319999999999997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s="66" customFormat="1" ht="16.2" x14ac:dyDescent="0.4">
      <c r="B97" s="266"/>
      <c r="C97" s="48" t="s">
        <v>11</v>
      </c>
      <c r="D97" s="37" t="s">
        <v>12</v>
      </c>
      <c r="E97" s="49">
        <f>((2.63/4)*2)*0.01</f>
        <v>1.315E-2</v>
      </c>
      <c r="F97" s="162">
        <f>F95*E97</f>
        <v>0.17094999999999999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s="66" customFormat="1" ht="16.2" x14ac:dyDescent="0.4">
      <c r="B98" s="266"/>
      <c r="C98" s="46" t="s">
        <v>153</v>
      </c>
      <c r="D98" s="49" t="s">
        <v>154</v>
      </c>
      <c r="E98" s="49">
        <v>0.2</v>
      </c>
      <c r="F98" s="162">
        <f>F95*E98</f>
        <v>2.6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s="66" customFormat="1" ht="16.2" x14ac:dyDescent="0.4">
      <c r="B99" s="266"/>
      <c r="C99" s="46" t="s">
        <v>155</v>
      </c>
      <c r="D99" s="49" t="s">
        <v>156</v>
      </c>
      <c r="E99" s="49">
        <f>(345/3)*0.01</f>
        <v>1.1500000000000001</v>
      </c>
      <c r="F99" s="162">
        <f>E99*F95</f>
        <v>14.950000000000001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s="66" customFormat="1" ht="16.2" x14ac:dyDescent="0.4">
      <c r="B100" s="266"/>
      <c r="C100" s="46" t="s">
        <v>157</v>
      </c>
      <c r="D100" s="49" t="s">
        <v>156</v>
      </c>
      <c r="E100" s="49">
        <f>123*0.01</f>
        <v>1.23</v>
      </c>
      <c r="F100" s="162">
        <f>E100*F95</f>
        <v>15.99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s="66" customFormat="1" ht="16.2" x14ac:dyDescent="0.4">
      <c r="B101" s="266"/>
      <c r="C101" s="46" t="s">
        <v>158</v>
      </c>
      <c r="D101" s="49" t="s">
        <v>154</v>
      </c>
      <c r="E101" s="49">
        <f>(10/70)*2</f>
        <v>0.2857142857142857</v>
      </c>
      <c r="F101" s="162">
        <f>E101*F95</f>
        <v>3.714285714285714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2" spans="1:61" s="66" customFormat="1" ht="16.2" x14ac:dyDescent="0.4">
      <c r="B102" s="267"/>
      <c r="C102" s="48" t="s">
        <v>39</v>
      </c>
      <c r="D102" s="37" t="s">
        <v>12</v>
      </c>
      <c r="E102" s="49">
        <f>2.53*0.01</f>
        <v>2.53E-2</v>
      </c>
      <c r="F102" s="162">
        <f>F95*E102</f>
        <v>0.32889999999999997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</row>
    <row r="103" spans="1:61" s="68" customFormat="1" ht="15.75" customHeight="1" x14ac:dyDescent="0.4">
      <c r="A103" s="66"/>
      <c r="B103" s="265">
        <v>18</v>
      </c>
      <c r="C103" s="15" t="s">
        <v>67</v>
      </c>
      <c r="D103" s="154" t="s">
        <v>52</v>
      </c>
      <c r="E103" s="154"/>
      <c r="F103" s="18">
        <v>7.3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</row>
    <row r="104" spans="1:61" s="68" customFormat="1" ht="16.2" x14ac:dyDescent="0.4">
      <c r="A104" s="66"/>
      <c r="B104" s="266"/>
      <c r="C104" s="19" t="s">
        <v>68</v>
      </c>
      <c r="D104" s="17" t="s">
        <v>25</v>
      </c>
      <c r="E104" s="17">
        <v>0.28599999999999998</v>
      </c>
      <c r="F104" s="14">
        <f>E104*F103</f>
        <v>2.0877999999999997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</row>
    <row r="105" spans="1:61" s="68" customFormat="1" ht="16.2" x14ac:dyDescent="0.4">
      <c r="A105" s="66"/>
      <c r="B105" s="266"/>
      <c r="C105" s="19" t="s">
        <v>69</v>
      </c>
      <c r="D105" s="17" t="s">
        <v>12</v>
      </c>
      <c r="E105" s="17">
        <v>4.1000000000000003E-3</v>
      </c>
      <c r="F105" s="14">
        <f>E105*F103</f>
        <v>2.9930000000000002E-2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</row>
    <row r="106" spans="1:61" s="68" customFormat="1" ht="18.75" customHeight="1" x14ac:dyDescent="0.4">
      <c r="A106" s="66"/>
      <c r="B106" s="266"/>
      <c r="C106" s="19" t="s">
        <v>70</v>
      </c>
      <c r="D106" s="17" t="s">
        <v>52</v>
      </c>
      <c r="E106" s="17"/>
      <c r="F106" s="14">
        <f>F103</f>
        <v>7.3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</row>
    <row r="107" spans="1:61" s="68" customFormat="1" ht="16.2" x14ac:dyDescent="0.4">
      <c r="A107" s="66"/>
      <c r="B107" s="266"/>
      <c r="C107" s="19" t="s">
        <v>71</v>
      </c>
      <c r="D107" s="17" t="s">
        <v>34</v>
      </c>
      <c r="E107" s="17">
        <f>3.8/100</f>
        <v>3.7999999999999999E-2</v>
      </c>
      <c r="F107" s="14">
        <f>E107*F103</f>
        <v>0.27739999999999998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</row>
    <row r="108" spans="1:61" s="68" customFormat="1" ht="16.2" x14ac:dyDescent="0.4">
      <c r="A108" s="66"/>
      <c r="B108" s="266"/>
      <c r="C108" s="19" t="s">
        <v>72</v>
      </c>
      <c r="D108" s="17" t="s">
        <v>34</v>
      </c>
      <c r="E108" s="17">
        <v>1.69</v>
      </c>
      <c r="F108" s="14">
        <f>E108*F103</f>
        <v>12.337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</row>
    <row r="109" spans="1:61" s="68" customFormat="1" ht="21.6" x14ac:dyDescent="0.4">
      <c r="A109" s="66"/>
      <c r="B109" s="267"/>
      <c r="C109" s="40" t="s">
        <v>73</v>
      </c>
      <c r="D109" s="17" t="s">
        <v>60</v>
      </c>
      <c r="E109" s="17"/>
      <c r="F109" s="14">
        <v>8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</row>
    <row r="110" spans="1:61" s="66" customFormat="1" ht="24" customHeight="1" x14ac:dyDescent="0.4">
      <c r="B110" s="265">
        <v>19</v>
      </c>
      <c r="C110" s="26" t="s">
        <v>74</v>
      </c>
      <c r="D110" s="151" t="s">
        <v>65</v>
      </c>
      <c r="E110" s="153"/>
      <c r="F110" s="156">
        <v>2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</row>
    <row r="111" spans="1:61" s="68" customFormat="1" ht="18.75" customHeight="1" x14ac:dyDescent="0.4">
      <c r="A111" s="66"/>
      <c r="B111" s="266"/>
      <c r="C111" s="41" t="s">
        <v>17</v>
      </c>
      <c r="D111" s="42" t="s">
        <v>10</v>
      </c>
      <c r="E111" s="42">
        <v>0.93</v>
      </c>
      <c r="F111" s="13">
        <f>F110*E111</f>
        <v>1.86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</row>
    <row r="112" spans="1:61" s="68" customFormat="1" ht="16.2" x14ac:dyDescent="0.4">
      <c r="A112" s="66"/>
      <c r="B112" s="266"/>
      <c r="C112" s="41" t="s">
        <v>75</v>
      </c>
      <c r="D112" s="42" t="s">
        <v>12</v>
      </c>
      <c r="E112" s="42">
        <v>0.01</v>
      </c>
      <c r="F112" s="13">
        <f>F110*E112</f>
        <v>0.02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</row>
    <row r="113" spans="1:61" s="68" customFormat="1" ht="21.6" x14ac:dyDescent="0.4">
      <c r="A113" s="66"/>
      <c r="B113" s="266"/>
      <c r="C113" s="41" t="s">
        <v>76</v>
      </c>
      <c r="D113" s="42" t="s">
        <v>77</v>
      </c>
      <c r="E113" s="42">
        <v>1</v>
      </c>
      <c r="F113" s="13">
        <f>F110</f>
        <v>2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</row>
    <row r="114" spans="1:61" s="68" customFormat="1" ht="21.6" x14ac:dyDescent="0.4">
      <c r="A114" s="66"/>
      <c r="B114" s="266"/>
      <c r="C114" s="41" t="s">
        <v>78</v>
      </c>
      <c r="D114" s="42" t="s">
        <v>77</v>
      </c>
      <c r="E114" s="42">
        <v>1</v>
      </c>
      <c r="F114" s="13">
        <f>F113</f>
        <v>2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</row>
    <row r="115" spans="1:61" s="68" customFormat="1" ht="16.2" x14ac:dyDescent="0.4">
      <c r="A115" s="66"/>
      <c r="B115" s="267"/>
      <c r="C115" s="41" t="s">
        <v>79</v>
      </c>
      <c r="D115" s="42" t="s">
        <v>12</v>
      </c>
      <c r="E115" s="42">
        <v>0.18</v>
      </c>
      <c r="F115" s="13">
        <f>F110*E115</f>
        <v>0.36</v>
      </c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</row>
    <row r="116" spans="1:61" s="68" customFormat="1" ht="16.2" x14ac:dyDescent="0.4">
      <c r="A116" s="66"/>
      <c r="B116" s="265">
        <v>20</v>
      </c>
      <c r="C116" s="26" t="s">
        <v>80</v>
      </c>
      <c r="D116" s="151" t="s">
        <v>81</v>
      </c>
      <c r="E116" s="153"/>
      <c r="F116" s="156">
        <v>5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</row>
    <row r="117" spans="1:61" s="68" customFormat="1" ht="18.75" customHeight="1" x14ac:dyDescent="0.4">
      <c r="A117" s="66"/>
      <c r="B117" s="266"/>
      <c r="C117" s="41" t="s">
        <v>17</v>
      </c>
      <c r="D117" s="42" t="s">
        <v>10</v>
      </c>
      <c r="E117" s="42">
        <v>0.58299999999999996</v>
      </c>
      <c r="F117" s="22">
        <f>F116*E117</f>
        <v>2.915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</row>
    <row r="118" spans="1:61" s="68" customFormat="1" ht="16.2" x14ac:dyDescent="0.4">
      <c r="A118" s="66"/>
      <c r="B118" s="266"/>
      <c r="C118" s="41" t="s">
        <v>82</v>
      </c>
      <c r="D118" s="42" t="s">
        <v>12</v>
      </c>
      <c r="E118" s="42">
        <v>4.5999999999999999E-3</v>
      </c>
      <c r="F118" s="22">
        <f>F116*E118</f>
        <v>2.3E-2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</row>
    <row r="119" spans="1:61" s="68" customFormat="1" ht="21.6" x14ac:dyDescent="0.4">
      <c r="A119" s="66"/>
      <c r="B119" s="266"/>
      <c r="C119" s="40" t="s">
        <v>83</v>
      </c>
      <c r="D119" s="21" t="s">
        <v>84</v>
      </c>
      <c r="E119" s="42">
        <v>1.05</v>
      </c>
      <c r="F119" s="22">
        <f>F116*E119</f>
        <v>5.25</v>
      </c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</row>
    <row r="120" spans="1:61" s="68" customFormat="1" ht="16.2" x14ac:dyDescent="0.4">
      <c r="A120" s="66"/>
      <c r="B120" s="266"/>
      <c r="C120" s="41" t="s">
        <v>72</v>
      </c>
      <c r="D120" s="42" t="s">
        <v>34</v>
      </c>
      <c r="E120" s="42">
        <v>0.23</v>
      </c>
      <c r="F120" s="22">
        <f>F116*E120</f>
        <v>1.1500000000000001</v>
      </c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</row>
    <row r="121" spans="1:61" s="68" customFormat="1" ht="16.2" x14ac:dyDescent="0.4">
      <c r="A121" s="66"/>
      <c r="B121" s="266"/>
      <c r="C121" s="41" t="s">
        <v>79</v>
      </c>
      <c r="D121" s="42" t="s">
        <v>12</v>
      </c>
      <c r="E121" s="42">
        <v>0.20799999999999999</v>
      </c>
      <c r="F121" s="22">
        <f>F116*E121</f>
        <v>1.04</v>
      </c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</row>
    <row r="122" spans="1:61" s="68" customFormat="1" ht="21.6" x14ac:dyDescent="0.4">
      <c r="A122" s="66"/>
      <c r="B122" s="266"/>
      <c r="C122" s="40" t="s">
        <v>85</v>
      </c>
      <c r="D122" s="17" t="s">
        <v>60</v>
      </c>
      <c r="E122" s="17"/>
      <c r="F122" s="14">
        <f>F116</f>
        <v>5</v>
      </c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</row>
    <row r="123" spans="1:61" s="68" customFormat="1" ht="21.6" x14ac:dyDescent="0.4">
      <c r="A123" s="66"/>
      <c r="B123" s="265">
        <v>21</v>
      </c>
      <c r="C123" s="43" t="s">
        <v>86</v>
      </c>
      <c r="D123" s="44" t="s">
        <v>87</v>
      </c>
      <c r="E123" s="44"/>
      <c r="F123" s="45">
        <v>5</v>
      </c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</row>
    <row r="124" spans="1:61" s="68" customFormat="1" ht="16.2" x14ac:dyDescent="0.4">
      <c r="A124" s="66"/>
      <c r="B124" s="266"/>
      <c r="C124" s="46" t="s">
        <v>9</v>
      </c>
      <c r="D124" s="47" t="s">
        <v>10</v>
      </c>
      <c r="E124" s="37">
        <v>0.83</v>
      </c>
      <c r="F124" s="17">
        <f>F123*E124</f>
        <v>4.1499999999999995</v>
      </c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</row>
    <row r="125" spans="1:61" s="68" customFormat="1" ht="16.2" x14ac:dyDescent="0.4">
      <c r="A125" s="66"/>
      <c r="B125" s="266"/>
      <c r="C125" s="48" t="s">
        <v>11</v>
      </c>
      <c r="D125" s="37" t="s">
        <v>12</v>
      </c>
      <c r="E125" s="49">
        <f>0.41/100</f>
        <v>4.0999999999999995E-3</v>
      </c>
      <c r="F125" s="17">
        <f>F123*E125</f>
        <v>2.0499999999999997E-2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</row>
    <row r="126" spans="1:61" s="68" customFormat="1" ht="14.25" customHeight="1" x14ac:dyDescent="0.4">
      <c r="A126" s="66"/>
      <c r="B126" s="266"/>
      <c r="C126" s="46" t="s">
        <v>93</v>
      </c>
      <c r="D126" s="37" t="s">
        <v>8</v>
      </c>
      <c r="E126" s="37">
        <v>1.3</v>
      </c>
      <c r="F126" s="17">
        <f>F123*E126</f>
        <v>6.5</v>
      </c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</row>
    <row r="127" spans="1:61" s="68" customFormat="1" ht="16.2" x14ac:dyDescent="0.4">
      <c r="A127" s="66"/>
      <c r="B127" s="267"/>
      <c r="C127" s="48" t="s">
        <v>39</v>
      </c>
      <c r="D127" s="37" t="s">
        <v>12</v>
      </c>
      <c r="E127" s="49">
        <f>7.8/100</f>
        <v>7.8E-2</v>
      </c>
      <c r="F127" s="17">
        <f>F123*E127</f>
        <v>0.39</v>
      </c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</row>
    <row r="129" spans="1:6" s="55" customFormat="1" ht="16.2" x14ac:dyDescent="0.2">
      <c r="A129" s="69"/>
      <c r="B129" s="53"/>
      <c r="C129" s="56"/>
      <c r="D129" s="56"/>
      <c r="E129" s="57"/>
      <c r="F129" s="157"/>
    </row>
    <row r="130" spans="1:6" s="55" customFormat="1" ht="16.2" x14ac:dyDescent="0.3">
      <c r="A130" s="69"/>
      <c r="B130" s="53"/>
      <c r="C130" s="289"/>
      <c r="D130" s="289"/>
      <c r="E130" s="289"/>
      <c r="F130" s="157"/>
    </row>
  </sheetData>
  <mergeCells count="26">
    <mergeCell ref="B2:F2"/>
    <mergeCell ref="D4:D5"/>
    <mergeCell ref="E4:F4"/>
    <mergeCell ref="B8:B10"/>
    <mergeCell ref="B4:B5"/>
    <mergeCell ref="C4:C5"/>
    <mergeCell ref="B11:B13"/>
    <mergeCell ref="B14:B15"/>
    <mergeCell ref="B16:B17"/>
    <mergeCell ref="B20:B25"/>
    <mergeCell ref="B26:B32"/>
    <mergeCell ref="B33:B41"/>
    <mergeCell ref="B43:B49"/>
    <mergeCell ref="B50:B57"/>
    <mergeCell ref="B58:B64"/>
    <mergeCell ref="B65:B70"/>
    <mergeCell ref="B71:B77"/>
    <mergeCell ref="B78:B81"/>
    <mergeCell ref="B116:B122"/>
    <mergeCell ref="B123:B127"/>
    <mergeCell ref="C130:E130"/>
    <mergeCell ref="B82:B88"/>
    <mergeCell ref="B89:B94"/>
    <mergeCell ref="B95:B102"/>
    <mergeCell ref="B103:B109"/>
    <mergeCell ref="B110:B115"/>
  </mergeCells>
  <conditionalFormatting sqref="F50">
    <cfRule type="cellIs" dxfId="2" priority="3" stopIfTrue="1" operator="equal">
      <formula>8223.307275</formula>
    </cfRule>
  </conditionalFormatting>
  <conditionalFormatting sqref="F43">
    <cfRule type="cellIs" dxfId="1" priority="2" stopIfTrue="1" operator="equal">
      <formula>8223.307275</formula>
    </cfRule>
  </conditionalFormatting>
  <conditionalFormatting sqref="F20">
    <cfRule type="cellIs" dxfId="0" priority="1" stopIfTrue="1" operator="equal">
      <formula>8223.307275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5"/>
  <sheetViews>
    <sheetView workbookViewId="0">
      <selection activeCell="E9" sqref="E9"/>
    </sheetView>
  </sheetViews>
  <sheetFormatPr defaultColWidth="8.88671875" defaultRowHeight="14.4" x14ac:dyDescent="0.3"/>
  <cols>
    <col min="1" max="1" width="0.109375" style="203" customWidth="1"/>
    <col min="2" max="2" width="2.88671875" style="1" customWidth="1"/>
    <col min="3" max="3" width="30.33203125" style="246" customWidth="1"/>
    <col min="4" max="4" width="6.33203125" style="1" customWidth="1"/>
    <col min="5" max="5" width="7.44140625" style="1" customWidth="1"/>
    <col min="6" max="6" width="8.5546875" style="247" customWidth="1"/>
    <col min="7" max="15" width="8.88671875" style="204" hidden="1" customWidth="1"/>
    <col min="16" max="61" width="8.88671875" style="204"/>
    <col min="62" max="16384" width="8.88671875" style="205"/>
  </cols>
  <sheetData>
    <row r="2" spans="1:61" s="202" customFormat="1" ht="30.6" customHeight="1" x14ac:dyDescent="0.3">
      <c r="A2" s="200"/>
      <c r="B2" s="262" t="s">
        <v>168</v>
      </c>
      <c r="C2" s="262"/>
      <c r="D2" s="262"/>
      <c r="E2" s="262"/>
      <c r="F2" s="262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</row>
    <row r="3" spans="1:61" s="202" customFormat="1" ht="15.6" x14ac:dyDescent="0.3">
      <c r="A3" s="200"/>
      <c r="B3" s="5"/>
      <c r="C3" s="7"/>
      <c r="D3" s="198"/>
      <c r="E3" s="198"/>
      <c r="F3" s="8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</row>
    <row r="4" spans="1:61" ht="34.5" customHeight="1" x14ac:dyDescent="0.3">
      <c r="B4" s="263" t="s">
        <v>0</v>
      </c>
      <c r="C4" s="260" t="s">
        <v>1</v>
      </c>
      <c r="D4" s="263" t="s">
        <v>2</v>
      </c>
      <c r="E4" s="263" t="s">
        <v>3</v>
      </c>
      <c r="F4" s="263"/>
    </row>
    <row r="5" spans="1:61" ht="21.6" x14ac:dyDescent="0.3">
      <c r="B5" s="264"/>
      <c r="C5" s="261"/>
      <c r="D5" s="264"/>
      <c r="E5" s="197" t="s">
        <v>4</v>
      </c>
      <c r="F5" s="199" t="s">
        <v>5</v>
      </c>
    </row>
    <row r="6" spans="1:61" x14ac:dyDescent="0.3">
      <c r="B6" s="197">
        <v>1</v>
      </c>
      <c r="C6" s="197">
        <v>3</v>
      </c>
      <c r="D6" s="197">
        <v>4</v>
      </c>
      <c r="E6" s="197">
        <v>5</v>
      </c>
      <c r="F6" s="199">
        <v>6</v>
      </c>
    </row>
    <row r="7" spans="1:61" x14ac:dyDescent="0.3">
      <c r="B7" s="196"/>
      <c r="C7" s="12" t="s">
        <v>6</v>
      </c>
      <c r="D7" s="196"/>
      <c r="E7" s="196"/>
      <c r="F7" s="13"/>
    </row>
    <row r="8" spans="1:61" ht="22.5" customHeight="1" x14ac:dyDescent="0.3">
      <c r="B8" s="265">
        <v>1</v>
      </c>
      <c r="C8" s="12" t="s">
        <v>95</v>
      </c>
      <c r="D8" s="197" t="s">
        <v>8</v>
      </c>
      <c r="E8" s="196"/>
      <c r="F8" s="199">
        <v>110</v>
      </c>
    </row>
    <row r="9" spans="1:61" ht="16.5" customHeight="1" x14ac:dyDescent="0.3">
      <c r="B9" s="266"/>
      <c r="C9" s="27" t="s">
        <v>9</v>
      </c>
      <c r="D9" s="196" t="s">
        <v>10</v>
      </c>
      <c r="E9" s="196">
        <v>8.2000000000000003E-2</v>
      </c>
      <c r="F9" s="13">
        <f>E9*F8</f>
        <v>9.02</v>
      </c>
    </row>
    <row r="10" spans="1:61" x14ac:dyDescent="0.3">
      <c r="B10" s="267"/>
      <c r="C10" s="27" t="s">
        <v>11</v>
      </c>
      <c r="D10" s="196" t="s">
        <v>12</v>
      </c>
      <c r="E10" s="196">
        <v>5.0000000000000001E-3</v>
      </c>
      <c r="F10" s="13">
        <f>F8*E10</f>
        <v>0.55000000000000004</v>
      </c>
    </row>
    <row r="11" spans="1:61" ht="21.6" x14ac:dyDescent="0.3">
      <c r="B11" s="265">
        <v>2</v>
      </c>
      <c r="C11" s="12" t="s">
        <v>13</v>
      </c>
      <c r="D11" s="197" t="s">
        <v>14</v>
      </c>
      <c r="E11" s="196"/>
      <c r="F11" s="199">
        <v>2</v>
      </c>
    </row>
    <row r="12" spans="1:61" ht="16.5" customHeight="1" x14ac:dyDescent="0.3">
      <c r="B12" s="266"/>
      <c r="C12" s="27" t="s">
        <v>9</v>
      </c>
      <c r="D12" s="196" t="s">
        <v>10</v>
      </c>
      <c r="E12" s="196">
        <v>10.199999999999999</v>
      </c>
      <c r="F12" s="13">
        <f>F11*E12</f>
        <v>20.399999999999999</v>
      </c>
    </row>
    <row r="13" spans="1:61" x14ac:dyDescent="0.3">
      <c r="B13" s="267"/>
      <c r="C13" s="27" t="s">
        <v>11</v>
      </c>
      <c r="D13" s="196" t="s">
        <v>12</v>
      </c>
      <c r="E13" s="196">
        <v>0.23</v>
      </c>
      <c r="F13" s="13">
        <f>F11*E13</f>
        <v>0.46</v>
      </c>
    </row>
    <row r="14" spans="1:61" ht="32.4" x14ac:dyDescent="0.3">
      <c r="B14" s="265">
        <v>3</v>
      </c>
      <c r="C14" s="12" t="s">
        <v>15</v>
      </c>
      <c r="D14" s="197" t="s">
        <v>16</v>
      </c>
      <c r="E14" s="196"/>
      <c r="F14" s="199">
        <v>0.36</v>
      </c>
    </row>
    <row r="15" spans="1:61" ht="15.75" customHeight="1" x14ac:dyDescent="0.3">
      <c r="B15" s="267"/>
      <c r="C15" s="20" t="s">
        <v>17</v>
      </c>
      <c r="D15" s="21" t="s">
        <v>10</v>
      </c>
      <c r="E15" s="21">
        <v>1.85</v>
      </c>
      <c r="F15" s="13">
        <f>F14*E15</f>
        <v>0.66600000000000004</v>
      </c>
    </row>
    <row r="16" spans="1:61" ht="27.75" customHeight="1" x14ac:dyDescent="0.3">
      <c r="B16" s="265">
        <v>4</v>
      </c>
      <c r="C16" s="23" t="s">
        <v>18</v>
      </c>
      <c r="D16" s="197" t="s">
        <v>16</v>
      </c>
      <c r="E16" s="21"/>
      <c r="F16" s="199">
        <f>F14</f>
        <v>0.36</v>
      </c>
    </row>
    <row r="17" spans="1:61" ht="19.5" customHeight="1" x14ac:dyDescent="0.3">
      <c r="B17" s="267"/>
      <c r="C17" s="20" t="s">
        <v>19</v>
      </c>
      <c r="D17" s="21" t="s">
        <v>10</v>
      </c>
      <c r="E17" s="21">
        <v>0.53</v>
      </c>
      <c r="F17" s="13">
        <f>F16*E17</f>
        <v>0.1908</v>
      </c>
    </row>
    <row r="18" spans="1:61" x14ac:dyDescent="0.3">
      <c r="B18" s="196">
        <v>5</v>
      </c>
      <c r="C18" s="24" t="s">
        <v>20</v>
      </c>
      <c r="D18" s="197" t="s">
        <v>16</v>
      </c>
      <c r="E18" s="21"/>
      <c r="F18" s="199">
        <f>F14</f>
        <v>0.36</v>
      </c>
    </row>
    <row r="19" spans="1:61" x14ac:dyDescent="0.3">
      <c r="B19" s="194"/>
      <c r="C19" s="197" t="s">
        <v>21</v>
      </c>
      <c r="D19" s="197"/>
      <c r="E19" s="21"/>
      <c r="F19" s="199"/>
    </row>
    <row r="20" spans="1:61" x14ac:dyDescent="0.3">
      <c r="B20" s="265">
        <v>6</v>
      </c>
      <c r="C20" s="26" t="s">
        <v>22</v>
      </c>
      <c r="D20" s="197" t="s">
        <v>23</v>
      </c>
      <c r="E20" s="196"/>
      <c r="F20" s="199">
        <v>32</v>
      </c>
    </row>
    <row r="21" spans="1:61" x14ac:dyDescent="0.3">
      <c r="B21" s="266"/>
      <c r="C21" s="27" t="s">
        <v>24</v>
      </c>
      <c r="D21" s="196" t="s">
        <v>25</v>
      </c>
      <c r="E21" s="196">
        <v>0.45900000000000002</v>
      </c>
      <c r="F21" s="13">
        <f>E21*F20</f>
        <v>14.688000000000001</v>
      </c>
    </row>
    <row r="22" spans="1:61" x14ac:dyDescent="0.3">
      <c r="B22" s="266"/>
      <c r="C22" s="27" t="s">
        <v>26</v>
      </c>
      <c r="D22" s="196" t="s">
        <v>16</v>
      </c>
      <c r="E22" s="196">
        <f>0.035/100</f>
        <v>3.5000000000000005E-4</v>
      </c>
      <c r="F22" s="13">
        <f>F20*E22</f>
        <v>1.1200000000000002E-2</v>
      </c>
    </row>
    <row r="23" spans="1:61" x14ac:dyDescent="0.3">
      <c r="B23" s="266"/>
      <c r="C23" s="27" t="s">
        <v>11</v>
      </c>
      <c r="D23" s="196" t="s">
        <v>12</v>
      </c>
      <c r="E23" s="196">
        <f>0.23/100</f>
        <v>2.3E-3</v>
      </c>
      <c r="F23" s="13">
        <f>F20*E23</f>
        <v>7.3599999999999999E-2</v>
      </c>
    </row>
    <row r="24" spans="1:61" x14ac:dyDescent="0.3">
      <c r="B24" s="266"/>
      <c r="C24" s="27" t="s">
        <v>27</v>
      </c>
      <c r="D24" s="196" t="s">
        <v>28</v>
      </c>
      <c r="E24" s="196">
        <f>0.009/100</f>
        <v>8.9999999999999992E-5</v>
      </c>
      <c r="F24" s="231">
        <f>F20*E24</f>
        <v>2.8799999999999997E-3</v>
      </c>
    </row>
    <row r="25" spans="1:61" x14ac:dyDescent="0.3">
      <c r="B25" s="267"/>
      <c r="C25" s="27" t="s">
        <v>29</v>
      </c>
      <c r="D25" s="196" t="s">
        <v>23</v>
      </c>
      <c r="E25" s="196">
        <f>3.4/100</f>
        <v>3.4000000000000002E-2</v>
      </c>
      <c r="F25" s="13">
        <f>F20*E25</f>
        <v>1.0880000000000001</v>
      </c>
    </row>
    <row r="26" spans="1:61" s="232" customFormat="1" ht="32.4" x14ac:dyDescent="0.3">
      <c r="A26" s="203"/>
      <c r="B26" s="265">
        <v>7</v>
      </c>
      <c r="C26" s="12" t="s">
        <v>96</v>
      </c>
      <c r="D26" s="197" t="s">
        <v>28</v>
      </c>
      <c r="E26" s="197"/>
      <c r="F26" s="199">
        <v>2.1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</row>
    <row r="27" spans="1:61" s="232" customFormat="1" x14ac:dyDescent="0.3">
      <c r="A27" s="203"/>
      <c r="B27" s="266"/>
      <c r="C27" s="27" t="s">
        <v>9</v>
      </c>
      <c r="D27" s="196" t="s">
        <v>25</v>
      </c>
      <c r="E27" s="196">
        <v>8.5399999999999991</v>
      </c>
      <c r="F27" s="13">
        <f>E27*F26</f>
        <v>17.933999999999997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</row>
    <row r="28" spans="1:61" s="232" customFormat="1" x14ac:dyDescent="0.3">
      <c r="A28" s="203"/>
      <c r="B28" s="266"/>
      <c r="C28" s="27" t="s">
        <v>97</v>
      </c>
      <c r="D28" s="196" t="s">
        <v>12</v>
      </c>
      <c r="E28" s="196">
        <v>1.06</v>
      </c>
      <c r="F28" s="13">
        <f>E28*F26</f>
        <v>2.2260000000000004</v>
      </c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</row>
    <row r="29" spans="1:61" s="232" customFormat="1" x14ac:dyDescent="0.3">
      <c r="A29" s="203"/>
      <c r="B29" s="266"/>
      <c r="C29" s="27" t="s">
        <v>98</v>
      </c>
      <c r="D29" s="196" t="s">
        <v>23</v>
      </c>
      <c r="E29" s="196">
        <v>1.4</v>
      </c>
      <c r="F29" s="13">
        <f>E29*F26</f>
        <v>2.94</v>
      </c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</row>
    <row r="30" spans="1:61" s="232" customFormat="1" x14ac:dyDescent="0.3">
      <c r="A30" s="203"/>
      <c r="B30" s="266"/>
      <c r="C30" s="27" t="s">
        <v>99</v>
      </c>
      <c r="D30" s="196" t="s">
        <v>28</v>
      </c>
      <c r="E30" s="196">
        <v>1.4500000000000001E-2</v>
      </c>
      <c r="F30" s="13">
        <f>E30*F26</f>
        <v>3.0450000000000001E-2</v>
      </c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</row>
    <row r="31" spans="1:61" x14ac:dyDescent="0.3">
      <c r="B31" s="266"/>
      <c r="C31" s="27" t="s">
        <v>100</v>
      </c>
      <c r="D31" s="196" t="s">
        <v>28</v>
      </c>
      <c r="E31" s="196">
        <v>1.0149999999999999</v>
      </c>
      <c r="F31" s="13">
        <f>E31*F26</f>
        <v>2.1315</v>
      </c>
    </row>
    <row r="32" spans="1:61" s="232" customFormat="1" x14ac:dyDescent="0.3">
      <c r="A32" s="203"/>
      <c r="B32" s="266"/>
      <c r="C32" s="27" t="s">
        <v>101</v>
      </c>
      <c r="D32" s="196" t="s">
        <v>52</v>
      </c>
      <c r="E32" s="196"/>
      <c r="F32" s="13">
        <v>225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</row>
    <row r="33" spans="1:61" s="232" customFormat="1" x14ac:dyDescent="0.3">
      <c r="A33" s="203"/>
      <c r="B33" s="266"/>
      <c r="C33" s="27" t="s">
        <v>102</v>
      </c>
      <c r="D33" s="196" t="s">
        <v>52</v>
      </c>
      <c r="E33" s="196"/>
      <c r="F33" s="13">
        <v>250</v>
      </c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</row>
    <row r="34" spans="1:61" s="232" customFormat="1" x14ac:dyDescent="0.3">
      <c r="A34" s="203"/>
      <c r="B34" s="266"/>
      <c r="C34" s="27" t="s">
        <v>115</v>
      </c>
      <c r="D34" s="196" t="s">
        <v>16</v>
      </c>
      <c r="E34" s="196">
        <v>2.5000000000000001E-3</v>
      </c>
      <c r="F34" s="13">
        <f>F26*E34</f>
        <v>5.2500000000000003E-3</v>
      </c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</row>
    <row r="35" spans="1:61" s="232" customFormat="1" x14ac:dyDescent="0.3">
      <c r="A35" s="203"/>
      <c r="B35" s="267"/>
      <c r="C35" s="27" t="s">
        <v>39</v>
      </c>
      <c r="D35" s="196" t="s">
        <v>12</v>
      </c>
      <c r="E35" s="196">
        <v>0.67</v>
      </c>
      <c r="F35" s="13">
        <f>E35*F26</f>
        <v>1.4070000000000003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</row>
    <row r="36" spans="1:61" s="208" customFormat="1" ht="16.2" x14ac:dyDescent="0.4">
      <c r="B36" s="195"/>
      <c r="C36" s="197" t="s">
        <v>30</v>
      </c>
      <c r="D36" s="196"/>
      <c r="E36" s="196"/>
      <c r="F36" s="13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</row>
    <row r="37" spans="1:61" s="208" customFormat="1" ht="60.75" customHeight="1" x14ac:dyDescent="0.4">
      <c r="B37" s="269">
        <v>7</v>
      </c>
      <c r="C37" s="233" t="s">
        <v>116</v>
      </c>
      <c r="D37" s="234" t="s">
        <v>23</v>
      </c>
      <c r="E37" s="235"/>
      <c r="F37" s="236">
        <v>15</v>
      </c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</row>
    <row r="38" spans="1:61" s="208" customFormat="1" ht="16.2" x14ac:dyDescent="0.4">
      <c r="B38" s="270"/>
      <c r="C38" s="237" t="s">
        <v>68</v>
      </c>
      <c r="D38" s="238" t="s">
        <v>25</v>
      </c>
      <c r="E38" s="238">
        <v>0.56499999999999995</v>
      </c>
      <c r="F38" s="239">
        <f>E38*F37</f>
        <v>8.4749999999999996</v>
      </c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</row>
    <row r="39" spans="1:61" s="208" customFormat="1" ht="16.2" x14ac:dyDescent="0.4">
      <c r="B39" s="270"/>
      <c r="C39" s="237" t="s">
        <v>69</v>
      </c>
      <c r="D39" s="238" t="s">
        <v>12</v>
      </c>
      <c r="E39" s="238">
        <f>4/100</f>
        <v>0.04</v>
      </c>
      <c r="F39" s="239">
        <f>E39*F37</f>
        <v>0.6</v>
      </c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</row>
    <row r="40" spans="1:61" s="208" customFormat="1" ht="16.2" x14ac:dyDescent="0.4">
      <c r="B40" s="270"/>
      <c r="C40" s="237" t="s">
        <v>117</v>
      </c>
      <c r="D40" s="238" t="s">
        <v>23</v>
      </c>
      <c r="E40" s="238">
        <v>1.1499999999999999</v>
      </c>
      <c r="F40" s="239">
        <f>E40*F37</f>
        <v>17.25</v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</row>
    <row r="41" spans="1:61" s="208" customFormat="1" ht="16.2" x14ac:dyDescent="0.4">
      <c r="B41" s="271"/>
      <c r="C41" s="237" t="s">
        <v>39</v>
      </c>
      <c r="D41" s="238" t="s">
        <v>12</v>
      </c>
      <c r="E41" s="238">
        <f>2.77/100</f>
        <v>2.7699999999999999E-2</v>
      </c>
      <c r="F41" s="239">
        <f>E41*F37</f>
        <v>0.41549999999999998</v>
      </c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</row>
    <row r="42" spans="1:61" s="208" customFormat="1" ht="27.75" customHeight="1" x14ac:dyDescent="0.4">
      <c r="B42" s="265">
        <v>8</v>
      </c>
      <c r="C42" s="26" t="s">
        <v>143</v>
      </c>
      <c r="D42" s="197" t="s">
        <v>28</v>
      </c>
      <c r="E42" s="196"/>
      <c r="F42" s="199">
        <v>1.17</v>
      </c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</row>
    <row r="43" spans="1:61" s="208" customFormat="1" ht="16.2" x14ac:dyDescent="0.4">
      <c r="B43" s="266"/>
      <c r="C43" s="27" t="s">
        <v>24</v>
      </c>
      <c r="D43" s="196" t="s">
        <v>25</v>
      </c>
      <c r="E43" s="196">
        <v>24</v>
      </c>
      <c r="F43" s="13">
        <f>E43*F42</f>
        <v>28.08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</row>
    <row r="44" spans="1:61" s="208" customFormat="1" ht="16.2" x14ac:dyDescent="0.4">
      <c r="B44" s="266"/>
      <c r="C44" s="237" t="s">
        <v>69</v>
      </c>
      <c r="D44" s="238" t="s">
        <v>12</v>
      </c>
      <c r="E44" s="238">
        <v>1.3</v>
      </c>
      <c r="F44" s="239">
        <f>E44*F42</f>
        <v>1.5209999999999999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</row>
    <row r="45" spans="1:61" s="208" customFormat="1" ht="21.6" x14ac:dyDescent="0.4">
      <c r="B45" s="266"/>
      <c r="C45" s="27" t="s">
        <v>32</v>
      </c>
      <c r="D45" s="196" t="s">
        <v>28</v>
      </c>
      <c r="E45" s="196">
        <v>1.05</v>
      </c>
      <c r="F45" s="13">
        <f>E45*F42</f>
        <v>1.2284999999999999</v>
      </c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</row>
    <row r="46" spans="1:61" s="208" customFormat="1" ht="16.2" x14ac:dyDescent="0.4">
      <c r="B46" s="266"/>
      <c r="C46" s="27" t="s">
        <v>33</v>
      </c>
      <c r="D46" s="196" t="s">
        <v>34</v>
      </c>
      <c r="E46" s="196">
        <v>3.08</v>
      </c>
      <c r="F46" s="13">
        <f>F42*E46</f>
        <v>3.6035999999999997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</row>
    <row r="47" spans="1:61" s="208" customFormat="1" ht="16.2" x14ac:dyDescent="0.4">
      <c r="B47" s="266"/>
      <c r="C47" s="30" t="s">
        <v>35</v>
      </c>
      <c r="D47" s="31" t="s">
        <v>34</v>
      </c>
      <c r="E47" s="31" t="s">
        <v>36</v>
      </c>
      <c r="F47" s="196">
        <f>F42*E47</f>
        <v>8.7749999999999986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</row>
    <row r="48" spans="1:61" s="208" customFormat="1" ht="16.2" x14ac:dyDescent="0.4">
      <c r="B48" s="266"/>
      <c r="C48" s="30" t="s">
        <v>37</v>
      </c>
      <c r="D48" s="31" t="s">
        <v>34</v>
      </c>
      <c r="E48" s="31" t="s">
        <v>38</v>
      </c>
      <c r="F48" s="196">
        <f>F42*E48</f>
        <v>3.5216999999999996</v>
      </c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</row>
    <row r="49" spans="2:61" s="208" customFormat="1" ht="16.2" x14ac:dyDescent="0.4">
      <c r="B49" s="267"/>
      <c r="C49" s="27" t="s">
        <v>39</v>
      </c>
      <c r="D49" s="196" t="s">
        <v>12</v>
      </c>
      <c r="E49" s="196">
        <v>1.38</v>
      </c>
      <c r="F49" s="13">
        <f>E49*F42</f>
        <v>1.6145999999999998</v>
      </c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</row>
    <row r="50" spans="2:61" s="208" customFormat="1" ht="33.75" customHeight="1" x14ac:dyDescent="0.4">
      <c r="B50" s="265">
        <v>9</v>
      </c>
      <c r="C50" s="26" t="s">
        <v>104</v>
      </c>
      <c r="D50" s="197" t="s">
        <v>28</v>
      </c>
      <c r="E50" s="196"/>
      <c r="F50" s="199">
        <v>1.75</v>
      </c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</row>
    <row r="51" spans="2:61" s="208" customFormat="1" ht="16.2" x14ac:dyDescent="0.4">
      <c r="B51" s="266"/>
      <c r="C51" s="27" t="s">
        <v>24</v>
      </c>
      <c r="D51" s="196" t="s">
        <v>25</v>
      </c>
      <c r="E51" s="196">
        <v>23.8</v>
      </c>
      <c r="F51" s="13">
        <f>E51*F50</f>
        <v>41.65</v>
      </c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</row>
    <row r="52" spans="2:61" s="208" customFormat="1" ht="16.2" x14ac:dyDescent="0.4">
      <c r="B52" s="266"/>
      <c r="C52" s="237" t="s">
        <v>69</v>
      </c>
      <c r="D52" s="238" t="s">
        <v>12</v>
      </c>
      <c r="E52" s="238">
        <v>2.1</v>
      </c>
      <c r="F52" s="239">
        <f>E52*F50</f>
        <v>3.6750000000000003</v>
      </c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</row>
    <row r="53" spans="2:61" s="208" customFormat="1" ht="27" customHeight="1" x14ac:dyDescent="0.4">
      <c r="B53" s="266"/>
      <c r="C53" s="27" t="s">
        <v>32</v>
      </c>
      <c r="D53" s="196" t="s">
        <v>28</v>
      </c>
      <c r="E53" s="196">
        <v>1.05</v>
      </c>
      <c r="F53" s="13">
        <f>E53*F50</f>
        <v>1.8375000000000001</v>
      </c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</row>
    <row r="54" spans="2:61" s="208" customFormat="1" ht="18" customHeight="1" x14ac:dyDescent="0.4">
      <c r="B54" s="266"/>
      <c r="C54" s="27" t="s">
        <v>42</v>
      </c>
      <c r="D54" s="196" t="s">
        <v>23</v>
      </c>
      <c r="E54" s="196"/>
      <c r="F54" s="13">
        <v>2</v>
      </c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</row>
    <row r="55" spans="2:61" s="208" customFormat="1" ht="16.5" customHeight="1" x14ac:dyDescent="0.4">
      <c r="B55" s="266"/>
      <c r="C55" s="27" t="s">
        <v>33</v>
      </c>
      <c r="D55" s="196" t="s">
        <v>34</v>
      </c>
      <c r="E55" s="196">
        <v>4.38</v>
      </c>
      <c r="F55" s="13">
        <f>F50*E55</f>
        <v>7.665</v>
      </c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</row>
    <row r="56" spans="2:61" s="208" customFormat="1" ht="16.5" customHeight="1" x14ac:dyDescent="0.4">
      <c r="B56" s="266"/>
      <c r="C56" s="30" t="s">
        <v>35</v>
      </c>
      <c r="D56" s="31" t="s">
        <v>34</v>
      </c>
      <c r="E56" s="31">
        <v>7.2</v>
      </c>
      <c r="F56" s="196">
        <f>F50*E56</f>
        <v>12.6</v>
      </c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</row>
    <row r="57" spans="2:61" s="208" customFormat="1" ht="16.5" customHeight="1" x14ac:dyDescent="0.4">
      <c r="B57" s="266"/>
      <c r="C57" s="30" t="s">
        <v>37</v>
      </c>
      <c r="D57" s="31" t="s">
        <v>34</v>
      </c>
      <c r="E57" s="31">
        <v>1.96</v>
      </c>
      <c r="F57" s="196">
        <f>F50*E57</f>
        <v>3.4299999999999997</v>
      </c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</row>
    <row r="58" spans="2:61" s="208" customFormat="1" ht="16.5" customHeight="1" x14ac:dyDescent="0.4">
      <c r="B58" s="266"/>
      <c r="C58" s="237" t="s">
        <v>117</v>
      </c>
      <c r="D58" s="238" t="s">
        <v>23</v>
      </c>
      <c r="E58" s="238">
        <v>3.38</v>
      </c>
      <c r="F58" s="239">
        <f>E58*F55</f>
        <v>25.907699999999998</v>
      </c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</row>
    <row r="59" spans="2:61" s="208" customFormat="1" ht="16.2" x14ac:dyDescent="0.4">
      <c r="B59" s="267"/>
      <c r="C59" s="27" t="s">
        <v>39</v>
      </c>
      <c r="D59" s="196" t="s">
        <v>12</v>
      </c>
      <c r="E59" s="196">
        <v>3.44</v>
      </c>
      <c r="F59" s="13">
        <f>E59*F50</f>
        <v>6.02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</row>
    <row r="60" spans="2:61" s="208" customFormat="1" ht="16.2" x14ac:dyDescent="0.4">
      <c r="B60" s="268">
        <v>10</v>
      </c>
      <c r="C60" s="33" t="s">
        <v>43</v>
      </c>
      <c r="D60" s="34" t="s">
        <v>14</v>
      </c>
      <c r="E60" s="31"/>
      <c r="F60" s="199">
        <f>F50+F42</f>
        <v>2.92</v>
      </c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</row>
    <row r="61" spans="2:61" s="208" customFormat="1" ht="16.2" x14ac:dyDescent="0.4">
      <c r="B61" s="268"/>
      <c r="C61" s="30" t="s">
        <v>17</v>
      </c>
      <c r="D61" s="31" t="s">
        <v>10</v>
      </c>
      <c r="E61" s="31">
        <v>0.87</v>
      </c>
      <c r="F61" s="196">
        <f>F60*E61</f>
        <v>2.5404</v>
      </c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</row>
    <row r="62" spans="2:61" s="208" customFormat="1" ht="16.2" x14ac:dyDescent="0.4">
      <c r="B62" s="268"/>
      <c r="C62" s="30" t="s">
        <v>44</v>
      </c>
      <c r="D62" s="31" t="s">
        <v>12</v>
      </c>
      <c r="E62" s="31">
        <v>0.13</v>
      </c>
      <c r="F62" s="196">
        <f>F60*E62</f>
        <v>0.37959999999999999</v>
      </c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</row>
    <row r="63" spans="2:61" s="208" customFormat="1" ht="16.2" x14ac:dyDescent="0.4">
      <c r="B63" s="268"/>
      <c r="C63" s="30" t="s">
        <v>45</v>
      </c>
      <c r="D63" s="31" t="s">
        <v>34</v>
      </c>
      <c r="E63" s="31">
        <v>7.2</v>
      </c>
      <c r="F63" s="196">
        <f>F60*E63</f>
        <v>21.024000000000001</v>
      </c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</row>
    <row r="64" spans="2:61" s="208" customFormat="1" ht="16.2" x14ac:dyDescent="0.4">
      <c r="B64" s="268"/>
      <c r="C64" s="30" t="s">
        <v>46</v>
      </c>
      <c r="D64" s="31" t="s">
        <v>34</v>
      </c>
      <c r="E64" s="31">
        <v>1.79</v>
      </c>
      <c r="F64" s="196">
        <f>F60*E64</f>
        <v>5.2267999999999999</v>
      </c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</row>
    <row r="65" spans="2:61" s="208" customFormat="1" ht="16.2" x14ac:dyDescent="0.4">
      <c r="B65" s="268"/>
      <c r="C65" s="30" t="s">
        <v>47</v>
      </c>
      <c r="D65" s="31" t="s">
        <v>34</v>
      </c>
      <c r="E65" s="31">
        <v>1.07</v>
      </c>
      <c r="F65" s="196">
        <f>F60*E65</f>
        <v>3.1244000000000001</v>
      </c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</row>
    <row r="66" spans="2:61" s="208" customFormat="1" ht="16.2" x14ac:dyDescent="0.4">
      <c r="B66" s="268"/>
      <c r="C66" s="30" t="s">
        <v>48</v>
      </c>
      <c r="D66" s="31" t="s">
        <v>12</v>
      </c>
      <c r="E66" s="31">
        <v>0.1</v>
      </c>
      <c r="F66" s="196">
        <f>F60*E66</f>
        <v>0.29199999999999998</v>
      </c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</row>
    <row r="67" spans="2:61" s="208" customFormat="1" ht="16.2" x14ac:dyDescent="0.4">
      <c r="B67" s="268">
        <v>11</v>
      </c>
      <c r="C67" s="12" t="s">
        <v>91</v>
      </c>
      <c r="D67" s="44" t="s">
        <v>50</v>
      </c>
      <c r="E67" s="37">
        <f>0</f>
        <v>0</v>
      </c>
      <c r="F67" s="199">
        <v>112</v>
      </c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</row>
    <row r="68" spans="2:61" s="208" customFormat="1" ht="16.2" x14ac:dyDescent="0.4">
      <c r="B68" s="268"/>
      <c r="C68" s="30" t="s">
        <v>17</v>
      </c>
      <c r="D68" s="31" t="s">
        <v>10</v>
      </c>
      <c r="E68" s="37">
        <v>0.22700000000000001</v>
      </c>
      <c r="F68" s="196">
        <f>F67*E68</f>
        <v>25.423999999999999</v>
      </c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</row>
    <row r="69" spans="2:61" s="208" customFormat="1" ht="16.2" x14ac:dyDescent="0.4">
      <c r="B69" s="268"/>
      <c r="C69" s="30" t="s">
        <v>44</v>
      </c>
      <c r="D69" s="31" t="s">
        <v>12</v>
      </c>
      <c r="E69" s="37">
        <v>2.76E-2</v>
      </c>
      <c r="F69" s="196">
        <f>F67*E69</f>
        <v>3.0911999999999997</v>
      </c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</row>
    <row r="70" spans="2:61" s="208" customFormat="1" ht="16.2" x14ac:dyDescent="0.4">
      <c r="B70" s="268"/>
      <c r="C70" s="30" t="s">
        <v>105</v>
      </c>
      <c r="D70" s="31" t="s">
        <v>52</v>
      </c>
      <c r="E70" s="37"/>
      <c r="F70" s="13">
        <v>360</v>
      </c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</row>
    <row r="71" spans="2:61" s="208" customFormat="1" ht="16.2" x14ac:dyDescent="0.4">
      <c r="B71" s="268"/>
      <c r="C71" s="30" t="s">
        <v>53</v>
      </c>
      <c r="D71" s="31" t="s">
        <v>34</v>
      </c>
      <c r="E71" s="37">
        <v>7.0000000000000007E-2</v>
      </c>
      <c r="F71" s="196">
        <f>F67*E71</f>
        <v>7.8400000000000007</v>
      </c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</row>
    <row r="72" spans="2:61" s="208" customFormat="1" ht="16.2" x14ac:dyDescent="0.4">
      <c r="B72" s="268"/>
      <c r="C72" s="30" t="s">
        <v>48</v>
      </c>
      <c r="D72" s="31" t="s">
        <v>12</v>
      </c>
      <c r="E72" s="37">
        <v>4.4400000000000002E-2</v>
      </c>
      <c r="F72" s="196">
        <f>F67*E72</f>
        <v>4.9728000000000003</v>
      </c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</row>
    <row r="73" spans="2:61" s="208" customFormat="1" ht="17.25" customHeight="1" x14ac:dyDescent="0.4">
      <c r="B73" s="265">
        <v>12</v>
      </c>
      <c r="C73" s="33" t="s">
        <v>54</v>
      </c>
      <c r="D73" s="34" t="s">
        <v>23</v>
      </c>
      <c r="E73" s="31"/>
      <c r="F73" s="199">
        <f>F67</f>
        <v>112</v>
      </c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</row>
    <row r="74" spans="2:61" s="208" customFormat="1" ht="16.2" x14ac:dyDescent="0.4">
      <c r="B74" s="266"/>
      <c r="C74" s="30" t="s">
        <v>17</v>
      </c>
      <c r="D74" s="31" t="s">
        <v>10</v>
      </c>
      <c r="E74" s="31">
        <v>3.0300000000000001E-2</v>
      </c>
      <c r="F74" s="196">
        <f>F73*E74</f>
        <v>3.3936000000000002</v>
      </c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</row>
    <row r="75" spans="2:61" s="208" customFormat="1" ht="16.2" x14ac:dyDescent="0.4">
      <c r="B75" s="266"/>
      <c r="C75" s="30" t="s">
        <v>44</v>
      </c>
      <c r="D75" s="31" t="s">
        <v>12</v>
      </c>
      <c r="E75" s="31">
        <v>4.1000000000000003E-3</v>
      </c>
      <c r="F75" s="196">
        <f>F73*E75</f>
        <v>0.45920000000000005</v>
      </c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</row>
    <row r="76" spans="2:61" s="208" customFormat="1" ht="16.2" x14ac:dyDescent="0.4">
      <c r="B76" s="266"/>
      <c r="C76" s="30" t="s">
        <v>45</v>
      </c>
      <c r="D76" s="31" t="s">
        <v>34</v>
      </c>
      <c r="E76" s="31">
        <v>0.23100000000000001</v>
      </c>
      <c r="F76" s="196">
        <f>F73*E76</f>
        <v>25.872</v>
      </c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</row>
    <row r="77" spans="2:61" s="208" customFormat="1" ht="16.2" x14ac:dyDescent="0.4">
      <c r="B77" s="266"/>
      <c r="C77" s="30" t="s">
        <v>46</v>
      </c>
      <c r="D77" s="31" t="s">
        <v>34</v>
      </c>
      <c r="E77" s="31">
        <v>5.8000000000000003E-2</v>
      </c>
      <c r="F77" s="196">
        <f>F73*E77</f>
        <v>6.4960000000000004</v>
      </c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</row>
    <row r="78" spans="2:61" s="208" customFormat="1" ht="16.2" x14ac:dyDescent="0.4">
      <c r="B78" s="266"/>
      <c r="C78" s="30" t="s">
        <v>47</v>
      </c>
      <c r="D78" s="31" t="s">
        <v>34</v>
      </c>
      <c r="E78" s="31">
        <v>3.5000000000000003E-2</v>
      </c>
      <c r="F78" s="196">
        <f>F73*E78</f>
        <v>3.9200000000000004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</row>
    <row r="79" spans="2:61" s="208" customFormat="1" ht="16.2" x14ac:dyDescent="0.4">
      <c r="B79" s="266"/>
      <c r="C79" s="30" t="s">
        <v>48</v>
      </c>
      <c r="D79" s="31" t="s">
        <v>12</v>
      </c>
      <c r="E79" s="31">
        <v>4.0000000000000002E-4</v>
      </c>
      <c r="F79" s="196">
        <f>F73*E79</f>
        <v>4.48E-2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</row>
    <row r="80" spans="2:61" s="208" customFormat="1" ht="23.25" customHeight="1" x14ac:dyDescent="0.4">
      <c r="B80" s="268">
        <v>13</v>
      </c>
      <c r="C80" s="38" t="s">
        <v>55</v>
      </c>
      <c r="D80" s="34" t="s">
        <v>23</v>
      </c>
      <c r="E80" s="31"/>
      <c r="F80" s="197">
        <f>F73</f>
        <v>112</v>
      </c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</row>
    <row r="81" spans="2:61" s="208" customFormat="1" ht="16.2" x14ac:dyDescent="0.4">
      <c r="B81" s="268"/>
      <c r="C81" s="30" t="s">
        <v>17</v>
      </c>
      <c r="D81" s="31" t="s">
        <v>10</v>
      </c>
      <c r="E81" s="31">
        <v>6.9199999999999998E-2</v>
      </c>
      <c r="F81" s="196">
        <f>F80*E81</f>
        <v>7.7504</v>
      </c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</row>
    <row r="82" spans="2:61" s="208" customFormat="1" ht="16.2" x14ac:dyDescent="0.4">
      <c r="B82" s="268"/>
      <c r="C82" s="30" t="s">
        <v>44</v>
      </c>
      <c r="D82" s="31" t="s">
        <v>12</v>
      </c>
      <c r="E82" s="31">
        <v>1.6000000000000001E-3</v>
      </c>
      <c r="F82" s="196">
        <f>F80*E82</f>
        <v>0.1792</v>
      </c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</row>
    <row r="83" spans="2:61" s="208" customFormat="1" ht="16.2" x14ac:dyDescent="0.4">
      <c r="B83" s="268"/>
      <c r="C83" s="30" t="s">
        <v>56</v>
      </c>
      <c r="D83" s="31" t="s">
        <v>34</v>
      </c>
      <c r="E83" s="31">
        <v>0.4</v>
      </c>
      <c r="F83" s="196">
        <f>F80*E83</f>
        <v>44.800000000000004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</row>
    <row r="84" spans="2:61" s="208" customFormat="1" ht="21.6" x14ac:dyDescent="0.4">
      <c r="B84" s="268">
        <v>14</v>
      </c>
      <c r="C84" s="12" t="s">
        <v>166</v>
      </c>
      <c r="D84" s="44" t="s">
        <v>57</v>
      </c>
      <c r="E84" s="37"/>
      <c r="F84" s="199">
        <v>1.1200000000000001</v>
      </c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</row>
    <row r="85" spans="2:61" s="208" customFormat="1" ht="16.2" x14ac:dyDescent="0.4">
      <c r="B85" s="268"/>
      <c r="C85" s="27" t="s">
        <v>9</v>
      </c>
      <c r="D85" s="37" t="s">
        <v>10</v>
      </c>
      <c r="E85" s="37">
        <v>42.9</v>
      </c>
      <c r="F85" s="196">
        <f>F84*E85</f>
        <v>48.048000000000002</v>
      </c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</row>
    <row r="86" spans="2:61" s="208" customFormat="1" ht="14.25" customHeight="1" x14ac:dyDescent="0.4">
      <c r="B86" s="268"/>
      <c r="C86" s="30" t="s">
        <v>44</v>
      </c>
      <c r="D86" s="37" t="s">
        <v>58</v>
      </c>
      <c r="E86" s="37">
        <v>2.64</v>
      </c>
      <c r="F86" s="196">
        <f>F84*E86</f>
        <v>2.9568000000000003</v>
      </c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</row>
    <row r="87" spans="2:61" s="208" customFormat="1" ht="24" customHeight="1" x14ac:dyDescent="0.4">
      <c r="B87" s="268"/>
      <c r="C87" s="27" t="s">
        <v>165</v>
      </c>
      <c r="D87" s="37" t="s">
        <v>8</v>
      </c>
      <c r="E87" s="37">
        <v>130</v>
      </c>
      <c r="F87" s="196">
        <f>F84*E87</f>
        <v>145.60000000000002</v>
      </c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</row>
    <row r="88" spans="2:61" s="208" customFormat="1" ht="16.2" x14ac:dyDescent="0.4">
      <c r="B88" s="268"/>
      <c r="C88" s="27" t="s">
        <v>59</v>
      </c>
      <c r="D88" s="37" t="s">
        <v>60</v>
      </c>
      <c r="E88" s="37">
        <v>600</v>
      </c>
      <c r="F88" s="196">
        <f>F84*E88</f>
        <v>672.00000000000011</v>
      </c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</row>
    <row r="89" spans="2:61" s="208" customFormat="1" ht="16.2" x14ac:dyDescent="0.4">
      <c r="B89" s="268"/>
      <c r="C89" s="27" t="s">
        <v>33</v>
      </c>
      <c r="D89" s="37" t="s">
        <v>34</v>
      </c>
      <c r="E89" s="37">
        <v>7.9</v>
      </c>
      <c r="F89" s="196">
        <f>F84*E89</f>
        <v>8.8480000000000008</v>
      </c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</row>
    <row r="90" spans="2:61" s="208" customFormat="1" ht="16.2" x14ac:dyDescent="0.4">
      <c r="B90" s="268"/>
      <c r="C90" s="27" t="s">
        <v>39</v>
      </c>
      <c r="D90" s="37" t="s">
        <v>12</v>
      </c>
      <c r="E90" s="37">
        <v>6.36</v>
      </c>
      <c r="F90" s="196">
        <f>F84*E90</f>
        <v>7.1232000000000006</v>
      </c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</row>
    <row r="91" spans="2:61" s="208" customFormat="1" ht="16.2" x14ac:dyDescent="0.4">
      <c r="B91" s="265">
        <v>15</v>
      </c>
      <c r="C91" s="12" t="s">
        <v>106</v>
      </c>
      <c r="D91" s="44" t="s">
        <v>23</v>
      </c>
      <c r="E91" s="37">
        <f>0</f>
        <v>0</v>
      </c>
      <c r="F91" s="240">
        <f>22*0.5</f>
        <v>11</v>
      </c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</row>
    <row r="92" spans="2:61" s="208" customFormat="1" ht="16.2" x14ac:dyDescent="0.4">
      <c r="B92" s="266"/>
      <c r="C92" s="30" t="s">
        <v>17</v>
      </c>
      <c r="D92" s="37" t="s">
        <v>10</v>
      </c>
      <c r="E92" s="31">
        <v>0.83</v>
      </c>
      <c r="F92" s="196">
        <f>F91*E92</f>
        <v>9.129999999999999</v>
      </c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</row>
    <row r="93" spans="2:61" s="208" customFormat="1" ht="16.2" x14ac:dyDescent="0.4">
      <c r="B93" s="266"/>
      <c r="C93" s="30" t="s">
        <v>11</v>
      </c>
      <c r="D93" s="37" t="s">
        <v>12</v>
      </c>
      <c r="E93" s="31">
        <v>4.1000000000000003E-3</v>
      </c>
      <c r="F93" s="196">
        <f>F91*E93</f>
        <v>4.5100000000000001E-2</v>
      </c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</row>
    <row r="94" spans="2:61" s="208" customFormat="1" ht="22.5" customHeight="1" x14ac:dyDescent="0.4">
      <c r="B94" s="266"/>
      <c r="C94" s="27" t="s">
        <v>107</v>
      </c>
      <c r="D94" s="37" t="s">
        <v>23</v>
      </c>
      <c r="E94" s="37" t="s">
        <v>63</v>
      </c>
      <c r="F94" s="196">
        <f>F91*E94</f>
        <v>12.649999999999999</v>
      </c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</row>
    <row r="95" spans="2:61" s="208" customFormat="1" ht="16.2" x14ac:dyDescent="0.4">
      <c r="B95" s="266"/>
      <c r="C95" s="27" t="s">
        <v>64</v>
      </c>
      <c r="D95" s="37" t="s">
        <v>65</v>
      </c>
      <c r="E95" s="37" t="s">
        <v>66</v>
      </c>
      <c r="F95" s="196">
        <f>F91*E95</f>
        <v>44</v>
      </c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</row>
    <row r="96" spans="2:61" s="208" customFormat="1" ht="16.2" x14ac:dyDescent="0.4">
      <c r="B96" s="267"/>
      <c r="C96" s="27" t="s">
        <v>48</v>
      </c>
      <c r="D96" s="37" t="s">
        <v>12</v>
      </c>
      <c r="E96" s="37">
        <v>7.8E-2</v>
      </c>
      <c r="F96" s="196">
        <f>F91*E96</f>
        <v>0.85799999999999998</v>
      </c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</row>
    <row r="97" spans="1:61" s="217" customFormat="1" ht="15.75" customHeight="1" x14ac:dyDescent="0.4">
      <c r="A97" s="208"/>
      <c r="B97" s="265">
        <v>16</v>
      </c>
      <c r="C97" s="12" t="s">
        <v>67</v>
      </c>
      <c r="D97" s="197" t="s">
        <v>52</v>
      </c>
      <c r="E97" s="197"/>
      <c r="F97" s="199">
        <v>41</v>
      </c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</row>
    <row r="98" spans="1:61" s="217" customFormat="1" ht="16.2" x14ac:dyDescent="0.4">
      <c r="A98" s="208"/>
      <c r="B98" s="266"/>
      <c r="C98" s="27" t="s">
        <v>68</v>
      </c>
      <c r="D98" s="196" t="s">
        <v>25</v>
      </c>
      <c r="E98" s="196">
        <v>0.28599999999999998</v>
      </c>
      <c r="F98" s="13">
        <f>E98*F97</f>
        <v>11.725999999999999</v>
      </c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</row>
    <row r="99" spans="1:61" s="217" customFormat="1" ht="16.2" x14ac:dyDescent="0.4">
      <c r="A99" s="208"/>
      <c r="B99" s="266"/>
      <c r="C99" s="27" t="s">
        <v>69</v>
      </c>
      <c r="D99" s="196" t="s">
        <v>12</v>
      </c>
      <c r="E99" s="196">
        <v>4.1000000000000003E-3</v>
      </c>
      <c r="F99" s="13">
        <f>E99*F97</f>
        <v>0.16810000000000003</v>
      </c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</row>
    <row r="100" spans="1:61" s="217" customFormat="1" ht="18.75" customHeight="1" x14ac:dyDescent="0.4">
      <c r="A100" s="208"/>
      <c r="B100" s="266"/>
      <c r="C100" s="27" t="s">
        <v>70</v>
      </c>
      <c r="D100" s="196" t="s">
        <v>52</v>
      </c>
      <c r="E100" s="196"/>
      <c r="F100" s="13">
        <f>F97</f>
        <v>41</v>
      </c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</row>
    <row r="101" spans="1:61" s="217" customFormat="1" ht="16.2" x14ac:dyDescent="0.4">
      <c r="A101" s="208"/>
      <c r="B101" s="266"/>
      <c r="C101" s="27" t="s">
        <v>71</v>
      </c>
      <c r="D101" s="196" t="s">
        <v>34</v>
      </c>
      <c r="E101" s="196">
        <f>3.8/100</f>
        <v>3.7999999999999999E-2</v>
      </c>
      <c r="F101" s="13">
        <f>E101*F97</f>
        <v>1.5580000000000001</v>
      </c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</row>
    <row r="102" spans="1:61" s="217" customFormat="1" ht="16.2" x14ac:dyDescent="0.4">
      <c r="A102" s="208"/>
      <c r="B102" s="266"/>
      <c r="C102" s="27" t="s">
        <v>72</v>
      </c>
      <c r="D102" s="196" t="s">
        <v>34</v>
      </c>
      <c r="E102" s="196">
        <v>1.69</v>
      </c>
      <c r="F102" s="13">
        <f>E102*F97</f>
        <v>69.289999999999992</v>
      </c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</row>
    <row r="103" spans="1:61" s="217" customFormat="1" ht="21.6" x14ac:dyDescent="0.4">
      <c r="A103" s="208"/>
      <c r="B103" s="267"/>
      <c r="C103" s="241" t="s">
        <v>73</v>
      </c>
      <c r="D103" s="196" t="s">
        <v>60</v>
      </c>
      <c r="E103" s="196"/>
      <c r="F103" s="13">
        <f>F97*2</f>
        <v>82</v>
      </c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</row>
    <row r="104" spans="1:61" s="208" customFormat="1" ht="24" customHeight="1" x14ac:dyDescent="0.4">
      <c r="B104" s="265">
        <v>17</v>
      </c>
      <c r="C104" s="26" t="s">
        <v>74</v>
      </c>
      <c r="D104" s="197" t="s">
        <v>65</v>
      </c>
      <c r="E104" s="196"/>
      <c r="F104" s="199">
        <v>5</v>
      </c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</row>
    <row r="105" spans="1:61" s="217" customFormat="1" ht="18.75" customHeight="1" x14ac:dyDescent="0.4">
      <c r="A105" s="208"/>
      <c r="B105" s="266"/>
      <c r="C105" s="41" t="s">
        <v>17</v>
      </c>
      <c r="D105" s="42" t="s">
        <v>10</v>
      </c>
      <c r="E105" s="42">
        <v>0.93</v>
      </c>
      <c r="F105" s="13">
        <f>F104*E105</f>
        <v>4.6500000000000004</v>
      </c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  <c r="BI105" s="209"/>
    </row>
    <row r="106" spans="1:61" s="217" customFormat="1" ht="16.2" x14ac:dyDescent="0.4">
      <c r="A106" s="208"/>
      <c r="B106" s="266"/>
      <c r="C106" s="41" t="s">
        <v>75</v>
      </c>
      <c r="D106" s="42" t="s">
        <v>12</v>
      </c>
      <c r="E106" s="42">
        <v>0.01</v>
      </c>
      <c r="F106" s="13">
        <f>F104*E106</f>
        <v>0.05</v>
      </c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  <c r="BH106" s="209"/>
      <c r="BI106" s="209"/>
    </row>
    <row r="107" spans="1:61" s="217" customFormat="1" ht="16.2" x14ac:dyDescent="0.4">
      <c r="A107" s="208"/>
      <c r="B107" s="266"/>
      <c r="C107" s="41" t="s">
        <v>76</v>
      </c>
      <c r="D107" s="42" t="s">
        <v>77</v>
      </c>
      <c r="E107" s="42">
        <v>1</v>
      </c>
      <c r="F107" s="13">
        <f>F104</f>
        <v>5</v>
      </c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9"/>
      <c r="AQ107" s="209"/>
      <c r="AR107" s="209"/>
      <c r="AS107" s="209"/>
      <c r="AT107" s="209"/>
      <c r="AU107" s="209"/>
      <c r="AV107" s="209"/>
      <c r="AW107" s="209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</row>
    <row r="108" spans="1:61" s="217" customFormat="1" ht="16.2" x14ac:dyDescent="0.4">
      <c r="A108" s="208"/>
      <c r="B108" s="266"/>
      <c r="C108" s="41" t="s">
        <v>78</v>
      </c>
      <c r="D108" s="42" t="s">
        <v>77</v>
      </c>
      <c r="E108" s="42">
        <v>1</v>
      </c>
      <c r="F108" s="13">
        <f>F107</f>
        <v>5</v>
      </c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09"/>
      <c r="BD108" s="209"/>
      <c r="BE108" s="209"/>
      <c r="BF108" s="209"/>
      <c r="BG108" s="209"/>
      <c r="BH108" s="209"/>
      <c r="BI108" s="209"/>
    </row>
    <row r="109" spans="1:61" s="217" customFormat="1" ht="16.2" x14ac:dyDescent="0.4">
      <c r="A109" s="208"/>
      <c r="B109" s="267"/>
      <c r="C109" s="41" t="s">
        <v>79</v>
      </c>
      <c r="D109" s="42" t="s">
        <v>12</v>
      </c>
      <c r="E109" s="42">
        <v>0.18</v>
      </c>
      <c r="F109" s="13">
        <f>F104*E109</f>
        <v>0.89999999999999991</v>
      </c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</row>
    <row r="110" spans="1:61" s="217" customFormat="1" ht="16.5" customHeight="1" x14ac:dyDescent="0.4">
      <c r="A110" s="208"/>
      <c r="B110" s="265">
        <v>18</v>
      </c>
      <c r="C110" s="26" t="s">
        <v>80</v>
      </c>
      <c r="D110" s="197" t="s">
        <v>81</v>
      </c>
      <c r="E110" s="196"/>
      <c r="F110" s="199">
        <v>10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</row>
    <row r="111" spans="1:61" s="217" customFormat="1" ht="18.75" customHeight="1" x14ac:dyDescent="0.4">
      <c r="A111" s="208"/>
      <c r="B111" s="266"/>
      <c r="C111" s="41" t="s">
        <v>17</v>
      </c>
      <c r="D111" s="42" t="s">
        <v>10</v>
      </c>
      <c r="E111" s="42">
        <v>0.58299999999999996</v>
      </c>
      <c r="F111" s="22">
        <f>F110*E111</f>
        <v>5.83</v>
      </c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</row>
    <row r="112" spans="1:61" s="217" customFormat="1" ht="16.2" x14ac:dyDescent="0.4">
      <c r="A112" s="208"/>
      <c r="B112" s="266"/>
      <c r="C112" s="41" t="s">
        <v>82</v>
      </c>
      <c r="D112" s="42" t="s">
        <v>12</v>
      </c>
      <c r="E112" s="42">
        <v>4.5999999999999999E-3</v>
      </c>
      <c r="F112" s="22">
        <f>F110*E112</f>
        <v>4.5999999999999999E-2</v>
      </c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</row>
    <row r="113" spans="1:61" s="217" customFormat="1" ht="21.6" x14ac:dyDescent="0.4">
      <c r="A113" s="208"/>
      <c r="B113" s="266"/>
      <c r="C113" s="241" t="s">
        <v>83</v>
      </c>
      <c r="D113" s="21" t="s">
        <v>84</v>
      </c>
      <c r="E113" s="42">
        <v>1.05</v>
      </c>
      <c r="F113" s="22">
        <f>F110*E113</f>
        <v>10.5</v>
      </c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</row>
    <row r="114" spans="1:61" s="217" customFormat="1" ht="16.2" x14ac:dyDescent="0.4">
      <c r="A114" s="208"/>
      <c r="B114" s="266"/>
      <c r="C114" s="41" t="s">
        <v>72</v>
      </c>
      <c r="D114" s="42" t="s">
        <v>34</v>
      </c>
      <c r="E114" s="42">
        <v>0.23</v>
      </c>
      <c r="F114" s="22">
        <f>F110*E114</f>
        <v>2.3000000000000003</v>
      </c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</row>
    <row r="115" spans="1:61" s="217" customFormat="1" ht="16.2" x14ac:dyDescent="0.4">
      <c r="A115" s="208"/>
      <c r="B115" s="266"/>
      <c r="C115" s="41" t="s">
        <v>79</v>
      </c>
      <c r="D115" s="42" t="s">
        <v>12</v>
      </c>
      <c r="E115" s="42">
        <v>0.20799999999999999</v>
      </c>
      <c r="F115" s="22">
        <f>F110*E115</f>
        <v>2.08</v>
      </c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</row>
    <row r="116" spans="1:61" s="217" customFormat="1" ht="21.6" x14ac:dyDescent="0.4">
      <c r="A116" s="208"/>
      <c r="B116" s="266"/>
      <c r="C116" s="241" t="s">
        <v>85</v>
      </c>
      <c r="D116" s="196" t="s">
        <v>60</v>
      </c>
      <c r="E116" s="196">
        <v>2</v>
      </c>
      <c r="F116" s="13">
        <f>F110*2</f>
        <v>20</v>
      </c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</row>
    <row r="117" spans="1:61" s="217" customFormat="1" ht="21.6" x14ac:dyDescent="0.4">
      <c r="A117" s="208"/>
      <c r="B117" s="265">
        <v>19</v>
      </c>
      <c r="C117" s="43" t="s">
        <v>86</v>
      </c>
      <c r="D117" s="44" t="s">
        <v>87</v>
      </c>
      <c r="E117" s="44"/>
      <c r="F117" s="240">
        <v>21</v>
      </c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</row>
    <row r="118" spans="1:61" s="217" customFormat="1" ht="16.2" x14ac:dyDescent="0.4">
      <c r="A118" s="208"/>
      <c r="B118" s="266"/>
      <c r="C118" s="46" t="s">
        <v>9</v>
      </c>
      <c r="D118" s="47" t="s">
        <v>10</v>
      </c>
      <c r="E118" s="37">
        <v>0.83</v>
      </c>
      <c r="F118" s="196">
        <f>F117*E118</f>
        <v>17.43</v>
      </c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</row>
    <row r="119" spans="1:61" s="217" customFormat="1" ht="16.2" x14ac:dyDescent="0.4">
      <c r="A119" s="208"/>
      <c r="B119" s="266"/>
      <c r="C119" s="48" t="s">
        <v>11</v>
      </c>
      <c r="D119" s="37" t="s">
        <v>12</v>
      </c>
      <c r="E119" s="49">
        <f>0.41/100</f>
        <v>4.0999999999999995E-3</v>
      </c>
      <c r="F119" s="196">
        <f>F117*E119</f>
        <v>8.6099999999999982E-2</v>
      </c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</row>
    <row r="120" spans="1:61" s="217" customFormat="1" ht="23.25" customHeight="1" x14ac:dyDescent="0.4">
      <c r="A120" s="208"/>
      <c r="B120" s="266"/>
      <c r="C120" s="46" t="s">
        <v>88</v>
      </c>
      <c r="D120" s="37" t="s">
        <v>8</v>
      </c>
      <c r="E120" s="37">
        <v>1.3</v>
      </c>
      <c r="F120" s="196">
        <f>F117*E120</f>
        <v>27.3</v>
      </c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</row>
    <row r="121" spans="1:61" s="217" customFormat="1" ht="16.2" x14ac:dyDescent="0.4">
      <c r="A121" s="208"/>
      <c r="B121" s="267"/>
      <c r="C121" s="48" t="s">
        <v>39</v>
      </c>
      <c r="D121" s="37" t="s">
        <v>12</v>
      </c>
      <c r="E121" s="49">
        <f>7.8/100</f>
        <v>7.8E-2</v>
      </c>
      <c r="F121" s="196">
        <f>F117*E121</f>
        <v>1.6379999999999999</v>
      </c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</row>
    <row r="123" spans="1:61" s="221" customFormat="1" ht="16.2" x14ac:dyDescent="0.2">
      <c r="A123" s="219"/>
      <c r="B123" s="242"/>
      <c r="C123" s="198"/>
      <c r="D123" s="198"/>
      <c r="E123" s="272"/>
      <c r="F123" s="272"/>
    </row>
    <row r="124" spans="1:61" s="221" customFormat="1" ht="16.2" x14ac:dyDescent="0.2">
      <c r="A124" s="219"/>
      <c r="B124" s="5"/>
      <c r="C124" s="244"/>
      <c r="D124" s="244"/>
      <c r="E124" s="245"/>
      <c r="F124" s="243"/>
    </row>
    <row r="125" spans="1:61" s="221" customFormat="1" ht="16.2" x14ac:dyDescent="0.3">
      <c r="A125" s="219"/>
      <c r="B125" s="5"/>
      <c r="C125" s="262"/>
      <c r="D125" s="262"/>
      <c r="E125" s="262"/>
      <c r="F125" s="243"/>
    </row>
  </sheetData>
  <mergeCells count="26">
    <mergeCell ref="C125:E125"/>
    <mergeCell ref="E123:F123"/>
    <mergeCell ref="B104:B109"/>
    <mergeCell ref="B110:B116"/>
    <mergeCell ref="B117:B121"/>
    <mergeCell ref="B84:B90"/>
    <mergeCell ref="B91:B96"/>
    <mergeCell ref="B97:B103"/>
    <mergeCell ref="B67:B72"/>
    <mergeCell ref="B73:B79"/>
    <mergeCell ref="B80:B83"/>
    <mergeCell ref="B42:B49"/>
    <mergeCell ref="B50:B59"/>
    <mergeCell ref="B60:B66"/>
    <mergeCell ref="B20:B25"/>
    <mergeCell ref="B26:B35"/>
    <mergeCell ref="B37:B41"/>
    <mergeCell ref="B11:B13"/>
    <mergeCell ref="B14:B15"/>
    <mergeCell ref="B16:B17"/>
    <mergeCell ref="B8:B10"/>
    <mergeCell ref="B4:B5"/>
    <mergeCell ref="C4:C5"/>
    <mergeCell ref="B2:F2"/>
    <mergeCell ref="D4:D5"/>
    <mergeCell ref="E4:F4"/>
  </mergeCells>
  <conditionalFormatting sqref="F50">
    <cfRule type="cellIs" dxfId="24" priority="3" stopIfTrue="1" operator="equal">
      <formula>8223.307275</formula>
    </cfRule>
  </conditionalFormatting>
  <conditionalFormatting sqref="F42">
    <cfRule type="cellIs" dxfId="23" priority="2" stopIfTrue="1" operator="equal">
      <formula>8223.307275</formula>
    </cfRule>
  </conditionalFormatting>
  <conditionalFormatting sqref="F20">
    <cfRule type="cellIs" dxfId="22" priority="1" stopIfTrue="1" operator="equal">
      <formula>8223.307275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04"/>
  <sheetViews>
    <sheetView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40" customWidth="1"/>
    <col min="3" max="3" width="28.6640625" style="141" customWidth="1"/>
    <col min="4" max="4" width="6.33203125" style="142" customWidth="1"/>
    <col min="5" max="5" width="7.44140625" style="142" customWidth="1"/>
    <col min="6" max="6" width="8.5546875" style="143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49.2" customHeight="1" x14ac:dyDescent="0.3">
      <c r="A2" s="60"/>
      <c r="B2" s="275" t="s">
        <v>169</v>
      </c>
      <c r="C2" s="275"/>
      <c r="D2" s="275"/>
      <c r="E2" s="275"/>
      <c r="F2" s="27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6.2" thickBot="1" x14ac:dyDescent="0.35">
      <c r="A3" s="60"/>
      <c r="B3" s="88"/>
      <c r="C3" s="89"/>
      <c r="D3" s="149"/>
      <c r="E3" s="149"/>
      <c r="F3" s="9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34.5" customHeight="1" x14ac:dyDescent="0.3">
      <c r="B4" s="282" t="s">
        <v>0</v>
      </c>
      <c r="C4" s="273" t="s">
        <v>1</v>
      </c>
      <c r="D4" s="276" t="s">
        <v>2</v>
      </c>
      <c r="E4" s="276" t="s">
        <v>3</v>
      </c>
      <c r="F4" s="276"/>
    </row>
    <row r="5" spans="1:61" ht="25.2" x14ac:dyDescent="0.3">
      <c r="B5" s="283"/>
      <c r="C5" s="274"/>
      <c r="D5" s="277"/>
      <c r="E5" s="148" t="s">
        <v>4</v>
      </c>
      <c r="F5" s="91" t="s">
        <v>5</v>
      </c>
    </row>
    <row r="6" spans="1:61" x14ac:dyDescent="0.3">
      <c r="B6" s="147">
        <v>1</v>
      </c>
      <c r="C6" s="148">
        <v>3</v>
      </c>
      <c r="D6" s="148">
        <v>4</v>
      </c>
      <c r="E6" s="148">
        <v>5</v>
      </c>
      <c r="F6" s="91">
        <v>6</v>
      </c>
    </row>
    <row r="7" spans="1:61" x14ac:dyDescent="0.3">
      <c r="B7" s="92"/>
      <c r="C7" s="144" t="s">
        <v>135</v>
      </c>
      <c r="D7" s="144"/>
      <c r="E7" s="93"/>
      <c r="F7" s="94"/>
    </row>
    <row r="8" spans="1:61" x14ac:dyDescent="0.3">
      <c r="B8" s="279">
        <v>1</v>
      </c>
      <c r="C8" s="97" t="s">
        <v>22</v>
      </c>
      <c r="D8" s="144" t="s">
        <v>23</v>
      </c>
      <c r="E8" s="98"/>
      <c r="F8" s="91">
        <v>35</v>
      </c>
    </row>
    <row r="9" spans="1:61" x14ac:dyDescent="0.3">
      <c r="B9" s="280"/>
      <c r="C9" s="100" t="s">
        <v>24</v>
      </c>
      <c r="D9" s="98" t="s">
        <v>25</v>
      </c>
      <c r="E9" s="98">
        <v>0.45</v>
      </c>
      <c r="F9" s="96">
        <f>E9*F8</f>
        <v>15.75</v>
      </c>
    </row>
    <row r="10" spans="1:61" x14ac:dyDescent="0.3">
      <c r="B10" s="280"/>
      <c r="C10" s="100" t="s">
        <v>26</v>
      </c>
      <c r="D10" s="98" t="s">
        <v>16</v>
      </c>
      <c r="E10" s="98">
        <f>0.035/100</f>
        <v>3.5000000000000005E-4</v>
      </c>
      <c r="F10" s="96">
        <f>F8*E10</f>
        <v>1.2250000000000002E-2</v>
      </c>
    </row>
    <row r="11" spans="1:61" x14ac:dyDescent="0.3">
      <c r="B11" s="280"/>
      <c r="C11" s="100" t="s">
        <v>11</v>
      </c>
      <c r="D11" s="98" t="s">
        <v>12</v>
      </c>
      <c r="E11" s="98">
        <f>0.23/100</f>
        <v>2.3E-3</v>
      </c>
      <c r="F11" s="96">
        <f>F8*E11</f>
        <v>8.0500000000000002E-2</v>
      </c>
    </row>
    <row r="12" spans="1:61" x14ac:dyDescent="0.3">
      <c r="B12" s="280"/>
      <c r="C12" s="100" t="s">
        <v>27</v>
      </c>
      <c r="D12" s="98" t="s">
        <v>28</v>
      </c>
      <c r="E12" s="98">
        <f>0.009/100</f>
        <v>8.9999999999999992E-5</v>
      </c>
      <c r="F12" s="101">
        <f>F8*E12</f>
        <v>3.1499999999999996E-3</v>
      </c>
    </row>
    <row r="13" spans="1:61" x14ac:dyDescent="0.3">
      <c r="B13" s="281"/>
      <c r="C13" s="100" t="s">
        <v>29</v>
      </c>
      <c r="D13" s="98" t="s">
        <v>23</v>
      </c>
      <c r="E13" s="98">
        <f>3.4/100</f>
        <v>3.4000000000000002E-2</v>
      </c>
      <c r="F13" s="96">
        <f>F8*E13</f>
        <v>1.1900000000000002</v>
      </c>
    </row>
    <row r="14" spans="1:61" s="66" customFormat="1" ht="16.2" x14ac:dyDescent="0.4">
      <c r="B14" s="146"/>
      <c r="C14" s="144" t="s">
        <v>30</v>
      </c>
      <c r="D14" s="98"/>
      <c r="E14" s="98"/>
      <c r="F14" s="9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</row>
    <row r="15" spans="1:61" s="66" customFormat="1" ht="46.5" customHeight="1" x14ac:dyDescent="0.4">
      <c r="B15" s="278">
        <v>2</v>
      </c>
      <c r="C15" s="102" t="s">
        <v>136</v>
      </c>
      <c r="D15" s="103" t="s">
        <v>77</v>
      </c>
      <c r="E15" s="104"/>
      <c r="F15" s="91">
        <v>88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</row>
    <row r="16" spans="1:61" s="66" customFormat="1" ht="16.2" x14ac:dyDescent="0.4">
      <c r="B16" s="278"/>
      <c r="C16" s="105" t="s">
        <v>120</v>
      </c>
      <c r="D16" s="104" t="s">
        <v>121</v>
      </c>
      <c r="E16" s="104">
        <v>0.49</v>
      </c>
      <c r="F16" s="106">
        <f>F15*E16</f>
        <v>43.12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</row>
    <row r="17" spans="2:61" s="66" customFormat="1" ht="16.2" x14ac:dyDescent="0.4">
      <c r="B17" s="278"/>
      <c r="C17" s="107" t="s">
        <v>11</v>
      </c>
      <c r="D17" s="108" t="s">
        <v>12</v>
      </c>
      <c r="E17" s="108">
        <v>0.24</v>
      </c>
      <c r="F17" s="109">
        <f>E17*F15</f>
        <v>21.119999999999997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</row>
    <row r="18" spans="2:61" s="66" customFormat="1" ht="25.2" x14ac:dyDescent="0.4">
      <c r="B18" s="278">
        <v>3</v>
      </c>
      <c r="C18" s="102" t="s">
        <v>122</v>
      </c>
      <c r="D18" s="103" t="s">
        <v>123</v>
      </c>
      <c r="E18" s="104"/>
      <c r="F18" s="110">
        <f>F20*0.22/1000</f>
        <v>1.078E-2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2:61" s="66" customFormat="1" ht="16.2" x14ac:dyDescent="0.4">
      <c r="B19" s="278"/>
      <c r="C19" s="111" t="s">
        <v>120</v>
      </c>
      <c r="D19" s="104" t="s">
        <v>121</v>
      </c>
      <c r="E19" s="112">
        <v>303</v>
      </c>
      <c r="F19" s="104">
        <f>E19*F18</f>
        <v>3.26634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</row>
    <row r="20" spans="2:61" s="66" customFormat="1" ht="16.2" x14ac:dyDescent="0.4">
      <c r="B20" s="278"/>
      <c r="C20" s="100" t="s">
        <v>124</v>
      </c>
      <c r="D20" s="106" t="s">
        <v>52</v>
      </c>
      <c r="E20" s="106"/>
      <c r="F20" s="99">
        <v>49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</row>
    <row r="21" spans="2:61" s="66" customFormat="1" ht="37.799999999999997" x14ac:dyDescent="0.4">
      <c r="B21" s="278">
        <v>4</v>
      </c>
      <c r="C21" s="113" t="s">
        <v>125</v>
      </c>
      <c r="D21" s="114" t="s">
        <v>28</v>
      </c>
      <c r="E21" s="106"/>
      <c r="F21" s="91">
        <f>0.0028*88</f>
        <v>0.24640000000000001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</row>
    <row r="22" spans="2:61" s="66" customFormat="1" ht="16.2" x14ac:dyDescent="0.4">
      <c r="B22" s="278"/>
      <c r="C22" s="107" t="s">
        <v>24</v>
      </c>
      <c r="D22" s="108" t="s">
        <v>25</v>
      </c>
      <c r="E22" s="108">
        <v>74.599999999999994</v>
      </c>
      <c r="F22" s="109">
        <f t="shared" ref="F22" si="0">E22*F21</f>
        <v>18.381439999999998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</row>
    <row r="23" spans="2:61" s="66" customFormat="1" ht="16.2" x14ac:dyDescent="0.4">
      <c r="B23" s="278"/>
      <c r="C23" s="115" t="s">
        <v>126</v>
      </c>
      <c r="D23" s="108" t="s">
        <v>28</v>
      </c>
      <c r="E23" s="108">
        <v>1.04</v>
      </c>
      <c r="F23" s="109">
        <f>E23*F21</f>
        <v>0.25625600000000004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</row>
    <row r="24" spans="2:61" s="66" customFormat="1" ht="16.2" x14ac:dyDescent="0.4">
      <c r="B24" s="278"/>
      <c r="C24" s="107" t="s">
        <v>11</v>
      </c>
      <c r="D24" s="108" t="s">
        <v>12</v>
      </c>
      <c r="E24" s="108">
        <v>1.1000000000000001</v>
      </c>
      <c r="F24" s="109">
        <f>F21*E24</f>
        <v>0.27104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</row>
    <row r="25" spans="2:61" s="66" customFormat="1" ht="25.5" customHeight="1" x14ac:dyDescent="0.4">
      <c r="B25" s="279">
        <v>5</v>
      </c>
      <c r="C25" s="97" t="s">
        <v>137</v>
      </c>
      <c r="D25" s="144" t="s">
        <v>28</v>
      </c>
      <c r="E25" s="98"/>
      <c r="F25" s="91">
        <v>0.97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</row>
    <row r="26" spans="2:61" s="66" customFormat="1" ht="16.2" x14ac:dyDescent="0.4">
      <c r="B26" s="280"/>
      <c r="C26" s="100" t="s">
        <v>24</v>
      </c>
      <c r="D26" s="98" t="s">
        <v>25</v>
      </c>
      <c r="E26" s="98">
        <v>24</v>
      </c>
      <c r="F26" s="96">
        <f>E26*F25</f>
        <v>23.28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</row>
    <row r="27" spans="2:61" s="66" customFormat="1" ht="25.2" x14ac:dyDescent="0.4">
      <c r="B27" s="280"/>
      <c r="C27" s="100" t="s">
        <v>32</v>
      </c>
      <c r="D27" s="98" t="s">
        <v>28</v>
      </c>
      <c r="E27" s="98">
        <v>1.3</v>
      </c>
      <c r="F27" s="96">
        <f>E27*F25</f>
        <v>1.2609999999999999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2:61" s="66" customFormat="1" ht="16.2" x14ac:dyDescent="0.4">
      <c r="B28" s="280"/>
      <c r="C28" s="100" t="s">
        <v>33</v>
      </c>
      <c r="D28" s="98" t="s">
        <v>34</v>
      </c>
      <c r="E28" s="98">
        <v>3.08</v>
      </c>
      <c r="F28" s="96">
        <f>F25*E28</f>
        <v>2.9876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2:61" s="66" customFormat="1" ht="16.2" x14ac:dyDescent="0.4">
      <c r="B29" s="280"/>
      <c r="C29" s="116" t="s">
        <v>35</v>
      </c>
      <c r="D29" s="117" t="s">
        <v>34</v>
      </c>
      <c r="E29" s="117" t="s">
        <v>36</v>
      </c>
      <c r="F29" s="98">
        <f>F25*E29</f>
        <v>7.2749999999999995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2:61" s="66" customFormat="1" ht="16.2" x14ac:dyDescent="0.4">
      <c r="B30" s="280"/>
      <c r="C30" s="116" t="s">
        <v>37</v>
      </c>
      <c r="D30" s="117" t="s">
        <v>34</v>
      </c>
      <c r="E30" s="117" t="s">
        <v>38</v>
      </c>
      <c r="F30" s="98">
        <f>F25*E30</f>
        <v>2.9196999999999997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2:61" s="66" customFormat="1" ht="16.2" x14ac:dyDescent="0.4">
      <c r="B31" s="281"/>
      <c r="C31" s="100" t="s">
        <v>39</v>
      </c>
      <c r="D31" s="98" t="s">
        <v>12</v>
      </c>
      <c r="E31" s="98">
        <v>1.38</v>
      </c>
      <c r="F31" s="96">
        <f>E31*F25</f>
        <v>1.3385999999999998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2:61" s="66" customFormat="1" ht="66.75" customHeight="1" x14ac:dyDescent="0.4">
      <c r="B32" s="279">
        <v>6</v>
      </c>
      <c r="C32" s="97" t="s">
        <v>138</v>
      </c>
      <c r="D32" s="144" t="s">
        <v>28</v>
      </c>
      <c r="E32" s="98"/>
      <c r="F32" s="91">
        <v>3.54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2:61" s="66" customFormat="1" ht="16.2" x14ac:dyDescent="0.4">
      <c r="B33" s="280"/>
      <c r="C33" s="100" t="s">
        <v>24</v>
      </c>
      <c r="D33" s="98" t="s">
        <v>25</v>
      </c>
      <c r="E33" s="98">
        <v>23.8</v>
      </c>
      <c r="F33" s="96">
        <f>E33*F32</f>
        <v>84.25200000000001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2:61" s="66" customFormat="1" ht="27" customHeight="1" x14ac:dyDescent="0.4">
      <c r="B34" s="280"/>
      <c r="C34" s="100" t="s">
        <v>32</v>
      </c>
      <c r="D34" s="98" t="s">
        <v>28</v>
      </c>
      <c r="E34" s="98">
        <v>1.1499999999999999</v>
      </c>
      <c r="F34" s="96">
        <f>E34*F32</f>
        <v>4.0709999999999997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2:61" s="66" customFormat="1" ht="28.5" customHeight="1" x14ac:dyDescent="0.4">
      <c r="B35" s="280"/>
      <c r="C35" s="100" t="s">
        <v>139</v>
      </c>
      <c r="D35" s="98" t="s">
        <v>23</v>
      </c>
      <c r="E35" s="98"/>
      <c r="F35" s="96">
        <v>29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2:61" s="66" customFormat="1" ht="16.5" customHeight="1" x14ac:dyDescent="0.4">
      <c r="B36" s="280"/>
      <c r="C36" s="100" t="s">
        <v>33</v>
      </c>
      <c r="D36" s="98" t="s">
        <v>34</v>
      </c>
      <c r="E36" s="98">
        <v>4.38</v>
      </c>
      <c r="F36" s="96">
        <f>F32*E36</f>
        <v>15.5052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2:61" s="66" customFormat="1" ht="16.5" customHeight="1" x14ac:dyDescent="0.4">
      <c r="B37" s="280"/>
      <c r="C37" s="116" t="s">
        <v>35</v>
      </c>
      <c r="D37" s="117" t="s">
        <v>34</v>
      </c>
      <c r="E37" s="117">
        <v>7.2</v>
      </c>
      <c r="F37" s="98">
        <f>F32*E37</f>
        <v>25.488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2:61" s="66" customFormat="1" ht="16.5" customHeight="1" x14ac:dyDescent="0.4">
      <c r="B38" s="280"/>
      <c r="C38" s="116" t="s">
        <v>37</v>
      </c>
      <c r="D38" s="117" t="s">
        <v>34</v>
      </c>
      <c r="E38" s="117">
        <v>1.96</v>
      </c>
      <c r="F38" s="98">
        <f>F32*E38</f>
        <v>6.9383999999999997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2:61" s="66" customFormat="1" ht="16.2" x14ac:dyDescent="0.4">
      <c r="B39" s="281"/>
      <c r="C39" s="100" t="s">
        <v>39</v>
      </c>
      <c r="D39" s="98" t="s">
        <v>12</v>
      </c>
      <c r="E39" s="98">
        <v>3.44</v>
      </c>
      <c r="F39" s="96">
        <f>E39*F32</f>
        <v>12.1776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2:61" s="66" customFormat="1" ht="25.2" x14ac:dyDescent="0.4">
      <c r="B40" s="284">
        <v>7</v>
      </c>
      <c r="C40" s="118" t="s">
        <v>43</v>
      </c>
      <c r="D40" s="119" t="s">
        <v>14</v>
      </c>
      <c r="E40" s="117"/>
      <c r="F40" s="94">
        <f>F32</f>
        <v>3.54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2:61" s="66" customFormat="1" ht="16.2" x14ac:dyDescent="0.4">
      <c r="B41" s="284"/>
      <c r="C41" s="116" t="s">
        <v>17</v>
      </c>
      <c r="D41" s="117" t="s">
        <v>10</v>
      </c>
      <c r="E41" s="117">
        <v>0.87</v>
      </c>
      <c r="F41" s="98">
        <f>F40*E41</f>
        <v>3.0798000000000001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2:61" s="66" customFormat="1" ht="16.2" x14ac:dyDescent="0.4">
      <c r="B42" s="284"/>
      <c r="C42" s="116" t="s">
        <v>44</v>
      </c>
      <c r="D42" s="117" t="s">
        <v>12</v>
      </c>
      <c r="E42" s="117">
        <v>0.13</v>
      </c>
      <c r="F42" s="98">
        <f>F40*E42</f>
        <v>0.4602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2:61" s="66" customFormat="1" ht="16.2" x14ac:dyDescent="0.4">
      <c r="B43" s="284"/>
      <c r="C43" s="116" t="s">
        <v>45</v>
      </c>
      <c r="D43" s="117" t="s">
        <v>34</v>
      </c>
      <c r="E43" s="117">
        <v>7.2</v>
      </c>
      <c r="F43" s="98">
        <f>F40*E43</f>
        <v>25.488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2:61" s="66" customFormat="1" ht="16.2" x14ac:dyDescent="0.4">
      <c r="B44" s="284"/>
      <c r="C44" s="116" t="s">
        <v>46</v>
      </c>
      <c r="D44" s="117" t="s">
        <v>34</v>
      </c>
      <c r="E44" s="117">
        <v>1.79</v>
      </c>
      <c r="F44" s="98">
        <f>F40*E44</f>
        <v>6.3365999999999998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2:61" s="66" customFormat="1" ht="16.2" x14ac:dyDescent="0.4">
      <c r="B45" s="284"/>
      <c r="C45" s="116" t="s">
        <v>47</v>
      </c>
      <c r="D45" s="117" t="s">
        <v>34</v>
      </c>
      <c r="E45" s="117">
        <v>1.07</v>
      </c>
      <c r="F45" s="98">
        <f>F40*E45</f>
        <v>3.7878000000000003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2:61" s="66" customFormat="1" ht="16.2" x14ac:dyDescent="0.4">
      <c r="B46" s="284"/>
      <c r="C46" s="116" t="s">
        <v>48</v>
      </c>
      <c r="D46" s="117" t="s">
        <v>12</v>
      </c>
      <c r="E46" s="117">
        <v>0.1</v>
      </c>
      <c r="F46" s="98">
        <f>F40*E46</f>
        <v>0.35400000000000004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2:61" s="66" customFormat="1" ht="42" customHeight="1" x14ac:dyDescent="0.4">
      <c r="B47" s="284">
        <v>8</v>
      </c>
      <c r="C47" s="120" t="s">
        <v>140</v>
      </c>
      <c r="D47" s="121" t="s">
        <v>50</v>
      </c>
      <c r="E47" s="122">
        <f>0</f>
        <v>0</v>
      </c>
      <c r="F47" s="123">
        <v>250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2:61" s="66" customFormat="1" ht="16.2" x14ac:dyDescent="0.4">
      <c r="B48" s="284"/>
      <c r="C48" s="116" t="s">
        <v>17</v>
      </c>
      <c r="D48" s="117" t="s">
        <v>10</v>
      </c>
      <c r="E48" s="124">
        <v>0.22700000000000001</v>
      </c>
      <c r="F48" s="106">
        <f>F47*E48</f>
        <v>56.75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2:61" s="66" customFormat="1" ht="16.2" x14ac:dyDescent="0.4">
      <c r="B49" s="284"/>
      <c r="C49" s="116" t="s">
        <v>44</v>
      </c>
      <c r="D49" s="117" t="s">
        <v>12</v>
      </c>
      <c r="E49" s="124">
        <v>2.76E-2</v>
      </c>
      <c r="F49" s="106">
        <f>F47*E49</f>
        <v>6.8999999999999995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2:61" s="66" customFormat="1" ht="16.2" x14ac:dyDescent="0.4">
      <c r="B50" s="284"/>
      <c r="C50" s="116" t="s">
        <v>92</v>
      </c>
      <c r="D50" s="117" t="s">
        <v>52</v>
      </c>
      <c r="E50" s="124" t="s">
        <v>141</v>
      </c>
      <c r="F50" s="125">
        <v>900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2:61" s="66" customFormat="1" ht="16.2" x14ac:dyDescent="0.4">
      <c r="B51" s="284"/>
      <c r="C51" s="116" t="s">
        <v>53</v>
      </c>
      <c r="D51" s="117" t="s">
        <v>34</v>
      </c>
      <c r="E51" s="124">
        <v>7.0000000000000007E-2</v>
      </c>
      <c r="F51" s="106">
        <f>F47*E51</f>
        <v>17.5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2:61" s="66" customFormat="1" ht="16.2" x14ac:dyDescent="0.4">
      <c r="B52" s="284"/>
      <c r="C52" s="116" t="s">
        <v>48</v>
      </c>
      <c r="D52" s="117" t="s">
        <v>12</v>
      </c>
      <c r="E52" s="124">
        <v>4.4400000000000002E-2</v>
      </c>
      <c r="F52" s="106">
        <f>F47*E52</f>
        <v>11.1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2:61" s="66" customFormat="1" ht="27" customHeight="1" x14ac:dyDescent="0.4">
      <c r="B53" s="279">
        <v>9</v>
      </c>
      <c r="C53" s="118" t="s">
        <v>54</v>
      </c>
      <c r="D53" s="119" t="s">
        <v>23</v>
      </c>
      <c r="E53" s="117"/>
      <c r="F53" s="144">
        <f>F47</f>
        <v>250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2:61" s="66" customFormat="1" ht="16.2" x14ac:dyDescent="0.4">
      <c r="B54" s="280"/>
      <c r="C54" s="116" t="s">
        <v>17</v>
      </c>
      <c r="D54" s="117" t="s">
        <v>10</v>
      </c>
      <c r="E54" s="117">
        <v>3.0300000000000001E-2</v>
      </c>
      <c r="F54" s="106">
        <f>F53*E54</f>
        <v>7.5750000000000002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2:61" s="66" customFormat="1" ht="16.2" x14ac:dyDescent="0.4">
      <c r="B55" s="280"/>
      <c r="C55" s="116" t="s">
        <v>44</v>
      </c>
      <c r="D55" s="117" t="s">
        <v>12</v>
      </c>
      <c r="E55" s="117">
        <v>4.1000000000000003E-3</v>
      </c>
      <c r="F55" s="106">
        <f>F53*E55</f>
        <v>1.0250000000000001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2:61" s="66" customFormat="1" ht="16.2" x14ac:dyDescent="0.4">
      <c r="B56" s="280"/>
      <c r="C56" s="116" t="s">
        <v>45</v>
      </c>
      <c r="D56" s="117" t="s">
        <v>34</v>
      </c>
      <c r="E56" s="117">
        <v>0.23100000000000001</v>
      </c>
      <c r="F56" s="106">
        <f>F53*E56</f>
        <v>57.75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2:61" s="66" customFormat="1" ht="16.2" x14ac:dyDescent="0.4">
      <c r="B57" s="280"/>
      <c r="C57" s="116" t="s">
        <v>46</v>
      </c>
      <c r="D57" s="117" t="s">
        <v>34</v>
      </c>
      <c r="E57" s="117">
        <v>5.8000000000000003E-2</v>
      </c>
      <c r="F57" s="106">
        <f>F53*E57</f>
        <v>14.5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2:61" s="66" customFormat="1" ht="16.2" x14ac:dyDescent="0.4">
      <c r="B58" s="280"/>
      <c r="C58" s="116" t="s">
        <v>47</v>
      </c>
      <c r="D58" s="117" t="s">
        <v>34</v>
      </c>
      <c r="E58" s="117">
        <v>3.5000000000000003E-2</v>
      </c>
      <c r="F58" s="106">
        <f>F53*E58</f>
        <v>8.75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2:61" s="66" customFormat="1" ht="16.2" x14ac:dyDescent="0.4">
      <c r="B59" s="280"/>
      <c r="C59" s="116" t="s">
        <v>48</v>
      </c>
      <c r="D59" s="117" t="s">
        <v>12</v>
      </c>
      <c r="E59" s="117">
        <v>4.0000000000000002E-4</v>
      </c>
      <c r="F59" s="106">
        <f>F53*E59</f>
        <v>0.1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2:61" s="66" customFormat="1" ht="28.5" customHeight="1" x14ac:dyDescent="0.4">
      <c r="B60" s="284">
        <v>10</v>
      </c>
      <c r="C60" s="118" t="s">
        <v>55</v>
      </c>
      <c r="D60" s="119" t="s">
        <v>23</v>
      </c>
      <c r="E60" s="117"/>
      <c r="F60" s="148">
        <f>F53</f>
        <v>250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2:61" s="66" customFormat="1" ht="16.2" x14ac:dyDescent="0.4">
      <c r="B61" s="284"/>
      <c r="C61" s="116" t="s">
        <v>17</v>
      </c>
      <c r="D61" s="117" t="s">
        <v>10</v>
      </c>
      <c r="E61" s="117">
        <v>6.9199999999999998E-2</v>
      </c>
      <c r="F61" s="106">
        <f>F60*E61</f>
        <v>17.3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2:61" s="66" customFormat="1" ht="16.2" x14ac:dyDescent="0.4">
      <c r="B62" s="284"/>
      <c r="C62" s="116" t="s">
        <v>44</v>
      </c>
      <c r="D62" s="117" t="s">
        <v>12</v>
      </c>
      <c r="E62" s="117">
        <v>1.6000000000000001E-3</v>
      </c>
      <c r="F62" s="106">
        <f>F60*E62</f>
        <v>0.4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2:61" s="66" customFormat="1" ht="16.2" x14ac:dyDescent="0.4">
      <c r="B63" s="284"/>
      <c r="C63" s="116" t="s">
        <v>56</v>
      </c>
      <c r="D63" s="117" t="s">
        <v>34</v>
      </c>
      <c r="E63" s="117">
        <v>0.4</v>
      </c>
      <c r="F63" s="106">
        <f>F60*E63</f>
        <v>100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2:61" s="66" customFormat="1" ht="37.799999999999997" x14ac:dyDescent="0.4">
      <c r="B64" s="284">
        <v>11</v>
      </c>
      <c r="C64" s="120" t="s">
        <v>129</v>
      </c>
      <c r="D64" s="121" t="s">
        <v>57</v>
      </c>
      <c r="E64" s="126"/>
      <c r="F64" s="94">
        <f>193/100</f>
        <v>1.93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s="66" customFormat="1" ht="16.2" x14ac:dyDescent="0.4">
      <c r="B65" s="284"/>
      <c r="C65" s="127" t="s">
        <v>9</v>
      </c>
      <c r="D65" s="126" t="s">
        <v>10</v>
      </c>
      <c r="E65" s="126">
        <v>42.9</v>
      </c>
      <c r="F65" s="98">
        <f>F64*E65</f>
        <v>82.796999999999997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1:61" s="66" customFormat="1" ht="21" customHeight="1" x14ac:dyDescent="0.4">
      <c r="B66" s="284"/>
      <c r="C66" s="116" t="s">
        <v>44</v>
      </c>
      <c r="D66" s="126" t="s">
        <v>58</v>
      </c>
      <c r="E66" s="126">
        <v>2.64</v>
      </c>
      <c r="F66" s="98">
        <f>F64*E66</f>
        <v>5.0952000000000002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1:61" s="66" customFormat="1" ht="27" customHeight="1" x14ac:dyDescent="0.4">
      <c r="B67" s="284"/>
      <c r="C67" s="127" t="s">
        <v>165</v>
      </c>
      <c r="D67" s="126" t="s">
        <v>8</v>
      </c>
      <c r="E67" s="126" t="s">
        <v>130</v>
      </c>
      <c r="F67" s="98">
        <f>F64*E67</f>
        <v>221.95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1:61" s="66" customFormat="1" ht="16.2" x14ac:dyDescent="0.4">
      <c r="B68" s="284"/>
      <c r="C68" s="127" t="s">
        <v>59</v>
      </c>
      <c r="D68" s="126" t="s">
        <v>60</v>
      </c>
      <c r="E68" s="126">
        <v>600</v>
      </c>
      <c r="F68" s="98">
        <f>F64*E68</f>
        <v>1158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1:61" s="66" customFormat="1" ht="16.2" x14ac:dyDescent="0.4">
      <c r="B69" s="284"/>
      <c r="C69" s="127" t="s">
        <v>33</v>
      </c>
      <c r="D69" s="126" t="s">
        <v>34</v>
      </c>
      <c r="E69" s="126">
        <v>7.9</v>
      </c>
      <c r="F69" s="98">
        <f>F64*E69</f>
        <v>15.247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1:61" s="66" customFormat="1" ht="16.2" x14ac:dyDescent="0.4">
      <c r="B70" s="284"/>
      <c r="C70" s="127" t="s">
        <v>39</v>
      </c>
      <c r="D70" s="126" t="s">
        <v>12</v>
      </c>
      <c r="E70" s="126">
        <v>6.36</v>
      </c>
      <c r="F70" s="98">
        <f>F64*E70</f>
        <v>12.274800000000001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1:61" s="66" customFormat="1" ht="24" customHeight="1" x14ac:dyDescent="0.4">
      <c r="B71" s="279">
        <v>12</v>
      </c>
      <c r="C71" s="120" t="s">
        <v>61</v>
      </c>
      <c r="D71" s="121" t="s">
        <v>23</v>
      </c>
      <c r="E71" s="122">
        <f>0</f>
        <v>0</v>
      </c>
      <c r="F71" s="123">
        <f>15*0.5</f>
        <v>7.5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1:61" s="66" customFormat="1" ht="16.2" x14ac:dyDescent="0.4">
      <c r="B72" s="280"/>
      <c r="C72" s="116" t="s">
        <v>17</v>
      </c>
      <c r="D72" s="126" t="s">
        <v>10</v>
      </c>
      <c r="E72" s="117">
        <v>0.83</v>
      </c>
      <c r="F72" s="106">
        <f>F71*E72</f>
        <v>6.2249999999999996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1:61" s="66" customFormat="1" ht="16.2" x14ac:dyDescent="0.4">
      <c r="B73" s="280"/>
      <c r="C73" s="116" t="s">
        <v>11</v>
      </c>
      <c r="D73" s="126" t="s">
        <v>12</v>
      </c>
      <c r="E73" s="117">
        <v>4.1000000000000003E-3</v>
      </c>
      <c r="F73" s="106">
        <f>F71*E73</f>
        <v>3.0750000000000003E-2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1:61" s="66" customFormat="1" ht="22.5" customHeight="1" x14ac:dyDescent="0.4">
      <c r="B74" s="280"/>
      <c r="C74" s="127" t="s">
        <v>107</v>
      </c>
      <c r="D74" s="126" t="s">
        <v>23</v>
      </c>
      <c r="E74" s="126" t="s">
        <v>63</v>
      </c>
      <c r="F74" s="98">
        <f>F71*E74</f>
        <v>8.625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1:61" s="66" customFormat="1" ht="16.2" x14ac:dyDescent="0.4">
      <c r="B75" s="280"/>
      <c r="C75" s="100" t="s">
        <v>64</v>
      </c>
      <c r="D75" s="126" t="s">
        <v>65</v>
      </c>
      <c r="E75" s="126" t="s">
        <v>66</v>
      </c>
      <c r="F75" s="98">
        <f>F71*E75</f>
        <v>30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s="66" customFormat="1" ht="16.2" x14ac:dyDescent="0.4">
      <c r="B76" s="281"/>
      <c r="C76" s="100" t="s">
        <v>48</v>
      </c>
      <c r="D76" s="126" t="s">
        <v>12</v>
      </c>
      <c r="E76" s="126">
        <v>7.8E-2</v>
      </c>
      <c r="F76" s="98">
        <f>F71*E76</f>
        <v>0.58499999999999996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1:61" s="68" customFormat="1" ht="24.75" customHeight="1" x14ac:dyDescent="0.4">
      <c r="A77" s="66"/>
      <c r="B77" s="279">
        <v>13</v>
      </c>
      <c r="C77" s="120" t="s">
        <v>67</v>
      </c>
      <c r="D77" s="144" t="s">
        <v>52</v>
      </c>
      <c r="E77" s="144"/>
      <c r="F77" s="94">
        <v>31.2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s="68" customFormat="1" ht="16.2" x14ac:dyDescent="0.4">
      <c r="A78" s="66"/>
      <c r="B78" s="280"/>
      <c r="C78" s="127" t="s">
        <v>68</v>
      </c>
      <c r="D78" s="98" t="s">
        <v>25</v>
      </c>
      <c r="E78" s="98">
        <v>0.28599999999999998</v>
      </c>
      <c r="F78" s="96">
        <f>E78*F77</f>
        <v>8.9231999999999996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1:61" s="68" customFormat="1" ht="16.2" x14ac:dyDescent="0.4">
      <c r="A79" s="66"/>
      <c r="B79" s="280"/>
      <c r="C79" s="127" t="s">
        <v>69</v>
      </c>
      <c r="D79" s="98" t="s">
        <v>12</v>
      </c>
      <c r="E79" s="98">
        <v>4.1000000000000003E-3</v>
      </c>
      <c r="F79" s="96">
        <f>E79*F77</f>
        <v>0.12792000000000001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1:61" s="68" customFormat="1" ht="23.25" customHeight="1" x14ac:dyDescent="0.4">
      <c r="A80" s="66"/>
      <c r="B80" s="280"/>
      <c r="C80" s="127" t="s">
        <v>70</v>
      </c>
      <c r="D80" s="98" t="s">
        <v>52</v>
      </c>
      <c r="E80" s="98"/>
      <c r="F80" s="96">
        <f>F77</f>
        <v>31.2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8" customFormat="1" ht="16.2" x14ac:dyDescent="0.4">
      <c r="A81" s="66"/>
      <c r="B81" s="280"/>
      <c r="C81" s="127" t="s">
        <v>71</v>
      </c>
      <c r="D81" s="98" t="s">
        <v>34</v>
      </c>
      <c r="E81" s="98">
        <f>3.8/100</f>
        <v>3.7999999999999999E-2</v>
      </c>
      <c r="F81" s="96">
        <f>E81*F77</f>
        <v>1.1856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8" customFormat="1" ht="16.2" x14ac:dyDescent="0.4">
      <c r="A82" s="66"/>
      <c r="B82" s="280"/>
      <c r="C82" s="127" t="s">
        <v>72</v>
      </c>
      <c r="D82" s="98" t="s">
        <v>34</v>
      </c>
      <c r="E82" s="98">
        <v>1.69</v>
      </c>
      <c r="F82" s="96">
        <f>E82*F77</f>
        <v>52.727999999999994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s="68" customFormat="1" ht="25.2" x14ac:dyDescent="0.4">
      <c r="A83" s="66"/>
      <c r="B83" s="281"/>
      <c r="C83" s="128" t="s">
        <v>73</v>
      </c>
      <c r="D83" s="98" t="s">
        <v>77</v>
      </c>
      <c r="E83" s="98"/>
      <c r="F83" s="96">
        <v>63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s="66" customFormat="1" ht="28.5" customHeight="1" x14ac:dyDescent="0.4">
      <c r="B84" s="279">
        <v>14</v>
      </c>
      <c r="C84" s="97" t="s">
        <v>74</v>
      </c>
      <c r="D84" s="148" t="s">
        <v>65</v>
      </c>
      <c r="E84" s="106"/>
      <c r="F84" s="91">
        <v>4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s="68" customFormat="1" ht="18.75" customHeight="1" x14ac:dyDescent="0.4">
      <c r="A85" s="66"/>
      <c r="B85" s="280"/>
      <c r="C85" s="129" t="s">
        <v>17</v>
      </c>
      <c r="D85" s="130" t="s">
        <v>10</v>
      </c>
      <c r="E85" s="130">
        <v>0.93</v>
      </c>
      <c r="F85" s="99">
        <f>F84*E85</f>
        <v>3.72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s="68" customFormat="1" ht="16.2" x14ac:dyDescent="0.4">
      <c r="A86" s="66"/>
      <c r="B86" s="280"/>
      <c r="C86" s="129" t="s">
        <v>75</v>
      </c>
      <c r="D86" s="130" t="s">
        <v>12</v>
      </c>
      <c r="E86" s="130">
        <v>0.01</v>
      </c>
      <c r="F86" s="99">
        <f>F84*E86</f>
        <v>0.04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s="68" customFormat="1" ht="25.2" x14ac:dyDescent="0.4">
      <c r="A87" s="66"/>
      <c r="B87" s="280"/>
      <c r="C87" s="129" t="s">
        <v>76</v>
      </c>
      <c r="D87" s="130" t="s">
        <v>77</v>
      </c>
      <c r="E87" s="130">
        <v>1</v>
      </c>
      <c r="F87" s="99">
        <f>F84</f>
        <v>4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s="68" customFormat="1" ht="25.2" x14ac:dyDescent="0.4">
      <c r="A88" s="66"/>
      <c r="B88" s="280"/>
      <c r="C88" s="129" t="s">
        <v>78</v>
      </c>
      <c r="D88" s="130" t="s">
        <v>77</v>
      </c>
      <c r="E88" s="130">
        <v>1</v>
      </c>
      <c r="F88" s="99">
        <f>F87</f>
        <v>4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s="68" customFormat="1" ht="16.2" x14ac:dyDescent="0.4">
      <c r="A89" s="66"/>
      <c r="B89" s="281"/>
      <c r="C89" s="129" t="s">
        <v>79</v>
      </c>
      <c r="D89" s="130" t="s">
        <v>12</v>
      </c>
      <c r="E89" s="130">
        <v>0.18</v>
      </c>
      <c r="F89" s="99">
        <f>F84*E89</f>
        <v>0.72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s="68" customFormat="1" ht="25.5" customHeight="1" x14ac:dyDescent="0.4">
      <c r="A90" s="66"/>
      <c r="B90" s="279">
        <v>15</v>
      </c>
      <c r="C90" s="97" t="s">
        <v>80</v>
      </c>
      <c r="D90" s="148" t="s">
        <v>81</v>
      </c>
      <c r="E90" s="106"/>
      <c r="F90" s="91">
        <v>16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s="68" customFormat="1" ht="18.75" customHeight="1" x14ac:dyDescent="0.4">
      <c r="A91" s="66"/>
      <c r="B91" s="280"/>
      <c r="C91" s="129" t="s">
        <v>17</v>
      </c>
      <c r="D91" s="130" t="s">
        <v>10</v>
      </c>
      <c r="E91" s="130">
        <v>0.58299999999999996</v>
      </c>
      <c r="F91" s="95">
        <f>F90*E91</f>
        <v>9.3279999999999994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s="68" customFormat="1" ht="16.2" x14ac:dyDescent="0.4">
      <c r="A92" s="66"/>
      <c r="B92" s="280"/>
      <c r="C92" s="129" t="s">
        <v>82</v>
      </c>
      <c r="D92" s="130" t="s">
        <v>12</v>
      </c>
      <c r="E92" s="130">
        <v>4.5999999999999999E-3</v>
      </c>
      <c r="F92" s="95">
        <f>F90*E92</f>
        <v>7.3599999999999999E-2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s="68" customFormat="1" ht="25.2" x14ac:dyDescent="0.4">
      <c r="A93" s="66"/>
      <c r="B93" s="280"/>
      <c r="C93" s="128" t="s">
        <v>83</v>
      </c>
      <c r="D93" s="93" t="s">
        <v>84</v>
      </c>
      <c r="E93" s="130">
        <v>1.05</v>
      </c>
      <c r="F93" s="95">
        <f>F90*E93</f>
        <v>16.8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s="68" customFormat="1" ht="16.2" x14ac:dyDescent="0.4">
      <c r="A94" s="66"/>
      <c r="B94" s="280"/>
      <c r="C94" s="129" t="s">
        <v>72</v>
      </c>
      <c r="D94" s="130" t="s">
        <v>34</v>
      </c>
      <c r="E94" s="130">
        <v>0.23</v>
      </c>
      <c r="F94" s="95">
        <f>F90*E94</f>
        <v>3.68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s="68" customFormat="1" ht="16.2" x14ac:dyDescent="0.4">
      <c r="A95" s="66"/>
      <c r="B95" s="280"/>
      <c r="C95" s="129" t="s">
        <v>79</v>
      </c>
      <c r="D95" s="130" t="s">
        <v>12</v>
      </c>
      <c r="E95" s="130">
        <v>0.20799999999999999</v>
      </c>
      <c r="F95" s="95">
        <f>F90*E95</f>
        <v>3.3279999999999998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s="68" customFormat="1" ht="25.2" x14ac:dyDescent="0.4">
      <c r="A96" s="66"/>
      <c r="B96" s="280"/>
      <c r="C96" s="128" t="s">
        <v>85</v>
      </c>
      <c r="D96" s="98" t="s">
        <v>77</v>
      </c>
      <c r="E96" s="98"/>
      <c r="F96" s="96">
        <f>F90*2</f>
        <v>32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s="68" customFormat="1" ht="37.799999999999997" x14ac:dyDescent="0.4">
      <c r="A97" s="66"/>
      <c r="B97" s="279">
        <v>16</v>
      </c>
      <c r="C97" s="131" t="s">
        <v>94</v>
      </c>
      <c r="D97" s="132" t="s">
        <v>142</v>
      </c>
      <c r="E97" s="132"/>
      <c r="F97" s="123">
        <v>55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s="68" customFormat="1" ht="16.2" x14ac:dyDescent="0.4">
      <c r="A98" s="66"/>
      <c r="B98" s="280"/>
      <c r="C98" s="133" t="s">
        <v>9</v>
      </c>
      <c r="D98" s="134" t="s">
        <v>10</v>
      </c>
      <c r="E98" s="124">
        <v>0.83</v>
      </c>
      <c r="F98" s="98">
        <f>F97*E98</f>
        <v>45.65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s="68" customFormat="1" ht="16.2" x14ac:dyDescent="0.4">
      <c r="A99" s="66"/>
      <c r="B99" s="280"/>
      <c r="C99" s="135" t="s">
        <v>11</v>
      </c>
      <c r="D99" s="124" t="s">
        <v>12</v>
      </c>
      <c r="E99" s="136">
        <f>0.41/100</f>
        <v>4.0999999999999995E-3</v>
      </c>
      <c r="F99" s="98">
        <f>F97*E99</f>
        <v>0.22549999999999998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s="68" customFormat="1" ht="38.25" customHeight="1" x14ac:dyDescent="0.4">
      <c r="A100" s="66"/>
      <c r="B100" s="280"/>
      <c r="C100" s="133" t="s">
        <v>88</v>
      </c>
      <c r="D100" s="124" t="s">
        <v>8</v>
      </c>
      <c r="E100" s="124" t="s">
        <v>63</v>
      </c>
      <c r="F100" s="98">
        <f>F97*E100</f>
        <v>63.249999999999993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s="68" customFormat="1" ht="16.2" x14ac:dyDescent="0.4">
      <c r="A101" s="66"/>
      <c r="B101" s="281"/>
      <c r="C101" s="135" t="s">
        <v>39</v>
      </c>
      <c r="D101" s="124" t="s">
        <v>12</v>
      </c>
      <c r="E101" s="136">
        <f>7.8/100</f>
        <v>7.8E-2</v>
      </c>
      <c r="F101" s="98">
        <f>F97*E101</f>
        <v>4.29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3" spans="1:61" s="55" customFormat="1" ht="16.2" x14ac:dyDescent="0.25">
      <c r="A103" s="69"/>
      <c r="B103" s="137"/>
      <c r="C103" s="138"/>
      <c r="D103" s="138"/>
      <c r="E103" s="139"/>
      <c r="F103" s="145"/>
    </row>
    <row r="104" spans="1:61" s="55" customFormat="1" ht="16.2" x14ac:dyDescent="0.3">
      <c r="A104" s="69"/>
      <c r="B104" s="137"/>
      <c r="C104" s="285"/>
      <c r="D104" s="285"/>
      <c r="E104" s="285"/>
      <c r="F104" s="145"/>
    </row>
  </sheetData>
  <mergeCells count="22">
    <mergeCell ref="C104:E104"/>
    <mergeCell ref="B84:B89"/>
    <mergeCell ref="B90:B96"/>
    <mergeCell ref="B97:B101"/>
    <mergeCell ref="B64:B70"/>
    <mergeCell ref="B71:B76"/>
    <mergeCell ref="B77:B83"/>
    <mergeCell ref="B47:B52"/>
    <mergeCell ref="B53:B59"/>
    <mergeCell ref="B60:B63"/>
    <mergeCell ref="B25:B31"/>
    <mergeCell ref="B32:B39"/>
    <mergeCell ref="B40:B46"/>
    <mergeCell ref="B15:B17"/>
    <mergeCell ref="B18:B20"/>
    <mergeCell ref="B21:B24"/>
    <mergeCell ref="B8:B13"/>
    <mergeCell ref="B4:B5"/>
    <mergeCell ref="C4:C5"/>
    <mergeCell ref="B2:F2"/>
    <mergeCell ref="D4:D5"/>
    <mergeCell ref="E4:F4"/>
  </mergeCells>
  <conditionalFormatting sqref="F32">
    <cfRule type="cellIs" dxfId="21" priority="3" stopIfTrue="1" operator="equal">
      <formula>8223.307275</formula>
    </cfRule>
  </conditionalFormatting>
  <conditionalFormatting sqref="F8">
    <cfRule type="cellIs" dxfId="20" priority="2" stopIfTrue="1" operator="equal">
      <formula>8223.307275</formula>
    </cfRule>
  </conditionalFormatting>
  <conditionalFormatting sqref="F25">
    <cfRule type="cellIs" dxfId="19" priority="1" stopIfTrue="1" operator="equal">
      <formula>8223.307275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16"/>
  <sheetViews>
    <sheetView zoomScaleNormal="100"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29.4" customHeight="1" x14ac:dyDescent="0.3">
      <c r="A2" s="60"/>
      <c r="B2" s="262" t="s">
        <v>171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6"/>
      <c r="E3" s="6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s="62" customFormat="1" ht="15.6" x14ac:dyDescent="0.3">
      <c r="A4" s="60"/>
      <c r="B4" s="262" t="s">
        <v>170</v>
      </c>
      <c r="C4" s="262"/>
      <c r="D4" s="262"/>
      <c r="E4" s="262"/>
      <c r="F4" s="262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s="62" customFormat="1" ht="12" customHeight="1" x14ac:dyDescent="0.3">
      <c r="A5" s="60"/>
      <c r="B5" s="5"/>
      <c r="C5" s="6"/>
      <c r="D5" s="6"/>
      <c r="E5" s="6"/>
      <c r="F5" s="8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</row>
    <row r="6" spans="1:61" ht="34.5" customHeight="1" x14ac:dyDescent="0.3">
      <c r="B6" s="263" t="s">
        <v>0</v>
      </c>
      <c r="C6" s="260" t="s">
        <v>1</v>
      </c>
      <c r="D6" s="263" t="s">
        <v>2</v>
      </c>
      <c r="E6" s="263" t="s">
        <v>3</v>
      </c>
      <c r="F6" s="263"/>
    </row>
    <row r="7" spans="1:61" ht="21.6" x14ac:dyDescent="0.3">
      <c r="B7" s="264"/>
      <c r="C7" s="261"/>
      <c r="D7" s="264"/>
      <c r="E7" s="9" t="s">
        <v>4</v>
      </c>
      <c r="F7" s="10" t="s">
        <v>5</v>
      </c>
    </row>
    <row r="8" spans="1:61" x14ac:dyDescent="0.3">
      <c r="B8" s="9">
        <v>1</v>
      </c>
      <c r="C8" s="9">
        <v>3</v>
      </c>
      <c r="D8" s="9">
        <v>4</v>
      </c>
      <c r="E8" s="9">
        <v>5</v>
      </c>
      <c r="F8" s="10">
        <v>6</v>
      </c>
    </row>
    <row r="9" spans="1:61" x14ac:dyDescent="0.3">
      <c r="B9" s="11"/>
      <c r="C9" s="12" t="s">
        <v>6</v>
      </c>
      <c r="D9" s="11"/>
      <c r="E9" s="11"/>
      <c r="F9" s="13"/>
    </row>
    <row r="10" spans="1:61" ht="24" customHeight="1" x14ac:dyDescent="0.3">
      <c r="B10" s="286">
        <v>1</v>
      </c>
      <c r="C10" s="15" t="s">
        <v>7</v>
      </c>
      <c r="D10" s="16" t="s">
        <v>8</v>
      </c>
      <c r="E10" s="17"/>
      <c r="F10" s="18">
        <v>195</v>
      </c>
    </row>
    <row r="11" spans="1:61" ht="16.5" customHeight="1" x14ac:dyDescent="0.3">
      <c r="B11" s="287"/>
      <c r="C11" s="19" t="s">
        <v>9</v>
      </c>
      <c r="D11" s="17" t="s">
        <v>10</v>
      </c>
      <c r="E11" s="17">
        <v>8.2000000000000003E-2</v>
      </c>
      <c r="F11" s="14">
        <f>E11*F10</f>
        <v>15.99</v>
      </c>
    </row>
    <row r="12" spans="1:61" x14ac:dyDescent="0.3">
      <c r="B12" s="288"/>
      <c r="C12" s="19" t="s">
        <v>11</v>
      </c>
      <c r="D12" s="17" t="s">
        <v>12</v>
      </c>
      <c r="E12" s="17">
        <v>5.0000000000000001E-3</v>
      </c>
      <c r="F12" s="14">
        <f>F10*E12</f>
        <v>0.97499999999999998</v>
      </c>
    </row>
    <row r="13" spans="1:61" ht="21.6" x14ac:dyDescent="0.3">
      <c r="B13" s="286">
        <v>2</v>
      </c>
      <c r="C13" s="15" t="s">
        <v>13</v>
      </c>
      <c r="D13" s="16" t="s">
        <v>14</v>
      </c>
      <c r="E13" s="17"/>
      <c r="F13" s="18">
        <v>2.2999999999999998</v>
      </c>
    </row>
    <row r="14" spans="1:61" x14ac:dyDescent="0.3">
      <c r="B14" s="287"/>
      <c r="C14" s="19" t="s">
        <v>9</v>
      </c>
      <c r="D14" s="17" t="s">
        <v>10</v>
      </c>
      <c r="E14" s="17">
        <v>10.199999999999999</v>
      </c>
      <c r="F14" s="14">
        <f>F13*E14</f>
        <v>23.459999999999997</v>
      </c>
    </row>
    <row r="15" spans="1:61" x14ac:dyDescent="0.3">
      <c r="B15" s="288"/>
      <c r="C15" s="19" t="s">
        <v>11</v>
      </c>
      <c r="D15" s="17" t="s">
        <v>12</v>
      </c>
      <c r="E15" s="17">
        <v>0.23</v>
      </c>
      <c r="F15" s="14">
        <f>F13*E15</f>
        <v>0.52900000000000003</v>
      </c>
    </row>
    <row r="16" spans="1:61" ht="43.2" x14ac:dyDescent="0.3">
      <c r="B16" s="286">
        <v>3</v>
      </c>
      <c r="C16" s="15" t="s">
        <v>15</v>
      </c>
      <c r="D16" s="16" t="s">
        <v>16</v>
      </c>
      <c r="E16" s="11"/>
      <c r="F16" s="18">
        <v>0.4</v>
      </c>
    </row>
    <row r="17" spans="2:6" x14ac:dyDescent="0.3">
      <c r="B17" s="288"/>
      <c r="C17" s="20" t="s">
        <v>17</v>
      </c>
      <c r="D17" s="21" t="s">
        <v>10</v>
      </c>
      <c r="E17" s="21">
        <v>1.85</v>
      </c>
      <c r="F17" s="14">
        <f>F16*E17</f>
        <v>0.7400000000000001</v>
      </c>
    </row>
    <row r="18" spans="2:6" ht="21.6" x14ac:dyDescent="0.3">
      <c r="B18" s="286">
        <v>4</v>
      </c>
      <c r="C18" s="23" t="s">
        <v>18</v>
      </c>
      <c r="D18" s="16" t="s">
        <v>16</v>
      </c>
      <c r="E18" s="21"/>
      <c r="F18" s="18">
        <f>F16</f>
        <v>0.4</v>
      </c>
    </row>
    <row r="19" spans="2:6" x14ac:dyDescent="0.3">
      <c r="B19" s="288"/>
      <c r="C19" s="20" t="s">
        <v>19</v>
      </c>
      <c r="D19" s="21" t="s">
        <v>10</v>
      </c>
      <c r="E19" s="21">
        <v>0.53</v>
      </c>
      <c r="F19" s="14">
        <f>F18*E19</f>
        <v>0.21200000000000002</v>
      </c>
    </row>
    <row r="20" spans="2:6" ht="21.6" x14ac:dyDescent="0.3">
      <c r="B20" s="17">
        <v>5</v>
      </c>
      <c r="C20" s="24" t="s">
        <v>20</v>
      </c>
      <c r="D20" s="16" t="s">
        <v>16</v>
      </c>
      <c r="E20" s="21"/>
      <c r="F20" s="18">
        <f>F16</f>
        <v>0.4</v>
      </c>
    </row>
    <row r="21" spans="2:6" x14ac:dyDescent="0.3">
      <c r="B21" s="25"/>
      <c r="C21" s="16" t="s">
        <v>21</v>
      </c>
      <c r="D21" s="16"/>
      <c r="E21" s="21"/>
      <c r="F21" s="18"/>
    </row>
    <row r="22" spans="2:6" x14ac:dyDescent="0.3">
      <c r="B22" s="265">
        <v>6</v>
      </c>
      <c r="C22" s="26" t="s">
        <v>22</v>
      </c>
      <c r="D22" s="16" t="s">
        <v>23</v>
      </c>
      <c r="E22" s="17"/>
      <c r="F22" s="10">
        <v>32</v>
      </c>
    </row>
    <row r="23" spans="2:6" x14ac:dyDescent="0.3">
      <c r="B23" s="266"/>
      <c r="C23" s="27" t="s">
        <v>24</v>
      </c>
      <c r="D23" s="17" t="s">
        <v>25</v>
      </c>
      <c r="E23" s="17">
        <v>0.45</v>
      </c>
      <c r="F23" s="14">
        <f>E23*F22</f>
        <v>14.4</v>
      </c>
    </row>
    <row r="24" spans="2:6" x14ac:dyDescent="0.3">
      <c r="B24" s="266"/>
      <c r="C24" s="27" t="s">
        <v>26</v>
      </c>
      <c r="D24" s="17" t="s">
        <v>16</v>
      </c>
      <c r="E24" s="17">
        <f>0.035/100</f>
        <v>3.5000000000000005E-4</v>
      </c>
      <c r="F24" s="14">
        <f>F22*E24</f>
        <v>1.1200000000000002E-2</v>
      </c>
    </row>
    <row r="25" spans="2:6" x14ac:dyDescent="0.3">
      <c r="B25" s="266"/>
      <c r="C25" s="27" t="s">
        <v>11</v>
      </c>
      <c r="D25" s="17" t="s">
        <v>12</v>
      </c>
      <c r="E25" s="17">
        <f>0.23/100</f>
        <v>2.3E-3</v>
      </c>
      <c r="F25" s="14">
        <f>F22*E25</f>
        <v>7.3599999999999999E-2</v>
      </c>
    </row>
    <row r="26" spans="2:6" x14ac:dyDescent="0.3">
      <c r="B26" s="266"/>
      <c r="C26" s="27" t="s">
        <v>27</v>
      </c>
      <c r="D26" s="17" t="s">
        <v>28</v>
      </c>
      <c r="E26" s="17">
        <f>0.009/100</f>
        <v>8.9999999999999992E-5</v>
      </c>
      <c r="F26" s="28">
        <f>F22*E26</f>
        <v>2.8799999999999997E-3</v>
      </c>
    </row>
    <row r="27" spans="2:6" x14ac:dyDescent="0.3">
      <c r="B27" s="267"/>
      <c r="C27" s="27" t="s">
        <v>29</v>
      </c>
      <c r="D27" s="17" t="s">
        <v>23</v>
      </c>
      <c r="E27" s="17">
        <f>3.4/100</f>
        <v>3.4000000000000002E-2</v>
      </c>
      <c r="F27" s="14">
        <f>F22*E27</f>
        <v>1.0880000000000001</v>
      </c>
    </row>
    <row r="28" spans="2:6" x14ac:dyDescent="0.3">
      <c r="B28" s="29"/>
      <c r="C28" s="16" t="s">
        <v>30</v>
      </c>
      <c r="D28" s="17"/>
      <c r="E28" s="17"/>
      <c r="F28" s="14"/>
    </row>
    <row r="29" spans="2:6" ht="26.25" customHeight="1" x14ac:dyDescent="0.3">
      <c r="B29" s="265">
        <v>8</v>
      </c>
      <c r="C29" s="26" t="s">
        <v>31</v>
      </c>
      <c r="D29" s="16" t="s">
        <v>28</v>
      </c>
      <c r="E29" s="17"/>
      <c r="F29" s="10">
        <v>0.36</v>
      </c>
    </row>
    <row r="30" spans="2:6" x14ac:dyDescent="0.3">
      <c r="B30" s="266"/>
      <c r="C30" s="27" t="s">
        <v>24</v>
      </c>
      <c r="D30" s="17" t="s">
        <v>25</v>
      </c>
      <c r="E30" s="17">
        <v>24</v>
      </c>
      <c r="F30" s="14">
        <f>E30*F29</f>
        <v>8.64</v>
      </c>
    </row>
    <row r="31" spans="2:6" ht="21.6" x14ac:dyDescent="0.3">
      <c r="B31" s="266"/>
      <c r="C31" s="27" t="s">
        <v>32</v>
      </c>
      <c r="D31" s="17" t="s">
        <v>28</v>
      </c>
      <c r="E31" s="17">
        <v>1.3</v>
      </c>
      <c r="F31" s="14">
        <f>E31*F29</f>
        <v>0.46799999999999997</v>
      </c>
    </row>
    <row r="32" spans="2:6" x14ac:dyDescent="0.3">
      <c r="B32" s="266"/>
      <c r="C32" s="27" t="s">
        <v>33</v>
      </c>
      <c r="D32" s="17" t="s">
        <v>34</v>
      </c>
      <c r="E32" s="17">
        <v>3.08</v>
      </c>
      <c r="F32" s="14">
        <f>F29*E32</f>
        <v>1.1088</v>
      </c>
    </row>
    <row r="33" spans="2:6" x14ac:dyDescent="0.3">
      <c r="B33" s="266"/>
      <c r="C33" s="30" t="s">
        <v>35</v>
      </c>
      <c r="D33" s="31" t="s">
        <v>34</v>
      </c>
      <c r="E33" s="31" t="s">
        <v>36</v>
      </c>
      <c r="F33" s="17">
        <f>F29*E33</f>
        <v>2.6999999999999997</v>
      </c>
    </row>
    <row r="34" spans="2:6" x14ac:dyDescent="0.3">
      <c r="B34" s="266"/>
      <c r="C34" s="30" t="s">
        <v>37</v>
      </c>
      <c r="D34" s="31" t="s">
        <v>34</v>
      </c>
      <c r="E34" s="31" t="s">
        <v>38</v>
      </c>
      <c r="F34" s="17">
        <f>F29*E34</f>
        <v>1.0835999999999999</v>
      </c>
    </row>
    <row r="35" spans="2:6" x14ac:dyDescent="0.3">
      <c r="B35" s="267"/>
      <c r="C35" s="27" t="s">
        <v>39</v>
      </c>
      <c r="D35" s="17" t="s">
        <v>12</v>
      </c>
      <c r="E35" s="17">
        <v>1.38</v>
      </c>
      <c r="F35" s="14">
        <f>E35*F29</f>
        <v>0.49679999999999996</v>
      </c>
    </row>
    <row r="36" spans="2:6" ht="26.25" customHeight="1" x14ac:dyDescent="0.3">
      <c r="B36" s="265">
        <v>9</v>
      </c>
      <c r="C36" s="26" t="s">
        <v>40</v>
      </c>
      <c r="D36" s="16" t="s">
        <v>28</v>
      </c>
      <c r="E36" s="17"/>
      <c r="F36" s="10">
        <v>1</v>
      </c>
    </row>
    <row r="37" spans="2:6" x14ac:dyDescent="0.3">
      <c r="B37" s="266"/>
      <c r="C37" s="27" t="s">
        <v>24</v>
      </c>
      <c r="D37" s="17" t="s">
        <v>25</v>
      </c>
      <c r="E37" s="17">
        <v>23.8</v>
      </c>
      <c r="F37" s="14">
        <f>E37*F36</f>
        <v>23.8</v>
      </c>
    </row>
    <row r="38" spans="2:6" ht="21.6" x14ac:dyDescent="0.3">
      <c r="B38" s="266"/>
      <c r="C38" s="27" t="s">
        <v>32</v>
      </c>
      <c r="D38" s="17" t="s">
        <v>28</v>
      </c>
      <c r="E38" s="17">
        <v>1.3</v>
      </c>
      <c r="F38" s="14">
        <f>E38*F36</f>
        <v>1.3</v>
      </c>
    </row>
    <row r="39" spans="2:6" x14ac:dyDescent="0.3">
      <c r="B39" s="266"/>
      <c r="C39" s="27" t="s">
        <v>33</v>
      </c>
      <c r="D39" s="17" t="s">
        <v>34</v>
      </c>
      <c r="E39" s="17">
        <v>4.38</v>
      </c>
      <c r="F39" s="14">
        <f>F36*E39</f>
        <v>4.38</v>
      </c>
    </row>
    <row r="40" spans="2:6" x14ac:dyDescent="0.3">
      <c r="B40" s="266"/>
      <c r="C40" s="30" t="s">
        <v>35</v>
      </c>
      <c r="D40" s="31" t="s">
        <v>34</v>
      </c>
      <c r="E40" s="31">
        <v>7.2</v>
      </c>
      <c r="F40" s="17">
        <f>F36*E40</f>
        <v>7.2</v>
      </c>
    </row>
    <row r="41" spans="2:6" x14ac:dyDescent="0.3">
      <c r="B41" s="266"/>
      <c r="C41" s="30" t="s">
        <v>37</v>
      </c>
      <c r="D41" s="31" t="s">
        <v>34</v>
      </c>
      <c r="E41" s="31">
        <v>1.96</v>
      </c>
      <c r="F41" s="17">
        <f>F36*E41</f>
        <v>1.96</v>
      </c>
    </row>
    <row r="42" spans="2:6" x14ac:dyDescent="0.3">
      <c r="B42" s="267"/>
      <c r="C42" s="27" t="s">
        <v>39</v>
      </c>
      <c r="D42" s="17" t="s">
        <v>12</v>
      </c>
      <c r="E42" s="17">
        <v>3.44</v>
      </c>
      <c r="F42" s="14">
        <f>E42*F36</f>
        <v>3.44</v>
      </c>
    </row>
    <row r="43" spans="2:6" x14ac:dyDescent="0.3">
      <c r="B43" s="265">
        <v>9</v>
      </c>
      <c r="C43" s="26" t="s">
        <v>41</v>
      </c>
      <c r="D43" s="16" t="s">
        <v>28</v>
      </c>
      <c r="E43" s="17"/>
      <c r="F43" s="10">
        <v>2.1800000000000002</v>
      </c>
    </row>
    <row r="44" spans="2:6" x14ac:dyDescent="0.3">
      <c r="B44" s="266"/>
      <c r="C44" s="27" t="s">
        <v>24</v>
      </c>
      <c r="D44" s="17" t="s">
        <v>25</v>
      </c>
      <c r="E44" s="17">
        <v>23.8</v>
      </c>
      <c r="F44" s="14">
        <f>E44*F43</f>
        <v>51.884000000000007</v>
      </c>
    </row>
    <row r="45" spans="2:6" ht="21.6" x14ac:dyDescent="0.3">
      <c r="B45" s="266"/>
      <c r="C45" s="27" t="s">
        <v>32</v>
      </c>
      <c r="D45" s="17" t="s">
        <v>28</v>
      </c>
      <c r="E45" s="17">
        <v>1.3</v>
      </c>
      <c r="F45" s="14">
        <f>E45*F43</f>
        <v>2.8340000000000005</v>
      </c>
    </row>
    <row r="46" spans="2:6" x14ac:dyDescent="0.3">
      <c r="B46" s="266"/>
      <c r="C46" s="27" t="s">
        <v>42</v>
      </c>
      <c r="D46" s="17" t="s">
        <v>23</v>
      </c>
      <c r="E46" s="17"/>
      <c r="F46" s="14">
        <v>2</v>
      </c>
    </row>
    <row r="47" spans="2:6" x14ac:dyDescent="0.3">
      <c r="B47" s="266"/>
      <c r="C47" s="27" t="s">
        <v>33</v>
      </c>
      <c r="D47" s="17" t="s">
        <v>34</v>
      </c>
      <c r="E47" s="17">
        <v>4.38</v>
      </c>
      <c r="F47" s="14">
        <f>F43*E47</f>
        <v>9.5484000000000009</v>
      </c>
    </row>
    <row r="48" spans="2:6" x14ac:dyDescent="0.3">
      <c r="B48" s="266"/>
      <c r="C48" s="30" t="s">
        <v>35</v>
      </c>
      <c r="D48" s="31" t="s">
        <v>34</v>
      </c>
      <c r="E48" s="31">
        <v>7.2</v>
      </c>
      <c r="F48" s="14">
        <f>F43*E48</f>
        <v>15.696000000000002</v>
      </c>
    </row>
    <row r="49" spans="2:6" x14ac:dyDescent="0.3">
      <c r="B49" s="266"/>
      <c r="C49" s="30" t="s">
        <v>37</v>
      </c>
      <c r="D49" s="31" t="s">
        <v>34</v>
      </c>
      <c r="E49" s="31">
        <v>1.96</v>
      </c>
      <c r="F49" s="14">
        <f>F43*E49</f>
        <v>4.2728000000000002</v>
      </c>
    </row>
    <row r="50" spans="2:6" x14ac:dyDescent="0.3">
      <c r="B50" s="267"/>
      <c r="C50" s="27" t="s">
        <v>39</v>
      </c>
      <c r="D50" s="17" t="s">
        <v>12</v>
      </c>
      <c r="E50" s="17">
        <v>3.44</v>
      </c>
      <c r="F50" s="14">
        <f>E50*F43</f>
        <v>7.4992000000000001</v>
      </c>
    </row>
    <row r="51" spans="2:6" ht="21.6" x14ac:dyDescent="0.3">
      <c r="B51" s="268">
        <v>10</v>
      </c>
      <c r="C51" s="33" t="s">
        <v>43</v>
      </c>
      <c r="D51" s="34" t="s">
        <v>14</v>
      </c>
      <c r="E51" s="31"/>
      <c r="F51" s="18">
        <f>F43+F38+F31</f>
        <v>3.9480000000000004</v>
      </c>
    </row>
    <row r="52" spans="2:6" x14ac:dyDescent="0.3">
      <c r="B52" s="268"/>
      <c r="C52" s="30" t="s">
        <v>17</v>
      </c>
      <c r="D52" s="31" t="s">
        <v>10</v>
      </c>
      <c r="E52" s="31">
        <v>0.87</v>
      </c>
      <c r="F52" s="17">
        <f>F51*E52</f>
        <v>3.4347600000000003</v>
      </c>
    </row>
    <row r="53" spans="2:6" x14ac:dyDescent="0.3">
      <c r="B53" s="268"/>
      <c r="C53" s="30" t="s">
        <v>44</v>
      </c>
      <c r="D53" s="31" t="s">
        <v>12</v>
      </c>
      <c r="E53" s="31">
        <v>0.13</v>
      </c>
      <c r="F53" s="17">
        <f>F51*E53</f>
        <v>0.51324000000000003</v>
      </c>
    </row>
    <row r="54" spans="2:6" x14ac:dyDescent="0.3">
      <c r="B54" s="268"/>
      <c r="C54" s="30" t="s">
        <v>45</v>
      </c>
      <c r="D54" s="31" t="s">
        <v>34</v>
      </c>
      <c r="E54" s="31">
        <v>7.2</v>
      </c>
      <c r="F54" s="17">
        <f>F51*E54</f>
        <v>28.425600000000003</v>
      </c>
    </row>
    <row r="55" spans="2:6" x14ac:dyDescent="0.3">
      <c r="B55" s="268"/>
      <c r="C55" s="30" t="s">
        <v>46</v>
      </c>
      <c r="D55" s="31" t="s">
        <v>34</v>
      </c>
      <c r="E55" s="31">
        <v>1.79</v>
      </c>
      <c r="F55" s="17">
        <f>F51*E55</f>
        <v>7.0669200000000005</v>
      </c>
    </row>
    <row r="56" spans="2:6" x14ac:dyDescent="0.3">
      <c r="B56" s="268"/>
      <c r="C56" s="30" t="s">
        <v>47</v>
      </c>
      <c r="D56" s="31" t="s">
        <v>34</v>
      </c>
      <c r="E56" s="31">
        <v>1.07</v>
      </c>
      <c r="F56" s="17">
        <f>F51*E56</f>
        <v>4.2243600000000008</v>
      </c>
    </row>
    <row r="57" spans="2:6" x14ac:dyDescent="0.3">
      <c r="B57" s="268"/>
      <c r="C57" s="30" t="s">
        <v>48</v>
      </c>
      <c r="D57" s="31" t="s">
        <v>12</v>
      </c>
      <c r="E57" s="31">
        <v>0.1</v>
      </c>
      <c r="F57" s="17">
        <f>F51*E57</f>
        <v>0.39480000000000004</v>
      </c>
    </row>
    <row r="58" spans="2:6" ht="21.6" x14ac:dyDescent="0.3">
      <c r="B58" s="268">
        <v>11</v>
      </c>
      <c r="C58" s="12" t="s">
        <v>49</v>
      </c>
      <c r="D58" s="44" t="s">
        <v>50</v>
      </c>
      <c r="E58" s="44">
        <f>0</f>
        <v>0</v>
      </c>
      <c r="F58" s="197">
        <v>197</v>
      </c>
    </row>
    <row r="59" spans="2:6" x14ac:dyDescent="0.3">
      <c r="B59" s="268"/>
      <c r="C59" s="30" t="s">
        <v>17</v>
      </c>
      <c r="D59" s="31" t="s">
        <v>10</v>
      </c>
      <c r="E59" s="37">
        <v>0.22700000000000001</v>
      </c>
      <c r="F59" s="196">
        <f>F58*E59</f>
        <v>44.719000000000001</v>
      </c>
    </row>
    <row r="60" spans="2:6" x14ac:dyDescent="0.3">
      <c r="B60" s="268"/>
      <c r="C60" s="30" t="s">
        <v>44</v>
      </c>
      <c r="D60" s="31" t="s">
        <v>12</v>
      </c>
      <c r="E60" s="37">
        <v>2.76E-2</v>
      </c>
      <c r="F60" s="196">
        <f>F58*E60</f>
        <v>5.4371999999999998</v>
      </c>
    </row>
    <row r="61" spans="2:6" x14ac:dyDescent="0.3">
      <c r="B61" s="268"/>
      <c r="C61" s="30" t="s">
        <v>51</v>
      </c>
      <c r="D61" s="31" t="s">
        <v>52</v>
      </c>
      <c r="E61" s="37"/>
      <c r="F61" s="196">
        <v>380</v>
      </c>
    </row>
    <row r="62" spans="2:6" x14ac:dyDescent="0.3">
      <c r="B62" s="268"/>
      <c r="C62" s="30" t="s">
        <v>53</v>
      </c>
      <c r="D62" s="31" t="s">
        <v>34</v>
      </c>
      <c r="E62" s="37">
        <v>7.0000000000000007E-2</v>
      </c>
      <c r="F62" s="196">
        <f>F58*E62</f>
        <v>13.790000000000001</v>
      </c>
    </row>
    <row r="63" spans="2:6" x14ac:dyDescent="0.3">
      <c r="B63" s="268"/>
      <c r="C63" s="30" t="s">
        <v>48</v>
      </c>
      <c r="D63" s="31" t="s">
        <v>12</v>
      </c>
      <c r="E63" s="37">
        <v>4.4400000000000002E-2</v>
      </c>
      <c r="F63" s="196">
        <f>F58*E63</f>
        <v>8.7468000000000004</v>
      </c>
    </row>
    <row r="64" spans="2:6" x14ac:dyDescent="0.3">
      <c r="B64" s="265">
        <v>12</v>
      </c>
      <c r="C64" s="33" t="s">
        <v>54</v>
      </c>
      <c r="D64" s="34" t="s">
        <v>23</v>
      </c>
      <c r="E64" s="31"/>
      <c r="F64" s="197">
        <f>F58</f>
        <v>197</v>
      </c>
    </row>
    <row r="65" spans="2:61" x14ac:dyDescent="0.3">
      <c r="B65" s="266"/>
      <c r="C65" s="30" t="s">
        <v>17</v>
      </c>
      <c r="D65" s="31" t="s">
        <v>10</v>
      </c>
      <c r="E65" s="31">
        <v>3.0300000000000001E-2</v>
      </c>
      <c r="F65" s="11">
        <f>F64*E65</f>
        <v>5.9691000000000001</v>
      </c>
    </row>
    <row r="66" spans="2:61" x14ac:dyDescent="0.3">
      <c r="B66" s="266"/>
      <c r="C66" s="30" t="s">
        <v>44</v>
      </c>
      <c r="D66" s="31" t="s">
        <v>12</v>
      </c>
      <c r="E66" s="31">
        <v>4.1000000000000003E-3</v>
      </c>
      <c r="F66" s="11">
        <f>F64*E66</f>
        <v>0.80770000000000008</v>
      </c>
    </row>
    <row r="67" spans="2:61" x14ac:dyDescent="0.3">
      <c r="B67" s="266"/>
      <c r="C67" s="30" t="s">
        <v>45</v>
      </c>
      <c r="D67" s="31" t="s">
        <v>34</v>
      </c>
      <c r="E67" s="31">
        <v>0.23100000000000001</v>
      </c>
      <c r="F67" s="11">
        <f>F64*E67</f>
        <v>45.507000000000005</v>
      </c>
    </row>
    <row r="68" spans="2:61" x14ac:dyDescent="0.3">
      <c r="B68" s="266"/>
      <c r="C68" s="30" t="s">
        <v>46</v>
      </c>
      <c r="D68" s="31" t="s">
        <v>34</v>
      </c>
      <c r="E68" s="31">
        <v>5.8000000000000003E-2</v>
      </c>
      <c r="F68" s="11">
        <f>F64*E68</f>
        <v>11.426</v>
      </c>
    </row>
    <row r="69" spans="2:61" x14ac:dyDescent="0.3">
      <c r="B69" s="266"/>
      <c r="C69" s="30" t="s">
        <v>47</v>
      </c>
      <c r="D69" s="31" t="s">
        <v>34</v>
      </c>
      <c r="E69" s="31">
        <v>3.5000000000000003E-2</v>
      </c>
      <c r="F69" s="11">
        <f>F64*E69</f>
        <v>6.8950000000000005</v>
      </c>
    </row>
    <row r="70" spans="2:61" x14ac:dyDescent="0.3">
      <c r="B70" s="266"/>
      <c r="C70" s="30" t="s">
        <v>48</v>
      </c>
      <c r="D70" s="31" t="s">
        <v>12</v>
      </c>
      <c r="E70" s="31">
        <v>4.0000000000000002E-4</v>
      </c>
      <c r="F70" s="11">
        <f>F64*E70</f>
        <v>7.8800000000000009E-2</v>
      </c>
    </row>
    <row r="71" spans="2:61" x14ac:dyDescent="0.3">
      <c r="B71" s="268">
        <v>13</v>
      </c>
      <c r="C71" s="38" t="s">
        <v>55</v>
      </c>
      <c r="D71" s="34" t="s">
        <v>23</v>
      </c>
      <c r="E71" s="31"/>
      <c r="F71" s="9">
        <f>F64</f>
        <v>197</v>
      </c>
    </row>
    <row r="72" spans="2:61" x14ac:dyDescent="0.3">
      <c r="B72" s="268"/>
      <c r="C72" s="30" t="s">
        <v>17</v>
      </c>
      <c r="D72" s="31" t="s">
        <v>10</v>
      </c>
      <c r="E72" s="31">
        <v>6.9199999999999998E-2</v>
      </c>
      <c r="F72" s="11">
        <f>F71*E72</f>
        <v>13.632399999999999</v>
      </c>
    </row>
    <row r="73" spans="2:61" x14ac:dyDescent="0.3">
      <c r="B73" s="268"/>
      <c r="C73" s="30" t="s">
        <v>44</v>
      </c>
      <c r="D73" s="31" t="s">
        <v>12</v>
      </c>
      <c r="E73" s="31">
        <v>1.6000000000000001E-3</v>
      </c>
      <c r="F73" s="11">
        <f>F71*E73</f>
        <v>0.31520000000000004</v>
      </c>
    </row>
    <row r="74" spans="2:61" x14ac:dyDescent="0.3">
      <c r="B74" s="268"/>
      <c r="C74" s="30" t="s">
        <v>56</v>
      </c>
      <c r="D74" s="31" t="s">
        <v>34</v>
      </c>
      <c r="E74" s="31">
        <v>0.4</v>
      </c>
      <c r="F74" s="11">
        <f>F71*E74</f>
        <v>78.800000000000011</v>
      </c>
    </row>
    <row r="75" spans="2:61" s="66" customFormat="1" ht="25.5" customHeight="1" x14ac:dyDescent="0.4">
      <c r="B75" s="268">
        <v>14</v>
      </c>
      <c r="C75" s="15" t="s">
        <v>129</v>
      </c>
      <c r="D75" s="35" t="s">
        <v>57</v>
      </c>
      <c r="E75" s="39"/>
      <c r="F75" s="18">
        <v>1.97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2:61" s="66" customFormat="1" ht="16.2" x14ac:dyDescent="0.4">
      <c r="B76" s="268"/>
      <c r="C76" s="19" t="s">
        <v>9</v>
      </c>
      <c r="D76" s="39" t="s">
        <v>10</v>
      </c>
      <c r="E76" s="39">
        <v>42.9</v>
      </c>
      <c r="F76" s="17">
        <f>F75*E76</f>
        <v>84.512999999999991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2:61" s="66" customFormat="1" ht="14.25" customHeight="1" x14ac:dyDescent="0.4">
      <c r="B77" s="268"/>
      <c r="C77" s="30" t="s">
        <v>44</v>
      </c>
      <c r="D77" s="39" t="s">
        <v>58</v>
      </c>
      <c r="E77" s="39">
        <v>2.64</v>
      </c>
      <c r="F77" s="17">
        <f>F75*E77</f>
        <v>5.2008000000000001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2:61" s="66" customFormat="1" ht="22.5" customHeight="1" x14ac:dyDescent="0.4">
      <c r="B78" s="268"/>
      <c r="C78" s="19" t="s">
        <v>165</v>
      </c>
      <c r="D78" s="39" t="s">
        <v>8</v>
      </c>
      <c r="E78" s="39">
        <v>130</v>
      </c>
      <c r="F78" s="17">
        <f>F75*E78</f>
        <v>256.10000000000002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2:61" s="66" customFormat="1" ht="16.2" x14ac:dyDescent="0.4">
      <c r="B79" s="268"/>
      <c r="C79" s="19" t="s">
        <v>59</v>
      </c>
      <c r="D79" s="39" t="s">
        <v>60</v>
      </c>
      <c r="E79" s="39">
        <v>600</v>
      </c>
      <c r="F79" s="17">
        <f>F75*E79</f>
        <v>1182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2:61" s="66" customFormat="1" ht="16.2" x14ac:dyDescent="0.4">
      <c r="B80" s="268"/>
      <c r="C80" s="19" t="s">
        <v>33</v>
      </c>
      <c r="D80" s="39" t="s">
        <v>34</v>
      </c>
      <c r="E80" s="39">
        <v>7.9</v>
      </c>
      <c r="F80" s="17">
        <f>F75*E80</f>
        <v>15.563000000000001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6" customFormat="1" ht="16.2" x14ac:dyDescent="0.4">
      <c r="B81" s="268"/>
      <c r="C81" s="19" t="s">
        <v>39</v>
      </c>
      <c r="D81" s="39" t="s">
        <v>12</v>
      </c>
      <c r="E81" s="39">
        <v>6.36</v>
      </c>
      <c r="F81" s="17">
        <f>F75*E81</f>
        <v>12.529200000000001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6" customFormat="1" ht="21.6" x14ac:dyDescent="0.4">
      <c r="B82" s="265">
        <v>15</v>
      </c>
      <c r="C82" s="15" t="s">
        <v>61</v>
      </c>
      <c r="D82" s="35" t="s">
        <v>23</v>
      </c>
      <c r="E82" s="36">
        <f>0</f>
        <v>0</v>
      </c>
      <c r="F82" s="18">
        <v>8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s="66" customFormat="1" ht="16.2" x14ac:dyDescent="0.4">
      <c r="B83" s="266"/>
      <c r="C83" s="30" t="s">
        <v>17</v>
      </c>
      <c r="D83" s="39" t="s">
        <v>10</v>
      </c>
      <c r="E83" s="31">
        <v>0.83</v>
      </c>
      <c r="F83" s="11">
        <f>F82*E83</f>
        <v>6.64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s="66" customFormat="1" ht="16.2" x14ac:dyDescent="0.4">
      <c r="B84" s="266"/>
      <c r="C84" s="30" t="s">
        <v>11</v>
      </c>
      <c r="D84" s="39" t="s">
        <v>12</v>
      </c>
      <c r="E84" s="31">
        <v>4.1000000000000003E-3</v>
      </c>
      <c r="F84" s="11">
        <f>F82*E84</f>
        <v>3.2800000000000003E-2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s="66" customFormat="1" ht="16.2" x14ac:dyDescent="0.4">
      <c r="B85" s="266"/>
      <c r="C85" s="19" t="s">
        <v>62</v>
      </c>
      <c r="D85" s="39" t="s">
        <v>23</v>
      </c>
      <c r="E85" s="39" t="s">
        <v>63</v>
      </c>
      <c r="F85" s="17">
        <f>F82*E85</f>
        <v>9.1999999999999993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s="66" customFormat="1" ht="16.2" x14ac:dyDescent="0.4">
      <c r="B86" s="266"/>
      <c r="C86" s="27" t="s">
        <v>64</v>
      </c>
      <c r="D86" s="39" t="s">
        <v>65</v>
      </c>
      <c r="E86" s="39" t="s">
        <v>66</v>
      </c>
      <c r="F86" s="17">
        <f>F82*E86</f>
        <v>32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s="66" customFormat="1" ht="16.2" x14ac:dyDescent="0.4">
      <c r="B87" s="267"/>
      <c r="C87" s="27" t="s">
        <v>48</v>
      </c>
      <c r="D87" s="39" t="s">
        <v>12</v>
      </c>
      <c r="E87" s="39">
        <v>7.8E-2</v>
      </c>
      <c r="F87" s="17">
        <f>F82*E87</f>
        <v>0.624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s="68" customFormat="1" ht="15.75" customHeight="1" x14ac:dyDescent="0.4">
      <c r="A88" s="66"/>
      <c r="B88" s="265">
        <v>16</v>
      </c>
      <c r="C88" s="15" t="s">
        <v>67</v>
      </c>
      <c r="D88" s="16" t="s">
        <v>52</v>
      </c>
      <c r="E88" s="16"/>
      <c r="F88" s="18">
        <v>50.6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s="68" customFormat="1" ht="16.2" x14ac:dyDescent="0.4">
      <c r="A89" s="66"/>
      <c r="B89" s="266"/>
      <c r="C89" s="19" t="s">
        <v>68</v>
      </c>
      <c r="D89" s="17" t="s">
        <v>25</v>
      </c>
      <c r="E89" s="17">
        <v>0.28599999999999998</v>
      </c>
      <c r="F89" s="14">
        <f>E89*F88</f>
        <v>14.471599999999999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s="68" customFormat="1" ht="16.2" x14ac:dyDescent="0.4">
      <c r="A90" s="66"/>
      <c r="B90" s="266"/>
      <c r="C90" s="19" t="s">
        <v>69</v>
      </c>
      <c r="D90" s="17" t="s">
        <v>12</v>
      </c>
      <c r="E90" s="17">
        <v>4.1000000000000003E-3</v>
      </c>
      <c r="F90" s="14">
        <f>E90*F88</f>
        <v>0.20746000000000003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s="68" customFormat="1" ht="18.75" customHeight="1" x14ac:dyDescent="0.4">
      <c r="A91" s="66"/>
      <c r="B91" s="266"/>
      <c r="C91" s="19" t="s">
        <v>70</v>
      </c>
      <c r="D91" s="17" t="s">
        <v>52</v>
      </c>
      <c r="E91" s="17"/>
      <c r="F91" s="14">
        <f>F88</f>
        <v>50.6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s="68" customFormat="1" ht="16.2" x14ac:dyDescent="0.4">
      <c r="A92" s="66"/>
      <c r="B92" s="266"/>
      <c r="C92" s="19" t="s">
        <v>71</v>
      </c>
      <c r="D92" s="17" t="s">
        <v>34</v>
      </c>
      <c r="E92" s="17">
        <f>3.8/100</f>
        <v>3.7999999999999999E-2</v>
      </c>
      <c r="F92" s="14">
        <f>E92*F88</f>
        <v>1.9228000000000001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s="68" customFormat="1" ht="16.2" x14ac:dyDescent="0.4">
      <c r="A93" s="66"/>
      <c r="B93" s="266"/>
      <c r="C93" s="19" t="s">
        <v>72</v>
      </c>
      <c r="D93" s="17" t="s">
        <v>34</v>
      </c>
      <c r="E93" s="17">
        <v>1.69</v>
      </c>
      <c r="F93" s="14">
        <f>E93*F88</f>
        <v>85.513999999999996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s="68" customFormat="1" ht="21.6" x14ac:dyDescent="0.4">
      <c r="A94" s="66"/>
      <c r="B94" s="267"/>
      <c r="C94" s="40" t="s">
        <v>73</v>
      </c>
      <c r="D94" s="17" t="s">
        <v>60</v>
      </c>
      <c r="E94" s="17"/>
      <c r="F94" s="14">
        <v>102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s="66" customFormat="1" ht="24" customHeight="1" x14ac:dyDescent="0.4">
      <c r="B95" s="265">
        <v>17</v>
      </c>
      <c r="C95" s="26" t="s">
        <v>74</v>
      </c>
      <c r="D95" s="9" t="s">
        <v>65</v>
      </c>
      <c r="E95" s="11"/>
      <c r="F95" s="10">
        <v>4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s="68" customFormat="1" ht="18.75" customHeight="1" x14ac:dyDescent="0.4">
      <c r="A96" s="66"/>
      <c r="B96" s="266"/>
      <c r="C96" s="41" t="s">
        <v>17</v>
      </c>
      <c r="D96" s="42" t="s">
        <v>10</v>
      </c>
      <c r="E96" s="42">
        <v>0.93</v>
      </c>
      <c r="F96" s="13">
        <f>F95*E96</f>
        <v>3.72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s="68" customFormat="1" ht="16.2" x14ac:dyDescent="0.4">
      <c r="A97" s="66"/>
      <c r="B97" s="266"/>
      <c r="C97" s="41" t="s">
        <v>75</v>
      </c>
      <c r="D97" s="42" t="s">
        <v>12</v>
      </c>
      <c r="E97" s="42">
        <v>0.01</v>
      </c>
      <c r="F97" s="13">
        <f>F95*E97</f>
        <v>0.04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s="68" customFormat="1" ht="21.6" x14ac:dyDescent="0.4">
      <c r="A98" s="66"/>
      <c r="B98" s="266"/>
      <c r="C98" s="41" t="s">
        <v>76</v>
      </c>
      <c r="D98" s="42" t="s">
        <v>77</v>
      </c>
      <c r="E98" s="42">
        <v>1</v>
      </c>
      <c r="F98" s="13">
        <f>F95</f>
        <v>4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s="68" customFormat="1" ht="21.6" x14ac:dyDescent="0.4">
      <c r="A99" s="66"/>
      <c r="B99" s="266"/>
      <c r="C99" s="41" t="s">
        <v>78</v>
      </c>
      <c r="D99" s="42" t="s">
        <v>77</v>
      </c>
      <c r="E99" s="42">
        <v>1</v>
      </c>
      <c r="F99" s="13">
        <f>F98</f>
        <v>4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s="68" customFormat="1" ht="16.2" x14ac:dyDescent="0.4">
      <c r="A100" s="66"/>
      <c r="B100" s="267"/>
      <c r="C100" s="41" t="s">
        <v>79</v>
      </c>
      <c r="D100" s="42" t="s">
        <v>12</v>
      </c>
      <c r="E100" s="42">
        <v>0.18</v>
      </c>
      <c r="F100" s="13">
        <f>F95*E100</f>
        <v>0.72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s="68" customFormat="1" ht="16.5" customHeight="1" x14ac:dyDescent="0.4">
      <c r="A101" s="66"/>
      <c r="B101" s="265">
        <v>18</v>
      </c>
      <c r="C101" s="26" t="s">
        <v>80</v>
      </c>
      <c r="D101" s="9" t="s">
        <v>81</v>
      </c>
      <c r="E101" s="11"/>
      <c r="F101" s="10">
        <v>24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2" spans="1:61" s="68" customFormat="1" ht="18.75" customHeight="1" x14ac:dyDescent="0.4">
      <c r="A102" s="66"/>
      <c r="B102" s="266"/>
      <c r="C102" s="41" t="s">
        <v>17</v>
      </c>
      <c r="D102" s="42" t="s">
        <v>10</v>
      </c>
      <c r="E102" s="42">
        <v>0.58299999999999996</v>
      </c>
      <c r="F102" s="22">
        <f>F101*E102</f>
        <v>13.991999999999999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</row>
    <row r="103" spans="1:61" s="68" customFormat="1" ht="16.2" x14ac:dyDescent="0.4">
      <c r="A103" s="66"/>
      <c r="B103" s="266"/>
      <c r="C103" s="41" t="s">
        <v>82</v>
      </c>
      <c r="D103" s="42" t="s">
        <v>12</v>
      </c>
      <c r="E103" s="42">
        <v>4.5999999999999999E-3</v>
      </c>
      <c r="F103" s="22">
        <f>F101*E103</f>
        <v>0.1104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</row>
    <row r="104" spans="1:61" s="68" customFormat="1" ht="21.6" x14ac:dyDescent="0.4">
      <c r="A104" s="66"/>
      <c r="B104" s="266"/>
      <c r="C104" s="40" t="s">
        <v>83</v>
      </c>
      <c r="D104" s="21" t="s">
        <v>84</v>
      </c>
      <c r="E104" s="42">
        <v>1.05</v>
      </c>
      <c r="F104" s="22">
        <f>F101*E104</f>
        <v>25.200000000000003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</row>
    <row r="105" spans="1:61" s="68" customFormat="1" ht="16.2" x14ac:dyDescent="0.4">
      <c r="A105" s="66"/>
      <c r="B105" s="266"/>
      <c r="C105" s="41" t="s">
        <v>72</v>
      </c>
      <c r="D105" s="42" t="s">
        <v>34</v>
      </c>
      <c r="E105" s="42">
        <v>0.23</v>
      </c>
      <c r="F105" s="22">
        <f>F101*E105</f>
        <v>5.5200000000000005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</row>
    <row r="106" spans="1:61" s="68" customFormat="1" ht="16.2" x14ac:dyDescent="0.4">
      <c r="A106" s="66"/>
      <c r="B106" s="266"/>
      <c r="C106" s="41" t="s">
        <v>79</v>
      </c>
      <c r="D106" s="42" t="s">
        <v>12</v>
      </c>
      <c r="E106" s="42">
        <v>0.20799999999999999</v>
      </c>
      <c r="F106" s="22">
        <f>F101*E106</f>
        <v>4.992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</row>
    <row r="107" spans="1:61" s="68" customFormat="1" ht="21.6" x14ac:dyDescent="0.4">
      <c r="A107" s="66"/>
      <c r="B107" s="266"/>
      <c r="C107" s="40" t="s">
        <v>85</v>
      </c>
      <c r="D107" s="17" t="s">
        <v>60</v>
      </c>
      <c r="E107" s="17"/>
      <c r="F107" s="14">
        <f>F101*2</f>
        <v>48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</row>
    <row r="108" spans="1:61" s="68" customFormat="1" ht="21.6" x14ac:dyDescent="0.4">
      <c r="A108" s="66"/>
      <c r="B108" s="265">
        <v>19</v>
      </c>
      <c r="C108" s="43" t="s">
        <v>86</v>
      </c>
      <c r="D108" s="44" t="s">
        <v>87</v>
      </c>
      <c r="E108" s="44"/>
      <c r="F108" s="45">
        <v>26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</row>
    <row r="109" spans="1:61" s="68" customFormat="1" ht="16.2" x14ac:dyDescent="0.4">
      <c r="A109" s="66"/>
      <c r="B109" s="266"/>
      <c r="C109" s="46" t="s">
        <v>9</v>
      </c>
      <c r="D109" s="47" t="s">
        <v>10</v>
      </c>
      <c r="E109" s="37">
        <v>0.83</v>
      </c>
      <c r="F109" s="17">
        <f>F108*E109</f>
        <v>21.58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</row>
    <row r="110" spans="1:61" s="68" customFormat="1" ht="16.2" x14ac:dyDescent="0.4">
      <c r="A110" s="66"/>
      <c r="B110" s="266"/>
      <c r="C110" s="48" t="s">
        <v>11</v>
      </c>
      <c r="D110" s="37" t="s">
        <v>12</v>
      </c>
      <c r="E110" s="49">
        <f>0.41/100</f>
        <v>4.0999999999999995E-3</v>
      </c>
      <c r="F110" s="17">
        <f>F108*E110</f>
        <v>0.10659999999999999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</row>
    <row r="111" spans="1:61" s="68" customFormat="1" ht="24" customHeight="1" x14ac:dyDescent="0.4">
      <c r="A111" s="66"/>
      <c r="B111" s="266"/>
      <c r="C111" s="46" t="s">
        <v>88</v>
      </c>
      <c r="D111" s="37" t="s">
        <v>8</v>
      </c>
      <c r="E111" s="37">
        <v>1.3</v>
      </c>
      <c r="F111" s="17">
        <f>F108*E111</f>
        <v>33.800000000000004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</row>
    <row r="112" spans="1:61" s="68" customFormat="1" ht="16.2" x14ac:dyDescent="0.4">
      <c r="A112" s="66"/>
      <c r="B112" s="267"/>
      <c r="C112" s="48" t="s">
        <v>39</v>
      </c>
      <c r="D112" s="37" t="s">
        <v>12</v>
      </c>
      <c r="E112" s="49">
        <f>7.8/100</f>
        <v>7.8E-2</v>
      </c>
      <c r="F112" s="17">
        <f>F108*E112</f>
        <v>2.028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</row>
    <row r="114" spans="1:6" s="55" customFormat="1" ht="16.2" x14ac:dyDescent="0.2">
      <c r="A114" s="69"/>
      <c r="B114" s="51"/>
      <c r="C114" s="52"/>
      <c r="D114" s="52"/>
      <c r="E114" s="53"/>
      <c r="F114" s="248"/>
    </row>
    <row r="115" spans="1:6" s="55" customFormat="1" ht="16.2" x14ac:dyDescent="0.2">
      <c r="A115" s="69"/>
      <c r="B115" s="53"/>
      <c r="C115" s="56"/>
      <c r="D115" s="56"/>
      <c r="E115" s="57"/>
      <c r="F115" s="54"/>
    </row>
    <row r="116" spans="1:6" s="55" customFormat="1" ht="16.2" x14ac:dyDescent="0.3">
      <c r="A116" s="69"/>
      <c r="B116" s="53"/>
      <c r="C116" s="289"/>
      <c r="D116" s="289"/>
      <c r="E116" s="289"/>
      <c r="F116" s="54"/>
    </row>
  </sheetData>
  <mergeCells count="25">
    <mergeCell ref="C116:E116"/>
    <mergeCell ref="E6:F6"/>
    <mergeCell ref="B2:F2"/>
    <mergeCell ref="B4:F4"/>
    <mergeCell ref="B101:B107"/>
    <mergeCell ref="B108:B112"/>
    <mergeCell ref="B82:B87"/>
    <mergeCell ref="B88:B94"/>
    <mergeCell ref="B95:B100"/>
    <mergeCell ref="B64:B70"/>
    <mergeCell ref="B71:B74"/>
    <mergeCell ref="B75:B81"/>
    <mergeCell ref="B43:B50"/>
    <mergeCell ref="B51:B57"/>
    <mergeCell ref="B58:B63"/>
    <mergeCell ref="B22:B27"/>
    <mergeCell ref="B29:B35"/>
    <mergeCell ref="B36:B42"/>
    <mergeCell ref="B13:B15"/>
    <mergeCell ref="B16:B17"/>
    <mergeCell ref="B18:B19"/>
    <mergeCell ref="B10:B12"/>
    <mergeCell ref="D6:D7"/>
    <mergeCell ref="B6:B7"/>
    <mergeCell ref="C6:C7"/>
  </mergeCells>
  <conditionalFormatting sqref="F22">
    <cfRule type="cellIs" dxfId="18" priority="4" stopIfTrue="1" operator="equal">
      <formula>8223.307275</formula>
    </cfRule>
  </conditionalFormatting>
  <conditionalFormatting sqref="F29">
    <cfRule type="cellIs" dxfId="17" priority="3" stopIfTrue="1" operator="equal">
      <formula>8223.307275</formula>
    </cfRule>
  </conditionalFormatting>
  <conditionalFormatting sqref="F36">
    <cfRule type="cellIs" dxfId="16" priority="2" stopIfTrue="1" operator="equal">
      <formula>8223.307275</formula>
    </cfRule>
  </conditionalFormatting>
  <conditionalFormatting sqref="F43">
    <cfRule type="cellIs" dxfId="15" priority="1" stopIfTrue="1" operator="equal">
      <formula>8223.307275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00"/>
  <sheetViews>
    <sheetView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37.799999999999997" customHeight="1" x14ac:dyDescent="0.3">
      <c r="A2" s="60"/>
      <c r="B2" s="262" t="s">
        <v>172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6"/>
      <c r="E3" s="6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34.5" customHeight="1" x14ac:dyDescent="0.3">
      <c r="B4" s="263" t="s">
        <v>0</v>
      </c>
      <c r="C4" s="260" t="s">
        <v>1</v>
      </c>
      <c r="D4" s="263" t="s">
        <v>2</v>
      </c>
      <c r="E4" s="263" t="s">
        <v>3</v>
      </c>
      <c r="F4" s="263"/>
    </row>
    <row r="5" spans="1:61" ht="21.6" x14ac:dyDescent="0.3">
      <c r="B5" s="264"/>
      <c r="C5" s="261"/>
      <c r="D5" s="264"/>
      <c r="E5" s="9" t="s">
        <v>4</v>
      </c>
      <c r="F5" s="10" t="s">
        <v>5</v>
      </c>
    </row>
    <row r="6" spans="1:61" x14ac:dyDescent="0.3">
      <c r="B6" s="9">
        <v>1</v>
      </c>
      <c r="C6" s="9">
        <v>3</v>
      </c>
      <c r="D6" s="9">
        <v>4</v>
      </c>
      <c r="E6" s="9">
        <v>5</v>
      </c>
      <c r="F6" s="10">
        <v>6</v>
      </c>
    </row>
    <row r="7" spans="1:61" x14ac:dyDescent="0.3">
      <c r="B7" s="11"/>
      <c r="C7" s="12" t="s">
        <v>6</v>
      </c>
      <c r="D7" s="11"/>
      <c r="E7" s="11"/>
      <c r="F7" s="13"/>
    </row>
    <row r="8" spans="1:61" ht="37.5" customHeight="1" x14ac:dyDescent="0.3">
      <c r="B8" s="286">
        <v>1</v>
      </c>
      <c r="C8" s="15" t="s">
        <v>89</v>
      </c>
      <c r="D8" s="16" t="s">
        <v>8</v>
      </c>
      <c r="E8" s="17"/>
      <c r="F8" s="18">
        <v>84</v>
      </c>
    </row>
    <row r="9" spans="1:61" ht="16.5" customHeight="1" x14ac:dyDescent="0.3">
      <c r="B9" s="287"/>
      <c r="C9" s="19" t="s">
        <v>9</v>
      </c>
      <c r="D9" s="17" t="s">
        <v>10</v>
      </c>
      <c r="E9" s="17">
        <v>8.2000000000000003E-2</v>
      </c>
      <c r="F9" s="14">
        <f>E9*F8</f>
        <v>6.8879999999999999</v>
      </c>
    </row>
    <row r="10" spans="1:61" x14ac:dyDescent="0.3">
      <c r="B10" s="288"/>
      <c r="C10" s="19" t="s">
        <v>11</v>
      </c>
      <c r="D10" s="17" t="s">
        <v>12</v>
      </c>
      <c r="E10" s="17">
        <v>5.0000000000000001E-3</v>
      </c>
      <c r="F10" s="14">
        <f>F8*E10</f>
        <v>0.42</v>
      </c>
    </row>
    <row r="11" spans="1:61" ht="21.6" x14ac:dyDescent="0.3">
      <c r="B11" s="286">
        <v>2</v>
      </c>
      <c r="C11" s="15" t="s">
        <v>13</v>
      </c>
      <c r="D11" s="16" t="s">
        <v>14</v>
      </c>
      <c r="E11" s="17"/>
      <c r="F11" s="18">
        <v>1.1299999999999999</v>
      </c>
    </row>
    <row r="12" spans="1:61" ht="16.5" customHeight="1" x14ac:dyDescent="0.3">
      <c r="B12" s="287"/>
      <c r="C12" s="19" t="s">
        <v>9</v>
      </c>
      <c r="D12" s="17" t="s">
        <v>10</v>
      </c>
      <c r="E12" s="17">
        <v>10.199999999999999</v>
      </c>
      <c r="F12" s="14">
        <f>F11*E12</f>
        <v>11.525999999999998</v>
      </c>
    </row>
    <row r="13" spans="1:61" x14ac:dyDescent="0.3">
      <c r="B13" s="288"/>
      <c r="C13" s="19" t="s">
        <v>11</v>
      </c>
      <c r="D13" s="17" t="s">
        <v>12</v>
      </c>
      <c r="E13" s="17">
        <v>0.23</v>
      </c>
      <c r="F13" s="14">
        <f>F11*E13</f>
        <v>0.25989999999999996</v>
      </c>
    </row>
    <row r="14" spans="1:61" ht="43.2" x14ac:dyDescent="0.3">
      <c r="B14" s="286">
        <v>3</v>
      </c>
      <c r="C14" s="15" t="s">
        <v>15</v>
      </c>
      <c r="D14" s="16" t="s">
        <v>16</v>
      </c>
      <c r="E14" s="11"/>
      <c r="F14" s="18">
        <v>0.3</v>
      </c>
    </row>
    <row r="15" spans="1:61" ht="15.75" customHeight="1" x14ac:dyDescent="0.3">
      <c r="B15" s="288"/>
      <c r="C15" s="20" t="s">
        <v>17</v>
      </c>
      <c r="D15" s="21" t="s">
        <v>10</v>
      </c>
      <c r="E15" s="21">
        <v>1.85</v>
      </c>
      <c r="F15" s="14">
        <f>F14*E15</f>
        <v>0.55500000000000005</v>
      </c>
    </row>
    <row r="16" spans="1:61" ht="27.75" customHeight="1" x14ac:dyDescent="0.3">
      <c r="B16" s="286">
        <v>4</v>
      </c>
      <c r="C16" s="23" t="s">
        <v>18</v>
      </c>
      <c r="D16" s="16" t="s">
        <v>16</v>
      </c>
      <c r="E16" s="21"/>
      <c r="F16" s="18">
        <f>F14</f>
        <v>0.3</v>
      </c>
    </row>
    <row r="17" spans="2:61" ht="19.5" customHeight="1" x14ac:dyDescent="0.3">
      <c r="B17" s="288"/>
      <c r="C17" s="20" t="s">
        <v>19</v>
      </c>
      <c r="D17" s="21" t="s">
        <v>10</v>
      </c>
      <c r="E17" s="21">
        <v>0.53</v>
      </c>
      <c r="F17" s="14">
        <f>F16*E17</f>
        <v>0.159</v>
      </c>
    </row>
    <row r="18" spans="2:61" ht="21.6" x14ac:dyDescent="0.3">
      <c r="B18" s="17">
        <v>5</v>
      </c>
      <c r="C18" s="24" t="s">
        <v>20</v>
      </c>
      <c r="D18" s="16" t="s">
        <v>16</v>
      </c>
      <c r="E18" s="21"/>
      <c r="F18" s="18">
        <f>F14</f>
        <v>0.3</v>
      </c>
    </row>
    <row r="19" spans="2:61" x14ac:dyDescent="0.3">
      <c r="B19" s="25"/>
      <c r="C19" s="16" t="s">
        <v>21</v>
      </c>
      <c r="D19" s="16"/>
      <c r="E19" s="21"/>
      <c r="F19" s="18"/>
    </row>
    <row r="20" spans="2:61" x14ac:dyDescent="0.3">
      <c r="B20" s="265">
        <v>6</v>
      </c>
      <c r="C20" s="26" t="s">
        <v>22</v>
      </c>
      <c r="D20" s="16" t="s">
        <v>23</v>
      </c>
      <c r="E20" s="17"/>
      <c r="F20" s="10">
        <v>15</v>
      </c>
    </row>
    <row r="21" spans="2:61" x14ac:dyDescent="0.3">
      <c r="B21" s="266"/>
      <c r="C21" s="27" t="s">
        <v>24</v>
      </c>
      <c r="D21" s="17" t="s">
        <v>25</v>
      </c>
      <c r="E21" s="17">
        <v>0.45</v>
      </c>
      <c r="F21" s="14">
        <f>E21*F20</f>
        <v>6.75</v>
      </c>
    </row>
    <row r="22" spans="2:61" x14ac:dyDescent="0.3">
      <c r="B22" s="266"/>
      <c r="C22" s="27" t="s">
        <v>26</v>
      </c>
      <c r="D22" s="17" t="s">
        <v>16</v>
      </c>
      <c r="E22" s="17">
        <f>0.035/100</f>
        <v>3.5000000000000005E-4</v>
      </c>
      <c r="F22" s="14">
        <f>F20*E22</f>
        <v>5.2500000000000012E-3</v>
      </c>
    </row>
    <row r="23" spans="2:61" x14ac:dyDescent="0.3">
      <c r="B23" s="266"/>
      <c r="C23" s="27" t="s">
        <v>11</v>
      </c>
      <c r="D23" s="17" t="s">
        <v>12</v>
      </c>
      <c r="E23" s="17">
        <f>0.23/100</f>
        <v>2.3E-3</v>
      </c>
      <c r="F23" s="14">
        <f>F20*E23</f>
        <v>3.4500000000000003E-2</v>
      </c>
    </row>
    <row r="24" spans="2:61" x14ac:dyDescent="0.3">
      <c r="B24" s="266"/>
      <c r="C24" s="27" t="s">
        <v>27</v>
      </c>
      <c r="D24" s="17" t="s">
        <v>28</v>
      </c>
      <c r="E24" s="17">
        <f>0.009/100</f>
        <v>8.9999999999999992E-5</v>
      </c>
      <c r="F24" s="28">
        <f>F20*E24</f>
        <v>1.3499999999999999E-3</v>
      </c>
    </row>
    <row r="25" spans="2:61" x14ac:dyDescent="0.3">
      <c r="B25" s="267"/>
      <c r="C25" s="27" t="s">
        <v>29</v>
      </c>
      <c r="D25" s="17" t="s">
        <v>23</v>
      </c>
      <c r="E25" s="17">
        <f>3.4/100</f>
        <v>3.4000000000000002E-2</v>
      </c>
      <c r="F25" s="14">
        <f>F20*E25</f>
        <v>0.51</v>
      </c>
    </row>
    <row r="26" spans="2:61" s="66" customFormat="1" ht="16.2" x14ac:dyDescent="0.4">
      <c r="B26" s="59"/>
      <c r="C26" s="16" t="s">
        <v>30</v>
      </c>
      <c r="D26" s="17"/>
      <c r="E26" s="17"/>
      <c r="F26" s="1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</row>
    <row r="27" spans="2:61" s="66" customFormat="1" ht="33.75" customHeight="1" x14ac:dyDescent="0.4">
      <c r="B27" s="265">
        <v>7</v>
      </c>
      <c r="C27" s="26" t="s">
        <v>90</v>
      </c>
      <c r="D27" s="16" t="s">
        <v>28</v>
      </c>
      <c r="E27" s="17"/>
      <c r="F27" s="10">
        <v>1.68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2:61" s="66" customFormat="1" ht="16.2" x14ac:dyDescent="0.4">
      <c r="B28" s="266"/>
      <c r="C28" s="27" t="s">
        <v>24</v>
      </c>
      <c r="D28" s="17" t="s">
        <v>25</v>
      </c>
      <c r="E28" s="17">
        <v>23.8</v>
      </c>
      <c r="F28" s="14">
        <f>E28*F27</f>
        <v>39.984000000000002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2:61" s="66" customFormat="1" ht="27" customHeight="1" x14ac:dyDescent="0.4">
      <c r="B29" s="266"/>
      <c r="C29" s="27" t="s">
        <v>32</v>
      </c>
      <c r="D29" s="17" t="s">
        <v>28</v>
      </c>
      <c r="E29" s="17"/>
      <c r="F29" s="14">
        <f>F27</f>
        <v>1.68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2:61" s="66" customFormat="1" ht="18" customHeight="1" x14ac:dyDescent="0.4">
      <c r="B30" s="266"/>
      <c r="C30" s="27" t="s">
        <v>42</v>
      </c>
      <c r="D30" s="17" t="s">
        <v>23</v>
      </c>
      <c r="E30" s="17"/>
      <c r="F30" s="14">
        <v>2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2:61" s="66" customFormat="1" ht="16.5" customHeight="1" x14ac:dyDescent="0.4">
      <c r="B31" s="266"/>
      <c r="C31" s="27" t="s">
        <v>33</v>
      </c>
      <c r="D31" s="17" t="s">
        <v>34</v>
      </c>
      <c r="E31" s="17">
        <v>4.38</v>
      </c>
      <c r="F31" s="14">
        <f>F27*E31</f>
        <v>7.3583999999999996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2:61" s="66" customFormat="1" ht="16.5" customHeight="1" x14ac:dyDescent="0.4">
      <c r="B32" s="266"/>
      <c r="C32" s="30" t="s">
        <v>35</v>
      </c>
      <c r="D32" s="31" t="s">
        <v>34</v>
      </c>
      <c r="E32" s="31">
        <v>7.2</v>
      </c>
      <c r="F32" s="17">
        <f>F27*E32</f>
        <v>12.096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2:61" s="66" customFormat="1" ht="16.5" customHeight="1" x14ac:dyDescent="0.4">
      <c r="B33" s="266"/>
      <c r="C33" s="30" t="s">
        <v>37</v>
      </c>
      <c r="D33" s="31" t="s">
        <v>34</v>
      </c>
      <c r="E33" s="31">
        <v>1.96</v>
      </c>
      <c r="F33" s="17">
        <f>F27*E33</f>
        <v>3.2927999999999997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2:61" s="66" customFormat="1" ht="16.2" x14ac:dyDescent="0.4">
      <c r="B34" s="267"/>
      <c r="C34" s="27" t="s">
        <v>39</v>
      </c>
      <c r="D34" s="17" t="s">
        <v>12</v>
      </c>
      <c r="E34" s="17">
        <v>3.44</v>
      </c>
      <c r="F34" s="14">
        <f>E34*F27</f>
        <v>5.7791999999999994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2:61" s="66" customFormat="1" ht="21.6" x14ac:dyDescent="0.4">
      <c r="B35" s="268">
        <v>8</v>
      </c>
      <c r="C35" s="33" t="s">
        <v>43</v>
      </c>
      <c r="D35" s="34" t="s">
        <v>14</v>
      </c>
      <c r="E35" s="31"/>
      <c r="F35" s="18">
        <f>F27</f>
        <v>1.68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2:61" s="66" customFormat="1" ht="16.2" x14ac:dyDescent="0.4">
      <c r="B36" s="268"/>
      <c r="C36" s="30" t="s">
        <v>17</v>
      </c>
      <c r="D36" s="31" t="s">
        <v>10</v>
      </c>
      <c r="E36" s="31">
        <v>0.87</v>
      </c>
      <c r="F36" s="17">
        <f>F35*E36</f>
        <v>1.4616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2:61" s="66" customFormat="1" ht="16.2" x14ac:dyDescent="0.4">
      <c r="B37" s="268"/>
      <c r="C37" s="30" t="s">
        <v>44</v>
      </c>
      <c r="D37" s="31" t="s">
        <v>12</v>
      </c>
      <c r="E37" s="31">
        <v>0.13</v>
      </c>
      <c r="F37" s="17">
        <f>F35*E37</f>
        <v>0.21840000000000001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2:61" s="66" customFormat="1" ht="16.2" x14ac:dyDescent="0.4">
      <c r="B38" s="268"/>
      <c r="C38" s="30" t="s">
        <v>45</v>
      </c>
      <c r="D38" s="31" t="s">
        <v>34</v>
      </c>
      <c r="E38" s="31">
        <v>7.2</v>
      </c>
      <c r="F38" s="17">
        <f>F35*E38</f>
        <v>12.096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2:61" s="66" customFormat="1" ht="16.2" x14ac:dyDescent="0.4">
      <c r="B39" s="268"/>
      <c r="C39" s="30" t="s">
        <v>46</v>
      </c>
      <c r="D39" s="31" t="s">
        <v>34</v>
      </c>
      <c r="E39" s="31">
        <v>1.79</v>
      </c>
      <c r="F39" s="17">
        <f>F35*E39</f>
        <v>3.0072000000000001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2:61" s="66" customFormat="1" ht="16.2" x14ac:dyDescent="0.4">
      <c r="B40" s="268"/>
      <c r="C40" s="30" t="s">
        <v>47</v>
      </c>
      <c r="D40" s="31" t="s">
        <v>34</v>
      </c>
      <c r="E40" s="31">
        <v>1.07</v>
      </c>
      <c r="F40" s="17">
        <f>F35*E40</f>
        <v>1.7976000000000001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2:61" s="66" customFormat="1" ht="16.2" x14ac:dyDescent="0.4">
      <c r="B41" s="268"/>
      <c r="C41" s="30" t="s">
        <v>48</v>
      </c>
      <c r="D41" s="31" t="s">
        <v>12</v>
      </c>
      <c r="E41" s="31">
        <v>0.1</v>
      </c>
      <c r="F41" s="17">
        <f>F35*E41</f>
        <v>0.16800000000000001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2:61" s="66" customFormat="1" ht="16.2" x14ac:dyDescent="0.4">
      <c r="B42" s="268">
        <v>9</v>
      </c>
      <c r="C42" s="15" t="s">
        <v>91</v>
      </c>
      <c r="D42" s="35" t="s">
        <v>50</v>
      </c>
      <c r="E42" s="36">
        <f>0</f>
        <v>0</v>
      </c>
      <c r="F42" s="16">
        <v>84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2:61" s="66" customFormat="1" ht="16.2" x14ac:dyDescent="0.4">
      <c r="B43" s="268"/>
      <c r="C43" s="30" t="s">
        <v>17</v>
      </c>
      <c r="D43" s="31" t="s">
        <v>10</v>
      </c>
      <c r="E43" s="37">
        <v>0.22700000000000001</v>
      </c>
      <c r="F43" s="11">
        <f>F42*E43</f>
        <v>19.068000000000001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2:61" s="66" customFormat="1" ht="16.2" x14ac:dyDescent="0.4">
      <c r="B44" s="268"/>
      <c r="C44" s="30" t="s">
        <v>44</v>
      </c>
      <c r="D44" s="31" t="s">
        <v>12</v>
      </c>
      <c r="E44" s="37">
        <v>2.76E-2</v>
      </c>
      <c r="F44" s="11">
        <f>F42*E44</f>
        <v>2.3184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2:61" s="66" customFormat="1" ht="16.2" x14ac:dyDescent="0.4">
      <c r="B45" s="268"/>
      <c r="C45" s="30" t="s">
        <v>92</v>
      </c>
      <c r="D45" s="31" t="s">
        <v>52</v>
      </c>
      <c r="E45" s="37"/>
      <c r="F45" s="11">
        <v>175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2:61" s="66" customFormat="1" ht="16.2" x14ac:dyDescent="0.4">
      <c r="B46" s="268"/>
      <c r="C46" s="30" t="s">
        <v>53</v>
      </c>
      <c r="D46" s="31" t="s">
        <v>34</v>
      </c>
      <c r="E46" s="37">
        <v>7.0000000000000007E-2</v>
      </c>
      <c r="F46" s="11">
        <f>F42*E46</f>
        <v>5.8800000000000008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2:61" s="66" customFormat="1" ht="16.2" x14ac:dyDescent="0.4">
      <c r="B47" s="268"/>
      <c r="C47" s="30" t="s">
        <v>48</v>
      </c>
      <c r="D47" s="31" t="s">
        <v>12</v>
      </c>
      <c r="E47" s="37">
        <v>4.4400000000000002E-2</v>
      </c>
      <c r="F47" s="11">
        <f>F42*E47</f>
        <v>3.7296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2:61" s="66" customFormat="1" ht="17.25" customHeight="1" x14ac:dyDescent="0.4">
      <c r="B48" s="265">
        <v>10</v>
      </c>
      <c r="C48" s="33" t="s">
        <v>54</v>
      </c>
      <c r="D48" s="34" t="s">
        <v>23</v>
      </c>
      <c r="E48" s="31"/>
      <c r="F48" s="16">
        <f>F42</f>
        <v>84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2:61" s="66" customFormat="1" ht="16.2" x14ac:dyDescent="0.4">
      <c r="B49" s="266"/>
      <c r="C49" s="30" t="s">
        <v>17</v>
      </c>
      <c r="D49" s="31" t="s">
        <v>10</v>
      </c>
      <c r="E49" s="31">
        <v>3.0300000000000001E-2</v>
      </c>
      <c r="F49" s="11">
        <f>F48*E49</f>
        <v>2.5451999999999999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2:61" s="66" customFormat="1" ht="16.2" x14ac:dyDescent="0.4">
      <c r="B50" s="266"/>
      <c r="C50" s="30" t="s">
        <v>44</v>
      </c>
      <c r="D50" s="31" t="s">
        <v>12</v>
      </c>
      <c r="E50" s="31">
        <v>4.1000000000000003E-3</v>
      </c>
      <c r="F50" s="11">
        <f>F48*E50</f>
        <v>0.34440000000000004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2:61" s="66" customFormat="1" ht="16.2" x14ac:dyDescent="0.4">
      <c r="B51" s="266"/>
      <c r="C51" s="30" t="s">
        <v>45</v>
      </c>
      <c r="D51" s="31" t="s">
        <v>34</v>
      </c>
      <c r="E51" s="31">
        <v>0.23100000000000001</v>
      </c>
      <c r="F51" s="11">
        <f>F48*E51</f>
        <v>19.404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2:61" s="66" customFormat="1" ht="16.2" x14ac:dyDescent="0.4">
      <c r="B52" s="266"/>
      <c r="C52" s="30" t="s">
        <v>46</v>
      </c>
      <c r="D52" s="31" t="s">
        <v>34</v>
      </c>
      <c r="E52" s="31">
        <v>5.8000000000000003E-2</v>
      </c>
      <c r="F52" s="11">
        <f>F48*E52</f>
        <v>4.8719999999999999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2:61" s="66" customFormat="1" ht="16.2" x14ac:dyDescent="0.4">
      <c r="B53" s="266"/>
      <c r="C53" s="30" t="s">
        <v>47</v>
      </c>
      <c r="D53" s="31" t="s">
        <v>34</v>
      </c>
      <c r="E53" s="31">
        <v>3.5000000000000003E-2</v>
      </c>
      <c r="F53" s="11">
        <f>F48*E53</f>
        <v>2.9400000000000004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2:61" s="66" customFormat="1" ht="16.2" x14ac:dyDescent="0.4">
      <c r="B54" s="266"/>
      <c r="C54" s="30" t="s">
        <v>48</v>
      </c>
      <c r="D54" s="31" t="s">
        <v>12</v>
      </c>
      <c r="E54" s="31">
        <v>4.0000000000000002E-4</v>
      </c>
      <c r="F54" s="11">
        <f>F48*E54</f>
        <v>3.3600000000000005E-2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2:61" s="66" customFormat="1" ht="16.2" x14ac:dyDescent="0.4">
      <c r="B55" s="268">
        <v>11</v>
      </c>
      <c r="C55" s="38" t="s">
        <v>55</v>
      </c>
      <c r="D55" s="34" t="s">
        <v>23</v>
      </c>
      <c r="E55" s="31"/>
      <c r="F55" s="9">
        <f>F48</f>
        <v>84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2:61" s="66" customFormat="1" ht="16.2" x14ac:dyDescent="0.4">
      <c r="B56" s="268"/>
      <c r="C56" s="30" t="s">
        <v>17</v>
      </c>
      <c r="D56" s="31" t="s">
        <v>10</v>
      </c>
      <c r="E56" s="31">
        <v>6.9199999999999998E-2</v>
      </c>
      <c r="F56" s="11">
        <f>F55*E56</f>
        <v>5.8128000000000002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2:61" s="66" customFormat="1" ht="16.2" x14ac:dyDescent="0.4">
      <c r="B57" s="268"/>
      <c r="C57" s="30" t="s">
        <v>44</v>
      </c>
      <c r="D57" s="31" t="s">
        <v>12</v>
      </c>
      <c r="E57" s="31">
        <v>1.6000000000000001E-3</v>
      </c>
      <c r="F57" s="11">
        <f>F55*E57</f>
        <v>0.13440000000000002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2:61" s="66" customFormat="1" ht="16.2" x14ac:dyDescent="0.4">
      <c r="B58" s="268"/>
      <c r="C58" s="30" t="s">
        <v>56</v>
      </c>
      <c r="D58" s="31" t="s">
        <v>34</v>
      </c>
      <c r="E58" s="31">
        <v>0.4</v>
      </c>
      <c r="F58" s="11">
        <f>F55*E58</f>
        <v>33.6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2:61" s="66" customFormat="1" ht="21.6" x14ac:dyDescent="0.4">
      <c r="B59" s="268">
        <v>12</v>
      </c>
      <c r="C59" s="15" t="s">
        <v>129</v>
      </c>
      <c r="D59" s="35" t="s">
        <v>57</v>
      </c>
      <c r="E59" s="39"/>
      <c r="F59" s="18">
        <v>0.84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2:61" s="66" customFormat="1" ht="16.2" x14ac:dyDescent="0.4">
      <c r="B60" s="268"/>
      <c r="C60" s="19" t="s">
        <v>9</v>
      </c>
      <c r="D60" s="39" t="s">
        <v>10</v>
      </c>
      <c r="E60" s="39">
        <v>42.9</v>
      </c>
      <c r="F60" s="17">
        <f>F59*E60</f>
        <v>36.035999999999994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2:61" s="66" customFormat="1" ht="14.25" customHeight="1" x14ac:dyDescent="0.4">
      <c r="B61" s="268"/>
      <c r="C61" s="30" t="s">
        <v>44</v>
      </c>
      <c r="D61" s="39" t="s">
        <v>58</v>
      </c>
      <c r="E61" s="39">
        <v>2.64</v>
      </c>
      <c r="F61" s="17">
        <f>F59*E61</f>
        <v>2.2176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2:61" s="66" customFormat="1" ht="23.25" customHeight="1" x14ac:dyDescent="0.4">
      <c r="B62" s="268"/>
      <c r="C62" s="19" t="s">
        <v>165</v>
      </c>
      <c r="D62" s="39" t="s">
        <v>8</v>
      </c>
      <c r="E62" s="39">
        <v>130</v>
      </c>
      <c r="F62" s="17">
        <f>F59*E62</f>
        <v>109.2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2:61" s="66" customFormat="1" ht="16.2" x14ac:dyDescent="0.4">
      <c r="B63" s="268"/>
      <c r="C63" s="19" t="s">
        <v>59</v>
      </c>
      <c r="D63" s="39" t="s">
        <v>60</v>
      </c>
      <c r="E63" s="39">
        <v>600</v>
      </c>
      <c r="F63" s="17">
        <f>F59*E63</f>
        <v>504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2:61" s="66" customFormat="1" ht="16.2" x14ac:dyDescent="0.4">
      <c r="B64" s="268"/>
      <c r="C64" s="19" t="s">
        <v>33</v>
      </c>
      <c r="D64" s="39" t="s">
        <v>34</v>
      </c>
      <c r="E64" s="39">
        <v>7.9</v>
      </c>
      <c r="F64" s="17">
        <f>F59*E64</f>
        <v>6.6360000000000001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s="66" customFormat="1" ht="16.2" x14ac:dyDescent="0.4">
      <c r="B65" s="268"/>
      <c r="C65" s="19" t="s">
        <v>39</v>
      </c>
      <c r="D65" s="39" t="s">
        <v>12</v>
      </c>
      <c r="E65" s="39">
        <v>6.36</v>
      </c>
      <c r="F65" s="17">
        <f>F59*E65</f>
        <v>5.3424000000000005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1:61" s="66" customFormat="1" ht="24" customHeight="1" x14ac:dyDescent="0.4">
      <c r="B66" s="265">
        <v>13</v>
      </c>
      <c r="C66" s="15" t="s">
        <v>61</v>
      </c>
      <c r="D66" s="35" t="s">
        <v>23</v>
      </c>
      <c r="E66" s="36">
        <f>0</f>
        <v>0</v>
      </c>
      <c r="F66" s="18">
        <v>2.2999999999999998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1:61" s="66" customFormat="1" ht="16.2" x14ac:dyDescent="0.4">
      <c r="B67" s="266"/>
      <c r="C67" s="30" t="s">
        <v>17</v>
      </c>
      <c r="D67" s="39" t="s">
        <v>10</v>
      </c>
      <c r="E67" s="31">
        <v>0.83</v>
      </c>
      <c r="F67" s="11">
        <f>F66*E67</f>
        <v>1.9089999999999998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1:61" s="66" customFormat="1" ht="16.2" x14ac:dyDescent="0.4">
      <c r="B68" s="266"/>
      <c r="C68" s="30" t="s">
        <v>11</v>
      </c>
      <c r="D68" s="39" t="s">
        <v>12</v>
      </c>
      <c r="E68" s="31">
        <v>4.1000000000000003E-3</v>
      </c>
      <c r="F68" s="11">
        <f>F66*E68</f>
        <v>9.4300000000000009E-3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1:61" s="66" customFormat="1" ht="15.75" customHeight="1" x14ac:dyDescent="0.4">
      <c r="B69" s="266"/>
      <c r="C69" s="19" t="s">
        <v>93</v>
      </c>
      <c r="D69" s="39" t="s">
        <v>23</v>
      </c>
      <c r="E69" s="39" t="s">
        <v>63</v>
      </c>
      <c r="F69" s="17">
        <f>F66*E69</f>
        <v>2.6449999999999996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1:61" s="66" customFormat="1" ht="16.2" x14ac:dyDescent="0.4">
      <c r="B70" s="266"/>
      <c r="C70" s="27" t="s">
        <v>64</v>
      </c>
      <c r="D70" s="39" t="s">
        <v>65</v>
      </c>
      <c r="E70" s="39" t="s">
        <v>66</v>
      </c>
      <c r="F70" s="17">
        <f>F66*E70</f>
        <v>9.1999999999999993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1:61" s="66" customFormat="1" ht="16.2" x14ac:dyDescent="0.4">
      <c r="B71" s="267"/>
      <c r="C71" s="27" t="s">
        <v>48</v>
      </c>
      <c r="D71" s="39" t="s">
        <v>12</v>
      </c>
      <c r="E71" s="39">
        <v>7.8E-2</v>
      </c>
      <c r="F71" s="17">
        <f>F66*E71</f>
        <v>0.17939999999999998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1:61" s="68" customFormat="1" ht="15.75" customHeight="1" x14ac:dyDescent="0.4">
      <c r="A72" s="66"/>
      <c r="B72" s="265">
        <v>14</v>
      </c>
      <c r="C72" s="15" t="s">
        <v>67</v>
      </c>
      <c r="D72" s="16" t="s">
        <v>52</v>
      </c>
      <c r="E72" s="16"/>
      <c r="F72" s="18">
        <v>7.6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1:61" s="68" customFormat="1" ht="16.2" x14ac:dyDescent="0.4">
      <c r="A73" s="66"/>
      <c r="B73" s="266"/>
      <c r="C73" s="19" t="s">
        <v>68</v>
      </c>
      <c r="D73" s="17" t="s">
        <v>25</v>
      </c>
      <c r="E73" s="17">
        <v>0.28599999999999998</v>
      </c>
      <c r="F73" s="14">
        <f>E73*F72</f>
        <v>2.1735999999999995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1:61" s="68" customFormat="1" ht="16.2" x14ac:dyDescent="0.4">
      <c r="A74" s="66"/>
      <c r="B74" s="266"/>
      <c r="C74" s="19" t="s">
        <v>69</v>
      </c>
      <c r="D74" s="17" t="s">
        <v>12</v>
      </c>
      <c r="E74" s="17">
        <v>4.1000000000000003E-3</v>
      </c>
      <c r="F74" s="14">
        <f>E74*F72</f>
        <v>3.116E-2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1:61" s="68" customFormat="1" ht="18.75" customHeight="1" x14ac:dyDescent="0.4">
      <c r="A75" s="66"/>
      <c r="B75" s="266"/>
      <c r="C75" s="19" t="s">
        <v>70</v>
      </c>
      <c r="D75" s="17" t="s">
        <v>52</v>
      </c>
      <c r="E75" s="17"/>
      <c r="F75" s="14">
        <f>F72</f>
        <v>7.6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s="68" customFormat="1" ht="16.2" x14ac:dyDescent="0.4">
      <c r="A76" s="66"/>
      <c r="B76" s="266"/>
      <c r="C76" s="19" t="s">
        <v>71</v>
      </c>
      <c r="D76" s="17" t="s">
        <v>34</v>
      </c>
      <c r="E76" s="17">
        <f>3.8/100</f>
        <v>3.7999999999999999E-2</v>
      </c>
      <c r="F76" s="14">
        <f>E76*F72</f>
        <v>0.2888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1:61" s="68" customFormat="1" ht="16.2" x14ac:dyDescent="0.4">
      <c r="A77" s="66"/>
      <c r="B77" s="266"/>
      <c r="C77" s="19" t="s">
        <v>72</v>
      </c>
      <c r="D77" s="17" t="s">
        <v>34</v>
      </c>
      <c r="E77" s="17">
        <v>1.69</v>
      </c>
      <c r="F77" s="14">
        <f>E77*F72</f>
        <v>12.843999999999999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s="68" customFormat="1" ht="21.6" x14ac:dyDescent="0.4">
      <c r="A78" s="66"/>
      <c r="B78" s="267"/>
      <c r="C78" s="40" t="s">
        <v>73</v>
      </c>
      <c r="D78" s="17" t="s">
        <v>60</v>
      </c>
      <c r="E78" s="17"/>
      <c r="F78" s="14">
        <v>8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1:61" s="66" customFormat="1" ht="24" customHeight="1" x14ac:dyDescent="0.4">
      <c r="B79" s="265">
        <v>15</v>
      </c>
      <c r="C79" s="26" t="s">
        <v>74</v>
      </c>
      <c r="D79" s="9" t="s">
        <v>65</v>
      </c>
      <c r="E79" s="11"/>
      <c r="F79" s="10">
        <v>2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1:61" s="68" customFormat="1" ht="18.75" customHeight="1" x14ac:dyDescent="0.4">
      <c r="A80" s="66"/>
      <c r="B80" s="266"/>
      <c r="C80" s="41" t="s">
        <v>17</v>
      </c>
      <c r="D80" s="42" t="s">
        <v>10</v>
      </c>
      <c r="E80" s="42">
        <v>0.93</v>
      </c>
      <c r="F80" s="13">
        <f>F79*E80</f>
        <v>1.86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8" customFormat="1" ht="16.2" x14ac:dyDescent="0.4">
      <c r="A81" s="66"/>
      <c r="B81" s="266"/>
      <c r="C81" s="41" t="s">
        <v>75</v>
      </c>
      <c r="D81" s="42" t="s">
        <v>12</v>
      </c>
      <c r="E81" s="42">
        <v>0.01</v>
      </c>
      <c r="F81" s="13">
        <f>F79*E81</f>
        <v>0.02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8" customFormat="1" ht="21.6" x14ac:dyDescent="0.4">
      <c r="A82" s="66"/>
      <c r="B82" s="266"/>
      <c r="C82" s="41" t="s">
        <v>76</v>
      </c>
      <c r="D82" s="42" t="s">
        <v>77</v>
      </c>
      <c r="E82" s="42">
        <v>1</v>
      </c>
      <c r="F82" s="13">
        <f>F79</f>
        <v>2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s="68" customFormat="1" ht="21.6" x14ac:dyDescent="0.4">
      <c r="A83" s="66"/>
      <c r="B83" s="266"/>
      <c r="C83" s="41" t="s">
        <v>78</v>
      </c>
      <c r="D83" s="42" t="s">
        <v>77</v>
      </c>
      <c r="E83" s="42">
        <v>1</v>
      </c>
      <c r="F83" s="13">
        <f>F82</f>
        <v>2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s="68" customFormat="1" ht="16.2" x14ac:dyDescent="0.4">
      <c r="A84" s="66"/>
      <c r="B84" s="267"/>
      <c r="C84" s="41" t="s">
        <v>79</v>
      </c>
      <c r="D84" s="42" t="s">
        <v>12</v>
      </c>
      <c r="E84" s="42">
        <v>0.18</v>
      </c>
      <c r="F84" s="13">
        <f>F79*E84</f>
        <v>0.36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s="68" customFormat="1" ht="16.2" x14ac:dyDescent="0.4">
      <c r="A85" s="66"/>
      <c r="B85" s="265">
        <v>16</v>
      </c>
      <c r="C85" s="26" t="s">
        <v>80</v>
      </c>
      <c r="D85" s="9" t="s">
        <v>81</v>
      </c>
      <c r="E85" s="11"/>
      <c r="F85" s="10">
        <v>6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s="68" customFormat="1" ht="18.75" customHeight="1" x14ac:dyDescent="0.4">
      <c r="A86" s="66"/>
      <c r="B86" s="266"/>
      <c r="C86" s="41" t="s">
        <v>17</v>
      </c>
      <c r="D86" s="42" t="s">
        <v>10</v>
      </c>
      <c r="E86" s="42">
        <v>0.58299999999999996</v>
      </c>
      <c r="F86" s="22">
        <f>F85*E86</f>
        <v>3.4979999999999998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s="68" customFormat="1" ht="16.2" x14ac:dyDescent="0.4">
      <c r="A87" s="66"/>
      <c r="B87" s="266"/>
      <c r="C87" s="41" t="s">
        <v>82</v>
      </c>
      <c r="D87" s="42" t="s">
        <v>12</v>
      </c>
      <c r="E87" s="42">
        <v>4.5999999999999999E-3</v>
      </c>
      <c r="F87" s="22">
        <f>F85*E87</f>
        <v>2.76E-2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s="68" customFormat="1" ht="21.6" x14ac:dyDescent="0.4">
      <c r="A88" s="66"/>
      <c r="B88" s="266"/>
      <c r="C88" s="40" t="s">
        <v>83</v>
      </c>
      <c r="D88" s="21" t="s">
        <v>84</v>
      </c>
      <c r="E88" s="42">
        <v>1.05</v>
      </c>
      <c r="F88" s="22">
        <f>F85*E88</f>
        <v>6.3000000000000007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s="68" customFormat="1" ht="16.2" x14ac:dyDescent="0.4">
      <c r="A89" s="66"/>
      <c r="B89" s="266"/>
      <c r="C89" s="41" t="s">
        <v>72</v>
      </c>
      <c r="D89" s="42" t="s">
        <v>34</v>
      </c>
      <c r="E89" s="42">
        <v>0.23</v>
      </c>
      <c r="F89" s="22">
        <f>F85*E89</f>
        <v>1.3800000000000001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s="68" customFormat="1" ht="16.2" x14ac:dyDescent="0.4">
      <c r="A90" s="66"/>
      <c r="B90" s="266"/>
      <c r="C90" s="41" t="s">
        <v>79</v>
      </c>
      <c r="D90" s="42" t="s">
        <v>12</v>
      </c>
      <c r="E90" s="42">
        <v>0.20799999999999999</v>
      </c>
      <c r="F90" s="22">
        <f>F85*E90</f>
        <v>1.248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s="68" customFormat="1" ht="21.6" x14ac:dyDescent="0.4">
      <c r="A91" s="66"/>
      <c r="B91" s="266"/>
      <c r="C91" s="40" t="s">
        <v>85</v>
      </c>
      <c r="D91" s="17" t="s">
        <v>60</v>
      </c>
      <c r="E91" s="17"/>
      <c r="F91" s="14">
        <v>7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s="68" customFormat="1" ht="21.6" x14ac:dyDescent="0.4">
      <c r="A92" s="66"/>
      <c r="B92" s="265">
        <v>17</v>
      </c>
      <c r="C92" s="43" t="s">
        <v>94</v>
      </c>
      <c r="D92" s="44" t="s">
        <v>87</v>
      </c>
      <c r="E92" s="44"/>
      <c r="F92" s="45">
        <f>16+3.5</f>
        <v>19.5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s="68" customFormat="1" ht="16.2" x14ac:dyDescent="0.4">
      <c r="A93" s="66"/>
      <c r="B93" s="266"/>
      <c r="C93" s="46" t="s">
        <v>9</v>
      </c>
      <c r="D93" s="47" t="s">
        <v>10</v>
      </c>
      <c r="E93" s="37">
        <v>0.83</v>
      </c>
      <c r="F93" s="17">
        <f>F92*E93</f>
        <v>16.184999999999999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s="68" customFormat="1" ht="16.2" x14ac:dyDescent="0.4">
      <c r="A94" s="66"/>
      <c r="B94" s="266"/>
      <c r="C94" s="48" t="s">
        <v>11</v>
      </c>
      <c r="D94" s="37" t="s">
        <v>12</v>
      </c>
      <c r="E94" s="49">
        <f>0.41/100</f>
        <v>4.0999999999999995E-3</v>
      </c>
      <c r="F94" s="17">
        <f>F92*E94</f>
        <v>7.9949999999999993E-2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s="68" customFormat="1" ht="16.2" x14ac:dyDescent="0.4">
      <c r="A95" s="66"/>
      <c r="B95" s="266"/>
      <c r="C95" s="46" t="s">
        <v>93</v>
      </c>
      <c r="D95" s="37" t="s">
        <v>8</v>
      </c>
      <c r="E95" s="37">
        <v>1.3</v>
      </c>
      <c r="F95" s="17">
        <f>F92*E95</f>
        <v>25.35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s="68" customFormat="1" ht="16.2" x14ac:dyDescent="0.4">
      <c r="A96" s="66"/>
      <c r="B96" s="267"/>
      <c r="C96" s="48" t="s">
        <v>39</v>
      </c>
      <c r="D96" s="37" t="s">
        <v>12</v>
      </c>
      <c r="E96" s="49">
        <f>7.8/100</f>
        <v>7.8E-2</v>
      </c>
      <c r="F96" s="17">
        <f>F92*E96</f>
        <v>1.5209999999999999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8" spans="1:6" s="55" customFormat="1" ht="16.2" x14ac:dyDescent="0.2">
      <c r="A98" s="69"/>
      <c r="B98" s="51"/>
      <c r="C98" s="52"/>
      <c r="D98" s="52"/>
      <c r="E98" s="290"/>
      <c r="F98" s="290"/>
    </row>
    <row r="99" spans="1:6" s="55" customFormat="1" ht="16.2" x14ac:dyDescent="0.2">
      <c r="A99" s="69"/>
      <c r="B99" s="53"/>
      <c r="C99" s="56"/>
      <c r="D99" s="56"/>
      <c r="E99" s="57"/>
      <c r="F99" s="54"/>
    </row>
    <row r="100" spans="1:6" s="55" customFormat="1" ht="16.2" x14ac:dyDescent="0.3">
      <c r="A100" s="69"/>
      <c r="B100" s="53"/>
      <c r="C100" s="289"/>
      <c r="D100" s="289"/>
      <c r="E100" s="289"/>
      <c r="F100" s="54"/>
    </row>
  </sheetData>
  <mergeCells count="23">
    <mergeCell ref="C100:E100"/>
    <mergeCell ref="E98:F98"/>
    <mergeCell ref="B79:B84"/>
    <mergeCell ref="B85:B91"/>
    <mergeCell ref="B92:B96"/>
    <mergeCell ref="B59:B65"/>
    <mergeCell ref="B66:B71"/>
    <mergeCell ref="B72:B78"/>
    <mergeCell ref="B42:B47"/>
    <mergeCell ref="B48:B54"/>
    <mergeCell ref="B55:B58"/>
    <mergeCell ref="B20:B25"/>
    <mergeCell ref="B27:B34"/>
    <mergeCell ref="B35:B41"/>
    <mergeCell ref="B11:B13"/>
    <mergeCell ref="B14:B15"/>
    <mergeCell ref="B16:B17"/>
    <mergeCell ref="B8:B10"/>
    <mergeCell ref="B4:B5"/>
    <mergeCell ref="C4:C5"/>
    <mergeCell ref="B2:F2"/>
    <mergeCell ref="D4:D5"/>
    <mergeCell ref="E4:F4"/>
  </mergeCells>
  <conditionalFormatting sqref="F27">
    <cfRule type="cellIs" dxfId="14" priority="2" stopIfTrue="1" operator="equal">
      <formula>8223.307275</formula>
    </cfRule>
  </conditionalFormatting>
  <conditionalFormatting sqref="F20">
    <cfRule type="cellIs" dxfId="13" priority="1" stopIfTrue="1" operator="equal">
      <formula>8223.307275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13"/>
  <sheetViews>
    <sheetView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30.6" customHeight="1" x14ac:dyDescent="0.3">
      <c r="A2" s="60"/>
      <c r="B2" s="262" t="s">
        <v>159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6"/>
      <c r="E3" s="6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s="62" customFormat="1" ht="15.6" x14ac:dyDescent="0.3">
      <c r="A4" s="60"/>
      <c r="B4" s="262" t="s">
        <v>173</v>
      </c>
      <c r="C4" s="262"/>
      <c r="D4" s="262"/>
      <c r="E4" s="262"/>
      <c r="F4" s="262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34.5" customHeight="1" x14ac:dyDescent="0.3">
      <c r="B5" s="263" t="s">
        <v>0</v>
      </c>
      <c r="C5" s="260" t="s">
        <v>1</v>
      </c>
      <c r="D5" s="263" t="s">
        <v>2</v>
      </c>
      <c r="E5" s="263" t="s">
        <v>3</v>
      </c>
      <c r="F5" s="263"/>
    </row>
    <row r="6" spans="1:61" ht="21.6" x14ac:dyDescent="0.3">
      <c r="B6" s="264"/>
      <c r="C6" s="261"/>
      <c r="D6" s="264"/>
      <c r="E6" s="9" t="s">
        <v>4</v>
      </c>
      <c r="F6" s="10" t="s">
        <v>5</v>
      </c>
    </row>
    <row r="7" spans="1:61" x14ac:dyDescent="0.3">
      <c r="B7" s="9">
        <v>1</v>
      </c>
      <c r="C7" s="9">
        <v>3</v>
      </c>
      <c r="D7" s="9">
        <v>4</v>
      </c>
      <c r="E7" s="9">
        <v>5</v>
      </c>
      <c r="F7" s="10">
        <v>6</v>
      </c>
    </row>
    <row r="8" spans="1:61" x14ac:dyDescent="0.3">
      <c r="B8" s="11"/>
      <c r="C8" s="12" t="s">
        <v>6</v>
      </c>
      <c r="D8" s="11"/>
      <c r="E8" s="11"/>
      <c r="F8" s="13"/>
    </row>
    <row r="9" spans="1:61" ht="22.5" customHeight="1" x14ac:dyDescent="0.3">
      <c r="B9" s="286">
        <v>1</v>
      </c>
      <c r="C9" s="15" t="s">
        <v>95</v>
      </c>
      <c r="D9" s="16" t="s">
        <v>8</v>
      </c>
      <c r="E9" s="17"/>
      <c r="F9" s="18">
        <v>144</v>
      </c>
    </row>
    <row r="10" spans="1:61" ht="16.5" customHeight="1" x14ac:dyDescent="0.3">
      <c r="B10" s="287"/>
      <c r="C10" s="19" t="s">
        <v>9</v>
      </c>
      <c r="D10" s="17" t="s">
        <v>10</v>
      </c>
      <c r="E10" s="17">
        <v>8.2000000000000003E-2</v>
      </c>
      <c r="F10" s="14">
        <f>E10*F9</f>
        <v>11.808</v>
      </c>
    </row>
    <row r="11" spans="1:61" x14ac:dyDescent="0.3">
      <c r="B11" s="288"/>
      <c r="C11" s="19" t="s">
        <v>11</v>
      </c>
      <c r="D11" s="17" t="s">
        <v>12</v>
      </c>
      <c r="E11" s="17">
        <v>5.0000000000000001E-3</v>
      </c>
      <c r="F11" s="14">
        <f>F9*E11</f>
        <v>0.72</v>
      </c>
    </row>
    <row r="12" spans="1:61" ht="21.6" x14ac:dyDescent="0.3">
      <c r="B12" s="286">
        <v>2</v>
      </c>
      <c r="C12" s="15" t="s">
        <v>13</v>
      </c>
      <c r="D12" s="16" t="s">
        <v>14</v>
      </c>
      <c r="E12" s="17"/>
      <c r="F12" s="18">
        <v>1.2</v>
      </c>
    </row>
    <row r="13" spans="1:61" ht="16.5" customHeight="1" x14ac:dyDescent="0.3">
      <c r="B13" s="287"/>
      <c r="C13" s="19" t="s">
        <v>9</v>
      </c>
      <c r="D13" s="17" t="s">
        <v>10</v>
      </c>
      <c r="E13" s="17">
        <v>10.199999999999999</v>
      </c>
      <c r="F13" s="14">
        <f>F12*E13</f>
        <v>12.239999999999998</v>
      </c>
    </row>
    <row r="14" spans="1:61" x14ac:dyDescent="0.3">
      <c r="B14" s="288"/>
      <c r="C14" s="19" t="s">
        <v>11</v>
      </c>
      <c r="D14" s="17" t="s">
        <v>12</v>
      </c>
      <c r="E14" s="17">
        <v>0.23</v>
      </c>
      <c r="F14" s="14">
        <f>F12*E14</f>
        <v>0.27600000000000002</v>
      </c>
    </row>
    <row r="15" spans="1:61" ht="43.2" x14ac:dyDescent="0.3">
      <c r="B15" s="286">
        <v>3</v>
      </c>
      <c r="C15" s="15" t="s">
        <v>15</v>
      </c>
      <c r="D15" s="16" t="s">
        <v>16</v>
      </c>
      <c r="E15" s="11"/>
      <c r="F15" s="18">
        <v>0.2</v>
      </c>
    </row>
    <row r="16" spans="1:61" ht="15.75" customHeight="1" x14ac:dyDescent="0.3">
      <c r="B16" s="288"/>
      <c r="C16" s="20" t="s">
        <v>17</v>
      </c>
      <c r="D16" s="21" t="s">
        <v>10</v>
      </c>
      <c r="E16" s="21">
        <v>1.85</v>
      </c>
      <c r="F16" s="14">
        <f>F15*E16</f>
        <v>0.37000000000000005</v>
      </c>
    </row>
    <row r="17" spans="1:61" ht="27.75" customHeight="1" x14ac:dyDescent="0.3">
      <c r="B17" s="286">
        <v>4</v>
      </c>
      <c r="C17" s="23" t="s">
        <v>18</v>
      </c>
      <c r="D17" s="16" t="s">
        <v>16</v>
      </c>
      <c r="E17" s="21"/>
      <c r="F17" s="18">
        <f>F15</f>
        <v>0.2</v>
      </c>
    </row>
    <row r="18" spans="1:61" ht="19.5" customHeight="1" x14ac:dyDescent="0.3">
      <c r="B18" s="288"/>
      <c r="C18" s="20" t="s">
        <v>19</v>
      </c>
      <c r="D18" s="21" t="s">
        <v>10</v>
      </c>
      <c r="E18" s="21">
        <v>0.53</v>
      </c>
      <c r="F18" s="14">
        <f>F17*E18</f>
        <v>0.10600000000000001</v>
      </c>
    </row>
    <row r="19" spans="1:61" ht="21.6" x14ac:dyDescent="0.3">
      <c r="B19" s="17">
        <v>5</v>
      </c>
      <c r="C19" s="24" t="s">
        <v>20</v>
      </c>
      <c r="D19" s="16" t="s">
        <v>16</v>
      </c>
      <c r="E19" s="21"/>
      <c r="F19" s="18">
        <f>F15</f>
        <v>0.2</v>
      </c>
    </row>
    <row r="20" spans="1:61" x14ac:dyDescent="0.3">
      <c r="B20" s="25"/>
      <c r="C20" s="16" t="s">
        <v>21</v>
      </c>
      <c r="D20" s="16"/>
      <c r="E20" s="21"/>
      <c r="F20" s="18"/>
    </row>
    <row r="21" spans="1:61" x14ac:dyDescent="0.3">
      <c r="B21" s="265">
        <v>6</v>
      </c>
      <c r="C21" s="26" t="s">
        <v>22</v>
      </c>
      <c r="D21" s="16" t="s">
        <v>23</v>
      </c>
      <c r="E21" s="17"/>
      <c r="F21" s="10">
        <v>29</v>
      </c>
    </row>
    <row r="22" spans="1:61" x14ac:dyDescent="0.3">
      <c r="B22" s="266"/>
      <c r="C22" s="27" t="s">
        <v>24</v>
      </c>
      <c r="D22" s="17" t="s">
        <v>25</v>
      </c>
      <c r="E22" s="17">
        <v>0.45</v>
      </c>
      <c r="F22" s="14">
        <f>E22*F21</f>
        <v>13.05</v>
      </c>
    </row>
    <row r="23" spans="1:61" x14ac:dyDescent="0.3">
      <c r="B23" s="266"/>
      <c r="C23" s="27" t="s">
        <v>26</v>
      </c>
      <c r="D23" s="17" t="s">
        <v>16</v>
      </c>
      <c r="E23" s="17">
        <f>0.035/100</f>
        <v>3.5000000000000005E-4</v>
      </c>
      <c r="F23" s="14">
        <f>F21*E23</f>
        <v>1.0150000000000001E-2</v>
      </c>
    </row>
    <row r="24" spans="1:61" x14ac:dyDescent="0.3">
      <c r="B24" s="266"/>
      <c r="C24" s="27" t="s">
        <v>11</v>
      </c>
      <c r="D24" s="17" t="s">
        <v>12</v>
      </c>
      <c r="E24" s="17">
        <f>0.23/100</f>
        <v>2.3E-3</v>
      </c>
      <c r="F24" s="14">
        <f>F21*E24</f>
        <v>6.6699999999999995E-2</v>
      </c>
    </row>
    <row r="25" spans="1:61" x14ac:dyDescent="0.3">
      <c r="B25" s="266"/>
      <c r="C25" s="27" t="s">
        <v>27</v>
      </c>
      <c r="D25" s="17" t="s">
        <v>28</v>
      </c>
      <c r="E25" s="17">
        <f>0.009/100</f>
        <v>8.9999999999999992E-5</v>
      </c>
      <c r="F25" s="28">
        <f>F21*E25</f>
        <v>2.6099999999999999E-3</v>
      </c>
    </row>
    <row r="26" spans="1:61" x14ac:dyDescent="0.3">
      <c r="B26" s="267"/>
      <c r="C26" s="27" t="s">
        <v>29</v>
      </c>
      <c r="D26" s="17" t="s">
        <v>23</v>
      </c>
      <c r="E26" s="17">
        <f>3.4/100</f>
        <v>3.4000000000000002E-2</v>
      </c>
      <c r="F26" s="14">
        <f>F21*E26</f>
        <v>0.9860000000000001</v>
      </c>
    </row>
    <row r="27" spans="1:61" s="70" customFormat="1" ht="32.4" x14ac:dyDescent="0.3">
      <c r="A27" s="63"/>
      <c r="B27" s="265">
        <v>7</v>
      </c>
      <c r="C27" s="12" t="s">
        <v>96</v>
      </c>
      <c r="D27" s="9" t="s">
        <v>28</v>
      </c>
      <c r="E27" s="9"/>
      <c r="F27" s="10">
        <v>2.48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</row>
    <row r="28" spans="1:61" s="70" customFormat="1" x14ac:dyDescent="0.3">
      <c r="A28" s="63"/>
      <c r="B28" s="266"/>
      <c r="C28" s="27" t="s">
        <v>9</v>
      </c>
      <c r="D28" s="11" t="s">
        <v>25</v>
      </c>
      <c r="E28" s="11">
        <v>8.5399999999999991</v>
      </c>
      <c r="F28" s="13">
        <f>E28*F27</f>
        <v>21.179199999999998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</row>
    <row r="29" spans="1:61" s="70" customFormat="1" x14ac:dyDescent="0.3">
      <c r="A29" s="63"/>
      <c r="B29" s="266"/>
      <c r="C29" s="27" t="s">
        <v>97</v>
      </c>
      <c r="D29" s="11" t="s">
        <v>12</v>
      </c>
      <c r="E29" s="11">
        <v>1.06</v>
      </c>
      <c r="F29" s="13">
        <f>E29*F27</f>
        <v>2.6288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</row>
    <row r="30" spans="1:61" s="70" customFormat="1" ht="21.6" x14ac:dyDescent="0.3">
      <c r="A30" s="63"/>
      <c r="B30" s="266"/>
      <c r="C30" s="27" t="s">
        <v>98</v>
      </c>
      <c r="D30" s="11" t="s">
        <v>23</v>
      </c>
      <c r="E30" s="11">
        <v>2.06</v>
      </c>
      <c r="F30" s="13">
        <f>E30*F27</f>
        <v>5.1088000000000005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</row>
    <row r="31" spans="1:61" s="70" customFormat="1" x14ac:dyDescent="0.3">
      <c r="A31" s="63"/>
      <c r="B31" s="266"/>
      <c r="C31" s="27" t="s">
        <v>99</v>
      </c>
      <c r="D31" s="11" t="s">
        <v>28</v>
      </c>
      <c r="E31" s="11">
        <f>1.83/100</f>
        <v>1.83E-2</v>
      </c>
      <c r="F31" s="13">
        <f>E31*F27</f>
        <v>4.5384000000000001E-2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</row>
    <row r="32" spans="1:61" x14ac:dyDescent="0.3">
      <c r="B32" s="266"/>
      <c r="C32" s="27" t="s">
        <v>100</v>
      </c>
      <c r="D32" s="11" t="s">
        <v>28</v>
      </c>
      <c r="E32" s="11">
        <v>1.0149999999999999</v>
      </c>
      <c r="F32" s="13">
        <f>E32*F27</f>
        <v>2.5171999999999999</v>
      </c>
    </row>
    <row r="33" spans="1:61" s="70" customFormat="1" x14ac:dyDescent="0.3">
      <c r="A33" s="63"/>
      <c r="B33" s="266"/>
      <c r="C33" s="27" t="s">
        <v>101</v>
      </c>
      <c r="D33" s="11" t="s">
        <v>52</v>
      </c>
      <c r="E33" s="11"/>
      <c r="F33" s="13">
        <v>260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</row>
    <row r="34" spans="1:61" s="70" customFormat="1" x14ac:dyDescent="0.3">
      <c r="A34" s="63"/>
      <c r="B34" s="266"/>
      <c r="C34" s="27" t="s">
        <v>102</v>
      </c>
      <c r="D34" s="11" t="s">
        <v>52</v>
      </c>
      <c r="E34" s="11"/>
      <c r="F34" s="13">
        <v>310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  <row r="35" spans="1:61" s="70" customFormat="1" x14ac:dyDescent="0.3">
      <c r="A35" s="63"/>
      <c r="B35" s="267"/>
      <c r="C35" s="27" t="s">
        <v>39</v>
      </c>
      <c r="D35" s="11" t="s">
        <v>12</v>
      </c>
      <c r="E35" s="11">
        <v>0.67</v>
      </c>
      <c r="F35" s="13">
        <f>E35*F27</f>
        <v>1.6616000000000002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</row>
    <row r="36" spans="1:61" s="66" customFormat="1" ht="16.2" x14ac:dyDescent="0.4">
      <c r="B36" s="59"/>
      <c r="C36" s="16" t="s">
        <v>30</v>
      </c>
      <c r="D36" s="17"/>
      <c r="E36" s="17"/>
      <c r="F36" s="14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1:61" s="66" customFormat="1" ht="36" customHeight="1" x14ac:dyDescent="0.4">
      <c r="B37" s="265">
        <v>8</v>
      </c>
      <c r="C37" s="26" t="s">
        <v>103</v>
      </c>
      <c r="D37" s="16" t="s">
        <v>28</v>
      </c>
      <c r="E37" s="17"/>
      <c r="F37" s="10">
        <v>1.57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s="66" customFormat="1" ht="16.2" x14ac:dyDescent="0.4">
      <c r="B38" s="266"/>
      <c r="C38" s="27" t="s">
        <v>24</v>
      </c>
      <c r="D38" s="17" t="s">
        <v>25</v>
      </c>
      <c r="E38" s="17">
        <v>24</v>
      </c>
      <c r="F38" s="14">
        <f>E38*F37</f>
        <v>37.68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1:61" s="66" customFormat="1" ht="21.6" x14ac:dyDescent="0.4">
      <c r="B39" s="266"/>
      <c r="C39" s="27" t="s">
        <v>32</v>
      </c>
      <c r="D39" s="17" t="s">
        <v>28</v>
      </c>
      <c r="E39" s="17">
        <v>1.3</v>
      </c>
      <c r="F39" s="14">
        <f>E39*F37</f>
        <v>2.0410000000000004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1:61" s="66" customFormat="1" ht="16.2" x14ac:dyDescent="0.4">
      <c r="B40" s="266"/>
      <c r="C40" s="27" t="s">
        <v>33</v>
      </c>
      <c r="D40" s="17" t="s">
        <v>34</v>
      </c>
      <c r="E40" s="17">
        <v>3.08</v>
      </c>
      <c r="F40" s="14">
        <f>F37*E40</f>
        <v>4.8356000000000003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1:61" s="66" customFormat="1" ht="16.2" x14ac:dyDescent="0.4">
      <c r="B41" s="266"/>
      <c r="C41" s="30" t="s">
        <v>35</v>
      </c>
      <c r="D41" s="31" t="s">
        <v>34</v>
      </c>
      <c r="E41" s="31" t="s">
        <v>36</v>
      </c>
      <c r="F41" s="17">
        <f>F37*E41</f>
        <v>11.775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1:61" s="66" customFormat="1" ht="16.2" x14ac:dyDescent="0.4">
      <c r="B42" s="266"/>
      <c r="C42" s="30" t="s">
        <v>37</v>
      </c>
      <c r="D42" s="31" t="s">
        <v>34</v>
      </c>
      <c r="E42" s="31" t="s">
        <v>38</v>
      </c>
      <c r="F42" s="17">
        <f>F37*E42</f>
        <v>4.7256999999999998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s="66" customFormat="1" ht="16.2" x14ac:dyDescent="0.4">
      <c r="B43" s="267"/>
      <c r="C43" s="27" t="s">
        <v>39</v>
      </c>
      <c r="D43" s="17" t="s">
        <v>12</v>
      </c>
      <c r="E43" s="17">
        <v>1.38</v>
      </c>
      <c r="F43" s="14">
        <f>E43*F37</f>
        <v>2.1665999999999999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s="66" customFormat="1" ht="33.75" customHeight="1" x14ac:dyDescent="0.4">
      <c r="B44" s="265">
        <v>9</v>
      </c>
      <c r="C44" s="26" t="s">
        <v>104</v>
      </c>
      <c r="D44" s="16" t="s">
        <v>28</v>
      </c>
      <c r="E44" s="17"/>
      <c r="F44" s="10">
        <v>1.59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s="66" customFormat="1" ht="16.2" x14ac:dyDescent="0.4">
      <c r="B45" s="266"/>
      <c r="C45" s="27" t="s">
        <v>24</v>
      </c>
      <c r="D45" s="17" t="s">
        <v>25</v>
      </c>
      <c r="E45" s="17">
        <v>23.8</v>
      </c>
      <c r="F45" s="14">
        <f>E45*F44</f>
        <v>37.842000000000006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s="66" customFormat="1" ht="27" customHeight="1" x14ac:dyDescent="0.4">
      <c r="B46" s="266"/>
      <c r="C46" s="27" t="s">
        <v>32</v>
      </c>
      <c r="D46" s="17" t="s">
        <v>28</v>
      </c>
      <c r="E46" s="17">
        <v>1.3</v>
      </c>
      <c r="F46" s="14">
        <f>E46*F44</f>
        <v>2.0670000000000002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s="66" customFormat="1" ht="18" customHeight="1" x14ac:dyDescent="0.4">
      <c r="B47" s="266"/>
      <c r="C47" s="27" t="s">
        <v>42</v>
      </c>
      <c r="D47" s="17" t="s">
        <v>23</v>
      </c>
      <c r="E47" s="17"/>
      <c r="F47" s="14">
        <v>2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s="66" customFormat="1" ht="16.5" customHeight="1" x14ac:dyDescent="0.4">
      <c r="B48" s="266"/>
      <c r="C48" s="27" t="s">
        <v>33</v>
      </c>
      <c r="D48" s="17" t="s">
        <v>34</v>
      </c>
      <c r="E48" s="17">
        <v>4.38</v>
      </c>
      <c r="F48" s="14">
        <f>F44*E48</f>
        <v>6.9641999999999999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2:61" s="66" customFormat="1" ht="16.5" customHeight="1" x14ac:dyDescent="0.4">
      <c r="B49" s="266"/>
      <c r="C49" s="30" t="s">
        <v>35</v>
      </c>
      <c r="D49" s="31" t="s">
        <v>34</v>
      </c>
      <c r="E49" s="31">
        <v>7.2</v>
      </c>
      <c r="F49" s="17">
        <f>F44*E49</f>
        <v>11.448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2:61" s="66" customFormat="1" ht="16.5" customHeight="1" x14ac:dyDescent="0.4">
      <c r="B50" s="266"/>
      <c r="C50" s="30" t="s">
        <v>37</v>
      </c>
      <c r="D50" s="31" t="s">
        <v>34</v>
      </c>
      <c r="E50" s="31">
        <v>1.96</v>
      </c>
      <c r="F50" s="17">
        <f>F44*E50</f>
        <v>3.1164000000000001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2:61" s="66" customFormat="1" ht="16.2" x14ac:dyDescent="0.4">
      <c r="B51" s="267"/>
      <c r="C51" s="27" t="s">
        <v>39</v>
      </c>
      <c r="D51" s="17" t="s">
        <v>12</v>
      </c>
      <c r="E51" s="17">
        <v>3.44</v>
      </c>
      <c r="F51" s="14">
        <f>E51*F44</f>
        <v>5.4695999999999998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2:61" s="66" customFormat="1" ht="21.6" x14ac:dyDescent="0.4">
      <c r="B52" s="268">
        <v>10</v>
      </c>
      <c r="C52" s="33" t="s">
        <v>43</v>
      </c>
      <c r="D52" s="34" t="s">
        <v>14</v>
      </c>
      <c r="E52" s="31"/>
      <c r="F52" s="18">
        <f>F44+F37</f>
        <v>3.16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2:61" s="66" customFormat="1" ht="16.2" x14ac:dyDescent="0.4">
      <c r="B53" s="268"/>
      <c r="C53" s="30" t="s">
        <v>17</v>
      </c>
      <c r="D53" s="31" t="s">
        <v>10</v>
      </c>
      <c r="E53" s="31">
        <v>0.87</v>
      </c>
      <c r="F53" s="17">
        <f>F52*E53</f>
        <v>2.7492000000000001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2:61" s="66" customFormat="1" ht="16.2" x14ac:dyDescent="0.4">
      <c r="B54" s="268"/>
      <c r="C54" s="30" t="s">
        <v>44</v>
      </c>
      <c r="D54" s="31" t="s">
        <v>12</v>
      </c>
      <c r="E54" s="31">
        <v>0.13</v>
      </c>
      <c r="F54" s="17">
        <f>F52*E54</f>
        <v>0.41080000000000005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2:61" s="66" customFormat="1" ht="16.2" x14ac:dyDescent="0.4">
      <c r="B55" s="268"/>
      <c r="C55" s="30" t="s">
        <v>45</v>
      </c>
      <c r="D55" s="31" t="s">
        <v>34</v>
      </c>
      <c r="E55" s="31">
        <v>7.2</v>
      </c>
      <c r="F55" s="17">
        <f>F52*E55</f>
        <v>22.752000000000002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2:61" s="66" customFormat="1" ht="16.2" x14ac:dyDescent="0.4">
      <c r="B56" s="268"/>
      <c r="C56" s="30" t="s">
        <v>46</v>
      </c>
      <c r="D56" s="31" t="s">
        <v>34</v>
      </c>
      <c r="E56" s="31">
        <v>1.79</v>
      </c>
      <c r="F56" s="17">
        <f>F52*E56</f>
        <v>5.6564000000000005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2:61" s="66" customFormat="1" ht="16.2" x14ac:dyDescent="0.4">
      <c r="B57" s="268"/>
      <c r="C57" s="30" t="s">
        <v>47</v>
      </c>
      <c r="D57" s="31" t="s">
        <v>34</v>
      </c>
      <c r="E57" s="31">
        <v>1.07</v>
      </c>
      <c r="F57" s="17">
        <f>F52*E57</f>
        <v>3.3812000000000002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2:61" s="66" customFormat="1" ht="16.2" x14ac:dyDescent="0.4">
      <c r="B58" s="268"/>
      <c r="C58" s="30" t="s">
        <v>48</v>
      </c>
      <c r="D58" s="31" t="s">
        <v>12</v>
      </c>
      <c r="E58" s="31">
        <v>0.1</v>
      </c>
      <c r="F58" s="17">
        <f>F52*E58</f>
        <v>0.31600000000000006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2:61" s="66" customFormat="1" ht="16.2" x14ac:dyDescent="0.4">
      <c r="B59" s="268">
        <v>11</v>
      </c>
      <c r="C59" s="15" t="s">
        <v>91</v>
      </c>
      <c r="D59" s="35" t="s">
        <v>50</v>
      </c>
      <c r="E59" s="36">
        <f>0</f>
        <v>0</v>
      </c>
      <c r="F59" s="16">
        <v>144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2:61" s="66" customFormat="1" ht="16.2" x14ac:dyDescent="0.4">
      <c r="B60" s="268"/>
      <c r="C60" s="30" t="s">
        <v>17</v>
      </c>
      <c r="D60" s="31" t="s">
        <v>10</v>
      </c>
      <c r="E60" s="37">
        <v>0.22700000000000001</v>
      </c>
      <c r="F60" s="11">
        <f>F59*E60</f>
        <v>32.688000000000002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2:61" s="66" customFormat="1" ht="16.2" x14ac:dyDescent="0.4">
      <c r="B61" s="268"/>
      <c r="C61" s="30" t="s">
        <v>44</v>
      </c>
      <c r="D61" s="31" t="s">
        <v>12</v>
      </c>
      <c r="E61" s="37">
        <v>2.76E-2</v>
      </c>
      <c r="F61" s="11">
        <f>F59*E61</f>
        <v>3.9744000000000002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2:61" s="66" customFormat="1" ht="16.2" x14ac:dyDescent="0.4">
      <c r="B62" s="268"/>
      <c r="C62" s="30" t="s">
        <v>105</v>
      </c>
      <c r="D62" s="31" t="s">
        <v>52</v>
      </c>
      <c r="E62" s="37"/>
      <c r="F62" s="11">
        <v>255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2:61" s="66" customFormat="1" ht="16.2" x14ac:dyDescent="0.4">
      <c r="B63" s="268"/>
      <c r="C63" s="30" t="s">
        <v>53</v>
      </c>
      <c r="D63" s="31" t="s">
        <v>34</v>
      </c>
      <c r="E63" s="37">
        <v>7.0000000000000007E-2</v>
      </c>
      <c r="F63" s="11">
        <f>F59*E63</f>
        <v>10.080000000000002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2:61" s="66" customFormat="1" ht="16.2" x14ac:dyDescent="0.4">
      <c r="B64" s="268"/>
      <c r="C64" s="30" t="s">
        <v>48</v>
      </c>
      <c r="D64" s="31" t="s">
        <v>12</v>
      </c>
      <c r="E64" s="37">
        <v>4.4400000000000002E-2</v>
      </c>
      <c r="F64" s="11">
        <f>F59*E64</f>
        <v>6.3936000000000002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2:61" s="66" customFormat="1" ht="17.25" customHeight="1" x14ac:dyDescent="0.4">
      <c r="B65" s="265">
        <v>12</v>
      </c>
      <c r="C65" s="33" t="s">
        <v>54</v>
      </c>
      <c r="D65" s="34" t="s">
        <v>23</v>
      </c>
      <c r="E65" s="31"/>
      <c r="F65" s="16">
        <f>F59</f>
        <v>144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2:61" s="66" customFormat="1" ht="16.2" x14ac:dyDescent="0.4">
      <c r="B66" s="266"/>
      <c r="C66" s="30" t="s">
        <v>17</v>
      </c>
      <c r="D66" s="31" t="s">
        <v>10</v>
      </c>
      <c r="E66" s="31">
        <v>3.0300000000000001E-2</v>
      </c>
      <c r="F66" s="11">
        <f>F65*E66</f>
        <v>4.3632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2:61" s="66" customFormat="1" ht="16.2" x14ac:dyDescent="0.4">
      <c r="B67" s="266"/>
      <c r="C67" s="30" t="s">
        <v>44</v>
      </c>
      <c r="D67" s="31" t="s">
        <v>12</v>
      </c>
      <c r="E67" s="31">
        <v>4.1000000000000003E-3</v>
      </c>
      <c r="F67" s="11">
        <f>F65*E67</f>
        <v>0.59040000000000004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2:61" s="66" customFormat="1" ht="16.2" x14ac:dyDescent="0.4">
      <c r="B68" s="266"/>
      <c r="C68" s="30" t="s">
        <v>45</v>
      </c>
      <c r="D68" s="31" t="s">
        <v>34</v>
      </c>
      <c r="E68" s="31">
        <v>0.23100000000000001</v>
      </c>
      <c r="F68" s="11">
        <f>F65*E68</f>
        <v>33.264000000000003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2:61" s="66" customFormat="1" ht="16.2" x14ac:dyDescent="0.4">
      <c r="B69" s="266"/>
      <c r="C69" s="30" t="s">
        <v>46</v>
      </c>
      <c r="D69" s="31" t="s">
        <v>34</v>
      </c>
      <c r="E69" s="31">
        <v>5.8000000000000003E-2</v>
      </c>
      <c r="F69" s="11">
        <f>F65*E69</f>
        <v>8.3520000000000003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2:61" s="66" customFormat="1" ht="16.2" x14ac:dyDescent="0.4">
      <c r="B70" s="266"/>
      <c r="C70" s="30" t="s">
        <v>47</v>
      </c>
      <c r="D70" s="31" t="s">
        <v>34</v>
      </c>
      <c r="E70" s="31">
        <v>3.5000000000000003E-2</v>
      </c>
      <c r="F70" s="11">
        <f>F65*E70</f>
        <v>5.0400000000000009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2:61" s="66" customFormat="1" ht="16.2" x14ac:dyDescent="0.4">
      <c r="B71" s="266"/>
      <c r="C71" s="30" t="s">
        <v>48</v>
      </c>
      <c r="D71" s="31" t="s">
        <v>12</v>
      </c>
      <c r="E71" s="31">
        <v>4.0000000000000002E-4</v>
      </c>
      <c r="F71" s="11">
        <f>F65*E71</f>
        <v>5.7600000000000005E-2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2:61" s="66" customFormat="1" ht="23.25" customHeight="1" x14ac:dyDescent="0.4">
      <c r="B72" s="268">
        <v>13</v>
      </c>
      <c r="C72" s="38" t="s">
        <v>55</v>
      </c>
      <c r="D72" s="34" t="s">
        <v>23</v>
      </c>
      <c r="E72" s="31"/>
      <c r="F72" s="9">
        <f>F65</f>
        <v>144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2:61" s="66" customFormat="1" ht="16.2" x14ac:dyDescent="0.4">
      <c r="B73" s="268"/>
      <c r="C73" s="30" t="s">
        <v>17</v>
      </c>
      <c r="D73" s="31" t="s">
        <v>10</v>
      </c>
      <c r="E73" s="31">
        <v>6.9199999999999998E-2</v>
      </c>
      <c r="F73" s="11">
        <f>F72*E73</f>
        <v>9.9648000000000003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2:61" s="66" customFormat="1" ht="16.2" x14ac:dyDescent="0.4">
      <c r="B74" s="268"/>
      <c r="C74" s="30" t="s">
        <v>44</v>
      </c>
      <c r="D74" s="31" t="s">
        <v>12</v>
      </c>
      <c r="E74" s="31">
        <v>1.6000000000000001E-3</v>
      </c>
      <c r="F74" s="11">
        <f>F72*E74</f>
        <v>0.23040000000000002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2:61" s="66" customFormat="1" ht="16.2" x14ac:dyDescent="0.4">
      <c r="B75" s="268"/>
      <c r="C75" s="30" t="s">
        <v>56</v>
      </c>
      <c r="D75" s="31" t="s">
        <v>34</v>
      </c>
      <c r="E75" s="31">
        <v>0.4</v>
      </c>
      <c r="F75" s="11">
        <f>F72*E75</f>
        <v>57.6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2:61" s="66" customFormat="1" ht="21.6" x14ac:dyDescent="0.4">
      <c r="B76" s="268">
        <v>14</v>
      </c>
      <c r="C76" s="15" t="s">
        <v>129</v>
      </c>
      <c r="D76" s="35" t="s">
        <v>57</v>
      </c>
      <c r="E76" s="39"/>
      <c r="F76" s="18">
        <v>1.42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2:61" s="66" customFormat="1" ht="16.2" x14ac:dyDescent="0.4">
      <c r="B77" s="268"/>
      <c r="C77" s="19" t="s">
        <v>9</v>
      </c>
      <c r="D77" s="39" t="s">
        <v>10</v>
      </c>
      <c r="E77" s="39">
        <v>42.9</v>
      </c>
      <c r="F77" s="17">
        <f>F76*E77</f>
        <v>60.917999999999992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2:61" s="66" customFormat="1" ht="14.25" customHeight="1" x14ac:dyDescent="0.4">
      <c r="B78" s="268"/>
      <c r="C78" s="30" t="s">
        <v>44</v>
      </c>
      <c r="D78" s="39" t="s">
        <v>58</v>
      </c>
      <c r="E78" s="39">
        <v>2.64</v>
      </c>
      <c r="F78" s="17">
        <f>F76*E78</f>
        <v>3.7488000000000001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2:61" s="66" customFormat="1" ht="24.75" customHeight="1" x14ac:dyDescent="0.4">
      <c r="B79" s="268"/>
      <c r="C79" s="19" t="s">
        <v>165</v>
      </c>
      <c r="D79" s="39" t="s">
        <v>8</v>
      </c>
      <c r="E79" s="39">
        <v>130</v>
      </c>
      <c r="F79" s="17">
        <f>F76*E79</f>
        <v>184.6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2:61" s="66" customFormat="1" ht="16.2" x14ac:dyDescent="0.4">
      <c r="B80" s="268"/>
      <c r="C80" s="19" t="s">
        <v>59</v>
      </c>
      <c r="D80" s="39" t="s">
        <v>60</v>
      </c>
      <c r="E80" s="39">
        <v>600</v>
      </c>
      <c r="F80" s="17">
        <f>F76*E80</f>
        <v>852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6" customFormat="1" ht="16.2" x14ac:dyDescent="0.4">
      <c r="B81" s="268"/>
      <c r="C81" s="19" t="s">
        <v>33</v>
      </c>
      <c r="D81" s="39" t="s">
        <v>34</v>
      </c>
      <c r="E81" s="39">
        <v>7.9</v>
      </c>
      <c r="F81" s="17">
        <f>F76*E81</f>
        <v>11.218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6" customFormat="1" ht="16.2" x14ac:dyDescent="0.4">
      <c r="B82" s="268"/>
      <c r="C82" s="19" t="s">
        <v>39</v>
      </c>
      <c r="D82" s="39" t="s">
        <v>12</v>
      </c>
      <c r="E82" s="39">
        <v>6.36</v>
      </c>
      <c r="F82" s="17">
        <f>F76*E82</f>
        <v>9.0312000000000001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s="66" customFormat="1" ht="16.2" x14ac:dyDescent="0.4">
      <c r="B83" s="265">
        <v>15</v>
      </c>
      <c r="C83" s="15" t="s">
        <v>106</v>
      </c>
      <c r="D83" s="35" t="s">
        <v>23</v>
      </c>
      <c r="E83" s="36">
        <f>0</f>
        <v>0</v>
      </c>
      <c r="F83" s="45">
        <v>7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s="66" customFormat="1" ht="16.2" x14ac:dyDescent="0.4">
      <c r="B84" s="266"/>
      <c r="C84" s="30" t="s">
        <v>17</v>
      </c>
      <c r="D84" s="39" t="s">
        <v>10</v>
      </c>
      <c r="E84" s="31">
        <v>0.83</v>
      </c>
      <c r="F84" s="11">
        <f>F83*E84</f>
        <v>5.81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s="66" customFormat="1" ht="16.2" x14ac:dyDescent="0.4">
      <c r="B85" s="266"/>
      <c r="C85" s="30" t="s">
        <v>11</v>
      </c>
      <c r="D85" s="39" t="s">
        <v>12</v>
      </c>
      <c r="E85" s="31">
        <v>4.1000000000000003E-3</v>
      </c>
      <c r="F85" s="11">
        <f>F83*E85</f>
        <v>2.8700000000000003E-2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s="66" customFormat="1" ht="22.5" customHeight="1" x14ac:dyDescent="0.4">
      <c r="B86" s="266"/>
      <c r="C86" s="19" t="s">
        <v>107</v>
      </c>
      <c r="D86" s="39" t="s">
        <v>23</v>
      </c>
      <c r="E86" s="39" t="s">
        <v>63</v>
      </c>
      <c r="F86" s="17">
        <f>F83*E86</f>
        <v>8.0499999999999989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s="66" customFormat="1" ht="16.2" x14ac:dyDescent="0.4">
      <c r="B87" s="266"/>
      <c r="C87" s="27" t="s">
        <v>64</v>
      </c>
      <c r="D87" s="39" t="s">
        <v>65</v>
      </c>
      <c r="E87" s="39" t="s">
        <v>66</v>
      </c>
      <c r="F87" s="17">
        <f>F83*E87</f>
        <v>28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s="66" customFormat="1" ht="16.2" x14ac:dyDescent="0.4">
      <c r="B88" s="267"/>
      <c r="C88" s="27" t="s">
        <v>48</v>
      </c>
      <c r="D88" s="39" t="s">
        <v>12</v>
      </c>
      <c r="E88" s="39">
        <v>7.8E-2</v>
      </c>
      <c r="F88" s="17">
        <f>F83*E88</f>
        <v>0.54600000000000004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s="68" customFormat="1" ht="15.75" customHeight="1" x14ac:dyDescent="0.4">
      <c r="A89" s="66"/>
      <c r="B89" s="265">
        <v>16</v>
      </c>
      <c r="C89" s="15" t="s">
        <v>67</v>
      </c>
      <c r="D89" s="16" t="s">
        <v>52</v>
      </c>
      <c r="E89" s="16"/>
      <c r="F89" s="18">
        <v>41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s="68" customFormat="1" ht="16.2" x14ac:dyDescent="0.4">
      <c r="A90" s="66"/>
      <c r="B90" s="266"/>
      <c r="C90" s="19" t="s">
        <v>68</v>
      </c>
      <c r="D90" s="17" t="s">
        <v>25</v>
      </c>
      <c r="E90" s="17">
        <v>0.28599999999999998</v>
      </c>
      <c r="F90" s="14">
        <f>E90*F89</f>
        <v>11.725999999999999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s="68" customFormat="1" ht="16.2" x14ac:dyDescent="0.4">
      <c r="A91" s="66"/>
      <c r="B91" s="266"/>
      <c r="C91" s="19" t="s">
        <v>69</v>
      </c>
      <c r="D91" s="17" t="s">
        <v>12</v>
      </c>
      <c r="E91" s="17">
        <v>4.1000000000000003E-3</v>
      </c>
      <c r="F91" s="14">
        <f>E91*F89</f>
        <v>0.16810000000000003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s="68" customFormat="1" ht="18.75" customHeight="1" x14ac:dyDescent="0.4">
      <c r="A92" s="66"/>
      <c r="B92" s="266"/>
      <c r="C92" s="19" t="s">
        <v>70</v>
      </c>
      <c r="D92" s="17" t="s">
        <v>52</v>
      </c>
      <c r="E92" s="17"/>
      <c r="F92" s="14">
        <f>F89</f>
        <v>41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s="68" customFormat="1" ht="16.2" x14ac:dyDescent="0.4">
      <c r="A93" s="66"/>
      <c r="B93" s="266"/>
      <c r="C93" s="19" t="s">
        <v>71</v>
      </c>
      <c r="D93" s="17" t="s">
        <v>34</v>
      </c>
      <c r="E93" s="17">
        <f>3.8/100</f>
        <v>3.7999999999999999E-2</v>
      </c>
      <c r="F93" s="14">
        <f>E93*F89</f>
        <v>1.5580000000000001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s="68" customFormat="1" ht="16.2" x14ac:dyDescent="0.4">
      <c r="A94" s="66"/>
      <c r="B94" s="266"/>
      <c r="C94" s="19" t="s">
        <v>72</v>
      </c>
      <c r="D94" s="17" t="s">
        <v>34</v>
      </c>
      <c r="E94" s="17">
        <v>1.69</v>
      </c>
      <c r="F94" s="14">
        <f>E94*F89</f>
        <v>69.289999999999992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s="68" customFormat="1" ht="21.6" x14ac:dyDescent="0.4">
      <c r="A95" s="66"/>
      <c r="B95" s="267"/>
      <c r="C95" s="40" t="s">
        <v>73</v>
      </c>
      <c r="D95" s="17" t="s">
        <v>60</v>
      </c>
      <c r="E95" s="17"/>
      <c r="F95" s="14">
        <f>F89*2</f>
        <v>82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s="66" customFormat="1" ht="24" customHeight="1" x14ac:dyDescent="0.4">
      <c r="B96" s="265">
        <v>17</v>
      </c>
      <c r="C96" s="26" t="s">
        <v>74</v>
      </c>
      <c r="D96" s="9" t="s">
        <v>65</v>
      </c>
      <c r="E96" s="11"/>
      <c r="F96" s="10">
        <v>6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s="68" customFormat="1" ht="18.75" customHeight="1" x14ac:dyDescent="0.4">
      <c r="A97" s="66"/>
      <c r="B97" s="266"/>
      <c r="C97" s="41" t="s">
        <v>17</v>
      </c>
      <c r="D97" s="42" t="s">
        <v>10</v>
      </c>
      <c r="E97" s="42">
        <v>0.93</v>
      </c>
      <c r="F97" s="13">
        <f>F96*E97</f>
        <v>5.58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s="68" customFormat="1" ht="16.2" x14ac:dyDescent="0.4">
      <c r="A98" s="66"/>
      <c r="B98" s="266"/>
      <c r="C98" s="41" t="s">
        <v>75</v>
      </c>
      <c r="D98" s="42" t="s">
        <v>12</v>
      </c>
      <c r="E98" s="42">
        <v>0.01</v>
      </c>
      <c r="F98" s="13">
        <f>F96*E98</f>
        <v>0.06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s="68" customFormat="1" ht="21.6" x14ac:dyDescent="0.4">
      <c r="A99" s="66"/>
      <c r="B99" s="266"/>
      <c r="C99" s="41" t="s">
        <v>76</v>
      </c>
      <c r="D99" s="42" t="s">
        <v>77</v>
      </c>
      <c r="E99" s="42">
        <v>1</v>
      </c>
      <c r="F99" s="13">
        <f>F96</f>
        <v>6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s="68" customFormat="1" ht="21.6" x14ac:dyDescent="0.4">
      <c r="A100" s="66"/>
      <c r="B100" s="266"/>
      <c r="C100" s="41" t="s">
        <v>78</v>
      </c>
      <c r="D100" s="42" t="s">
        <v>77</v>
      </c>
      <c r="E100" s="42">
        <v>1</v>
      </c>
      <c r="F100" s="13">
        <f>F99</f>
        <v>6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s="68" customFormat="1" ht="16.2" x14ac:dyDescent="0.4">
      <c r="A101" s="66"/>
      <c r="B101" s="267"/>
      <c r="C101" s="41" t="s">
        <v>79</v>
      </c>
      <c r="D101" s="42" t="s">
        <v>12</v>
      </c>
      <c r="E101" s="42">
        <v>0.18</v>
      </c>
      <c r="F101" s="13">
        <f>F96*E101</f>
        <v>1.08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2" spans="1:61" s="68" customFormat="1" ht="16.2" x14ac:dyDescent="0.4">
      <c r="A102" s="66"/>
      <c r="B102" s="265">
        <v>18</v>
      </c>
      <c r="C102" s="26" t="s">
        <v>80</v>
      </c>
      <c r="D102" s="9" t="s">
        <v>81</v>
      </c>
      <c r="E102" s="11"/>
      <c r="F102" s="10">
        <v>39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</row>
    <row r="103" spans="1:61" s="68" customFormat="1" ht="18.75" customHeight="1" x14ac:dyDescent="0.4">
      <c r="A103" s="66"/>
      <c r="B103" s="266"/>
      <c r="C103" s="41" t="s">
        <v>17</v>
      </c>
      <c r="D103" s="42" t="s">
        <v>10</v>
      </c>
      <c r="E103" s="42">
        <v>0.58299999999999996</v>
      </c>
      <c r="F103" s="22">
        <f>F102*E103</f>
        <v>22.736999999999998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</row>
    <row r="104" spans="1:61" s="68" customFormat="1" ht="16.2" x14ac:dyDescent="0.4">
      <c r="A104" s="66"/>
      <c r="B104" s="266"/>
      <c r="C104" s="41" t="s">
        <v>82</v>
      </c>
      <c r="D104" s="42" t="s">
        <v>12</v>
      </c>
      <c r="E104" s="42">
        <v>4.5999999999999999E-3</v>
      </c>
      <c r="F104" s="22">
        <f>F102*E104</f>
        <v>0.1794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</row>
    <row r="105" spans="1:61" s="68" customFormat="1" ht="21.6" x14ac:dyDescent="0.4">
      <c r="A105" s="66"/>
      <c r="B105" s="266"/>
      <c r="C105" s="40" t="s">
        <v>83</v>
      </c>
      <c r="D105" s="21" t="s">
        <v>84</v>
      </c>
      <c r="E105" s="42">
        <v>1.05</v>
      </c>
      <c r="F105" s="22">
        <f>F102*E105</f>
        <v>40.950000000000003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</row>
    <row r="106" spans="1:61" s="68" customFormat="1" ht="16.2" x14ac:dyDescent="0.4">
      <c r="A106" s="66"/>
      <c r="B106" s="266"/>
      <c r="C106" s="41" t="s">
        <v>72</v>
      </c>
      <c r="D106" s="42" t="s">
        <v>34</v>
      </c>
      <c r="E106" s="42">
        <v>0.23</v>
      </c>
      <c r="F106" s="22">
        <f>F102*E106</f>
        <v>8.9700000000000006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</row>
    <row r="107" spans="1:61" s="68" customFormat="1" ht="16.2" x14ac:dyDescent="0.4">
      <c r="A107" s="66"/>
      <c r="B107" s="266"/>
      <c r="C107" s="41" t="s">
        <v>79</v>
      </c>
      <c r="D107" s="42" t="s">
        <v>12</v>
      </c>
      <c r="E107" s="42">
        <v>0.20799999999999999</v>
      </c>
      <c r="F107" s="22">
        <f>F102*E107</f>
        <v>8.1120000000000001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</row>
    <row r="108" spans="1:61" s="68" customFormat="1" ht="21.6" x14ac:dyDescent="0.4">
      <c r="A108" s="66"/>
      <c r="B108" s="266"/>
      <c r="C108" s="40" t="s">
        <v>85</v>
      </c>
      <c r="D108" s="17" t="s">
        <v>60</v>
      </c>
      <c r="E108" s="17"/>
      <c r="F108" s="14">
        <f>F102*2</f>
        <v>78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</row>
    <row r="109" spans="1:61" s="68" customFormat="1" ht="21.6" x14ac:dyDescent="0.4">
      <c r="A109" s="66"/>
      <c r="B109" s="265">
        <v>19</v>
      </c>
      <c r="C109" s="43" t="s">
        <v>86</v>
      </c>
      <c r="D109" s="44" t="s">
        <v>87</v>
      </c>
      <c r="E109" s="44"/>
      <c r="F109" s="45">
        <v>20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</row>
    <row r="110" spans="1:61" s="68" customFormat="1" ht="16.2" x14ac:dyDescent="0.4">
      <c r="A110" s="66"/>
      <c r="B110" s="266"/>
      <c r="C110" s="46" t="s">
        <v>9</v>
      </c>
      <c r="D110" s="47" t="s">
        <v>10</v>
      </c>
      <c r="E110" s="37">
        <v>0.83</v>
      </c>
      <c r="F110" s="17">
        <f>F109*E110</f>
        <v>16.599999999999998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</row>
    <row r="111" spans="1:61" s="68" customFormat="1" ht="16.2" x14ac:dyDescent="0.4">
      <c r="A111" s="66"/>
      <c r="B111" s="266"/>
      <c r="C111" s="48" t="s">
        <v>11</v>
      </c>
      <c r="D111" s="37" t="s">
        <v>12</v>
      </c>
      <c r="E111" s="49">
        <f>0.41/100</f>
        <v>4.0999999999999995E-3</v>
      </c>
      <c r="F111" s="17">
        <f>F109*E111</f>
        <v>8.199999999999999E-2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</row>
    <row r="112" spans="1:61" s="68" customFormat="1" ht="23.25" customHeight="1" x14ac:dyDescent="0.4">
      <c r="A112" s="66"/>
      <c r="B112" s="266"/>
      <c r="C112" s="46" t="s">
        <v>108</v>
      </c>
      <c r="D112" s="37" t="s">
        <v>8</v>
      </c>
      <c r="E112" s="37">
        <v>1.3</v>
      </c>
      <c r="F112" s="17">
        <f>F109*E112</f>
        <v>26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</row>
    <row r="113" spans="1:61" s="68" customFormat="1" ht="16.2" x14ac:dyDescent="0.4">
      <c r="A113" s="66"/>
      <c r="B113" s="267"/>
      <c r="C113" s="48" t="s">
        <v>39</v>
      </c>
      <c r="D113" s="37" t="s">
        <v>12</v>
      </c>
      <c r="E113" s="49">
        <f>7.8/100</f>
        <v>7.8E-2</v>
      </c>
      <c r="F113" s="17">
        <f>F109*E113</f>
        <v>1.56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</row>
  </sheetData>
  <mergeCells count="24">
    <mergeCell ref="B102:B108"/>
    <mergeCell ref="B109:B113"/>
    <mergeCell ref="B83:B88"/>
    <mergeCell ref="B89:B95"/>
    <mergeCell ref="B96:B101"/>
    <mergeCell ref="B65:B71"/>
    <mergeCell ref="B72:B75"/>
    <mergeCell ref="B76:B82"/>
    <mergeCell ref="B44:B51"/>
    <mergeCell ref="B52:B58"/>
    <mergeCell ref="B59:B64"/>
    <mergeCell ref="B21:B26"/>
    <mergeCell ref="B27:B35"/>
    <mergeCell ref="B37:B43"/>
    <mergeCell ref="B12:B14"/>
    <mergeCell ref="B15:B16"/>
    <mergeCell ref="B17:B18"/>
    <mergeCell ref="B9:B11"/>
    <mergeCell ref="B5:B6"/>
    <mergeCell ref="C5:C6"/>
    <mergeCell ref="B2:F2"/>
    <mergeCell ref="B4:F4"/>
    <mergeCell ref="D5:D6"/>
    <mergeCell ref="E5:F5"/>
  </mergeCells>
  <conditionalFormatting sqref="F44">
    <cfRule type="cellIs" dxfId="12" priority="3" stopIfTrue="1" operator="equal">
      <formula>8223.307275</formula>
    </cfRule>
  </conditionalFormatting>
  <conditionalFormatting sqref="F37">
    <cfRule type="cellIs" dxfId="11" priority="2" stopIfTrue="1" operator="equal">
      <formula>8223.307275</formula>
    </cfRule>
  </conditionalFormatting>
  <conditionalFormatting sqref="F21">
    <cfRule type="cellIs" dxfId="10" priority="1" stopIfTrue="1" operator="equal">
      <formula>8223.307275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86"/>
  <sheetViews>
    <sheetView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31.2" customHeight="1" x14ac:dyDescent="0.3">
      <c r="A2" s="60"/>
      <c r="B2" s="262" t="s">
        <v>160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6"/>
      <c r="E3" s="6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s="62" customFormat="1" ht="15.6" x14ac:dyDescent="0.3">
      <c r="A4" s="60"/>
      <c r="B4" s="262" t="s">
        <v>173</v>
      </c>
      <c r="C4" s="262"/>
      <c r="D4" s="262"/>
      <c r="E4" s="262"/>
      <c r="F4" s="262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34.5" customHeight="1" x14ac:dyDescent="0.3">
      <c r="B5" s="263" t="s">
        <v>0</v>
      </c>
      <c r="C5" s="260" t="s">
        <v>1</v>
      </c>
      <c r="D5" s="263" t="s">
        <v>2</v>
      </c>
      <c r="E5" s="263" t="s">
        <v>3</v>
      </c>
      <c r="F5" s="263"/>
    </row>
    <row r="6" spans="1:61" ht="21.6" x14ac:dyDescent="0.3">
      <c r="B6" s="264"/>
      <c r="C6" s="261"/>
      <c r="D6" s="264"/>
      <c r="E6" s="9" t="s">
        <v>4</v>
      </c>
      <c r="F6" s="10" t="s">
        <v>5</v>
      </c>
    </row>
    <row r="7" spans="1:61" x14ac:dyDescent="0.3">
      <c r="B7" s="9">
        <v>1</v>
      </c>
      <c r="C7" s="9">
        <v>3</v>
      </c>
      <c r="D7" s="9">
        <v>4</v>
      </c>
      <c r="E7" s="9">
        <v>5</v>
      </c>
      <c r="F7" s="10">
        <v>6</v>
      </c>
    </row>
    <row r="8" spans="1:61" x14ac:dyDescent="0.3">
      <c r="B8" s="11"/>
      <c r="C8" s="12" t="s">
        <v>6</v>
      </c>
      <c r="D8" s="11"/>
      <c r="E8" s="11"/>
      <c r="F8" s="13"/>
    </row>
    <row r="9" spans="1:61" ht="37.5" customHeight="1" x14ac:dyDescent="0.3">
      <c r="B9" s="286">
        <v>1</v>
      </c>
      <c r="C9" s="15" t="s">
        <v>89</v>
      </c>
      <c r="D9" s="16" t="s">
        <v>8</v>
      </c>
      <c r="E9" s="17"/>
      <c r="F9" s="18">
        <v>104</v>
      </c>
    </row>
    <row r="10" spans="1:61" ht="16.5" customHeight="1" x14ac:dyDescent="0.3">
      <c r="B10" s="287"/>
      <c r="C10" s="19" t="s">
        <v>9</v>
      </c>
      <c r="D10" s="17" t="s">
        <v>10</v>
      </c>
      <c r="E10" s="17">
        <v>8.2000000000000003E-2</v>
      </c>
      <c r="F10" s="14">
        <f>E10*F9</f>
        <v>8.5280000000000005</v>
      </c>
    </row>
    <row r="11" spans="1:61" x14ac:dyDescent="0.3">
      <c r="B11" s="288"/>
      <c r="C11" s="19" t="s">
        <v>11</v>
      </c>
      <c r="D11" s="17" t="s">
        <v>12</v>
      </c>
      <c r="E11" s="17">
        <v>5.0000000000000001E-3</v>
      </c>
      <c r="F11" s="14">
        <f>F9*E11</f>
        <v>0.52</v>
      </c>
    </row>
    <row r="12" spans="1:61" ht="21.6" x14ac:dyDescent="0.3">
      <c r="B12" s="286">
        <v>2</v>
      </c>
      <c r="C12" s="15" t="s">
        <v>109</v>
      </c>
      <c r="D12" s="16" t="s">
        <v>14</v>
      </c>
      <c r="E12" s="17"/>
      <c r="F12" s="18">
        <v>1.5</v>
      </c>
    </row>
    <row r="13" spans="1:61" ht="16.5" customHeight="1" x14ac:dyDescent="0.3">
      <c r="B13" s="287"/>
      <c r="C13" s="19" t="s">
        <v>9</v>
      </c>
      <c r="D13" s="17" t="s">
        <v>10</v>
      </c>
      <c r="E13" s="17">
        <v>10.199999999999999</v>
      </c>
      <c r="F13" s="14">
        <f>F12*E13</f>
        <v>15.299999999999999</v>
      </c>
    </row>
    <row r="14" spans="1:61" x14ac:dyDescent="0.3">
      <c r="B14" s="288"/>
      <c r="C14" s="19" t="s">
        <v>11</v>
      </c>
      <c r="D14" s="17" t="s">
        <v>12</v>
      </c>
      <c r="E14" s="17">
        <v>0.23</v>
      </c>
      <c r="F14" s="14">
        <f>F12*E14</f>
        <v>0.34500000000000003</v>
      </c>
    </row>
    <row r="15" spans="1:61" ht="43.2" x14ac:dyDescent="0.3">
      <c r="B15" s="286">
        <v>3</v>
      </c>
      <c r="C15" s="15" t="s">
        <v>15</v>
      </c>
      <c r="D15" s="16" t="s">
        <v>16</v>
      </c>
      <c r="E15" s="11"/>
      <c r="F15" s="18">
        <v>0.12</v>
      </c>
    </row>
    <row r="16" spans="1:61" ht="15.75" customHeight="1" x14ac:dyDescent="0.3">
      <c r="B16" s="288"/>
      <c r="C16" s="20" t="s">
        <v>17</v>
      </c>
      <c r="D16" s="21" t="s">
        <v>10</v>
      </c>
      <c r="E16" s="21">
        <v>1.85</v>
      </c>
      <c r="F16" s="14">
        <f>F15*E16</f>
        <v>0.222</v>
      </c>
    </row>
    <row r="17" spans="2:61" ht="27.75" customHeight="1" x14ac:dyDescent="0.3">
      <c r="B17" s="286">
        <v>4</v>
      </c>
      <c r="C17" s="23" t="s">
        <v>18</v>
      </c>
      <c r="D17" s="16" t="s">
        <v>16</v>
      </c>
      <c r="E17" s="21"/>
      <c r="F17" s="18">
        <f>F15</f>
        <v>0.12</v>
      </c>
    </row>
    <row r="18" spans="2:61" ht="14.25" customHeight="1" x14ac:dyDescent="0.3">
      <c r="B18" s="288"/>
      <c r="C18" s="20" t="s">
        <v>19</v>
      </c>
      <c r="D18" s="21" t="s">
        <v>10</v>
      </c>
      <c r="E18" s="21">
        <v>0.53</v>
      </c>
      <c r="F18" s="14">
        <f>F17*E18</f>
        <v>6.3600000000000004E-2</v>
      </c>
    </row>
    <row r="19" spans="2:61" ht="21.6" x14ac:dyDescent="0.3">
      <c r="B19" s="17">
        <v>5</v>
      </c>
      <c r="C19" s="24" t="s">
        <v>20</v>
      </c>
      <c r="D19" s="16" t="s">
        <v>16</v>
      </c>
      <c r="E19" s="21"/>
      <c r="F19" s="18">
        <f>F15</f>
        <v>0.12</v>
      </c>
    </row>
    <row r="20" spans="2:61" x14ac:dyDescent="0.3">
      <c r="B20" s="25"/>
      <c r="C20" s="16" t="s">
        <v>21</v>
      </c>
      <c r="D20" s="16"/>
      <c r="E20" s="21"/>
      <c r="F20" s="18"/>
    </row>
    <row r="21" spans="2:61" x14ac:dyDescent="0.3">
      <c r="B21" s="265">
        <v>6</v>
      </c>
      <c r="C21" s="26" t="s">
        <v>22</v>
      </c>
      <c r="D21" s="16" t="s">
        <v>23</v>
      </c>
      <c r="E21" s="17"/>
      <c r="F21" s="10">
        <v>26</v>
      </c>
    </row>
    <row r="22" spans="2:61" x14ac:dyDescent="0.3">
      <c r="B22" s="266"/>
      <c r="C22" s="27" t="s">
        <v>24</v>
      </c>
      <c r="D22" s="17" t="s">
        <v>25</v>
      </c>
      <c r="E22" s="17">
        <v>0.45900000000000002</v>
      </c>
      <c r="F22" s="14">
        <f>E22*F21</f>
        <v>11.934000000000001</v>
      </c>
    </row>
    <row r="23" spans="2:61" x14ac:dyDescent="0.3">
      <c r="B23" s="266"/>
      <c r="C23" s="27" t="s">
        <v>26</v>
      </c>
      <c r="D23" s="17" t="s">
        <v>16</v>
      </c>
      <c r="E23" s="17">
        <f>0.035/100</f>
        <v>3.5000000000000005E-4</v>
      </c>
      <c r="F23" s="14">
        <f>F21*E23</f>
        <v>9.1000000000000004E-3</v>
      </c>
    </row>
    <row r="24" spans="2:61" x14ac:dyDescent="0.3">
      <c r="B24" s="266"/>
      <c r="C24" s="27" t="s">
        <v>11</v>
      </c>
      <c r="D24" s="17" t="s">
        <v>12</v>
      </c>
      <c r="E24" s="17">
        <f>0.23/100</f>
        <v>2.3E-3</v>
      </c>
      <c r="F24" s="14">
        <f>F21*E24</f>
        <v>5.9799999999999999E-2</v>
      </c>
    </row>
    <row r="25" spans="2:61" x14ac:dyDescent="0.3">
      <c r="B25" s="266"/>
      <c r="C25" s="27" t="s">
        <v>27</v>
      </c>
      <c r="D25" s="17" t="s">
        <v>28</v>
      </c>
      <c r="E25" s="17">
        <f>0.009/100</f>
        <v>8.9999999999999992E-5</v>
      </c>
      <c r="F25" s="28">
        <f>F21*E25</f>
        <v>2.3399999999999996E-3</v>
      </c>
    </row>
    <row r="26" spans="2:61" x14ac:dyDescent="0.3">
      <c r="B26" s="267"/>
      <c r="C26" s="27" t="s">
        <v>29</v>
      </c>
      <c r="D26" s="17" t="s">
        <v>23</v>
      </c>
      <c r="E26" s="17">
        <f>3.4/100</f>
        <v>3.4000000000000002E-2</v>
      </c>
      <c r="F26" s="14">
        <f>F21*E26</f>
        <v>0.88400000000000012</v>
      </c>
    </row>
    <row r="27" spans="2:61" s="66" customFormat="1" ht="16.2" x14ac:dyDescent="0.4">
      <c r="B27" s="59"/>
      <c r="C27" s="16" t="s">
        <v>30</v>
      </c>
      <c r="D27" s="17"/>
      <c r="E27" s="17"/>
      <c r="F27" s="1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</row>
    <row r="28" spans="2:61" s="66" customFormat="1" ht="16.2" x14ac:dyDescent="0.4">
      <c r="B28" s="268">
        <v>9</v>
      </c>
      <c r="C28" s="15" t="s">
        <v>91</v>
      </c>
      <c r="D28" s="35" t="s">
        <v>50</v>
      </c>
      <c r="E28" s="36">
        <f>0</f>
        <v>0</v>
      </c>
      <c r="F28" s="18">
        <v>108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</row>
    <row r="29" spans="2:61" s="66" customFormat="1" ht="16.2" x14ac:dyDescent="0.4">
      <c r="B29" s="268"/>
      <c r="C29" s="30" t="s">
        <v>17</v>
      </c>
      <c r="D29" s="31" t="s">
        <v>10</v>
      </c>
      <c r="E29" s="37">
        <v>0.22700000000000001</v>
      </c>
      <c r="F29" s="11">
        <f>F28*E29</f>
        <v>24.516000000000002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</row>
    <row r="30" spans="2:61" s="66" customFormat="1" ht="16.2" x14ac:dyDescent="0.4">
      <c r="B30" s="268"/>
      <c r="C30" s="30" t="s">
        <v>44</v>
      </c>
      <c r="D30" s="31" t="s">
        <v>12</v>
      </c>
      <c r="E30" s="37">
        <v>2.76E-2</v>
      </c>
      <c r="F30" s="11">
        <f>F28*E30</f>
        <v>2.9807999999999999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</row>
    <row r="31" spans="2:61" s="66" customFormat="1" ht="16.2" x14ac:dyDescent="0.4">
      <c r="B31" s="268"/>
      <c r="C31" s="30" t="s">
        <v>105</v>
      </c>
      <c r="D31" s="31" t="s">
        <v>52</v>
      </c>
      <c r="E31" s="37"/>
      <c r="F31" s="11">
        <v>450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</row>
    <row r="32" spans="2:61" s="66" customFormat="1" ht="16.2" x14ac:dyDescent="0.4">
      <c r="B32" s="268"/>
      <c r="C32" s="30" t="s">
        <v>53</v>
      </c>
      <c r="D32" s="31" t="s">
        <v>34</v>
      </c>
      <c r="E32" s="37">
        <v>7.0000000000000007E-2</v>
      </c>
      <c r="F32" s="11">
        <f>F28*E32</f>
        <v>7.5600000000000005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</row>
    <row r="33" spans="2:61" s="66" customFormat="1" ht="16.2" x14ac:dyDescent="0.4">
      <c r="B33" s="268"/>
      <c r="C33" s="30" t="s">
        <v>48</v>
      </c>
      <c r="D33" s="31" t="s">
        <v>12</v>
      </c>
      <c r="E33" s="37">
        <v>4.4400000000000002E-2</v>
      </c>
      <c r="F33" s="11">
        <f>F28*E33</f>
        <v>4.7952000000000004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</row>
    <row r="34" spans="2:61" s="66" customFormat="1" ht="17.25" customHeight="1" x14ac:dyDescent="0.4">
      <c r="B34" s="265">
        <v>10</v>
      </c>
      <c r="C34" s="33" t="s">
        <v>54</v>
      </c>
      <c r="D34" s="34" t="s">
        <v>23</v>
      </c>
      <c r="E34" s="31"/>
      <c r="F34" s="18">
        <f>F28</f>
        <v>108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</row>
    <row r="35" spans="2:61" s="66" customFormat="1" ht="16.2" x14ac:dyDescent="0.4">
      <c r="B35" s="266"/>
      <c r="C35" s="30" t="s">
        <v>17</v>
      </c>
      <c r="D35" s="31" t="s">
        <v>10</v>
      </c>
      <c r="E35" s="31">
        <v>3.0300000000000001E-2</v>
      </c>
      <c r="F35" s="11">
        <f>F34*E35</f>
        <v>3.2724000000000002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2:61" s="66" customFormat="1" ht="16.2" x14ac:dyDescent="0.4">
      <c r="B36" s="266"/>
      <c r="C36" s="30" t="s">
        <v>44</v>
      </c>
      <c r="D36" s="31" t="s">
        <v>12</v>
      </c>
      <c r="E36" s="31">
        <v>4.1000000000000003E-3</v>
      </c>
      <c r="F36" s="11">
        <f>F34*E36</f>
        <v>0.44280000000000003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2:61" s="66" customFormat="1" ht="16.2" x14ac:dyDescent="0.4">
      <c r="B37" s="266"/>
      <c r="C37" s="30" t="s">
        <v>45</v>
      </c>
      <c r="D37" s="31" t="s">
        <v>34</v>
      </c>
      <c r="E37" s="31">
        <v>0.23100000000000001</v>
      </c>
      <c r="F37" s="11">
        <f>F34*E37</f>
        <v>24.948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2:61" s="66" customFormat="1" ht="16.2" x14ac:dyDescent="0.4">
      <c r="B38" s="266"/>
      <c r="C38" s="30" t="s">
        <v>46</v>
      </c>
      <c r="D38" s="31" t="s">
        <v>34</v>
      </c>
      <c r="E38" s="31">
        <v>5.8000000000000003E-2</v>
      </c>
      <c r="F38" s="11">
        <f>F34*E38</f>
        <v>6.2640000000000002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2:61" s="66" customFormat="1" ht="16.2" x14ac:dyDescent="0.4">
      <c r="B39" s="266"/>
      <c r="C39" s="30" t="s">
        <v>47</v>
      </c>
      <c r="D39" s="31" t="s">
        <v>34</v>
      </c>
      <c r="E39" s="31">
        <v>3.5000000000000003E-2</v>
      </c>
      <c r="F39" s="11">
        <f>F34*E39</f>
        <v>3.7800000000000002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2:61" s="66" customFormat="1" ht="16.2" x14ac:dyDescent="0.4">
      <c r="B40" s="266"/>
      <c r="C40" s="30" t="s">
        <v>48</v>
      </c>
      <c r="D40" s="31" t="s">
        <v>12</v>
      </c>
      <c r="E40" s="31">
        <v>4.0000000000000002E-4</v>
      </c>
      <c r="F40" s="11">
        <f>F34*E40</f>
        <v>4.3200000000000002E-2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2:61" s="66" customFormat="1" ht="15.75" customHeight="1" x14ac:dyDescent="0.4">
      <c r="B41" s="268">
        <v>11</v>
      </c>
      <c r="C41" s="38" t="s">
        <v>55</v>
      </c>
      <c r="D41" s="34" t="s">
        <v>23</v>
      </c>
      <c r="E41" s="31"/>
      <c r="F41" s="10">
        <f>F34</f>
        <v>108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2:61" s="66" customFormat="1" ht="16.2" x14ac:dyDescent="0.4">
      <c r="B42" s="268"/>
      <c r="C42" s="30" t="s">
        <v>17</v>
      </c>
      <c r="D42" s="31" t="s">
        <v>10</v>
      </c>
      <c r="E42" s="31">
        <v>6.9199999999999998E-2</v>
      </c>
      <c r="F42" s="11">
        <f>F41*E42</f>
        <v>7.4735999999999994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2:61" s="66" customFormat="1" ht="16.2" x14ac:dyDescent="0.4">
      <c r="B43" s="268"/>
      <c r="C43" s="30" t="s">
        <v>44</v>
      </c>
      <c r="D43" s="31" t="s">
        <v>12</v>
      </c>
      <c r="E43" s="31">
        <v>1.6000000000000001E-3</v>
      </c>
      <c r="F43" s="11">
        <f>F41*E43</f>
        <v>0.17280000000000001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2:61" s="66" customFormat="1" ht="16.2" x14ac:dyDescent="0.4">
      <c r="B44" s="268"/>
      <c r="C44" s="30" t="s">
        <v>56</v>
      </c>
      <c r="D44" s="31" t="s">
        <v>34</v>
      </c>
      <c r="E44" s="31">
        <v>0.4</v>
      </c>
      <c r="F44" s="11">
        <f>F41*E44</f>
        <v>43.2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2:61" s="66" customFormat="1" ht="21.6" x14ac:dyDescent="0.4">
      <c r="B45" s="268">
        <v>12</v>
      </c>
      <c r="C45" s="15" t="s">
        <v>166</v>
      </c>
      <c r="D45" s="35" t="s">
        <v>57</v>
      </c>
      <c r="E45" s="39"/>
      <c r="F45" s="18">
        <v>1.08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2:61" s="66" customFormat="1" ht="16.2" x14ac:dyDescent="0.4">
      <c r="B46" s="268"/>
      <c r="C46" s="19" t="s">
        <v>9</v>
      </c>
      <c r="D46" s="39" t="s">
        <v>10</v>
      </c>
      <c r="E46" s="39">
        <v>42.9</v>
      </c>
      <c r="F46" s="17">
        <f>F45*E46</f>
        <v>46.332000000000001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2:61" s="66" customFormat="1" ht="14.25" customHeight="1" x14ac:dyDescent="0.4">
      <c r="B47" s="268"/>
      <c r="C47" s="30" t="s">
        <v>44</v>
      </c>
      <c r="D47" s="39" t="s">
        <v>58</v>
      </c>
      <c r="E47" s="39">
        <v>2.64</v>
      </c>
      <c r="F47" s="17">
        <f>F45*E47</f>
        <v>2.8512000000000004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2:61" s="66" customFormat="1" ht="23.25" customHeight="1" x14ac:dyDescent="0.4">
      <c r="B48" s="268"/>
      <c r="C48" s="19" t="s">
        <v>165</v>
      </c>
      <c r="D48" s="39" t="s">
        <v>8</v>
      </c>
      <c r="E48" s="39">
        <v>130</v>
      </c>
      <c r="F48" s="17">
        <f>F45*E48</f>
        <v>140.4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1:61" s="66" customFormat="1" ht="16.2" x14ac:dyDescent="0.4">
      <c r="B49" s="268"/>
      <c r="C49" s="19" t="s">
        <v>59</v>
      </c>
      <c r="D49" s="39" t="s">
        <v>60</v>
      </c>
      <c r="E49" s="39">
        <v>600</v>
      </c>
      <c r="F49" s="17">
        <f>F45*E49</f>
        <v>648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1:61" s="66" customFormat="1" ht="16.2" x14ac:dyDescent="0.4">
      <c r="B50" s="268"/>
      <c r="C50" s="19" t="s">
        <v>33</v>
      </c>
      <c r="D50" s="39" t="s">
        <v>34</v>
      </c>
      <c r="E50" s="39">
        <v>7.9</v>
      </c>
      <c r="F50" s="17">
        <f>F45*E50</f>
        <v>8.5320000000000018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1:61" s="66" customFormat="1" ht="16.2" x14ac:dyDescent="0.4">
      <c r="B51" s="268"/>
      <c r="C51" s="19" t="s">
        <v>39</v>
      </c>
      <c r="D51" s="39" t="s">
        <v>12</v>
      </c>
      <c r="E51" s="39">
        <v>6.36</v>
      </c>
      <c r="F51" s="17">
        <f>F45*E51</f>
        <v>6.8688000000000011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1:61" s="66" customFormat="1" ht="24" customHeight="1" x14ac:dyDescent="0.4">
      <c r="B52" s="265">
        <v>13</v>
      </c>
      <c r="C52" s="15" t="s">
        <v>61</v>
      </c>
      <c r="D52" s="35" t="s">
        <v>23</v>
      </c>
      <c r="E52" s="36">
        <f>0</f>
        <v>0</v>
      </c>
      <c r="F52" s="45">
        <v>6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1:61" s="66" customFormat="1" ht="16.2" x14ac:dyDescent="0.4">
      <c r="B53" s="266"/>
      <c r="C53" s="30" t="s">
        <v>17</v>
      </c>
      <c r="D53" s="39" t="s">
        <v>10</v>
      </c>
      <c r="E53" s="31">
        <v>0.83</v>
      </c>
      <c r="F53" s="11">
        <f>F52*E53</f>
        <v>4.9799999999999995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1:61" s="66" customFormat="1" ht="16.2" x14ac:dyDescent="0.4">
      <c r="B54" s="266"/>
      <c r="C54" s="30" t="s">
        <v>11</v>
      </c>
      <c r="D54" s="39" t="s">
        <v>12</v>
      </c>
      <c r="E54" s="31">
        <v>4.1000000000000003E-3</v>
      </c>
      <c r="F54" s="11">
        <f>F52*E54</f>
        <v>2.4600000000000004E-2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1:61" s="66" customFormat="1" ht="22.5" customHeight="1" x14ac:dyDescent="0.4">
      <c r="B55" s="266"/>
      <c r="C55" s="19" t="s">
        <v>107</v>
      </c>
      <c r="D55" s="39" t="s">
        <v>23</v>
      </c>
      <c r="E55" s="39" t="s">
        <v>63</v>
      </c>
      <c r="F55" s="17">
        <f>F52*E55</f>
        <v>6.8999999999999995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1:61" s="66" customFormat="1" ht="16.2" x14ac:dyDescent="0.4">
      <c r="B56" s="266"/>
      <c r="C56" s="27" t="s">
        <v>64</v>
      </c>
      <c r="D56" s="39" t="s">
        <v>65</v>
      </c>
      <c r="E56" s="39" t="s">
        <v>66</v>
      </c>
      <c r="F56" s="17">
        <f>F52*E56</f>
        <v>24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1:61" s="66" customFormat="1" ht="16.2" x14ac:dyDescent="0.4">
      <c r="B57" s="267"/>
      <c r="C57" s="27" t="s">
        <v>48</v>
      </c>
      <c r="D57" s="39" t="s">
        <v>12</v>
      </c>
      <c r="E57" s="39">
        <v>7.8E-2</v>
      </c>
      <c r="F57" s="17">
        <f>F52*E57</f>
        <v>0.46799999999999997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1:61" s="68" customFormat="1" ht="15.75" customHeight="1" x14ac:dyDescent="0.4">
      <c r="A58" s="66"/>
      <c r="B58" s="265">
        <v>14</v>
      </c>
      <c r="C58" s="15" t="s">
        <v>67</v>
      </c>
      <c r="D58" s="16" t="s">
        <v>52</v>
      </c>
      <c r="E58" s="16"/>
      <c r="F58" s="18">
        <v>31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1:61" s="68" customFormat="1" ht="16.2" x14ac:dyDescent="0.4">
      <c r="A59" s="66"/>
      <c r="B59" s="266"/>
      <c r="C59" s="19" t="s">
        <v>68</v>
      </c>
      <c r="D59" s="17" t="s">
        <v>25</v>
      </c>
      <c r="E59" s="17">
        <v>0.28599999999999998</v>
      </c>
      <c r="F59" s="14">
        <f>E59*F58</f>
        <v>8.8659999999999997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1:61" s="68" customFormat="1" ht="16.2" x14ac:dyDescent="0.4">
      <c r="A60" s="66"/>
      <c r="B60" s="266"/>
      <c r="C60" s="19" t="s">
        <v>69</v>
      </c>
      <c r="D60" s="17" t="s">
        <v>12</v>
      </c>
      <c r="E60" s="17">
        <v>4.1000000000000003E-3</v>
      </c>
      <c r="F60" s="14">
        <f>E60*F58</f>
        <v>0.12710000000000002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1:61" s="68" customFormat="1" ht="18.75" customHeight="1" x14ac:dyDescent="0.4">
      <c r="A61" s="66"/>
      <c r="B61" s="266"/>
      <c r="C61" s="19" t="s">
        <v>70</v>
      </c>
      <c r="D61" s="17" t="s">
        <v>52</v>
      </c>
      <c r="E61" s="17"/>
      <c r="F61" s="14">
        <f>F58</f>
        <v>31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1:61" s="68" customFormat="1" ht="16.2" x14ac:dyDescent="0.4">
      <c r="A62" s="66"/>
      <c r="B62" s="266"/>
      <c r="C62" s="19" t="s">
        <v>71</v>
      </c>
      <c r="D62" s="17" t="s">
        <v>34</v>
      </c>
      <c r="E62" s="17">
        <f>3.8/100</f>
        <v>3.7999999999999999E-2</v>
      </c>
      <c r="F62" s="14">
        <f>E62*F58</f>
        <v>1.1779999999999999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1:61" s="68" customFormat="1" ht="16.2" x14ac:dyDescent="0.4">
      <c r="A63" s="66"/>
      <c r="B63" s="266"/>
      <c r="C63" s="19" t="s">
        <v>72</v>
      </c>
      <c r="D63" s="17" t="s">
        <v>34</v>
      </c>
      <c r="E63" s="17">
        <v>1.69</v>
      </c>
      <c r="F63" s="14">
        <f>E63*F58</f>
        <v>52.39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1:61" s="68" customFormat="1" ht="21.6" x14ac:dyDescent="0.4">
      <c r="A64" s="66"/>
      <c r="B64" s="267"/>
      <c r="C64" s="40" t="s">
        <v>73</v>
      </c>
      <c r="D64" s="17" t="s">
        <v>77</v>
      </c>
      <c r="E64" s="17"/>
      <c r="F64" s="14">
        <f>F58*2</f>
        <v>62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s="66" customFormat="1" ht="24" customHeight="1" x14ac:dyDescent="0.4">
      <c r="B65" s="265">
        <v>15</v>
      </c>
      <c r="C65" s="26" t="s">
        <v>74</v>
      </c>
      <c r="D65" s="9" t="s">
        <v>65</v>
      </c>
      <c r="E65" s="11"/>
      <c r="F65" s="10">
        <v>5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1:61" s="68" customFormat="1" ht="18.75" customHeight="1" x14ac:dyDescent="0.4">
      <c r="A66" s="66"/>
      <c r="B66" s="266"/>
      <c r="C66" s="41" t="s">
        <v>17</v>
      </c>
      <c r="D66" s="42" t="s">
        <v>10</v>
      </c>
      <c r="E66" s="42">
        <v>0.93</v>
      </c>
      <c r="F66" s="13">
        <f>F65*E66</f>
        <v>4.6500000000000004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1:61" s="68" customFormat="1" ht="16.2" x14ac:dyDescent="0.4">
      <c r="A67" s="66"/>
      <c r="B67" s="266"/>
      <c r="C67" s="41" t="s">
        <v>75</v>
      </c>
      <c r="D67" s="42" t="s">
        <v>12</v>
      </c>
      <c r="E67" s="42">
        <v>0.01</v>
      </c>
      <c r="F67" s="13">
        <f>F65*E67</f>
        <v>0.05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1:61" s="68" customFormat="1" ht="21.6" x14ac:dyDescent="0.4">
      <c r="A68" s="66"/>
      <c r="B68" s="266"/>
      <c r="C68" s="41" t="s">
        <v>76</v>
      </c>
      <c r="D68" s="42" t="s">
        <v>77</v>
      </c>
      <c r="E68" s="42">
        <v>1</v>
      </c>
      <c r="F68" s="13">
        <f>F65</f>
        <v>5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1:61" s="68" customFormat="1" ht="21.6" x14ac:dyDescent="0.4">
      <c r="A69" s="66"/>
      <c r="B69" s="266"/>
      <c r="C69" s="41" t="s">
        <v>78</v>
      </c>
      <c r="D69" s="42" t="s">
        <v>77</v>
      </c>
      <c r="E69" s="42">
        <v>1</v>
      </c>
      <c r="F69" s="13">
        <f>F68</f>
        <v>5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1:61" s="68" customFormat="1" ht="16.2" x14ac:dyDescent="0.4">
      <c r="A70" s="66"/>
      <c r="B70" s="267"/>
      <c r="C70" s="41" t="s">
        <v>79</v>
      </c>
      <c r="D70" s="42" t="s">
        <v>12</v>
      </c>
      <c r="E70" s="42">
        <v>0.18</v>
      </c>
      <c r="F70" s="13">
        <f>F65*E70</f>
        <v>0.89999999999999991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1:61" s="68" customFormat="1" ht="16.5" customHeight="1" x14ac:dyDescent="0.4">
      <c r="A71" s="66"/>
      <c r="B71" s="265">
        <v>16</v>
      </c>
      <c r="C71" s="26" t="s">
        <v>80</v>
      </c>
      <c r="D71" s="9" t="s">
        <v>81</v>
      </c>
      <c r="E71" s="11"/>
      <c r="F71" s="10">
        <v>20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1:61" s="68" customFormat="1" ht="18.75" customHeight="1" x14ac:dyDescent="0.4">
      <c r="A72" s="66"/>
      <c r="B72" s="266"/>
      <c r="C72" s="41" t="s">
        <v>17</v>
      </c>
      <c r="D72" s="42" t="s">
        <v>10</v>
      </c>
      <c r="E72" s="42">
        <v>0.58299999999999996</v>
      </c>
      <c r="F72" s="22">
        <f>F71*E72</f>
        <v>11.66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1:61" s="68" customFormat="1" ht="16.2" x14ac:dyDescent="0.4">
      <c r="A73" s="66"/>
      <c r="B73" s="266"/>
      <c r="C73" s="41" t="s">
        <v>82</v>
      </c>
      <c r="D73" s="42" t="s">
        <v>12</v>
      </c>
      <c r="E73" s="42">
        <v>4.5999999999999999E-3</v>
      </c>
      <c r="F73" s="22">
        <f>F71*E73</f>
        <v>9.1999999999999998E-2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1:61" s="68" customFormat="1" ht="21.6" x14ac:dyDescent="0.4">
      <c r="A74" s="66"/>
      <c r="B74" s="266"/>
      <c r="C74" s="40" t="s">
        <v>83</v>
      </c>
      <c r="D74" s="21" t="s">
        <v>84</v>
      </c>
      <c r="E74" s="42">
        <v>1.05</v>
      </c>
      <c r="F74" s="22">
        <f>F71*E74</f>
        <v>21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1:61" s="68" customFormat="1" ht="16.2" x14ac:dyDescent="0.4">
      <c r="A75" s="66"/>
      <c r="B75" s="266"/>
      <c r="C75" s="41" t="s">
        <v>72</v>
      </c>
      <c r="D75" s="42" t="s">
        <v>34</v>
      </c>
      <c r="E75" s="42">
        <v>0.23</v>
      </c>
      <c r="F75" s="22">
        <f>F71*E75</f>
        <v>4.6000000000000005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s="68" customFormat="1" ht="16.2" x14ac:dyDescent="0.4">
      <c r="A76" s="66"/>
      <c r="B76" s="266"/>
      <c r="C76" s="41" t="s">
        <v>79</v>
      </c>
      <c r="D76" s="42" t="s">
        <v>12</v>
      </c>
      <c r="E76" s="42">
        <v>0.20799999999999999</v>
      </c>
      <c r="F76" s="22">
        <f>F71*E76</f>
        <v>4.16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1:61" s="68" customFormat="1" ht="21.6" x14ac:dyDescent="0.4">
      <c r="A77" s="66"/>
      <c r="B77" s="266"/>
      <c r="C77" s="40" t="s">
        <v>85</v>
      </c>
      <c r="D77" s="17" t="s">
        <v>77</v>
      </c>
      <c r="E77" s="17"/>
      <c r="F77" s="14">
        <f>F71*2</f>
        <v>40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s="68" customFormat="1" ht="21.6" x14ac:dyDescent="0.4">
      <c r="A78" s="66"/>
      <c r="B78" s="265">
        <v>17</v>
      </c>
      <c r="C78" s="43" t="s">
        <v>94</v>
      </c>
      <c r="D78" s="44" t="s">
        <v>87</v>
      </c>
      <c r="E78" s="44"/>
      <c r="F78" s="45">
        <f>31*0.5</f>
        <v>15.5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1:61" s="68" customFormat="1" ht="16.2" x14ac:dyDescent="0.4">
      <c r="A79" s="66"/>
      <c r="B79" s="266"/>
      <c r="C79" s="46" t="s">
        <v>9</v>
      </c>
      <c r="D79" s="47" t="s">
        <v>10</v>
      </c>
      <c r="E79" s="37">
        <v>0.83</v>
      </c>
      <c r="F79" s="17">
        <f>F78*E79</f>
        <v>12.865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1:61" s="68" customFormat="1" ht="16.2" x14ac:dyDescent="0.4">
      <c r="A80" s="66"/>
      <c r="B80" s="266"/>
      <c r="C80" s="48" t="s">
        <v>11</v>
      </c>
      <c r="D80" s="37" t="s">
        <v>12</v>
      </c>
      <c r="E80" s="49">
        <f>0.41/100</f>
        <v>4.0999999999999995E-3</v>
      </c>
      <c r="F80" s="17">
        <f>F78*E80</f>
        <v>6.3549999999999995E-2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8" customFormat="1" ht="22.5" customHeight="1" x14ac:dyDescent="0.4">
      <c r="A81" s="66"/>
      <c r="B81" s="266"/>
      <c r="C81" s="46" t="s">
        <v>88</v>
      </c>
      <c r="D81" s="37" t="s">
        <v>8</v>
      </c>
      <c r="E81" s="37">
        <v>1.3</v>
      </c>
      <c r="F81" s="17">
        <f>F78*E81</f>
        <v>20.150000000000002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8" customFormat="1" ht="16.2" x14ac:dyDescent="0.4">
      <c r="A82" s="66"/>
      <c r="B82" s="267"/>
      <c r="C82" s="48" t="s">
        <v>39</v>
      </c>
      <c r="D82" s="37" t="s">
        <v>12</v>
      </c>
      <c r="E82" s="49">
        <f>7.8/100</f>
        <v>7.8E-2</v>
      </c>
      <c r="F82" s="17">
        <f>F78*E82</f>
        <v>1.2090000000000001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4" spans="1:61" s="55" customFormat="1" ht="16.2" x14ac:dyDescent="0.2">
      <c r="A84" s="69"/>
      <c r="B84" s="51"/>
      <c r="C84" s="52"/>
      <c r="D84" s="52"/>
      <c r="E84" s="291"/>
      <c r="F84" s="291"/>
    </row>
    <row r="85" spans="1:61" s="55" customFormat="1" ht="16.2" x14ac:dyDescent="0.2">
      <c r="A85" s="69"/>
      <c r="B85" s="53"/>
      <c r="C85" s="56"/>
      <c r="D85" s="56"/>
      <c r="E85" s="57"/>
      <c r="F85" s="54"/>
    </row>
    <row r="86" spans="1:61" s="55" customFormat="1" ht="16.2" x14ac:dyDescent="0.3">
      <c r="A86" s="69"/>
      <c r="B86" s="53"/>
      <c r="C86" s="289"/>
      <c r="D86" s="289"/>
      <c r="E86" s="289"/>
      <c r="F86" s="54"/>
    </row>
  </sheetData>
  <mergeCells count="22">
    <mergeCell ref="E84:F84"/>
    <mergeCell ref="C86:E86"/>
    <mergeCell ref="B58:B64"/>
    <mergeCell ref="B65:B70"/>
    <mergeCell ref="B71:B77"/>
    <mergeCell ref="B78:B82"/>
    <mergeCell ref="B41:B44"/>
    <mergeCell ref="B45:B51"/>
    <mergeCell ref="B52:B57"/>
    <mergeCell ref="B21:B26"/>
    <mergeCell ref="B28:B33"/>
    <mergeCell ref="B34:B40"/>
    <mergeCell ref="B12:B14"/>
    <mergeCell ref="B15:B16"/>
    <mergeCell ref="B17:B18"/>
    <mergeCell ref="B9:B11"/>
    <mergeCell ref="B5:B6"/>
    <mergeCell ref="C5:C6"/>
    <mergeCell ref="B2:F2"/>
    <mergeCell ref="B4:F4"/>
    <mergeCell ref="D5:D6"/>
    <mergeCell ref="E5:F5"/>
  </mergeCells>
  <conditionalFormatting sqref="F21">
    <cfRule type="cellIs" dxfId="9" priority="1" stopIfTrue="1" operator="equal">
      <formula>8223.307275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20"/>
  <sheetViews>
    <sheetView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30" customHeight="1" x14ac:dyDescent="0.3">
      <c r="A2" s="60"/>
      <c r="B2" s="289" t="s">
        <v>161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6"/>
      <c r="E3" s="6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s="62" customFormat="1" ht="15.6" x14ac:dyDescent="0.3">
      <c r="A4" s="60"/>
      <c r="B4" s="262" t="s">
        <v>173</v>
      </c>
      <c r="C4" s="262"/>
      <c r="D4" s="262"/>
      <c r="E4" s="262"/>
      <c r="F4" s="262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ht="34.5" customHeight="1" x14ac:dyDescent="0.3">
      <c r="B5" s="263" t="s">
        <v>0</v>
      </c>
      <c r="C5" s="260" t="s">
        <v>1</v>
      </c>
      <c r="D5" s="263" t="s">
        <v>2</v>
      </c>
      <c r="E5" s="263" t="s">
        <v>3</v>
      </c>
      <c r="F5" s="263"/>
    </row>
    <row r="6" spans="1:61" ht="21.6" x14ac:dyDescent="0.3">
      <c r="B6" s="264"/>
      <c r="C6" s="261"/>
      <c r="D6" s="264"/>
      <c r="E6" s="9" t="s">
        <v>4</v>
      </c>
      <c r="F6" s="10" t="s">
        <v>5</v>
      </c>
    </row>
    <row r="7" spans="1:61" x14ac:dyDescent="0.3">
      <c r="B7" s="9">
        <v>1</v>
      </c>
      <c r="C7" s="9">
        <v>3</v>
      </c>
      <c r="D7" s="9">
        <v>4</v>
      </c>
      <c r="E7" s="9">
        <v>5</v>
      </c>
      <c r="F7" s="10">
        <v>6</v>
      </c>
    </row>
    <row r="8" spans="1:61" x14ac:dyDescent="0.3">
      <c r="B8" s="32"/>
      <c r="C8" s="12" t="s">
        <v>6</v>
      </c>
      <c r="D8" s="32"/>
      <c r="E8" s="32"/>
      <c r="F8" s="13"/>
    </row>
    <row r="9" spans="1:61" ht="22.5" customHeight="1" x14ac:dyDescent="0.3">
      <c r="B9" s="286">
        <v>1</v>
      </c>
      <c r="C9" s="15" t="s">
        <v>95</v>
      </c>
      <c r="D9" s="50" t="s">
        <v>8</v>
      </c>
      <c r="E9" s="17"/>
      <c r="F9" s="18">
        <v>156</v>
      </c>
    </row>
    <row r="10" spans="1:61" ht="16.5" customHeight="1" x14ac:dyDescent="0.3">
      <c r="B10" s="287"/>
      <c r="C10" s="19" t="s">
        <v>9</v>
      </c>
      <c r="D10" s="17" t="s">
        <v>10</v>
      </c>
      <c r="E10" s="17">
        <v>8.2000000000000003E-2</v>
      </c>
      <c r="F10" s="14">
        <f>E10*F9</f>
        <v>12.792</v>
      </c>
    </row>
    <row r="11" spans="1:61" x14ac:dyDescent="0.3">
      <c r="B11" s="288"/>
      <c r="C11" s="19" t="s">
        <v>11</v>
      </c>
      <c r="D11" s="17" t="s">
        <v>12</v>
      </c>
      <c r="E11" s="17">
        <v>5.0000000000000001E-3</v>
      </c>
      <c r="F11" s="14">
        <f>F9*E11</f>
        <v>0.78</v>
      </c>
    </row>
    <row r="12" spans="1:61" ht="21.6" x14ac:dyDescent="0.3">
      <c r="B12" s="286">
        <v>2</v>
      </c>
      <c r="C12" s="15" t="s">
        <v>13</v>
      </c>
      <c r="D12" s="50" t="s">
        <v>14</v>
      </c>
      <c r="E12" s="17"/>
      <c r="F12" s="18">
        <v>2.5</v>
      </c>
    </row>
    <row r="13" spans="1:61" ht="16.5" customHeight="1" x14ac:dyDescent="0.3">
      <c r="B13" s="287"/>
      <c r="C13" s="19" t="s">
        <v>9</v>
      </c>
      <c r="D13" s="17" t="s">
        <v>10</v>
      </c>
      <c r="E13" s="17">
        <v>10.199999999999999</v>
      </c>
      <c r="F13" s="14">
        <f>F12*E13</f>
        <v>25.5</v>
      </c>
    </row>
    <row r="14" spans="1:61" x14ac:dyDescent="0.3">
      <c r="B14" s="288"/>
      <c r="C14" s="19" t="s">
        <v>11</v>
      </c>
      <c r="D14" s="17" t="s">
        <v>12</v>
      </c>
      <c r="E14" s="17">
        <v>0.23</v>
      </c>
      <c r="F14" s="14">
        <f>F12*E14</f>
        <v>0.57500000000000007</v>
      </c>
    </row>
    <row r="15" spans="1:61" ht="43.2" x14ac:dyDescent="0.3">
      <c r="B15" s="286">
        <v>3</v>
      </c>
      <c r="C15" s="15" t="s">
        <v>15</v>
      </c>
      <c r="D15" s="50" t="s">
        <v>16</v>
      </c>
      <c r="E15" s="32"/>
      <c r="F15" s="18">
        <v>0.5</v>
      </c>
    </row>
    <row r="16" spans="1:61" ht="15.75" customHeight="1" x14ac:dyDescent="0.3">
      <c r="B16" s="288"/>
      <c r="C16" s="20" t="s">
        <v>17</v>
      </c>
      <c r="D16" s="21" t="s">
        <v>10</v>
      </c>
      <c r="E16" s="21">
        <v>1.85</v>
      </c>
      <c r="F16" s="14">
        <f>F15*E16</f>
        <v>0.92500000000000004</v>
      </c>
    </row>
    <row r="17" spans="1:61" ht="27.75" customHeight="1" x14ac:dyDescent="0.3">
      <c r="B17" s="286">
        <v>4</v>
      </c>
      <c r="C17" s="23" t="s">
        <v>18</v>
      </c>
      <c r="D17" s="50" t="s">
        <v>16</v>
      </c>
      <c r="E17" s="21"/>
      <c r="F17" s="18">
        <f>F15</f>
        <v>0.5</v>
      </c>
    </row>
    <row r="18" spans="1:61" ht="19.5" customHeight="1" x14ac:dyDescent="0.3">
      <c r="B18" s="288"/>
      <c r="C18" s="20" t="s">
        <v>19</v>
      </c>
      <c r="D18" s="21" t="s">
        <v>10</v>
      </c>
      <c r="E18" s="21">
        <v>0.53</v>
      </c>
      <c r="F18" s="14">
        <f>F17*E18</f>
        <v>0.26500000000000001</v>
      </c>
    </row>
    <row r="19" spans="1:61" ht="21.6" x14ac:dyDescent="0.3">
      <c r="B19" s="17">
        <v>5</v>
      </c>
      <c r="C19" s="24" t="s">
        <v>20</v>
      </c>
      <c r="D19" s="50" t="s">
        <v>16</v>
      </c>
      <c r="E19" s="21"/>
      <c r="F19" s="18">
        <f>F15</f>
        <v>0.5</v>
      </c>
    </row>
    <row r="20" spans="1:61" x14ac:dyDescent="0.3">
      <c r="B20" s="25"/>
      <c r="C20" s="50" t="s">
        <v>21</v>
      </c>
      <c r="D20" s="50"/>
      <c r="E20" s="21"/>
      <c r="F20" s="18"/>
    </row>
    <row r="21" spans="1:61" x14ac:dyDescent="0.3">
      <c r="B21" s="265">
        <v>6</v>
      </c>
      <c r="C21" s="26" t="s">
        <v>22</v>
      </c>
      <c r="D21" s="50" t="s">
        <v>23</v>
      </c>
      <c r="E21" s="17"/>
      <c r="F21" s="10">
        <v>32</v>
      </c>
    </row>
    <row r="22" spans="1:61" x14ac:dyDescent="0.3">
      <c r="B22" s="266"/>
      <c r="C22" s="27" t="s">
        <v>24</v>
      </c>
      <c r="D22" s="17" t="s">
        <v>25</v>
      </c>
      <c r="E22" s="17">
        <v>0.45900000000000002</v>
      </c>
      <c r="F22" s="14">
        <f>E22*F21</f>
        <v>14.688000000000001</v>
      </c>
    </row>
    <row r="23" spans="1:61" x14ac:dyDescent="0.3">
      <c r="B23" s="266"/>
      <c r="C23" s="27" t="s">
        <v>26</v>
      </c>
      <c r="D23" s="17" t="s">
        <v>16</v>
      </c>
      <c r="E23" s="17">
        <f>0.035/100</f>
        <v>3.5000000000000005E-4</v>
      </c>
      <c r="F23" s="14">
        <f>F21*E23</f>
        <v>1.1200000000000002E-2</v>
      </c>
    </row>
    <row r="24" spans="1:61" x14ac:dyDescent="0.3">
      <c r="B24" s="266"/>
      <c r="C24" s="27" t="s">
        <v>11</v>
      </c>
      <c r="D24" s="17" t="s">
        <v>12</v>
      </c>
      <c r="E24" s="17">
        <f>0.23/100</f>
        <v>2.3E-3</v>
      </c>
      <c r="F24" s="14">
        <f>F21*E24</f>
        <v>7.3599999999999999E-2</v>
      </c>
    </row>
    <row r="25" spans="1:61" x14ac:dyDescent="0.3">
      <c r="B25" s="266"/>
      <c r="C25" s="27" t="s">
        <v>27</v>
      </c>
      <c r="D25" s="17" t="s">
        <v>28</v>
      </c>
      <c r="E25" s="17">
        <f>0.009/100</f>
        <v>8.9999999999999992E-5</v>
      </c>
      <c r="F25" s="28">
        <f>F21*E25</f>
        <v>2.8799999999999997E-3</v>
      </c>
    </row>
    <row r="26" spans="1:61" x14ac:dyDescent="0.3">
      <c r="B26" s="267"/>
      <c r="C26" s="27" t="s">
        <v>29</v>
      </c>
      <c r="D26" s="17" t="s">
        <v>23</v>
      </c>
      <c r="E26" s="17">
        <f>3.4/100</f>
        <v>3.4000000000000002E-2</v>
      </c>
      <c r="F26" s="14">
        <f>F21*E26</f>
        <v>1.0880000000000001</v>
      </c>
    </row>
    <row r="27" spans="1:61" s="70" customFormat="1" ht="32.4" x14ac:dyDescent="0.3">
      <c r="A27" s="63"/>
      <c r="B27" s="265">
        <v>7</v>
      </c>
      <c r="C27" s="12" t="s">
        <v>96</v>
      </c>
      <c r="D27" s="9" t="s">
        <v>28</v>
      </c>
      <c r="E27" s="9"/>
      <c r="F27" s="10">
        <v>2.69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</row>
    <row r="28" spans="1:61" s="70" customFormat="1" x14ac:dyDescent="0.3">
      <c r="A28" s="63"/>
      <c r="B28" s="266"/>
      <c r="C28" s="27" t="s">
        <v>9</v>
      </c>
      <c r="D28" s="32" t="s">
        <v>25</v>
      </c>
      <c r="E28" s="32">
        <v>8.5399999999999991</v>
      </c>
      <c r="F28" s="13">
        <f>E28*F27</f>
        <v>22.972599999999996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</row>
    <row r="29" spans="1:61" s="70" customFormat="1" x14ac:dyDescent="0.3">
      <c r="A29" s="63"/>
      <c r="B29" s="266"/>
      <c r="C29" s="27" t="s">
        <v>97</v>
      </c>
      <c r="D29" s="32" t="s">
        <v>12</v>
      </c>
      <c r="E29" s="32">
        <v>1.06</v>
      </c>
      <c r="F29" s="13">
        <f>E29*F27</f>
        <v>2.8513999999999999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</row>
    <row r="30" spans="1:61" s="70" customFormat="1" ht="21.6" x14ac:dyDescent="0.3">
      <c r="A30" s="63"/>
      <c r="B30" s="266"/>
      <c r="C30" s="27" t="s">
        <v>98</v>
      </c>
      <c r="D30" s="32" t="s">
        <v>23</v>
      </c>
      <c r="E30" s="32">
        <v>1.4</v>
      </c>
      <c r="F30" s="13">
        <f>E30*F27</f>
        <v>3.7659999999999996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</row>
    <row r="31" spans="1:61" s="70" customFormat="1" x14ac:dyDescent="0.3">
      <c r="A31" s="63"/>
      <c r="B31" s="266"/>
      <c r="C31" s="27" t="s">
        <v>99</v>
      </c>
      <c r="D31" s="32" t="s">
        <v>28</v>
      </c>
      <c r="E31" s="32">
        <v>1.4500000000000001E-2</v>
      </c>
      <c r="F31" s="13">
        <f>E31*F27</f>
        <v>3.9004999999999998E-2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</row>
    <row r="32" spans="1:61" x14ac:dyDescent="0.3">
      <c r="B32" s="266"/>
      <c r="C32" s="27" t="s">
        <v>100</v>
      </c>
      <c r="D32" s="32" t="s">
        <v>28</v>
      </c>
      <c r="E32" s="32">
        <v>1.0149999999999999</v>
      </c>
      <c r="F32" s="13">
        <f>E32*F27</f>
        <v>2.7303499999999996</v>
      </c>
    </row>
    <row r="33" spans="1:61" s="70" customFormat="1" x14ac:dyDescent="0.3">
      <c r="A33" s="63"/>
      <c r="B33" s="266"/>
      <c r="C33" s="27" t="s">
        <v>101</v>
      </c>
      <c r="D33" s="32" t="s">
        <v>52</v>
      </c>
      <c r="E33" s="32"/>
      <c r="F33" s="13">
        <v>300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</row>
    <row r="34" spans="1:61" s="70" customFormat="1" x14ac:dyDescent="0.3">
      <c r="A34" s="63"/>
      <c r="B34" s="266"/>
      <c r="C34" s="27" t="s">
        <v>102</v>
      </c>
      <c r="D34" s="32" t="s">
        <v>52</v>
      </c>
      <c r="E34" s="32"/>
      <c r="F34" s="13">
        <v>280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  <row r="35" spans="1:61" s="70" customFormat="1" x14ac:dyDescent="0.3">
      <c r="A35" s="63"/>
      <c r="B35" s="266"/>
      <c r="C35" s="27" t="s">
        <v>110</v>
      </c>
      <c r="D35" s="32" t="s">
        <v>111</v>
      </c>
      <c r="E35" s="32">
        <v>2.5000000000000001E-3</v>
      </c>
      <c r="F35" s="13">
        <f>F27*E35</f>
        <v>6.7250000000000001E-3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</row>
    <row r="36" spans="1:61" s="70" customFormat="1" x14ac:dyDescent="0.3">
      <c r="A36" s="63"/>
      <c r="B36" s="267"/>
      <c r="C36" s="27" t="s">
        <v>39</v>
      </c>
      <c r="D36" s="32" t="s">
        <v>12</v>
      </c>
      <c r="E36" s="32">
        <v>0.74</v>
      </c>
      <c r="F36" s="13">
        <f>E36*F27</f>
        <v>1.9905999999999999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</row>
    <row r="37" spans="1:61" s="66" customFormat="1" ht="16.2" x14ac:dyDescent="0.4">
      <c r="B37" s="59"/>
      <c r="C37" s="50" t="s">
        <v>30</v>
      </c>
      <c r="D37" s="17"/>
      <c r="E37" s="17"/>
      <c r="F37" s="14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s="66" customFormat="1" ht="21.6" x14ac:dyDescent="0.4">
      <c r="B38" s="265">
        <v>8</v>
      </c>
      <c r="C38" s="26" t="s">
        <v>103</v>
      </c>
      <c r="D38" s="50" t="s">
        <v>28</v>
      </c>
      <c r="E38" s="17"/>
      <c r="F38" s="10">
        <v>2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1:61" s="66" customFormat="1" ht="16.2" x14ac:dyDescent="0.4">
      <c r="B39" s="266"/>
      <c r="C39" s="27" t="s">
        <v>24</v>
      </c>
      <c r="D39" s="17" t="s">
        <v>25</v>
      </c>
      <c r="E39" s="17">
        <v>24</v>
      </c>
      <c r="F39" s="14">
        <f>E39*F38</f>
        <v>48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1:61" s="66" customFormat="1" ht="16.2" x14ac:dyDescent="0.4">
      <c r="B40" s="266"/>
      <c r="C40" s="27" t="s">
        <v>97</v>
      </c>
      <c r="D40" s="32" t="s">
        <v>12</v>
      </c>
      <c r="E40" s="32">
        <v>1.3</v>
      </c>
      <c r="F40" s="13">
        <f>E40*F38</f>
        <v>2.6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1:61" s="66" customFormat="1" ht="21.6" x14ac:dyDescent="0.4">
      <c r="B41" s="266"/>
      <c r="C41" s="27" t="s">
        <v>32</v>
      </c>
      <c r="D41" s="17" t="s">
        <v>28</v>
      </c>
      <c r="E41" s="17">
        <v>1.05</v>
      </c>
      <c r="F41" s="14">
        <f>E41*F38</f>
        <v>2.1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1:61" s="66" customFormat="1" ht="16.2" x14ac:dyDescent="0.4">
      <c r="B42" s="266"/>
      <c r="C42" s="27" t="s">
        <v>33</v>
      </c>
      <c r="D42" s="17" t="s">
        <v>34</v>
      </c>
      <c r="E42" s="17">
        <v>3.08</v>
      </c>
      <c r="F42" s="14">
        <f>F38*E42</f>
        <v>6.16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s="66" customFormat="1" ht="16.2" x14ac:dyDescent="0.4">
      <c r="B43" s="266"/>
      <c r="C43" s="30" t="s">
        <v>35</v>
      </c>
      <c r="D43" s="31" t="s">
        <v>34</v>
      </c>
      <c r="E43" s="31" t="s">
        <v>36</v>
      </c>
      <c r="F43" s="17">
        <f>F38*E43</f>
        <v>15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s="66" customFormat="1" ht="16.2" x14ac:dyDescent="0.4">
      <c r="B44" s="266"/>
      <c r="C44" s="30" t="s">
        <v>37</v>
      </c>
      <c r="D44" s="31" t="s">
        <v>34</v>
      </c>
      <c r="E44" s="31" t="s">
        <v>38</v>
      </c>
      <c r="F44" s="17">
        <f>F38*E44</f>
        <v>6.02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s="66" customFormat="1" ht="16.2" x14ac:dyDescent="0.4">
      <c r="B45" s="267"/>
      <c r="C45" s="27" t="s">
        <v>39</v>
      </c>
      <c r="D45" s="17" t="s">
        <v>12</v>
      </c>
      <c r="E45" s="17">
        <v>1.38</v>
      </c>
      <c r="F45" s="14">
        <f>E45*F38</f>
        <v>2.76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s="66" customFormat="1" ht="33.75" customHeight="1" x14ac:dyDescent="0.4">
      <c r="B46" s="265">
        <v>9</v>
      </c>
      <c r="C46" s="26" t="s">
        <v>104</v>
      </c>
      <c r="D46" s="50" t="s">
        <v>28</v>
      </c>
      <c r="E46" s="17"/>
      <c r="F46" s="10">
        <v>2.39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s="66" customFormat="1" ht="16.2" x14ac:dyDescent="0.4">
      <c r="B47" s="266"/>
      <c r="C47" s="27" t="s">
        <v>24</v>
      </c>
      <c r="D47" s="17" t="s">
        <v>25</v>
      </c>
      <c r="E47" s="17">
        <v>23.8</v>
      </c>
      <c r="F47" s="14">
        <f>E47*F46</f>
        <v>56.882000000000005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s="66" customFormat="1" ht="16.2" x14ac:dyDescent="0.4">
      <c r="B48" s="266"/>
      <c r="C48" s="27" t="s">
        <v>97</v>
      </c>
      <c r="D48" s="32" t="s">
        <v>12</v>
      </c>
      <c r="E48" s="32">
        <v>2.1</v>
      </c>
      <c r="F48" s="13">
        <f>E48*F46</f>
        <v>5.0190000000000001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2:61" s="66" customFormat="1" ht="27" customHeight="1" x14ac:dyDescent="0.4">
      <c r="B49" s="266"/>
      <c r="C49" s="27" t="s">
        <v>32</v>
      </c>
      <c r="D49" s="17" t="s">
        <v>28</v>
      </c>
      <c r="E49" s="17">
        <v>1.3</v>
      </c>
      <c r="F49" s="14">
        <f>E49*F46</f>
        <v>3.1070000000000002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2:61" s="66" customFormat="1" ht="18" customHeight="1" x14ac:dyDescent="0.4">
      <c r="B50" s="266"/>
      <c r="C50" s="27" t="s">
        <v>42</v>
      </c>
      <c r="D50" s="17" t="s">
        <v>23</v>
      </c>
      <c r="E50" s="17"/>
      <c r="F50" s="14">
        <v>2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2:61" s="66" customFormat="1" ht="16.5" customHeight="1" x14ac:dyDescent="0.4">
      <c r="B51" s="266"/>
      <c r="C51" s="27" t="s">
        <v>33</v>
      </c>
      <c r="D51" s="17" t="s">
        <v>34</v>
      </c>
      <c r="E51" s="17">
        <v>4.38</v>
      </c>
      <c r="F51" s="14">
        <f>F46*E51</f>
        <v>10.4682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2:61" s="66" customFormat="1" ht="16.5" customHeight="1" x14ac:dyDescent="0.4">
      <c r="B52" s="266"/>
      <c r="C52" s="30" t="s">
        <v>35</v>
      </c>
      <c r="D52" s="31" t="s">
        <v>34</v>
      </c>
      <c r="E52" s="31">
        <v>7.2</v>
      </c>
      <c r="F52" s="17">
        <f>F46*E52</f>
        <v>17.208000000000002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2:61" s="66" customFormat="1" ht="16.5" customHeight="1" x14ac:dyDescent="0.4">
      <c r="B53" s="266"/>
      <c r="C53" s="30" t="s">
        <v>37</v>
      </c>
      <c r="D53" s="31" t="s">
        <v>34</v>
      </c>
      <c r="E53" s="31">
        <v>1.96</v>
      </c>
      <c r="F53" s="17">
        <f>F46*E53</f>
        <v>4.6844000000000001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2:61" s="66" customFormat="1" ht="16.2" x14ac:dyDescent="0.4">
      <c r="B54" s="267"/>
      <c r="C54" s="27" t="s">
        <v>39</v>
      </c>
      <c r="D54" s="17" t="s">
        <v>12</v>
      </c>
      <c r="E54" s="17">
        <v>3.44</v>
      </c>
      <c r="F54" s="14">
        <f>E54*F46</f>
        <v>8.2216000000000005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2:61" s="66" customFormat="1" ht="21.6" x14ac:dyDescent="0.4">
      <c r="B55" s="268">
        <v>10</v>
      </c>
      <c r="C55" s="33" t="s">
        <v>43</v>
      </c>
      <c r="D55" s="34" t="s">
        <v>14</v>
      </c>
      <c r="E55" s="31"/>
      <c r="F55" s="18">
        <f>F46+F38</f>
        <v>4.3900000000000006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2:61" s="66" customFormat="1" ht="16.2" x14ac:dyDescent="0.4">
      <c r="B56" s="268"/>
      <c r="C56" s="30" t="s">
        <v>17</v>
      </c>
      <c r="D56" s="31" t="s">
        <v>10</v>
      </c>
      <c r="E56" s="31">
        <v>0.87</v>
      </c>
      <c r="F56" s="17">
        <f>F55*E56</f>
        <v>3.8193000000000006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2:61" s="66" customFormat="1" ht="16.2" x14ac:dyDescent="0.4">
      <c r="B57" s="268"/>
      <c r="C57" s="30" t="s">
        <v>44</v>
      </c>
      <c r="D57" s="31" t="s">
        <v>12</v>
      </c>
      <c r="E57" s="31">
        <v>0.13</v>
      </c>
      <c r="F57" s="17">
        <f>F55*E57</f>
        <v>0.5707000000000001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2:61" s="66" customFormat="1" ht="16.2" x14ac:dyDescent="0.4">
      <c r="B58" s="268"/>
      <c r="C58" s="30" t="s">
        <v>45</v>
      </c>
      <c r="D58" s="31" t="s">
        <v>34</v>
      </c>
      <c r="E58" s="31">
        <v>7.2</v>
      </c>
      <c r="F58" s="17">
        <f>F55*E58</f>
        <v>31.608000000000004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2:61" s="66" customFormat="1" ht="16.2" x14ac:dyDescent="0.4">
      <c r="B59" s="268"/>
      <c r="C59" s="30" t="s">
        <v>46</v>
      </c>
      <c r="D59" s="31" t="s">
        <v>34</v>
      </c>
      <c r="E59" s="31">
        <v>1.79</v>
      </c>
      <c r="F59" s="17">
        <f>F55*E59</f>
        <v>7.8581000000000012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2:61" s="66" customFormat="1" ht="16.2" x14ac:dyDescent="0.4">
      <c r="B60" s="268"/>
      <c r="C60" s="30" t="s">
        <v>47</v>
      </c>
      <c r="D60" s="31" t="s">
        <v>34</v>
      </c>
      <c r="E60" s="31">
        <v>1.07</v>
      </c>
      <c r="F60" s="17">
        <f>F55*E60</f>
        <v>4.6973000000000011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2:61" s="66" customFormat="1" ht="16.2" x14ac:dyDescent="0.4">
      <c r="B61" s="268"/>
      <c r="C61" s="30" t="s">
        <v>48</v>
      </c>
      <c r="D61" s="31" t="s">
        <v>12</v>
      </c>
      <c r="E61" s="31">
        <v>0.1</v>
      </c>
      <c r="F61" s="17">
        <f>F55*E61</f>
        <v>0.43900000000000006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2:61" s="66" customFormat="1" ht="16.2" x14ac:dyDescent="0.4">
      <c r="B62" s="268">
        <v>11</v>
      </c>
      <c r="C62" s="15" t="s">
        <v>91</v>
      </c>
      <c r="D62" s="35" t="s">
        <v>50</v>
      </c>
      <c r="E62" s="36">
        <f>0</f>
        <v>0</v>
      </c>
      <c r="F62" s="18">
        <v>156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2:61" s="66" customFormat="1" ht="16.2" x14ac:dyDescent="0.4">
      <c r="B63" s="268"/>
      <c r="C63" s="30" t="s">
        <v>17</v>
      </c>
      <c r="D63" s="31" t="s">
        <v>10</v>
      </c>
      <c r="E63" s="37">
        <v>0.22700000000000001</v>
      </c>
      <c r="F63" s="32">
        <f>F62*E63</f>
        <v>35.411999999999999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2:61" s="66" customFormat="1" ht="16.2" x14ac:dyDescent="0.4">
      <c r="B64" s="268"/>
      <c r="C64" s="30" t="s">
        <v>44</v>
      </c>
      <c r="D64" s="31" t="s">
        <v>12</v>
      </c>
      <c r="E64" s="37">
        <v>2.76E-2</v>
      </c>
      <c r="F64" s="32">
        <f>F62*E64</f>
        <v>4.3056000000000001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2:61" s="66" customFormat="1" ht="16.2" x14ac:dyDescent="0.4">
      <c r="B65" s="268"/>
      <c r="C65" s="30" t="s">
        <v>105</v>
      </c>
      <c r="D65" s="31" t="s">
        <v>52</v>
      </c>
      <c r="E65" s="37"/>
      <c r="F65" s="13">
        <v>600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2:61" s="66" customFormat="1" ht="16.2" x14ac:dyDescent="0.4">
      <c r="B66" s="268"/>
      <c r="C66" s="30" t="s">
        <v>53</v>
      </c>
      <c r="D66" s="31" t="s">
        <v>34</v>
      </c>
      <c r="E66" s="37">
        <v>7.0000000000000007E-2</v>
      </c>
      <c r="F66" s="32">
        <f>F62*E66</f>
        <v>10.920000000000002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2:61" s="66" customFormat="1" ht="16.2" x14ac:dyDescent="0.4">
      <c r="B67" s="268"/>
      <c r="C67" s="30" t="s">
        <v>48</v>
      </c>
      <c r="D67" s="31" t="s">
        <v>12</v>
      </c>
      <c r="E67" s="37">
        <v>4.4400000000000002E-2</v>
      </c>
      <c r="F67" s="32">
        <f>F62*E67</f>
        <v>6.9264000000000001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2:61" s="66" customFormat="1" ht="17.25" customHeight="1" x14ac:dyDescent="0.4">
      <c r="B68" s="265">
        <v>12</v>
      </c>
      <c r="C68" s="33" t="s">
        <v>54</v>
      </c>
      <c r="D68" s="34" t="s">
        <v>23</v>
      </c>
      <c r="E68" s="31"/>
      <c r="F68" s="18">
        <f>F62</f>
        <v>156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2:61" s="66" customFormat="1" ht="16.2" x14ac:dyDescent="0.4">
      <c r="B69" s="266"/>
      <c r="C69" s="30" t="s">
        <v>17</v>
      </c>
      <c r="D69" s="31" t="s">
        <v>10</v>
      </c>
      <c r="E69" s="31">
        <v>3.0300000000000001E-2</v>
      </c>
      <c r="F69" s="32">
        <f>F68*E69</f>
        <v>4.7267999999999999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2:61" s="66" customFormat="1" ht="16.2" x14ac:dyDescent="0.4">
      <c r="B70" s="266"/>
      <c r="C70" s="30" t="s">
        <v>44</v>
      </c>
      <c r="D70" s="31" t="s">
        <v>12</v>
      </c>
      <c r="E70" s="31">
        <v>4.1000000000000003E-3</v>
      </c>
      <c r="F70" s="32">
        <f>F68*E70</f>
        <v>0.63960000000000006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2:61" s="66" customFormat="1" ht="16.2" x14ac:dyDescent="0.4">
      <c r="B71" s="266"/>
      <c r="C71" s="30" t="s">
        <v>45</v>
      </c>
      <c r="D71" s="31" t="s">
        <v>34</v>
      </c>
      <c r="E71" s="31">
        <v>0.23100000000000001</v>
      </c>
      <c r="F71" s="32">
        <f>F68*E71</f>
        <v>36.036000000000001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2:61" s="66" customFormat="1" ht="16.2" x14ac:dyDescent="0.4">
      <c r="B72" s="266"/>
      <c r="C72" s="30" t="s">
        <v>46</v>
      </c>
      <c r="D72" s="31" t="s">
        <v>34</v>
      </c>
      <c r="E72" s="31">
        <v>5.8000000000000003E-2</v>
      </c>
      <c r="F72" s="32">
        <f>F68*E72</f>
        <v>9.048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2:61" s="66" customFormat="1" ht="16.2" x14ac:dyDescent="0.4">
      <c r="B73" s="266"/>
      <c r="C73" s="30" t="s">
        <v>47</v>
      </c>
      <c r="D73" s="31" t="s">
        <v>34</v>
      </c>
      <c r="E73" s="31">
        <v>3.5000000000000003E-2</v>
      </c>
      <c r="F73" s="32">
        <f>F68*E73</f>
        <v>5.4600000000000009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2:61" s="66" customFormat="1" ht="16.2" x14ac:dyDescent="0.4">
      <c r="B74" s="266"/>
      <c r="C74" s="30" t="s">
        <v>48</v>
      </c>
      <c r="D74" s="31" t="s">
        <v>12</v>
      </c>
      <c r="E74" s="31">
        <v>4.0000000000000002E-4</v>
      </c>
      <c r="F74" s="32">
        <f>F68*E74</f>
        <v>6.2400000000000004E-2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2:61" s="66" customFormat="1" ht="23.25" customHeight="1" x14ac:dyDescent="0.4">
      <c r="B75" s="268">
        <v>13</v>
      </c>
      <c r="C75" s="38" t="s">
        <v>55</v>
      </c>
      <c r="D75" s="34" t="s">
        <v>23</v>
      </c>
      <c r="E75" s="31"/>
      <c r="F75" s="9">
        <f>F68</f>
        <v>156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2:61" s="66" customFormat="1" ht="16.2" x14ac:dyDescent="0.4">
      <c r="B76" s="268"/>
      <c r="C76" s="30" t="s">
        <v>17</v>
      </c>
      <c r="D76" s="31" t="s">
        <v>10</v>
      </c>
      <c r="E76" s="31">
        <v>6.9199999999999998E-2</v>
      </c>
      <c r="F76" s="32">
        <f>F75*E76</f>
        <v>10.795199999999999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2:61" s="66" customFormat="1" ht="16.2" x14ac:dyDescent="0.4">
      <c r="B77" s="268"/>
      <c r="C77" s="30" t="s">
        <v>44</v>
      </c>
      <c r="D77" s="31" t="s">
        <v>12</v>
      </c>
      <c r="E77" s="31">
        <v>1.6000000000000001E-3</v>
      </c>
      <c r="F77" s="32">
        <f>F75*E77</f>
        <v>0.24960000000000002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2:61" s="66" customFormat="1" ht="16.2" x14ac:dyDescent="0.4">
      <c r="B78" s="268"/>
      <c r="C78" s="30" t="s">
        <v>56</v>
      </c>
      <c r="D78" s="31" t="s">
        <v>34</v>
      </c>
      <c r="E78" s="31">
        <v>0.4</v>
      </c>
      <c r="F78" s="32">
        <f>F75*E78</f>
        <v>62.400000000000006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2:61" s="66" customFormat="1" ht="21.6" x14ac:dyDescent="0.4">
      <c r="B79" s="268">
        <v>14</v>
      </c>
      <c r="C79" s="15" t="s">
        <v>166</v>
      </c>
      <c r="D79" s="35" t="s">
        <v>57</v>
      </c>
      <c r="E79" s="39"/>
      <c r="F79" s="18">
        <v>1.56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2:61" s="66" customFormat="1" ht="16.2" x14ac:dyDescent="0.4">
      <c r="B80" s="268"/>
      <c r="C80" s="19" t="s">
        <v>9</v>
      </c>
      <c r="D80" s="39" t="s">
        <v>10</v>
      </c>
      <c r="E80" s="39">
        <v>42.9</v>
      </c>
      <c r="F80" s="17">
        <f>F79*E80</f>
        <v>66.924000000000007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6" customFormat="1" ht="14.25" customHeight="1" x14ac:dyDescent="0.4">
      <c r="B81" s="268"/>
      <c r="C81" s="30" t="s">
        <v>44</v>
      </c>
      <c r="D81" s="39" t="s">
        <v>58</v>
      </c>
      <c r="E81" s="39">
        <v>2.64</v>
      </c>
      <c r="F81" s="17">
        <f>F79*E81</f>
        <v>4.1184000000000003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6" customFormat="1" ht="24" customHeight="1" x14ac:dyDescent="0.4">
      <c r="B82" s="268"/>
      <c r="C82" s="19" t="s">
        <v>165</v>
      </c>
      <c r="D82" s="39" t="s">
        <v>8</v>
      </c>
      <c r="E82" s="39">
        <v>130</v>
      </c>
      <c r="F82" s="17">
        <f>F79*E82</f>
        <v>202.8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s="66" customFormat="1" ht="16.2" x14ac:dyDescent="0.4">
      <c r="B83" s="268"/>
      <c r="C83" s="19" t="s">
        <v>59</v>
      </c>
      <c r="D83" s="39" t="s">
        <v>60</v>
      </c>
      <c r="E83" s="39">
        <v>600</v>
      </c>
      <c r="F83" s="17">
        <f>F79*E83</f>
        <v>936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s="66" customFormat="1" ht="16.2" x14ac:dyDescent="0.4">
      <c r="B84" s="268"/>
      <c r="C84" s="19" t="s">
        <v>33</v>
      </c>
      <c r="D84" s="39" t="s">
        <v>34</v>
      </c>
      <c r="E84" s="39">
        <v>7.9</v>
      </c>
      <c r="F84" s="17">
        <f>F79*E84</f>
        <v>12.324000000000002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s="66" customFormat="1" ht="16.2" x14ac:dyDescent="0.4">
      <c r="B85" s="268"/>
      <c r="C85" s="19" t="s">
        <v>39</v>
      </c>
      <c r="D85" s="39" t="s">
        <v>12</v>
      </c>
      <c r="E85" s="39">
        <v>6.36</v>
      </c>
      <c r="F85" s="17">
        <f>F79*E85</f>
        <v>9.9216000000000015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s="66" customFormat="1" ht="16.2" x14ac:dyDescent="0.4">
      <c r="B86" s="265">
        <v>15</v>
      </c>
      <c r="C86" s="15" t="s">
        <v>106</v>
      </c>
      <c r="D86" s="35" t="s">
        <v>23</v>
      </c>
      <c r="E86" s="36">
        <f>0</f>
        <v>0</v>
      </c>
      <c r="F86" s="45">
        <v>14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s="66" customFormat="1" ht="16.2" x14ac:dyDescent="0.4">
      <c r="B87" s="266"/>
      <c r="C87" s="30" t="s">
        <v>17</v>
      </c>
      <c r="D87" s="39" t="s">
        <v>10</v>
      </c>
      <c r="E87" s="31">
        <v>0.83</v>
      </c>
      <c r="F87" s="32">
        <f>F86*E87</f>
        <v>11.62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s="66" customFormat="1" ht="16.2" x14ac:dyDescent="0.4">
      <c r="B88" s="266"/>
      <c r="C88" s="30" t="s">
        <v>11</v>
      </c>
      <c r="D88" s="39" t="s">
        <v>12</v>
      </c>
      <c r="E88" s="31">
        <v>4.1000000000000003E-3</v>
      </c>
      <c r="F88" s="32">
        <f>F86*E88</f>
        <v>5.7400000000000007E-2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s="66" customFormat="1" ht="17.25" customHeight="1" x14ac:dyDescent="0.4">
      <c r="B89" s="266"/>
      <c r="C89" s="19" t="s">
        <v>112</v>
      </c>
      <c r="D89" s="39" t="s">
        <v>23</v>
      </c>
      <c r="E89" s="39" t="s">
        <v>63</v>
      </c>
      <c r="F89" s="17">
        <f>F86*E89</f>
        <v>16.099999999999998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s="66" customFormat="1" ht="16.2" x14ac:dyDescent="0.4">
      <c r="B90" s="266"/>
      <c r="C90" s="27" t="s">
        <v>64</v>
      </c>
      <c r="D90" s="39" t="s">
        <v>65</v>
      </c>
      <c r="E90" s="39" t="s">
        <v>66</v>
      </c>
      <c r="F90" s="17">
        <f>F86*E90</f>
        <v>56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s="66" customFormat="1" ht="16.2" x14ac:dyDescent="0.4">
      <c r="B91" s="267"/>
      <c r="C91" s="27" t="s">
        <v>48</v>
      </c>
      <c r="D91" s="39" t="s">
        <v>12</v>
      </c>
      <c r="E91" s="39">
        <v>7.8E-2</v>
      </c>
      <c r="F91" s="17">
        <f>F86*E91</f>
        <v>1.0920000000000001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s="68" customFormat="1" ht="15.75" customHeight="1" x14ac:dyDescent="0.4">
      <c r="A92" s="66"/>
      <c r="B92" s="265">
        <v>16</v>
      </c>
      <c r="C92" s="15" t="s">
        <v>67</v>
      </c>
      <c r="D92" s="50" t="s">
        <v>52</v>
      </c>
      <c r="E92" s="50"/>
      <c r="F92" s="18">
        <v>46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s="68" customFormat="1" ht="16.2" x14ac:dyDescent="0.4">
      <c r="A93" s="66"/>
      <c r="B93" s="266"/>
      <c r="C93" s="19" t="s">
        <v>68</v>
      </c>
      <c r="D93" s="17" t="s">
        <v>25</v>
      </c>
      <c r="E93" s="17">
        <v>0.28599999999999998</v>
      </c>
      <c r="F93" s="14">
        <f>E93*F92</f>
        <v>13.155999999999999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s="68" customFormat="1" ht="16.2" x14ac:dyDescent="0.4">
      <c r="A94" s="66"/>
      <c r="B94" s="266"/>
      <c r="C94" s="19" t="s">
        <v>69</v>
      </c>
      <c r="D94" s="17" t="s">
        <v>12</v>
      </c>
      <c r="E94" s="17">
        <v>4.1000000000000003E-3</v>
      </c>
      <c r="F94" s="14">
        <f>E94*F92</f>
        <v>0.18860000000000002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s="68" customFormat="1" ht="18.75" customHeight="1" x14ac:dyDescent="0.4">
      <c r="A95" s="66"/>
      <c r="B95" s="266"/>
      <c r="C95" s="19" t="s">
        <v>70</v>
      </c>
      <c r="D95" s="17" t="s">
        <v>52</v>
      </c>
      <c r="E95" s="17"/>
      <c r="F95" s="14">
        <f>F92</f>
        <v>46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s="68" customFormat="1" ht="16.2" x14ac:dyDescent="0.4">
      <c r="A96" s="66"/>
      <c r="B96" s="266"/>
      <c r="C96" s="19" t="s">
        <v>71</v>
      </c>
      <c r="D96" s="17" t="s">
        <v>34</v>
      </c>
      <c r="E96" s="17">
        <f>3.8/100</f>
        <v>3.7999999999999999E-2</v>
      </c>
      <c r="F96" s="14">
        <f>E96*F92</f>
        <v>1.748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s="68" customFormat="1" ht="16.2" x14ac:dyDescent="0.4">
      <c r="A97" s="66"/>
      <c r="B97" s="266"/>
      <c r="C97" s="19" t="s">
        <v>72</v>
      </c>
      <c r="D97" s="17" t="s">
        <v>34</v>
      </c>
      <c r="E97" s="17">
        <v>1.69</v>
      </c>
      <c r="F97" s="14">
        <f>E97*F92</f>
        <v>77.739999999999995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s="68" customFormat="1" ht="21.6" x14ac:dyDescent="0.4">
      <c r="A98" s="66"/>
      <c r="B98" s="267"/>
      <c r="C98" s="40" t="s">
        <v>73</v>
      </c>
      <c r="D98" s="17" t="s">
        <v>60</v>
      </c>
      <c r="E98" s="17"/>
      <c r="F98" s="14">
        <f>F92*2</f>
        <v>92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s="66" customFormat="1" ht="24" customHeight="1" x14ac:dyDescent="0.4">
      <c r="B99" s="265">
        <v>17</v>
      </c>
      <c r="C99" s="26" t="s">
        <v>74</v>
      </c>
      <c r="D99" s="9" t="s">
        <v>65</v>
      </c>
      <c r="E99" s="32"/>
      <c r="F99" s="10">
        <v>4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s="68" customFormat="1" ht="18.75" customHeight="1" x14ac:dyDescent="0.4">
      <c r="A100" s="66"/>
      <c r="B100" s="266"/>
      <c r="C100" s="41" t="s">
        <v>17</v>
      </c>
      <c r="D100" s="42" t="s">
        <v>10</v>
      </c>
      <c r="E100" s="42">
        <v>0.93</v>
      </c>
      <c r="F100" s="13">
        <f>F99*E100</f>
        <v>3.72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s="68" customFormat="1" ht="16.2" x14ac:dyDescent="0.4">
      <c r="A101" s="66"/>
      <c r="B101" s="266"/>
      <c r="C101" s="41" t="s">
        <v>75</v>
      </c>
      <c r="D101" s="42" t="s">
        <v>12</v>
      </c>
      <c r="E101" s="42">
        <v>0.01</v>
      </c>
      <c r="F101" s="13">
        <f>F99*E101</f>
        <v>0.04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2" spans="1:61" s="68" customFormat="1" ht="21.6" x14ac:dyDescent="0.4">
      <c r="A102" s="66"/>
      <c r="B102" s="266"/>
      <c r="C102" s="41" t="s">
        <v>76</v>
      </c>
      <c r="D102" s="42" t="s">
        <v>77</v>
      </c>
      <c r="E102" s="42">
        <v>1</v>
      </c>
      <c r="F102" s="13">
        <f>F99</f>
        <v>4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</row>
    <row r="103" spans="1:61" s="68" customFormat="1" ht="21.6" x14ac:dyDescent="0.4">
      <c r="A103" s="66"/>
      <c r="B103" s="266"/>
      <c r="C103" s="41" t="s">
        <v>78</v>
      </c>
      <c r="D103" s="42" t="s">
        <v>77</v>
      </c>
      <c r="E103" s="42">
        <v>1</v>
      </c>
      <c r="F103" s="13">
        <f>F102</f>
        <v>4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</row>
    <row r="104" spans="1:61" s="68" customFormat="1" ht="16.2" x14ac:dyDescent="0.4">
      <c r="A104" s="66"/>
      <c r="B104" s="267"/>
      <c r="C104" s="41" t="s">
        <v>79</v>
      </c>
      <c r="D104" s="42" t="s">
        <v>12</v>
      </c>
      <c r="E104" s="42">
        <v>0.18</v>
      </c>
      <c r="F104" s="13">
        <f>F99*E104</f>
        <v>0.72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</row>
    <row r="105" spans="1:61" s="68" customFormat="1" ht="16.2" x14ac:dyDescent="0.4">
      <c r="A105" s="66"/>
      <c r="B105" s="265">
        <v>18</v>
      </c>
      <c r="C105" s="26" t="s">
        <v>80</v>
      </c>
      <c r="D105" s="9" t="s">
        <v>81</v>
      </c>
      <c r="E105" s="32"/>
      <c r="F105" s="10">
        <v>22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</row>
    <row r="106" spans="1:61" s="68" customFormat="1" ht="18.75" customHeight="1" x14ac:dyDescent="0.4">
      <c r="A106" s="66"/>
      <c r="B106" s="266"/>
      <c r="C106" s="41" t="s">
        <v>17</v>
      </c>
      <c r="D106" s="42" t="s">
        <v>10</v>
      </c>
      <c r="E106" s="42">
        <v>0.58299999999999996</v>
      </c>
      <c r="F106" s="22">
        <f>F105*E106</f>
        <v>12.825999999999999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</row>
    <row r="107" spans="1:61" s="68" customFormat="1" ht="16.2" x14ac:dyDescent="0.4">
      <c r="A107" s="66"/>
      <c r="B107" s="266"/>
      <c r="C107" s="41" t="s">
        <v>82</v>
      </c>
      <c r="D107" s="42" t="s">
        <v>12</v>
      </c>
      <c r="E107" s="42">
        <v>4.5999999999999999E-3</v>
      </c>
      <c r="F107" s="22">
        <f>F105*E107</f>
        <v>0.1012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</row>
    <row r="108" spans="1:61" s="68" customFormat="1" ht="21.6" x14ac:dyDescent="0.4">
      <c r="A108" s="66"/>
      <c r="B108" s="266"/>
      <c r="C108" s="40" t="s">
        <v>83</v>
      </c>
      <c r="D108" s="21" t="s">
        <v>84</v>
      </c>
      <c r="E108" s="42">
        <v>1.05</v>
      </c>
      <c r="F108" s="22">
        <f>F105*E108</f>
        <v>23.1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</row>
    <row r="109" spans="1:61" s="68" customFormat="1" ht="16.2" x14ac:dyDescent="0.4">
      <c r="A109" s="66"/>
      <c r="B109" s="266"/>
      <c r="C109" s="41" t="s">
        <v>72</v>
      </c>
      <c r="D109" s="42" t="s">
        <v>34</v>
      </c>
      <c r="E109" s="42">
        <v>0.23</v>
      </c>
      <c r="F109" s="22">
        <f>F105*E109</f>
        <v>5.0600000000000005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</row>
    <row r="110" spans="1:61" s="68" customFormat="1" ht="16.2" x14ac:dyDescent="0.4">
      <c r="A110" s="66"/>
      <c r="B110" s="266"/>
      <c r="C110" s="41" t="s">
        <v>79</v>
      </c>
      <c r="D110" s="42" t="s">
        <v>12</v>
      </c>
      <c r="E110" s="42">
        <v>0.20799999999999999</v>
      </c>
      <c r="F110" s="22">
        <f>F105*E110</f>
        <v>4.5759999999999996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</row>
    <row r="111" spans="1:61" s="68" customFormat="1" ht="21.6" x14ac:dyDescent="0.4">
      <c r="A111" s="66"/>
      <c r="B111" s="266"/>
      <c r="C111" s="40" t="s">
        <v>85</v>
      </c>
      <c r="D111" s="17" t="s">
        <v>60</v>
      </c>
      <c r="E111" s="17">
        <v>2</v>
      </c>
      <c r="F111" s="14">
        <f>F105*2</f>
        <v>44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</row>
    <row r="112" spans="1:61" s="68" customFormat="1" ht="21.6" x14ac:dyDescent="0.4">
      <c r="A112" s="66"/>
      <c r="B112" s="265">
        <v>19</v>
      </c>
      <c r="C112" s="43" t="s">
        <v>86</v>
      </c>
      <c r="D112" s="44" t="s">
        <v>87</v>
      </c>
      <c r="E112" s="44"/>
      <c r="F112" s="45">
        <v>23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</row>
    <row r="113" spans="1:61" s="68" customFormat="1" ht="16.2" x14ac:dyDescent="0.4">
      <c r="A113" s="66"/>
      <c r="B113" s="266"/>
      <c r="C113" s="46" t="s">
        <v>9</v>
      </c>
      <c r="D113" s="47" t="s">
        <v>10</v>
      </c>
      <c r="E113" s="37">
        <v>0.83</v>
      </c>
      <c r="F113" s="17">
        <f>F112*E113</f>
        <v>19.09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</row>
    <row r="114" spans="1:61" s="68" customFormat="1" ht="16.2" x14ac:dyDescent="0.4">
      <c r="A114" s="66"/>
      <c r="B114" s="266"/>
      <c r="C114" s="48" t="s">
        <v>11</v>
      </c>
      <c r="D114" s="37" t="s">
        <v>12</v>
      </c>
      <c r="E114" s="49">
        <f>0.41/100</f>
        <v>4.0999999999999995E-3</v>
      </c>
      <c r="F114" s="17">
        <f>F112*E114</f>
        <v>9.4299999999999995E-2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</row>
    <row r="115" spans="1:61" s="68" customFormat="1" ht="23.25" customHeight="1" x14ac:dyDescent="0.4">
      <c r="A115" s="66"/>
      <c r="B115" s="266"/>
      <c r="C115" s="46" t="s">
        <v>88</v>
      </c>
      <c r="D115" s="37" t="s">
        <v>8</v>
      </c>
      <c r="E115" s="37">
        <v>1.3</v>
      </c>
      <c r="F115" s="17">
        <f>F112*E115</f>
        <v>29.900000000000002</v>
      </c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</row>
    <row r="116" spans="1:61" s="68" customFormat="1" ht="16.2" x14ac:dyDescent="0.4">
      <c r="A116" s="66"/>
      <c r="B116" s="267"/>
      <c r="C116" s="48" t="s">
        <v>39</v>
      </c>
      <c r="D116" s="37" t="s">
        <v>12</v>
      </c>
      <c r="E116" s="49">
        <f>7.8/100</f>
        <v>7.8E-2</v>
      </c>
      <c r="F116" s="17">
        <f>F112*E116</f>
        <v>1.794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</row>
    <row r="118" spans="1:61" s="55" customFormat="1" ht="16.2" x14ac:dyDescent="0.2">
      <c r="A118" s="69"/>
      <c r="B118" s="51"/>
      <c r="C118" s="58"/>
      <c r="D118" s="58"/>
      <c r="E118" s="290"/>
      <c r="F118" s="290"/>
    </row>
    <row r="119" spans="1:61" s="55" customFormat="1" ht="16.2" x14ac:dyDescent="0.2">
      <c r="A119" s="69"/>
      <c r="B119" s="53"/>
      <c r="C119" s="56"/>
      <c r="D119" s="56"/>
      <c r="E119" s="57"/>
      <c r="F119" s="54"/>
    </row>
    <row r="120" spans="1:61" s="55" customFormat="1" ht="16.2" x14ac:dyDescent="0.3">
      <c r="A120" s="69"/>
      <c r="B120" s="53"/>
      <c r="C120" s="289"/>
      <c r="D120" s="289"/>
      <c r="E120" s="289"/>
      <c r="F120" s="54"/>
    </row>
  </sheetData>
  <mergeCells count="26">
    <mergeCell ref="B2:F2"/>
    <mergeCell ref="B4:F4"/>
    <mergeCell ref="D5:D6"/>
    <mergeCell ref="E5:F5"/>
    <mergeCell ref="B9:B11"/>
    <mergeCell ref="B5:B6"/>
    <mergeCell ref="C5:C6"/>
    <mergeCell ref="B12:B14"/>
    <mergeCell ref="B15:B16"/>
    <mergeCell ref="B17:B18"/>
    <mergeCell ref="B21:B26"/>
    <mergeCell ref="B27:B36"/>
    <mergeCell ref="B38:B45"/>
    <mergeCell ref="B46:B54"/>
    <mergeCell ref="B55:B61"/>
    <mergeCell ref="B62:B67"/>
    <mergeCell ref="B68:B74"/>
    <mergeCell ref="B75:B78"/>
    <mergeCell ref="B79:B85"/>
    <mergeCell ref="E118:F118"/>
    <mergeCell ref="C120:E120"/>
    <mergeCell ref="B86:B91"/>
    <mergeCell ref="B92:B98"/>
    <mergeCell ref="B99:B104"/>
    <mergeCell ref="B105:B111"/>
    <mergeCell ref="B112:B116"/>
  </mergeCells>
  <conditionalFormatting sqref="F46">
    <cfRule type="cellIs" dxfId="8" priority="3" stopIfTrue="1" operator="equal">
      <formula>8223.307275</formula>
    </cfRule>
  </conditionalFormatting>
  <conditionalFormatting sqref="F38">
    <cfRule type="cellIs" dxfId="7" priority="2" stopIfTrue="1" operator="equal">
      <formula>8223.307275</formula>
    </cfRule>
  </conditionalFormatting>
  <conditionalFormatting sqref="F21">
    <cfRule type="cellIs" dxfId="6" priority="1" stopIfTrue="1" operator="equal">
      <formula>8223.307275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09"/>
  <sheetViews>
    <sheetView workbookViewId="0">
      <selection activeCell="B2" sqref="B2:F2"/>
    </sheetView>
  </sheetViews>
  <sheetFormatPr defaultColWidth="8.88671875" defaultRowHeight="14.4" x14ac:dyDescent="0.3"/>
  <cols>
    <col min="1" max="1" width="0.109375" style="63" customWidth="1"/>
    <col min="2" max="2" width="2.88671875" style="1" customWidth="1"/>
    <col min="3" max="3" width="28.6640625" style="2" customWidth="1"/>
    <col min="4" max="4" width="6.33203125" style="3" customWidth="1"/>
    <col min="5" max="5" width="7.44140625" style="3" customWidth="1"/>
    <col min="6" max="6" width="8.5546875" style="4" customWidth="1"/>
    <col min="7" max="15" width="8.88671875" style="64" hidden="1" customWidth="1"/>
    <col min="16" max="61" width="8.88671875" style="64"/>
    <col min="62" max="16384" width="8.88671875" style="65"/>
  </cols>
  <sheetData>
    <row r="2" spans="1:61" s="62" customFormat="1" ht="30.6" customHeight="1" x14ac:dyDescent="0.3">
      <c r="A2" s="60"/>
      <c r="B2" s="262" t="s">
        <v>174</v>
      </c>
      <c r="C2" s="262"/>
      <c r="D2" s="262"/>
      <c r="E2" s="262"/>
      <c r="F2" s="26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2" customFormat="1" ht="15.6" x14ac:dyDescent="0.3">
      <c r="A3" s="60"/>
      <c r="B3" s="5"/>
      <c r="C3" s="7"/>
      <c r="D3" s="6"/>
      <c r="E3" s="6"/>
      <c r="F3" s="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34.5" customHeight="1" x14ac:dyDescent="0.3">
      <c r="B4" s="263" t="s">
        <v>0</v>
      </c>
      <c r="C4" s="260" t="s">
        <v>1</v>
      </c>
      <c r="D4" s="263" t="s">
        <v>2</v>
      </c>
      <c r="E4" s="263" t="s">
        <v>3</v>
      </c>
      <c r="F4" s="263"/>
    </row>
    <row r="5" spans="1:61" ht="21.6" x14ac:dyDescent="0.3">
      <c r="B5" s="264"/>
      <c r="C5" s="261"/>
      <c r="D5" s="264"/>
      <c r="E5" s="9" t="s">
        <v>4</v>
      </c>
      <c r="F5" s="10" t="s">
        <v>5</v>
      </c>
    </row>
    <row r="6" spans="1:61" x14ac:dyDescent="0.3">
      <c r="B6" s="9">
        <v>1</v>
      </c>
      <c r="C6" s="9">
        <v>3</v>
      </c>
      <c r="D6" s="9">
        <v>4</v>
      </c>
      <c r="E6" s="9">
        <v>5</v>
      </c>
      <c r="F6" s="10">
        <v>6</v>
      </c>
    </row>
    <row r="7" spans="1:61" x14ac:dyDescent="0.3">
      <c r="B7" s="32"/>
      <c r="C7" s="12" t="s">
        <v>6</v>
      </c>
      <c r="D7" s="32"/>
      <c r="E7" s="32"/>
      <c r="F7" s="13"/>
    </row>
    <row r="8" spans="1:61" ht="37.5" customHeight="1" x14ac:dyDescent="0.3">
      <c r="B8" s="286">
        <v>1</v>
      </c>
      <c r="C8" s="15" t="s">
        <v>89</v>
      </c>
      <c r="D8" s="50" t="s">
        <v>8</v>
      </c>
      <c r="E8" s="17"/>
      <c r="F8" s="18">
        <v>62</v>
      </c>
    </row>
    <row r="9" spans="1:61" ht="16.5" customHeight="1" x14ac:dyDescent="0.3">
      <c r="B9" s="287"/>
      <c r="C9" s="19" t="s">
        <v>9</v>
      </c>
      <c r="D9" s="17" t="s">
        <v>10</v>
      </c>
      <c r="E9" s="17">
        <v>8.2000000000000003E-2</v>
      </c>
      <c r="F9" s="14">
        <f>E9*F8</f>
        <v>5.0840000000000005</v>
      </c>
    </row>
    <row r="10" spans="1:61" x14ac:dyDescent="0.3">
      <c r="B10" s="288"/>
      <c r="C10" s="19" t="s">
        <v>11</v>
      </c>
      <c r="D10" s="17" t="s">
        <v>12</v>
      </c>
      <c r="E10" s="17">
        <v>5.0000000000000001E-3</v>
      </c>
      <c r="F10" s="14">
        <f>F8*E10</f>
        <v>0.31</v>
      </c>
    </row>
    <row r="11" spans="1:61" ht="21.6" x14ac:dyDescent="0.3">
      <c r="B11" s="286">
        <v>2</v>
      </c>
      <c r="C11" s="15" t="s">
        <v>13</v>
      </c>
      <c r="D11" s="50" t="s">
        <v>14</v>
      </c>
      <c r="E11" s="17"/>
      <c r="F11" s="18">
        <v>0.8</v>
      </c>
    </row>
    <row r="12" spans="1:61" ht="16.5" customHeight="1" x14ac:dyDescent="0.3">
      <c r="B12" s="287"/>
      <c r="C12" s="19" t="s">
        <v>9</v>
      </c>
      <c r="D12" s="17" t="s">
        <v>10</v>
      </c>
      <c r="E12" s="17">
        <v>10.199999999999999</v>
      </c>
      <c r="F12" s="14">
        <f>F11*E12</f>
        <v>8.16</v>
      </c>
    </row>
    <row r="13" spans="1:61" x14ac:dyDescent="0.3">
      <c r="B13" s="288"/>
      <c r="C13" s="19" t="s">
        <v>11</v>
      </c>
      <c r="D13" s="17" t="s">
        <v>12</v>
      </c>
      <c r="E13" s="17">
        <v>0.23</v>
      </c>
      <c r="F13" s="14">
        <f>F11*E13</f>
        <v>0.18400000000000002</v>
      </c>
    </row>
    <row r="14" spans="1:61" ht="43.2" x14ac:dyDescent="0.3">
      <c r="B14" s="286">
        <v>3</v>
      </c>
      <c r="C14" s="15" t="s">
        <v>15</v>
      </c>
      <c r="D14" s="50" t="s">
        <v>16</v>
      </c>
      <c r="E14" s="32"/>
      <c r="F14" s="18">
        <v>0.4</v>
      </c>
    </row>
    <row r="15" spans="1:61" ht="15.75" customHeight="1" x14ac:dyDescent="0.3">
      <c r="B15" s="288"/>
      <c r="C15" s="20" t="s">
        <v>17</v>
      </c>
      <c r="D15" s="21" t="s">
        <v>10</v>
      </c>
      <c r="E15" s="21">
        <v>1.85</v>
      </c>
      <c r="F15" s="14">
        <f>F14*E15</f>
        <v>0.7400000000000001</v>
      </c>
    </row>
    <row r="16" spans="1:61" ht="27.75" customHeight="1" x14ac:dyDescent="0.3">
      <c r="B16" s="286">
        <v>4</v>
      </c>
      <c r="C16" s="23" t="s">
        <v>18</v>
      </c>
      <c r="D16" s="50" t="s">
        <v>16</v>
      </c>
      <c r="E16" s="21"/>
      <c r="F16" s="18">
        <f>F14</f>
        <v>0.4</v>
      </c>
    </row>
    <row r="17" spans="1:61" ht="19.5" customHeight="1" x14ac:dyDescent="0.3">
      <c r="B17" s="288"/>
      <c r="C17" s="20" t="s">
        <v>19</v>
      </c>
      <c r="D17" s="21" t="s">
        <v>10</v>
      </c>
      <c r="E17" s="21">
        <v>0.53</v>
      </c>
      <c r="F17" s="14">
        <f>F16*E17</f>
        <v>0.21200000000000002</v>
      </c>
    </row>
    <row r="18" spans="1:61" ht="21.6" x14ac:dyDescent="0.3">
      <c r="B18" s="17">
        <v>5</v>
      </c>
      <c r="C18" s="24" t="s">
        <v>20</v>
      </c>
      <c r="D18" s="50" t="s">
        <v>16</v>
      </c>
      <c r="E18" s="21"/>
      <c r="F18" s="18">
        <f>F14</f>
        <v>0.4</v>
      </c>
    </row>
    <row r="19" spans="1:61" x14ac:dyDescent="0.3">
      <c r="B19" s="25"/>
      <c r="C19" s="50" t="s">
        <v>21</v>
      </c>
      <c r="D19" s="50"/>
      <c r="E19" s="21"/>
      <c r="F19" s="18"/>
    </row>
    <row r="20" spans="1:61" x14ac:dyDescent="0.3">
      <c r="B20" s="265">
        <v>6</v>
      </c>
      <c r="C20" s="26" t="s">
        <v>22</v>
      </c>
      <c r="D20" s="50" t="s">
        <v>23</v>
      </c>
      <c r="E20" s="17"/>
      <c r="F20" s="10">
        <f>18*1</f>
        <v>18</v>
      </c>
    </row>
    <row r="21" spans="1:61" x14ac:dyDescent="0.3">
      <c r="B21" s="266"/>
      <c r="C21" s="27" t="s">
        <v>24</v>
      </c>
      <c r="D21" s="17" t="s">
        <v>25</v>
      </c>
      <c r="E21" s="17">
        <v>0.45</v>
      </c>
      <c r="F21" s="14">
        <f>E21*F20</f>
        <v>8.1</v>
      </c>
    </row>
    <row r="22" spans="1:61" x14ac:dyDescent="0.3">
      <c r="B22" s="266"/>
      <c r="C22" s="27" t="s">
        <v>26</v>
      </c>
      <c r="D22" s="17" t="s">
        <v>16</v>
      </c>
      <c r="E22" s="17">
        <f>0.035/100</f>
        <v>3.5000000000000005E-4</v>
      </c>
      <c r="F22" s="14">
        <f>F20*E22</f>
        <v>6.3000000000000009E-3</v>
      </c>
    </row>
    <row r="23" spans="1:61" x14ac:dyDescent="0.3">
      <c r="B23" s="266"/>
      <c r="C23" s="27" t="s">
        <v>11</v>
      </c>
      <c r="D23" s="17" t="s">
        <v>12</v>
      </c>
      <c r="E23" s="17">
        <f>0.23/100</f>
        <v>2.3E-3</v>
      </c>
      <c r="F23" s="14">
        <f>F20*E23</f>
        <v>4.1399999999999999E-2</v>
      </c>
    </row>
    <row r="24" spans="1:61" x14ac:dyDescent="0.3">
      <c r="B24" s="266"/>
      <c r="C24" s="27" t="s">
        <v>27</v>
      </c>
      <c r="D24" s="17" t="s">
        <v>28</v>
      </c>
      <c r="E24" s="17">
        <f>0.009/100</f>
        <v>8.9999999999999992E-5</v>
      </c>
      <c r="F24" s="28">
        <f>F20*E24</f>
        <v>1.6199999999999999E-3</v>
      </c>
    </row>
    <row r="25" spans="1:61" x14ac:dyDescent="0.3">
      <c r="B25" s="267"/>
      <c r="C25" s="27" t="s">
        <v>29</v>
      </c>
      <c r="D25" s="17" t="s">
        <v>23</v>
      </c>
      <c r="E25" s="17">
        <f>3.4/100</f>
        <v>3.4000000000000002E-2</v>
      </c>
      <c r="F25" s="14">
        <f>F20*E25</f>
        <v>0.6120000000000001</v>
      </c>
    </row>
    <row r="26" spans="1:61" s="70" customFormat="1" ht="32.4" x14ac:dyDescent="0.3">
      <c r="A26" s="63"/>
      <c r="B26" s="265">
        <v>7</v>
      </c>
      <c r="C26" s="12" t="s">
        <v>96</v>
      </c>
      <c r="D26" s="9" t="s">
        <v>28</v>
      </c>
      <c r="E26" s="9"/>
      <c r="F26" s="10">
        <v>1.07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</row>
    <row r="27" spans="1:61" s="70" customFormat="1" x14ac:dyDescent="0.3">
      <c r="A27" s="63"/>
      <c r="B27" s="266"/>
      <c r="C27" s="27" t="s">
        <v>9</v>
      </c>
      <c r="D27" s="32" t="s">
        <v>25</v>
      </c>
      <c r="E27" s="32">
        <v>8.5399999999999991</v>
      </c>
      <c r="F27" s="13">
        <f>E27*F26</f>
        <v>9.1378000000000004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</row>
    <row r="28" spans="1:61" s="70" customFormat="1" x14ac:dyDescent="0.3">
      <c r="A28" s="63"/>
      <c r="B28" s="266"/>
      <c r="C28" s="27" t="s">
        <v>97</v>
      </c>
      <c r="D28" s="32" t="s">
        <v>12</v>
      </c>
      <c r="E28" s="32">
        <v>1.06</v>
      </c>
      <c r="F28" s="13">
        <f>E28*F26</f>
        <v>1.1342000000000001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</row>
    <row r="29" spans="1:61" s="70" customFormat="1" ht="21.6" x14ac:dyDescent="0.3">
      <c r="A29" s="63"/>
      <c r="B29" s="266"/>
      <c r="C29" s="27" t="s">
        <v>98</v>
      </c>
      <c r="D29" s="32" t="s">
        <v>23</v>
      </c>
      <c r="E29" s="32">
        <v>2.06</v>
      </c>
      <c r="F29" s="13">
        <f>E29*F26</f>
        <v>2.2042000000000002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</row>
    <row r="30" spans="1:61" s="70" customFormat="1" x14ac:dyDescent="0.3">
      <c r="A30" s="63"/>
      <c r="B30" s="266"/>
      <c r="C30" s="27" t="s">
        <v>99</v>
      </c>
      <c r="D30" s="32" t="s">
        <v>28</v>
      </c>
      <c r="E30" s="32">
        <f>1.83/100</f>
        <v>1.83E-2</v>
      </c>
      <c r="F30" s="13">
        <f>E30*F26</f>
        <v>1.9581000000000001E-2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</row>
    <row r="31" spans="1:61" x14ac:dyDescent="0.3">
      <c r="B31" s="266"/>
      <c r="C31" s="27" t="s">
        <v>100</v>
      </c>
      <c r="D31" s="32" t="s">
        <v>28</v>
      </c>
      <c r="E31" s="32">
        <v>1.0149999999999999</v>
      </c>
      <c r="F31" s="13">
        <f>E31*F26</f>
        <v>1.08605</v>
      </c>
    </row>
    <row r="32" spans="1:61" s="70" customFormat="1" x14ac:dyDescent="0.3">
      <c r="A32" s="63"/>
      <c r="B32" s="266"/>
      <c r="C32" s="27" t="s">
        <v>101</v>
      </c>
      <c r="D32" s="32" t="s">
        <v>52</v>
      </c>
      <c r="E32" s="32"/>
      <c r="F32" s="13">
        <v>162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</row>
    <row r="33" spans="1:61" s="70" customFormat="1" x14ac:dyDescent="0.3">
      <c r="A33" s="63"/>
      <c r="B33" s="266"/>
      <c r="C33" s="27" t="s">
        <v>102</v>
      </c>
      <c r="D33" s="32" t="s">
        <v>52</v>
      </c>
      <c r="E33" s="32"/>
      <c r="F33" s="13">
        <v>126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</row>
    <row r="34" spans="1:61" s="70" customFormat="1" x14ac:dyDescent="0.3">
      <c r="A34" s="63"/>
      <c r="B34" s="267"/>
      <c r="C34" s="27" t="s">
        <v>39</v>
      </c>
      <c r="D34" s="32" t="s">
        <v>12</v>
      </c>
      <c r="E34" s="32">
        <v>0.67</v>
      </c>
      <c r="F34" s="13">
        <f>E34*F26</f>
        <v>0.71690000000000009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  <row r="35" spans="1:61" s="66" customFormat="1" ht="16.2" x14ac:dyDescent="0.4">
      <c r="B35" s="59"/>
      <c r="C35" s="50" t="s">
        <v>30</v>
      </c>
      <c r="D35" s="17"/>
      <c r="E35" s="17"/>
      <c r="F35" s="1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</row>
    <row r="36" spans="1:61" s="66" customFormat="1" ht="33.75" customHeight="1" x14ac:dyDescent="0.4">
      <c r="B36" s="265">
        <v>8</v>
      </c>
      <c r="C36" s="26" t="s">
        <v>113</v>
      </c>
      <c r="D36" s="50" t="s">
        <v>28</v>
      </c>
      <c r="E36" s="17"/>
      <c r="F36" s="10">
        <v>1.34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</row>
    <row r="37" spans="1:61" s="66" customFormat="1" ht="16.2" x14ac:dyDescent="0.4">
      <c r="B37" s="266"/>
      <c r="C37" s="27" t="s">
        <v>24</v>
      </c>
      <c r="D37" s="17" t="s">
        <v>25</v>
      </c>
      <c r="E37" s="17">
        <v>23.8</v>
      </c>
      <c r="F37" s="14">
        <f>E37*F36</f>
        <v>31.892000000000003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s="66" customFormat="1" ht="27" customHeight="1" x14ac:dyDescent="0.4">
      <c r="B38" s="266"/>
      <c r="C38" s="27" t="s">
        <v>32</v>
      </c>
      <c r="D38" s="17" t="s">
        <v>28</v>
      </c>
      <c r="E38" s="17">
        <v>1.3</v>
      </c>
      <c r="F38" s="14">
        <f>E38*F36</f>
        <v>1.7420000000000002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</row>
    <row r="39" spans="1:61" s="66" customFormat="1" ht="18" customHeight="1" x14ac:dyDescent="0.4">
      <c r="B39" s="266"/>
      <c r="C39" s="27" t="s">
        <v>42</v>
      </c>
      <c r="D39" s="17" t="s">
        <v>23</v>
      </c>
      <c r="E39" s="17"/>
      <c r="F39" s="14">
        <v>3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</row>
    <row r="40" spans="1:61" s="66" customFormat="1" ht="16.5" customHeight="1" x14ac:dyDescent="0.4">
      <c r="B40" s="266"/>
      <c r="C40" s="27" t="s">
        <v>33</v>
      </c>
      <c r="D40" s="17" t="s">
        <v>34</v>
      </c>
      <c r="E40" s="17">
        <v>4.38</v>
      </c>
      <c r="F40" s="14">
        <f>F36*E40</f>
        <v>5.8692000000000002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</row>
    <row r="41" spans="1:61" s="66" customFormat="1" ht="16.5" customHeight="1" x14ac:dyDescent="0.4">
      <c r="B41" s="266"/>
      <c r="C41" s="30" t="s">
        <v>35</v>
      </c>
      <c r="D41" s="31" t="s">
        <v>34</v>
      </c>
      <c r="E41" s="31">
        <v>7.2</v>
      </c>
      <c r="F41" s="17">
        <f>F36*E41</f>
        <v>9.6480000000000015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</row>
    <row r="42" spans="1:61" s="66" customFormat="1" ht="16.5" customHeight="1" x14ac:dyDescent="0.4">
      <c r="B42" s="266"/>
      <c r="C42" s="30" t="s">
        <v>37</v>
      </c>
      <c r="D42" s="31" t="s">
        <v>34</v>
      </c>
      <c r="E42" s="31">
        <v>1.96</v>
      </c>
      <c r="F42" s="17">
        <f>F36*E42</f>
        <v>2.6264000000000003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</row>
    <row r="43" spans="1:61" s="66" customFormat="1" ht="16.2" x14ac:dyDescent="0.4">
      <c r="B43" s="267"/>
      <c r="C43" s="27" t="s">
        <v>39</v>
      </c>
      <c r="D43" s="17" t="s">
        <v>12</v>
      </c>
      <c r="E43" s="17">
        <v>3.44</v>
      </c>
      <c r="F43" s="14">
        <f>E43*F36</f>
        <v>4.6096000000000004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</row>
    <row r="44" spans="1:61" s="66" customFormat="1" ht="21.6" x14ac:dyDescent="0.4">
      <c r="B44" s="268">
        <v>9</v>
      </c>
      <c r="C44" s="33" t="s">
        <v>43</v>
      </c>
      <c r="D44" s="34" t="s">
        <v>14</v>
      </c>
      <c r="E44" s="31"/>
      <c r="F44" s="18">
        <f>F38</f>
        <v>1.7420000000000002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</row>
    <row r="45" spans="1:61" s="66" customFormat="1" ht="16.2" x14ac:dyDescent="0.4">
      <c r="B45" s="268"/>
      <c r="C45" s="30" t="s">
        <v>17</v>
      </c>
      <c r="D45" s="31" t="s">
        <v>10</v>
      </c>
      <c r="E45" s="31">
        <v>0.87</v>
      </c>
      <c r="F45" s="17">
        <f>F44*E45</f>
        <v>1.5155400000000001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</row>
    <row r="46" spans="1:61" s="66" customFormat="1" ht="16.2" x14ac:dyDescent="0.4">
      <c r="B46" s="268"/>
      <c r="C46" s="30" t="s">
        <v>44</v>
      </c>
      <c r="D46" s="31" t="s">
        <v>12</v>
      </c>
      <c r="E46" s="31">
        <v>0.13</v>
      </c>
      <c r="F46" s="17">
        <f>F44*E46</f>
        <v>0.22646000000000002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</row>
    <row r="47" spans="1:61" s="66" customFormat="1" ht="16.2" x14ac:dyDescent="0.4">
      <c r="B47" s="268"/>
      <c r="C47" s="30" t="s">
        <v>45</v>
      </c>
      <c r="D47" s="31" t="s">
        <v>34</v>
      </c>
      <c r="E47" s="31">
        <v>7.2</v>
      </c>
      <c r="F47" s="17">
        <f>F44*E47</f>
        <v>12.542400000000002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</row>
    <row r="48" spans="1:61" s="66" customFormat="1" ht="16.2" x14ac:dyDescent="0.4">
      <c r="B48" s="268"/>
      <c r="C48" s="30" t="s">
        <v>46</v>
      </c>
      <c r="D48" s="31" t="s">
        <v>34</v>
      </c>
      <c r="E48" s="31">
        <v>1.79</v>
      </c>
      <c r="F48" s="17">
        <f>F44*E48</f>
        <v>3.1181800000000006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</row>
    <row r="49" spans="2:61" s="66" customFormat="1" ht="16.2" x14ac:dyDescent="0.4">
      <c r="B49" s="268"/>
      <c r="C49" s="30" t="s">
        <v>47</v>
      </c>
      <c r="D49" s="31" t="s">
        <v>34</v>
      </c>
      <c r="E49" s="31">
        <v>1.07</v>
      </c>
      <c r="F49" s="17">
        <f>F44*E49</f>
        <v>1.8639400000000004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</row>
    <row r="50" spans="2:61" s="66" customFormat="1" ht="16.2" x14ac:dyDescent="0.4">
      <c r="B50" s="268"/>
      <c r="C50" s="30" t="s">
        <v>48</v>
      </c>
      <c r="D50" s="31" t="s">
        <v>12</v>
      </c>
      <c r="E50" s="31">
        <v>0.1</v>
      </c>
      <c r="F50" s="17">
        <f>F44*E50</f>
        <v>0.17420000000000002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</row>
    <row r="51" spans="2:61" s="66" customFormat="1" ht="16.2" x14ac:dyDescent="0.4">
      <c r="B51" s="268">
        <v>10</v>
      </c>
      <c r="C51" s="15" t="s">
        <v>91</v>
      </c>
      <c r="D51" s="35" t="s">
        <v>50</v>
      </c>
      <c r="E51" s="36">
        <f>0</f>
        <v>0</v>
      </c>
      <c r="F51" s="50">
        <v>66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</row>
    <row r="52" spans="2:61" s="66" customFormat="1" ht="16.2" x14ac:dyDescent="0.4">
      <c r="B52" s="268"/>
      <c r="C52" s="30" t="s">
        <v>17</v>
      </c>
      <c r="D52" s="31" t="s">
        <v>10</v>
      </c>
      <c r="E52" s="37">
        <v>0.22700000000000001</v>
      </c>
      <c r="F52" s="32">
        <f>F51*E52</f>
        <v>14.982000000000001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</row>
    <row r="53" spans="2:61" s="66" customFormat="1" ht="16.2" x14ac:dyDescent="0.4">
      <c r="B53" s="268"/>
      <c r="C53" s="30" t="s">
        <v>44</v>
      </c>
      <c r="D53" s="31" t="s">
        <v>12</v>
      </c>
      <c r="E53" s="37">
        <v>2.76E-2</v>
      </c>
      <c r="F53" s="32">
        <f>F51*E53</f>
        <v>1.8215999999999999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</row>
    <row r="54" spans="2:61" s="66" customFormat="1" ht="16.2" x14ac:dyDescent="0.4">
      <c r="B54" s="268"/>
      <c r="C54" s="30" t="s">
        <v>105</v>
      </c>
      <c r="D54" s="31" t="s">
        <v>52</v>
      </c>
      <c r="E54" s="37"/>
      <c r="F54" s="32">
        <v>272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</row>
    <row r="55" spans="2:61" s="66" customFormat="1" ht="16.2" x14ac:dyDescent="0.4">
      <c r="B55" s="268"/>
      <c r="C55" s="30" t="s">
        <v>53</v>
      </c>
      <c r="D55" s="31" t="s">
        <v>34</v>
      </c>
      <c r="E55" s="37">
        <v>7.0000000000000007E-2</v>
      </c>
      <c r="F55" s="32">
        <f>F51*E55</f>
        <v>4.62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</row>
    <row r="56" spans="2:61" s="66" customFormat="1" ht="16.2" x14ac:dyDescent="0.4">
      <c r="B56" s="268"/>
      <c r="C56" s="30" t="s">
        <v>48</v>
      </c>
      <c r="D56" s="31" t="s">
        <v>12</v>
      </c>
      <c r="E56" s="37">
        <v>4.4400000000000002E-2</v>
      </c>
      <c r="F56" s="32">
        <f>F51*E56</f>
        <v>2.9304000000000001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</row>
    <row r="57" spans="2:61" s="66" customFormat="1" ht="16.2" x14ac:dyDescent="0.4">
      <c r="B57" s="265">
        <v>11</v>
      </c>
      <c r="C57" s="38" t="s">
        <v>54</v>
      </c>
      <c r="D57" s="34" t="s">
        <v>23</v>
      </c>
      <c r="E57" s="31"/>
      <c r="F57" s="50">
        <f>F51</f>
        <v>66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</row>
    <row r="58" spans="2:61" s="66" customFormat="1" ht="16.2" x14ac:dyDescent="0.4">
      <c r="B58" s="266"/>
      <c r="C58" s="30" t="s">
        <v>17</v>
      </c>
      <c r="D58" s="31" t="s">
        <v>10</v>
      </c>
      <c r="E58" s="31">
        <v>3.0300000000000001E-2</v>
      </c>
      <c r="F58" s="32">
        <f>F57*E58</f>
        <v>1.9998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</row>
    <row r="59" spans="2:61" s="66" customFormat="1" ht="16.2" x14ac:dyDescent="0.4">
      <c r="B59" s="266"/>
      <c r="C59" s="30" t="s">
        <v>44</v>
      </c>
      <c r="D59" s="31" t="s">
        <v>12</v>
      </c>
      <c r="E59" s="31">
        <v>4.1000000000000003E-3</v>
      </c>
      <c r="F59" s="32">
        <f>F57*E59</f>
        <v>0.27060000000000001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</row>
    <row r="60" spans="2:61" s="66" customFormat="1" ht="16.2" x14ac:dyDescent="0.4">
      <c r="B60" s="266"/>
      <c r="C60" s="30" t="s">
        <v>45</v>
      </c>
      <c r="D60" s="31" t="s">
        <v>34</v>
      </c>
      <c r="E60" s="31">
        <v>0.23100000000000001</v>
      </c>
      <c r="F60" s="32">
        <f>F57*E60</f>
        <v>15.246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2:61" s="66" customFormat="1" ht="16.2" x14ac:dyDescent="0.4">
      <c r="B61" s="266"/>
      <c r="C61" s="30" t="s">
        <v>46</v>
      </c>
      <c r="D61" s="31" t="s">
        <v>34</v>
      </c>
      <c r="E61" s="31">
        <v>5.8000000000000003E-2</v>
      </c>
      <c r="F61" s="32">
        <f>F57*E61</f>
        <v>3.8280000000000003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2:61" s="66" customFormat="1" ht="16.2" x14ac:dyDescent="0.4">
      <c r="B62" s="266"/>
      <c r="C62" s="30" t="s">
        <v>47</v>
      </c>
      <c r="D62" s="31" t="s">
        <v>34</v>
      </c>
      <c r="E62" s="31">
        <v>3.5000000000000003E-2</v>
      </c>
      <c r="F62" s="32">
        <f>F57*E62</f>
        <v>2.31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</row>
    <row r="63" spans="2:61" s="66" customFormat="1" ht="16.2" x14ac:dyDescent="0.4">
      <c r="B63" s="266"/>
      <c r="C63" s="30" t="s">
        <v>48</v>
      </c>
      <c r="D63" s="31" t="s">
        <v>12</v>
      </c>
      <c r="E63" s="31">
        <v>4.0000000000000002E-4</v>
      </c>
      <c r="F63" s="32">
        <f>F57*E63</f>
        <v>2.64E-2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2:61" s="66" customFormat="1" ht="16.2" x14ac:dyDescent="0.4">
      <c r="B64" s="268">
        <v>12</v>
      </c>
      <c r="C64" s="38" t="s">
        <v>55</v>
      </c>
      <c r="D64" s="34" t="s">
        <v>23</v>
      </c>
      <c r="E64" s="31"/>
      <c r="F64" s="9">
        <f>F57</f>
        <v>66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2:61" s="66" customFormat="1" ht="16.2" x14ac:dyDescent="0.4">
      <c r="B65" s="268"/>
      <c r="C65" s="30" t="s">
        <v>17</v>
      </c>
      <c r="D65" s="31" t="s">
        <v>10</v>
      </c>
      <c r="E65" s="31">
        <v>6.9199999999999998E-2</v>
      </c>
      <c r="F65" s="32">
        <f>F64*E65</f>
        <v>4.5671999999999997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  <row r="66" spans="2:61" s="66" customFormat="1" ht="16.2" x14ac:dyDescent="0.4">
      <c r="B66" s="268"/>
      <c r="C66" s="30" t="s">
        <v>44</v>
      </c>
      <c r="D66" s="31" t="s">
        <v>12</v>
      </c>
      <c r="E66" s="31">
        <v>1.6000000000000001E-3</v>
      </c>
      <c r="F66" s="32">
        <f>F64*E66</f>
        <v>0.1056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</row>
    <row r="67" spans="2:61" s="66" customFormat="1" ht="16.2" x14ac:dyDescent="0.4">
      <c r="B67" s="268"/>
      <c r="C67" s="30" t="s">
        <v>56</v>
      </c>
      <c r="D67" s="31" t="s">
        <v>34</v>
      </c>
      <c r="E67" s="31">
        <v>0.4</v>
      </c>
      <c r="F67" s="32">
        <f>F64*E67</f>
        <v>26.400000000000002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</row>
    <row r="68" spans="2:61" s="66" customFormat="1" ht="21.6" x14ac:dyDescent="0.4">
      <c r="B68" s="268">
        <v>13</v>
      </c>
      <c r="C68" s="15" t="s">
        <v>166</v>
      </c>
      <c r="D68" s="35" t="s">
        <v>57</v>
      </c>
      <c r="E68" s="39"/>
      <c r="F68" s="50">
        <v>0.8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</row>
    <row r="69" spans="2:61" s="66" customFormat="1" ht="16.2" x14ac:dyDescent="0.4">
      <c r="B69" s="268"/>
      <c r="C69" s="19" t="s">
        <v>9</v>
      </c>
      <c r="D69" s="39" t="s">
        <v>10</v>
      </c>
      <c r="E69" s="39">
        <v>42.9</v>
      </c>
      <c r="F69" s="17">
        <f>F68*E69</f>
        <v>34.32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</row>
    <row r="70" spans="2:61" s="66" customFormat="1" ht="14.25" customHeight="1" x14ac:dyDescent="0.4">
      <c r="B70" s="268"/>
      <c r="C70" s="30" t="s">
        <v>44</v>
      </c>
      <c r="D70" s="39" t="s">
        <v>58</v>
      </c>
      <c r="E70" s="39">
        <v>2.64</v>
      </c>
      <c r="F70" s="17">
        <f>F68*E70</f>
        <v>2.1120000000000001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</row>
    <row r="71" spans="2:61" s="66" customFormat="1" ht="21.75" customHeight="1" x14ac:dyDescent="0.4">
      <c r="B71" s="268"/>
      <c r="C71" s="19" t="s">
        <v>165</v>
      </c>
      <c r="D71" s="39" t="s">
        <v>8</v>
      </c>
      <c r="E71" s="39">
        <v>130</v>
      </c>
      <c r="F71" s="17">
        <f>F68*E71</f>
        <v>104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</row>
    <row r="72" spans="2:61" s="66" customFormat="1" ht="16.2" x14ac:dyDescent="0.4">
      <c r="B72" s="268"/>
      <c r="C72" s="19" t="s">
        <v>59</v>
      </c>
      <c r="D72" s="39" t="s">
        <v>60</v>
      </c>
      <c r="E72" s="39">
        <v>600</v>
      </c>
      <c r="F72" s="17">
        <f>F68*E72</f>
        <v>480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</row>
    <row r="73" spans="2:61" s="66" customFormat="1" ht="16.2" x14ac:dyDescent="0.4">
      <c r="B73" s="268"/>
      <c r="C73" s="19" t="s">
        <v>33</v>
      </c>
      <c r="D73" s="39" t="s">
        <v>34</v>
      </c>
      <c r="E73" s="39">
        <v>7.9</v>
      </c>
      <c r="F73" s="17">
        <f>F68*E73</f>
        <v>6.32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</row>
    <row r="74" spans="2:61" s="66" customFormat="1" ht="16.2" x14ac:dyDescent="0.4">
      <c r="B74" s="268"/>
      <c r="C74" s="19" t="s">
        <v>39</v>
      </c>
      <c r="D74" s="39" t="s">
        <v>12</v>
      </c>
      <c r="E74" s="39">
        <v>6.36</v>
      </c>
      <c r="F74" s="17">
        <f>F68*E74</f>
        <v>5.088000000000001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2:61" s="66" customFormat="1" ht="16.2" x14ac:dyDescent="0.4">
      <c r="B75" s="265">
        <v>14</v>
      </c>
      <c r="C75" s="15" t="s">
        <v>106</v>
      </c>
      <c r="D75" s="35" t="s">
        <v>23</v>
      </c>
      <c r="E75" s="36">
        <f>0</f>
        <v>0</v>
      </c>
      <c r="F75" s="45">
        <v>7.6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2:61" s="66" customFormat="1" ht="16.2" x14ac:dyDescent="0.4">
      <c r="B76" s="266"/>
      <c r="C76" s="30" t="s">
        <v>17</v>
      </c>
      <c r="D76" s="39" t="s">
        <v>10</v>
      </c>
      <c r="E76" s="31">
        <v>0.83</v>
      </c>
      <c r="F76" s="32">
        <f>F75*E76</f>
        <v>6.3079999999999998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2:61" s="66" customFormat="1" ht="16.2" x14ac:dyDescent="0.4">
      <c r="B77" s="266"/>
      <c r="C77" s="30" t="s">
        <v>11</v>
      </c>
      <c r="D77" s="39" t="s">
        <v>12</v>
      </c>
      <c r="E77" s="31">
        <v>4.1000000000000003E-3</v>
      </c>
      <c r="F77" s="32">
        <f>F75*E77</f>
        <v>3.116E-2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2:61" s="66" customFormat="1" ht="15.75" customHeight="1" x14ac:dyDescent="0.4">
      <c r="B78" s="266"/>
      <c r="C78" s="19" t="s">
        <v>93</v>
      </c>
      <c r="D78" s="39" t="s">
        <v>23</v>
      </c>
      <c r="E78" s="39" t="s">
        <v>63</v>
      </c>
      <c r="F78" s="17">
        <f>F75*E78</f>
        <v>8.7399999999999984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2:61" s="66" customFormat="1" ht="16.2" x14ac:dyDescent="0.4">
      <c r="B79" s="266"/>
      <c r="C79" s="27" t="s">
        <v>64</v>
      </c>
      <c r="D79" s="39" t="s">
        <v>65</v>
      </c>
      <c r="E79" s="39" t="s">
        <v>66</v>
      </c>
      <c r="F79" s="17">
        <f>F75*E79</f>
        <v>30.4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2:61" s="66" customFormat="1" ht="16.2" x14ac:dyDescent="0.4">
      <c r="B80" s="267"/>
      <c r="C80" s="27" t="s">
        <v>48</v>
      </c>
      <c r="D80" s="39" t="s">
        <v>12</v>
      </c>
      <c r="E80" s="39">
        <v>7.8E-2</v>
      </c>
      <c r="F80" s="17">
        <f>F75*E80</f>
        <v>0.59279999999999999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68" customFormat="1" ht="15.75" customHeight="1" x14ac:dyDescent="0.4">
      <c r="A81" s="66"/>
      <c r="B81" s="265">
        <v>15</v>
      </c>
      <c r="C81" s="15" t="s">
        <v>67</v>
      </c>
      <c r="D81" s="50" t="s">
        <v>52</v>
      </c>
      <c r="E81" s="50"/>
      <c r="F81" s="18">
        <v>10.3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</row>
    <row r="82" spans="1:61" s="68" customFormat="1" ht="16.2" x14ac:dyDescent="0.4">
      <c r="A82" s="66"/>
      <c r="B82" s="266"/>
      <c r="C82" s="19" t="s">
        <v>68</v>
      </c>
      <c r="D82" s="17" t="s">
        <v>25</v>
      </c>
      <c r="E82" s="17">
        <v>0.28599999999999998</v>
      </c>
      <c r="F82" s="14">
        <f>E82*F81</f>
        <v>2.9457999999999998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</row>
    <row r="83" spans="1:61" s="68" customFormat="1" ht="16.2" x14ac:dyDescent="0.4">
      <c r="A83" s="66"/>
      <c r="B83" s="266"/>
      <c r="C83" s="19" t="s">
        <v>69</v>
      </c>
      <c r="D83" s="17" t="s">
        <v>12</v>
      </c>
      <c r="E83" s="17">
        <v>4.1000000000000003E-3</v>
      </c>
      <c r="F83" s="14">
        <f>E83*F81</f>
        <v>4.2230000000000004E-2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</row>
    <row r="84" spans="1:61" s="68" customFormat="1" ht="18.75" customHeight="1" x14ac:dyDescent="0.4">
      <c r="A84" s="66"/>
      <c r="B84" s="266"/>
      <c r="C84" s="19" t="s">
        <v>70</v>
      </c>
      <c r="D84" s="17" t="s">
        <v>52</v>
      </c>
      <c r="E84" s="17"/>
      <c r="F84" s="14">
        <f>F81</f>
        <v>10.3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</row>
    <row r="85" spans="1:61" s="68" customFormat="1" ht="16.2" x14ac:dyDescent="0.4">
      <c r="A85" s="66"/>
      <c r="B85" s="266"/>
      <c r="C85" s="19" t="s">
        <v>71</v>
      </c>
      <c r="D85" s="17" t="s">
        <v>34</v>
      </c>
      <c r="E85" s="17">
        <f>3.8/100</f>
        <v>3.7999999999999999E-2</v>
      </c>
      <c r="F85" s="14">
        <f>E85*F81</f>
        <v>0.39140000000000003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</row>
    <row r="86" spans="1:61" s="68" customFormat="1" ht="16.2" x14ac:dyDescent="0.4">
      <c r="A86" s="66"/>
      <c r="B86" s="266"/>
      <c r="C86" s="19" t="s">
        <v>72</v>
      </c>
      <c r="D86" s="17" t="s">
        <v>34</v>
      </c>
      <c r="E86" s="17">
        <v>1.69</v>
      </c>
      <c r="F86" s="14">
        <f>E86*F81</f>
        <v>17.407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</row>
    <row r="87" spans="1:61" s="68" customFormat="1" ht="21.6" x14ac:dyDescent="0.4">
      <c r="A87" s="66"/>
      <c r="B87" s="267"/>
      <c r="C87" s="40" t="s">
        <v>73</v>
      </c>
      <c r="D87" s="17" t="s">
        <v>60</v>
      </c>
      <c r="E87" s="17"/>
      <c r="F87" s="14">
        <v>11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</row>
    <row r="88" spans="1:61" s="66" customFormat="1" ht="24" customHeight="1" x14ac:dyDescent="0.4">
      <c r="B88" s="265">
        <v>16</v>
      </c>
      <c r="C88" s="26" t="s">
        <v>74</v>
      </c>
      <c r="D88" s="9" t="s">
        <v>65</v>
      </c>
      <c r="E88" s="32"/>
      <c r="F88" s="10">
        <v>3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</row>
    <row r="89" spans="1:61" s="68" customFormat="1" ht="18.75" customHeight="1" x14ac:dyDescent="0.4">
      <c r="A89" s="66"/>
      <c r="B89" s="266"/>
      <c r="C89" s="41" t="s">
        <v>17</v>
      </c>
      <c r="D89" s="42" t="s">
        <v>10</v>
      </c>
      <c r="E89" s="42">
        <v>0.93</v>
      </c>
      <c r="F89" s="13">
        <f>F88*E89</f>
        <v>2.79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</row>
    <row r="90" spans="1:61" s="68" customFormat="1" ht="16.2" x14ac:dyDescent="0.4">
      <c r="A90" s="66"/>
      <c r="B90" s="266"/>
      <c r="C90" s="41" t="s">
        <v>75</v>
      </c>
      <c r="D90" s="42" t="s">
        <v>12</v>
      </c>
      <c r="E90" s="42">
        <v>0.01</v>
      </c>
      <c r="F90" s="13">
        <f>F88*E90</f>
        <v>0.03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</row>
    <row r="91" spans="1:61" s="68" customFormat="1" ht="21.6" x14ac:dyDescent="0.4">
      <c r="A91" s="66"/>
      <c r="B91" s="266"/>
      <c r="C91" s="41" t="s">
        <v>76</v>
      </c>
      <c r="D91" s="42" t="s">
        <v>77</v>
      </c>
      <c r="E91" s="42">
        <v>1</v>
      </c>
      <c r="F91" s="13">
        <f>F88*E91</f>
        <v>3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</row>
    <row r="92" spans="1:61" s="68" customFormat="1" ht="21.6" x14ac:dyDescent="0.4">
      <c r="A92" s="66"/>
      <c r="B92" s="266"/>
      <c r="C92" s="41" t="s">
        <v>78</v>
      </c>
      <c r="D92" s="42" t="s">
        <v>77</v>
      </c>
      <c r="E92" s="42">
        <v>1</v>
      </c>
      <c r="F92" s="13">
        <f>E92*F88</f>
        <v>3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</row>
    <row r="93" spans="1:61" s="68" customFormat="1" ht="16.2" x14ac:dyDescent="0.4">
      <c r="A93" s="66"/>
      <c r="B93" s="267"/>
      <c r="C93" s="41" t="s">
        <v>79</v>
      </c>
      <c r="D93" s="42" t="s">
        <v>12</v>
      </c>
      <c r="E93" s="42">
        <v>0.18</v>
      </c>
      <c r="F93" s="13">
        <f>F88*E93</f>
        <v>0.54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</row>
    <row r="94" spans="1:61" s="68" customFormat="1" ht="19.5" customHeight="1" x14ac:dyDescent="0.4">
      <c r="A94" s="66"/>
      <c r="B94" s="265">
        <v>17</v>
      </c>
      <c r="C94" s="26" t="s">
        <v>80</v>
      </c>
      <c r="D94" s="9" t="s">
        <v>81</v>
      </c>
      <c r="E94" s="32"/>
      <c r="F94" s="10">
        <v>6.6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</row>
    <row r="95" spans="1:61" s="68" customFormat="1" ht="18.75" customHeight="1" x14ac:dyDescent="0.4">
      <c r="A95" s="66"/>
      <c r="B95" s="266"/>
      <c r="C95" s="41" t="s">
        <v>17</v>
      </c>
      <c r="D95" s="42" t="s">
        <v>10</v>
      </c>
      <c r="E95" s="42">
        <v>0.58299999999999996</v>
      </c>
      <c r="F95" s="22">
        <f>F94*E95</f>
        <v>3.8477999999999994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</row>
    <row r="96" spans="1:61" s="68" customFormat="1" ht="16.2" x14ac:dyDescent="0.4">
      <c r="A96" s="66"/>
      <c r="B96" s="266"/>
      <c r="C96" s="41" t="s">
        <v>82</v>
      </c>
      <c r="D96" s="42" t="s">
        <v>12</v>
      </c>
      <c r="E96" s="42">
        <v>4.5999999999999999E-3</v>
      </c>
      <c r="F96" s="22">
        <f>F94*E96</f>
        <v>3.0359999999999998E-2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</row>
    <row r="97" spans="1:61" s="68" customFormat="1" ht="21.6" x14ac:dyDescent="0.4">
      <c r="A97" s="66"/>
      <c r="B97" s="266"/>
      <c r="C97" s="40" t="s">
        <v>83</v>
      </c>
      <c r="D97" s="21" t="s">
        <v>84</v>
      </c>
      <c r="E97" s="42">
        <v>1.05</v>
      </c>
      <c r="F97" s="22">
        <f>F94*E97</f>
        <v>6.93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</row>
    <row r="98" spans="1:61" s="68" customFormat="1" ht="16.2" x14ac:dyDescent="0.4">
      <c r="A98" s="66"/>
      <c r="B98" s="266"/>
      <c r="C98" s="41" t="s">
        <v>71</v>
      </c>
      <c r="D98" s="42" t="s">
        <v>60</v>
      </c>
      <c r="E98" s="42"/>
      <c r="F98" s="22">
        <v>12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</row>
    <row r="99" spans="1:61" s="68" customFormat="1" ht="16.2" x14ac:dyDescent="0.4">
      <c r="A99" s="66"/>
      <c r="B99" s="266"/>
      <c r="C99" s="41" t="s">
        <v>72</v>
      </c>
      <c r="D99" s="42" t="s">
        <v>34</v>
      </c>
      <c r="E99" s="42">
        <v>0.23</v>
      </c>
      <c r="F99" s="22">
        <f>F94*E99</f>
        <v>1.518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</row>
    <row r="100" spans="1:61" s="68" customFormat="1" ht="16.2" x14ac:dyDescent="0.4">
      <c r="A100" s="66"/>
      <c r="B100" s="266"/>
      <c r="C100" s="41" t="s">
        <v>79</v>
      </c>
      <c r="D100" s="42" t="s">
        <v>12</v>
      </c>
      <c r="E100" s="42">
        <v>0.20799999999999999</v>
      </c>
      <c r="F100" s="22">
        <f>F94*E100</f>
        <v>1.3727999999999998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</row>
    <row r="101" spans="1:61" s="68" customFormat="1" ht="21.6" x14ac:dyDescent="0.4">
      <c r="A101" s="66"/>
      <c r="B101" s="266"/>
      <c r="C101" s="40" t="s">
        <v>85</v>
      </c>
      <c r="D101" s="17" t="s">
        <v>60</v>
      </c>
      <c r="E101" s="17"/>
      <c r="F101" s="14">
        <v>7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</row>
    <row r="102" spans="1:61" s="68" customFormat="1" ht="21.6" x14ac:dyDescent="0.4">
      <c r="A102" s="66"/>
      <c r="B102" s="265">
        <v>18</v>
      </c>
      <c r="C102" s="43" t="s">
        <v>114</v>
      </c>
      <c r="D102" s="44" t="s">
        <v>87</v>
      </c>
      <c r="E102" s="44"/>
      <c r="F102" s="45">
        <v>20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</row>
    <row r="103" spans="1:61" s="68" customFormat="1" ht="16.2" x14ac:dyDescent="0.4">
      <c r="A103" s="66"/>
      <c r="B103" s="266"/>
      <c r="C103" s="46" t="s">
        <v>9</v>
      </c>
      <c r="D103" s="47" t="s">
        <v>10</v>
      </c>
      <c r="E103" s="37">
        <v>0.83</v>
      </c>
      <c r="F103" s="17">
        <f>F102*E103</f>
        <v>16.599999999999998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</row>
    <row r="104" spans="1:61" s="68" customFormat="1" ht="16.2" x14ac:dyDescent="0.4">
      <c r="A104" s="66"/>
      <c r="B104" s="266"/>
      <c r="C104" s="48" t="s">
        <v>11</v>
      </c>
      <c r="D104" s="37" t="s">
        <v>12</v>
      </c>
      <c r="E104" s="49">
        <f>0.41/100</f>
        <v>4.0999999999999995E-3</v>
      </c>
      <c r="F104" s="17">
        <f>F102*E104</f>
        <v>8.199999999999999E-2</v>
      </c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</row>
    <row r="105" spans="1:61" s="68" customFormat="1" ht="24.75" customHeight="1" x14ac:dyDescent="0.4">
      <c r="A105" s="66"/>
      <c r="B105" s="266"/>
      <c r="C105" s="46" t="s">
        <v>88</v>
      </c>
      <c r="D105" s="37" t="s">
        <v>8</v>
      </c>
      <c r="E105" s="37">
        <v>1.3</v>
      </c>
      <c r="F105" s="17">
        <f>F102*E105</f>
        <v>26</v>
      </c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</row>
    <row r="106" spans="1:61" s="68" customFormat="1" ht="16.2" x14ac:dyDescent="0.4">
      <c r="A106" s="66"/>
      <c r="B106" s="267"/>
      <c r="C106" s="48" t="s">
        <v>39</v>
      </c>
      <c r="D106" s="37" t="s">
        <v>12</v>
      </c>
      <c r="E106" s="49">
        <f>7.8/100</f>
        <v>7.8E-2</v>
      </c>
      <c r="F106" s="17">
        <f>F102*E106</f>
        <v>1.56</v>
      </c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</row>
    <row r="108" spans="1:61" s="55" customFormat="1" ht="16.2" x14ac:dyDescent="0.2">
      <c r="A108" s="69"/>
      <c r="B108" s="53"/>
      <c r="C108" s="56"/>
      <c r="D108" s="56"/>
      <c r="E108" s="57"/>
      <c r="F108" s="54"/>
    </row>
    <row r="109" spans="1:61" s="55" customFormat="1" ht="16.2" x14ac:dyDescent="0.3">
      <c r="A109" s="69"/>
      <c r="B109" s="53"/>
      <c r="C109" s="289"/>
      <c r="D109" s="289"/>
      <c r="E109" s="289"/>
      <c r="F109" s="54"/>
    </row>
  </sheetData>
  <mergeCells count="23">
    <mergeCell ref="B2:F2"/>
    <mergeCell ref="D4:D5"/>
    <mergeCell ref="E4:F4"/>
    <mergeCell ref="B8:B10"/>
    <mergeCell ref="B4:B5"/>
    <mergeCell ref="C4:C5"/>
    <mergeCell ref="B11:B13"/>
    <mergeCell ref="B14:B15"/>
    <mergeCell ref="B16:B17"/>
    <mergeCell ref="B20:B25"/>
    <mergeCell ref="B26:B34"/>
    <mergeCell ref="B36:B43"/>
    <mergeCell ref="B44:B50"/>
    <mergeCell ref="B51:B56"/>
    <mergeCell ref="B57:B63"/>
    <mergeCell ref="B64:B67"/>
    <mergeCell ref="B68:B74"/>
    <mergeCell ref="B75:B80"/>
    <mergeCell ref="B81:B87"/>
    <mergeCell ref="B88:B93"/>
    <mergeCell ref="B94:B101"/>
    <mergeCell ref="B102:B106"/>
    <mergeCell ref="C109:E109"/>
  </mergeCells>
  <conditionalFormatting sqref="F36">
    <cfRule type="cellIs" dxfId="5" priority="2" stopIfTrue="1" operator="equal">
      <formula>8223.307275</formula>
    </cfRule>
  </conditionalFormatting>
  <conditionalFormatting sqref="F20">
    <cfRule type="cellIs" dxfId="4" priority="1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ევდოშვილის ქ. N22</vt:lpstr>
      <vt:lpstr>სულხან-საბას მე-5 შეს. N61</vt:lpstr>
      <vt:lpstr>ლესელიძის მე-2 შეს. N47</vt:lpstr>
      <vt:lpstr>გელათის მე-4 შეს. N5 </vt:lpstr>
      <vt:lpstr>გაპონოვის ქუჩა N57-59 3</vt:lpstr>
      <vt:lpstr>მწვანე ყვავილას ქუჩა N84</vt:lpstr>
      <vt:lpstr>ტყიბულის ქ. N144</vt:lpstr>
      <vt:lpstr>ახალგაზრ. გამზ. მე-7 შეს. 82 </vt:lpstr>
      <vt:lpstr>დ. აღმაშენებლის გამზირი N84</vt:lpstr>
      <vt:lpstr>სარაჯიშვილის ქ. N25</vt:lpstr>
      <vt:lpstr>ბესიკის 1-ლი შეს. N22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2019-03-22T07:04:54Z</dcterms:modified>
</cp:coreProperties>
</file>